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12240" activeTab="1"/>
  </bookViews>
  <sheets>
    <sheet name="1.5 Inch Diameter" sheetId="1" r:id="rId1"/>
    <sheet name="2 Inch Diameter" sheetId="2" r:id="rId2"/>
    <sheet name="3 Inch Diameter" sheetId="3" r:id="rId3"/>
    <sheet name="4 Inch Diameter" sheetId="4" r:id="rId4"/>
    <sheet name="Comparison" sheetId="5" r:id="rId5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4"/>
  <c r="O4" i="5"/>
  <c r="O5"/>
  <c r="O6"/>
  <c r="O7"/>
  <c r="AD8"/>
  <c r="AA8"/>
  <c r="V8"/>
  <c r="Z8" s="1"/>
  <c r="AD7"/>
  <c r="AA7"/>
  <c r="V7"/>
  <c r="Z7" s="1"/>
  <c r="J6" s="1"/>
  <c r="AD6"/>
  <c r="AA6"/>
  <c r="V6"/>
  <c r="Z6" s="1"/>
  <c r="AD5"/>
  <c r="AA5"/>
  <c r="V5"/>
  <c r="Z5" s="1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P125" i="1"/>
  <c r="M125" s="1"/>
  <c r="U125"/>
  <c r="P126"/>
  <c r="M126" s="1"/>
  <c r="T126"/>
  <c r="I126" s="1"/>
  <c r="U126"/>
  <c r="P127"/>
  <c r="M127" s="1"/>
  <c r="U127"/>
  <c r="M128"/>
  <c r="P128"/>
  <c r="Q128"/>
  <c r="R128" s="1"/>
  <c r="T128"/>
  <c r="U128"/>
  <c r="W128"/>
  <c r="P129"/>
  <c r="M129" s="1"/>
  <c r="U129"/>
  <c r="P130"/>
  <c r="M130" s="1"/>
  <c r="T130"/>
  <c r="I130" s="1"/>
  <c r="U130"/>
  <c r="P131"/>
  <c r="M131" s="1"/>
  <c r="U131"/>
  <c r="M132"/>
  <c r="P132"/>
  <c r="Q132"/>
  <c r="R132" s="1"/>
  <c r="T132"/>
  <c r="U132"/>
  <c r="W132"/>
  <c r="P133"/>
  <c r="M133" s="1"/>
  <c r="U133"/>
  <c r="P134"/>
  <c r="M134" s="1"/>
  <c r="T134"/>
  <c r="I134" s="1"/>
  <c r="U134"/>
  <c r="P135"/>
  <c r="M135" s="1"/>
  <c r="U135"/>
  <c r="M136"/>
  <c r="P136"/>
  <c r="Q136"/>
  <c r="R136" s="1"/>
  <c r="T136"/>
  <c r="U136"/>
  <c r="W136"/>
  <c r="P104"/>
  <c r="M104" s="1"/>
  <c r="U104"/>
  <c r="M105"/>
  <c r="P105"/>
  <c r="Q105"/>
  <c r="R105" s="1"/>
  <c r="T105"/>
  <c r="U105"/>
  <c r="W105"/>
  <c r="P106"/>
  <c r="M106" s="1"/>
  <c r="U106"/>
  <c r="P107"/>
  <c r="M107" s="1"/>
  <c r="T107"/>
  <c r="I107" s="1"/>
  <c r="U107"/>
  <c r="P108"/>
  <c r="M108" s="1"/>
  <c r="U108"/>
  <c r="M109"/>
  <c r="P109"/>
  <c r="Q109"/>
  <c r="R109" s="1"/>
  <c r="T109"/>
  <c r="U109"/>
  <c r="W109"/>
  <c r="P110"/>
  <c r="M110" s="1"/>
  <c r="U110"/>
  <c r="P111"/>
  <c r="M111" s="1"/>
  <c r="T111"/>
  <c r="I111" s="1"/>
  <c r="U111"/>
  <c r="P112"/>
  <c r="M112" s="1"/>
  <c r="T112"/>
  <c r="I112" s="1"/>
  <c r="U112"/>
  <c r="M113"/>
  <c r="P113"/>
  <c r="Q113"/>
  <c r="R113" s="1"/>
  <c r="T113"/>
  <c r="U113"/>
  <c r="W113"/>
  <c r="P114"/>
  <c r="M114" s="1"/>
  <c r="T114"/>
  <c r="I114" s="1"/>
  <c r="U114"/>
  <c r="M115"/>
  <c r="P115"/>
  <c r="Q115"/>
  <c r="R115" s="1"/>
  <c r="T115"/>
  <c r="U115"/>
  <c r="W115"/>
  <c r="P116"/>
  <c r="M116" s="1"/>
  <c r="T116"/>
  <c r="I116" s="1"/>
  <c r="U116"/>
  <c r="P117"/>
  <c r="M117" s="1"/>
  <c r="T117"/>
  <c r="I117" s="1"/>
  <c r="U117"/>
  <c r="M118"/>
  <c r="P118"/>
  <c r="Q118"/>
  <c r="R118" s="1"/>
  <c r="T118"/>
  <c r="U118"/>
  <c r="W118"/>
  <c r="P119"/>
  <c r="M119" s="1"/>
  <c r="Q119"/>
  <c r="R119" s="1"/>
  <c r="T119"/>
  <c r="U119"/>
  <c r="W119"/>
  <c r="P120"/>
  <c r="M120" s="1"/>
  <c r="T120"/>
  <c r="I120" s="1"/>
  <c r="U120"/>
  <c r="P121"/>
  <c r="M121" s="1"/>
  <c r="T121"/>
  <c r="I121" s="1"/>
  <c r="U121"/>
  <c r="M122"/>
  <c r="P122"/>
  <c r="Q122"/>
  <c r="R122" s="1"/>
  <c r="T122"/>
  <c r="U122"/>
  <c r="W122"/>
  <c r="P123"/>
  <c r="M123" s="1"/>
  <c r="U123"/>
  <c r="P124"/>
  <c r="M124" s="1"/>
  <c r="T124"/>
  <c r="I124" s="1"/>
  <c r="U124"/>
  <c r="P88"/>
  <c r="M88" s="1"/>
  <c r="U88"/>
  <c r="P89"/>
  <c r="M89" s="1"/>
  <c r="T89"/>
  <c r="I89" s="1"/>
  <c r="U89"/>
  <c r="P90"/>
  <c r="M90" s="1"/>
  <c r="U90"/>
  <c r="M91"/>
  <c r="P91"/>
  <c r="Q91"/>
  <c r="R91" s="1"/>
  <c r="T91"/>
  <c r="U91"/>
  <c r="W91"/>
  <c r="P92"/>
  <c r="M92" s="1"/>
  <c r="U92"/>
  <c r="P93"/>
  <c r="M93" s="1"/>
  <c r="T93"/>
  <c r="I93" s="1"/>
  <c r="U93"/>
  <c r="P94"/>
  <c r="M94" s="1"/>
  <c r="U94"/>
  <c r="M95"/>
  <c r="P95"/>
  <c r="Q95"/>
  <c r="R95" s="1"/>
  <c r="T95"/>
  <c r="U95"/>
  <c r="W95"/>
  <c r="P96"/>
  <c r="M96" s="1"/>
  <c r="U96"/>
  <c r="P97"/>
  <c r="M97" s="1"/>
  <c r="T97"/>
  <c r="I97" s="1"/>
  <c r="U97"/>
  <c r="P98"/>
  <c r="M98" s="1"/>
  <c r="U98"/>
  <c r="M99"/>
  <c r="P99"/>
  <c r="Q99"/>
  <c r="R99" s="1"/>
  <c r="T99"/>
  <c r="U99"/>
  <c r="W99"/>
  <c r="P100"/>
  <c r="M100" s="1"/>
  <c r="U100"/>
  <c r="P101"/>
  <c r="M101" s="1"/>
  <c r="T101"/>
  <c r="I101" s="1"/>
  <c r="U101"/>
  <c r="P102"/>
  <c r="M102" s="1"/>
  <c r="U102"/>
  <c r="M103"/>
  <c r="P103"/>
  <c r="Q103"/>
  <c r="R103" s="1"/>
  <c r="T103"/>
  <c r="U103"/>
  <c r="W103"/>
  <c r="P4"/>
  <c r="U4"/>
  <c r="S87" i="4"/>
  <c r="N87"/>
  <c r="R87" s="1"/>
  <c r="S86"/>
  <c r="N86"/>
  <c r="R86" s="1"/>
  <c r="S85"/>
  <c r="N85"/>
  <c r="R85" s="1"/>
  <c r="S84"/>
  <c r="N84"/>
  <c r="R84" s="1"/>
  <c r="S83"/>
  <c r="N83"/>
  <c r="R83" s="1"/>
  <c r="S82"/>
  <c r="N82"/>
  <c r="R82" s="1"/>
  <c r="V81"/>
  <c r="S81"/>
  <c r="N81"/>
  <c r="R81" s="1"/>
  <c r="H81" s="1"/>
  <c r="V80"/>
  <c r="V82" s="1"/>
  <c r="V83" s="1"/>
  <c r="V84" s="1"/>
  <c r="V85" s="1"/>
  <c r="V86" s="1"/>
  <c r="V87" s="1"/>
  <c r="S80"/>
  <c r="N80"/>
  <c r="R80" s="1"/>
  <c r="S79"/>
  <c r="N79"/>
  <c r="R79" s="1"/>
  <c r="S78"/>
  <c r="N78"/>
  <c r="R78" s="1"/>
  <c r="S77"/>
  <c r="N77"/>
  <c r="R77" s="1"/>
  <c r="S76"/>
  <c r="N76"/>
  <c r="R76" s="1"/>
  <c r="S75"/>
  <c r="N75"/>
  <c r="R75" s="1"/>
  <c r="S74"/>
  <c r="N74"/>
  <c r="R74" s="1"/>
  <c r="V73"/>
  <c r="S73"/>
  <c r="N73"/>
  <c r="R73" s="1"/>
  <c r="V72"/>
  <c r="V74" s="1"/>
  <c r="V75" s="1"/>
  <c r="V76" s="1"/>
  <c r="V77" s="1"/>
  <c r="V78" s="1"/>
  <c r="V79" s="1"/>
  <c r="S72"/>
  <c r="N72"/>
  <c r="R72" s="1"/>
  <c r="S71"/>
  <c r="N71"/>
  <c r="R71" s="1"/>
  <c r="S70"/>
  <c r="N70"/>
  <c r="R70" s="1"/>
  <c r="S69"/>
  <c r="N69"/>
  <c r="R69" s="1"/>
  <c r="S68"/>
  <c r="N68"/>
  <c r="R68" s="1"/>
  <c r="S67"/>
  <c r="N67"/>
  <c r="R67" s="1"/>
  <c r="S66"/>
  <c r="N66"/>
  <c r="R66" s="1"/>
  <c r="V65"/>
  <c r="S65"/>
  <c r="N65"/>
  <c r="R65" s="1"/>
  <c r="V64"/>
  <c r="V66" s="1"/>
  <c r="V67" s="1"/>
  <c r="V68" s="1"/>
  <c r="V69" s="1"/>
  <c r="V70" s="1"/>
  <c r="V71" s="1"/>
  <c r="S64"/>
  <c r="N64"/>
  <c r="R64" s="1"/>
  <c r="S63"/>
  <c r="N63"/>
  <c r="R63" s="1"/>
  <c r="S62"/>
  <c r="N62"/>
  <c r="R62" s="1"/>
  <c r="S61"/>
  <c r="N61"/>
  <c r="R61" s="1"/>
  <c r="S60"/>
  <c r="N60"/>
  <c r="R60" s="1"/>
  <c r="S59"/>
  <c r="N59"/>
  <c r="R59" s="1"/>
  <c r="S58"/>
  <c r="N58"/>
  <c r="R58" s="1"/>
  <c r="V57"/>
  <c r="S57"/>
  <c r="N57"/>
  <c r="R57" s="1"/>
  <c r="V56"/>
  <c r="V58" s="1"/>
  <c r="V59" s="1"/>
  <c r="V60" s="1"/>
  <c r="V61" s="1"/>
  <c r="V62" s="1"/>
  <c r="V63" s="1"/>
  <c r="S56"/>
  <c r="N56"/>
  <c r="R56" s="1"/>
  <c r="S55"/>
  <c r="N55"/>
  <c r="R55" s="1"/>
  <c r="S54"/>
  <c r="N54"/>
  <c r="R54" s="1"/>
  <c r="S53"/>
  <c r="N53"/>
  <c r="R53" s="1"/>
  <c r="S52"/>
  <c r="N52"/>
  <c r="R52" s="1"/>
  <c r="S51"/>
  <c r="N51"/>
  <c r="R51" s="1"/>
  <c r="S50"/>
  <c r="N50"/>
  <c r="R50" s="1"/>
  <c r="V49"/>
  <c r="S49"/>
  <c r="N49"/>
  <c r="R49" s="1"/>
  <c r="V48"/>
  <c r="V50" s="1"/>
  <c r="V51" s="1"/>
  <c r="V52" s="1"/>
  <c r="V53" s="1"/>
  <c r="V54" s="1"/>
  <c r="V55" s="1"/>
  <c r="S48"/>
  <c r="N48"/>
  <c r="R48" s="1"/>
  <c r="S47"/>
  <c r="N47"/>
  <c r="R47" s="1"/>
  <c r="S46"/>
  <c r="N46"/>
  <c r="R46" s="1"/>
  <c r="S45"/>
  <c r="N45"/>
  <c r="R45" s="1"/>
  <c r="S44"/>
  <c r="N44"/>
  <c r="R44" s="1"/>
  <c r="S43"/>
  <c r="N43"/>
  <c r="R43" s="1"/>
  <c r="S42"/>
  <c r="N42"/>
  <c r="R42" s="1"/>
  <c r="V41"/>
  <c r="S41"/>
  <c r="N41"/>
  <c r="R41" s="1"/>
  <c r="V40"/>
  <c r="V42" s="1"/>
  <c r="V43" s="1"/>
  <c r="V44" s="1"/>
  <c r="V45" s="1"/>
  <c r="V46" s="1"/>
  <c r="V47" s="1"/>
  <c r="S40"/>
  <c r="N40"/>
  <c r="R40" s="1"/>
  <c r="S39"/>
  <c r="N39"/>
  <c r="R39" s="1"/>
  <c r="S38"/>
  <c r="N38"/>
  <c r="R38" s="1"/>
  <c r="S37"/>
  <c r="N37"/>
  <c r="R37" s="1"/>
  <c r="S36"/>
  <c r="N36"/>
  <c r="R36" s="1"/>
  <c r="S35"/>
  <c r="N35"/>
  <c r="R35" s="1"/>
  <c r="S34"/>
  <c r="N34"/>
  <c r="R34" s="1"/>
  <c r="V33"/>
  <c r="S33"/>
  <c r="N33"/>
  <c r="R33" s="1"/>
  <c r="V32"/>
  <c r="V34" s="1"/>
  <c r="V35" s="1"/>
  <c r="V36" s="1"/>
  <c r="V37" s="1"/>
  <c r="V38" s="1"/>
  <c r="V39" s="1"/>
  <c r="S32"/>
  <c r="N32"/>
  <c r="R32" s="1"/>
  <c r="S31"/>
  <c r="N31"/>
  <c r="R31" s="1"/>
  <c r="S30"/>
  <c r="N30"/>
  <c r="R30" s="1"/>
  <c r="S29"/>
  <c r="N29"/>
  <c r="R29" s="1"/>
  <c r="S28"/>
  <c r="N28"/>
  <c r="R28" s="1"/>
  <c r="S27"/>
  <c r="N27"/>
  <c r="R27" s="1"/>
  <c r="S26"/>
  <c r="N26"/>
  <c r="R26" s="1"/>
  <c r="S25"/>
  <c r="N25"/>
  <c r="R25" s="1"/>
  <c r="S24"/>
  <c r="N24"/>
  <c r="R24" s="1"/>
  <c r="S23"/>
  <c r="N23"/>
  <c r="R23" s="1"/>
  <c r="S22"/>
  <c r="N22"/>
  <c r="R22" s="1"/>
  <c r="V21"/>
  <c r="S21"/>
  <c r="N21"/>
  <c r="R21" s="1"/>
  <c r="V20"/>
  <c r="V22" s="1"/>
  <c r="V23" s="1"/>
  <c r="V24" s="1"/>
  <c r="V25" s="1"/>
  <c r="V26" s="1"/>
  <c r="V27" s="1"/>
  <c r="V28" s="1"/>
  <c r="V29" s="1"/>
  <c r="V30" s="1"/>
  <c r="V31" s="1"/>
  <c r="S20"/>
  <c r="N20"/>
  <c r="R20" s="1"/>
  <c r="S19"/>
  <c r="N19"/>
  <c r="R19" s="1"/>
  <c r="S18"/>
  <c r="N18"/>
  <c r="R18" s="1"/>
  <c r="S17"/>
  <c r="N17"/>
  <c r="R17" s="1"/>
  <c r="S16"/>
  <c r="N16"/>
  <c r="R16" s="1"/>
  <c r="S15"/>
  <c r="N15"/>
  <c r="R15" s="1"/>
  <c r="S14"/>
  <c r="N14"/>
  <c r="R14" s="1"/>
  <c r="V13"/>
  <c r="S13"/>
  <c r="N13"/>
  <c r="R13" s="1"/>
  <c r="V12"/>
  <c r="V14" s="1"/>
  <c r="V15" s="1"/>
  <c r="V16" s="1"/>
  <c r="V17" s="1"/>
  <c r="V18" s="1"/>
  <c r="V19" s="1"/>
  <c r="S12"/>
  <c r="N12"/>
  <c r="R12" s="1"/>
  <c r="S11"/>
  <c r="N11"/>
  <c r="R11" s="1"/>
  <c r="S10"/>
  <c r="N10"/>
  <c r="R10" s="1"/>
  <c r="S9"/>
  <c r="N9"/>
  <c r="R9" s="1"/>
  <c r="S8"/>
  <c r="N8"/>
  <c r="R8" s="1"/>
  <c r="S7"/>
  <c r="N7"/>
  <c r="R7" s="1"/>
  <c r="S6"/>
  <c r="N6"/>
  <c r="R6" s="1"/>
  <c r="V5"/>
  <c r="S5"/>
  <c r="N5"/>
  <c r="R5" s="1"/>
  <c r="V4"/>
  <c r="V6" s="1"/>
  <c r="V7" s="1"/>
  <c r="V8" s="1"/>
  <c r="V9" s="1"/>
  <c r="V10" s="1"/>
  <c r="V11" s="1"/>
  <c r="S4"/>
  <c r="N4"/>
  <c r="R4" s="1"/>
  <c r="T87" i="3"/>
  <c r="O87"/>
  <c r="S87" s="1"/>
  <c r="H87" s="1"/>
  <c r="T86"/>
  <c r="O86"/>
  <c r="S86" s="1"/>
  <c r="T85"/>
  <c r="O85"/>
  <c r="S85" s="1"/>
  <c r="T84"/>
  <c r="O84"/>
  <c r="S84" s="1"/>
  <c r="T83"/>
  <c r="O83"/>
  <c r="S83" s="1"/>
  <c r="T82"/>
  <c r="O82"/>
  <c r="S82" s="1"/>
  <c r="W81"/>
  <c r="T81"/>
  <c r="O81"/>
  <c r="S81" s="1"/>
  <c r="W80"/>
  <c r="W82" s="1"/>
  <c r="W83" s="1"/>
  <c r="W84" s="1"/>
  <c r="W85" s="1"/>
  <c r="W86" s="1"/>
  <c r="W87" s="1"/>
  <c r="T80"/>
  <c r="O80"/>
  <c r="S80" s="1"/>
  <c r="T79"/>
  <c r="O79"/>
  <c r="S79" s="1"/>
  <c r="T78"/>
  <c r="O78"/>
  <c r="S78" s="1"/>
  <c r="T77"/>
  <c r="O77"/>
  <c r="S77" s="1"/>
  <c r="T76"/>
  <c r="O76"/>
  <c r="S76" s="1"/>
  <c r="T75"/>
  <c r="O75"/>
  <c r="S75" s="1"/>
  <c r="T74"/>
  <c r="O74"/>
  <c r="S74" s="1"/>
  <c r="W73"/>
  <c r="T73"/>
  <c r="O73"/>
  <c r="S73" s="1"/>
  <c r="W72"/>
  <c r="W74" s="1"/>
  <c r="W75" s="1"/>
  <c r="W76" s="1"/>
  <c r="W77" s="1"/>
  <c r="W78" s="1"/>
  <c r="W79" s="1"/>
  <c r="T72"/>
  <c r="O72"/>
  <c r="S72" s="1"/>
  <c r="T71"/>
  <c r="O71"/>
  <c r="S71" s="1"/>
  <c r="T70"/>
  <c r="O70"/>
  <c r="S70" s="1"/>
  <c r="T69"/>
  <c r="O69"/>
  <c r="S69" s="1"/>
  <c r="T68"/>
  <c r="O68"/>
  <c r="S68" s="1"/>
  <c r="T67"/>
  <c r="O67"/>
  <c r="S67" s="1"/>
  <c r="T66"/>
  <c r="O66"/>
  <c r="S66" s="1"/>
  <c r="W65"/>
  <c r="T65"/>
  <c r="O65"/>
  <c r="S65" s="1"/>
  <c r="W64"/>
  <c r="W66" s="1"/>
  <c r="W67" s="1"/>
  <c r="W68" s="1"/>
  <c r="W69" s="1"/>
  <c r="W70" s="1"/>
  <c r="W71" s="1"/>
  <c r="T64"/>
  <c r="O64"/>
  <c r="S64" s="1"/>
  <c r="T63"/>
  <c r="O63"/>
  <c r="S63" s="1"/>
  <c r="T62"/>
  <c r="O62"/>
  <c r="S62" s="1"/>
  <c r="T61"/>
  <c r="O61"/>
  <c r="S61" s="1"/>
  <c r="T60"/>
  <c r="O60"/>
  <c r="S60" s="1"/>
  <c r="T59"/>
  <c r="O59"/>
  <c r="S59" s="1"/>
  <c r="T58"/>
  <c r="O58"/>
  <c r="S58" s="1"/>
  <c r="W57"/>
  <c r="T57"/>
  <c r="O57"/>
  <c r="S57" s="1"/>
  <c r="W56"/>
  <c r="W58" s="1"/>
  <c r="W59" s="1"/>
  <c r="W60" s="1"/>
  <c r="W61" s="1"/>
  <c r="W62" s="1"/>
  <c r="W63" s="1"/>
  <c r="T56"/>
  <c r="O56"/>
  <c r="S56" s="1"/>
  <c r="T55"/>
  <c r="O55"/>
  <c r="S55" s="1"/>
  <c r="T54"/>
  <c r="O54"/>
  <c r="S54" s="1"/>
  <c r="T53"/>
  <c r="O53"/>
  <c r="S53" s="1"/>
  <c r="T52"/>
  <c r="O52"/>
  <c r="S52" s="1"/>
  <c r="T51"/>
  <c r="O51"/>
  <c r="S51" s="1"/>
  <c r="T50"/>
  <c r="O50"/>
  <c r="S50" s="1"/>
  <c r="W49"/>
  <c r="T49"/>
  <c r="O49"/>
  <c r="S49" s="1"/>
  <c r="W48"/>
  <c r="W50" s="1"/>
  <c r="W51" s="1"/>
  <c r="W52" s="1"/>
  <c r="W53" s="1"/>
  <c r="W54" s="1"/>
  <c r="W55" s="1"/>
  <c r="T48"/>
  <c r="O48"/>
  <c r="S48" s="1"/>
  <c r="T47"/>
  <c r="O47"/>
  <c r="S47" s="1"/>
  <c r="T46"/>
  <c r="O46"/>
  <c r="S46" s="1"/>
  <c r="T45"/>
  <c r="O45"/>
  <c r="S45" s="1"/>
  <c r="T44"/>
  <c r="O44"/>
  <c r="S44" s="1"/>
  <c r="T43"/>
  <c r="O43"/>
  <c r="S43" s="1"/>
  <c r="T42"/>
  <c r="O42"/>
  <c r="S42" s="1"/>
  <c r="W41"/>
  <c r="T41"/>
  <c r="O41"/>
  <c r="S41" s="1"/>
  <c r="W40"/>
  <c r="W42" s="1"/>
  <c r="W43" s="1"/>
  <c r="W44" s="1"/>
  <c r="W45" s="1"/>
  <c r="W46" s="1"/>
  <c r="W47" s="1"/>
  <c r="T40"/>
  <c r="O40"/>
  <c r="S40" s="1"/>
  <c r="T39"/>
  <c r="O39"/>
  <c r="S39" s="1"/>
  <c r="T38"/>
  <c r="O38"/>
  <c r="S38" s="1"/>
  <c r="T37"/>
  <c r="O37"/>
  <c r="S37" s="1"/>
  <c r="T36"/>
  <c r="O36"/>
  <c r="S36" s="1"/>
  <c r="T35"/>
  <c r="O35"/>
  <c r="S35" s="1"/>
  <c r="T34"/>
  <c r="O34"/>
  <c r="S34" s="1"/>
  <c r="W33"/>
  <c r="T33"/>
  <c r="O33"/>
  <c r="S33" s="1"/>
  <c r="W32"/>
  <c r="W34" s="1"/>
  <c r="W35" s="1"/>
  <c r="W36" s="1"/>
  <c r="W37" s="1"/>
  <c r="W38" s="1"/>
  <c r="W39" s="1"/>
  <c r="T32"/>
  <c r="O32"/>
  <c r="S32" s="1"/>
  <c r="T31"/>
  <c r="O31"/>
  <c r="S31" s="1"/>
  <c r="T30"/>
  <c r="O30"/>
  <c r="S30" s="1"/>
  <c r="T29"/>
  <c r="O29"/>
  <c r="S29" s="1"/>
  <c r="T28"/>
  <c r="O28"/>
  <c r="S28" s="1"/>
  <c r="T27"/>
  <c r="O27"/>
  <c r="S27" s="1"/>
  <c r="T26"/>
  <c r="O26"/>
  <c r="S26" s="1"/>
  <c r="T25"/>
  <c r="O25"/>
  <c r="S25" s="1"/>
  <c r="T24"/>
  <c r="O24"/>
  <c r="S24" s="1"/>
  <c r="T23"/>
  <c r="O23"/>
  <c r="S23" s="1"/>
  <c r="T22"/>
  <c r="O22"/>
  <c r="S22" s="1"/>
  <c r="W21"/>
  <c r="T21"/>
  <c r="O21"/>
  <c r="S21" s="1"/>
  <c r="W20"/>
  <c r="W22" s="1"/>
  <c r="W23" s="1"/>
  <c r="W24" s="1"/>
  <c r="W25" s="1"/>
  <c r="W26" s="1"/>
  <c r="W27" s="1"/>
  <c r="W28" s="1"/>
  <c r="W29" s="1"/>
  <c r="W30" s="1"/>
  <c r="W31" s="1"/>
  <c r="T20"/>
  <c r="O20"/>
  <c r="S20" s="1"/>
  <c r="T19"/>
  <c r="O19"/>
  <c r="S19" s="1"/>
  <c r="T18"/>
  <c r="O18"/>
  <c r="S18" s="1"/>
  <c r="T17"/>
  <c r="O17"/>
  <c r="S17" s="1"/>
  <c r="T16"/>
  <c r="O16"/>
  <c r="S16" s="1"/>
  <c r="T15"/>
  <c r="O15"/>
  <c r="S15" s="1"/>
  <c r="T14"/>
  <c r="O14"/>
  <c r="S14" s="1"/>
  <c r="W13"/>
  <c r="T13"/>
  <c r="O13"/>
  <c r="S13" s="1"/>
  <c r="W12"/>
  <c r="W14" s="1"/>
  <c r="W15" s="1"/>
  <c r="W16" s="1"/>
  <c r="W17" s="1"/>
  <c r="W18" s="1"/>
  <c r="W19" s="1"/>
  <c r="T12"/>
  <c r="O12"/>
  <c r="S12" s="1"/>
  <c r="T11"/>
  <c r="O11"/>
  <c r="S11" s="1"/>
  <c r="T10"/>
  <c r="O10"/>
  <c r="S10" s="1"/>
  <c r="T9"/>
  <c r="O9"/>
  <c r="S9" s="1"/>
  <c r="T8"/>
  <c r="O8"/>
  <c r="S8" s="1"/>
  <c r="T7"/>
  <c r="O7"/>
  <c r="S7" s="1"/>
  <c r="T6"/>
  <c r="O6"/>
  <c r="S6" s="1"/>
  <c r="W5"/>
  <c r="T5"/>
  <c r="O5"/>
  <c r="S5" s="1"/>
  <c r="W4"/>
  <c r="W6" s="1"/>
  <c r="W7" s="1"/>
  <c r="W8" s="1"/>
  <c r="W9" s="1"/>
  <c r="W10" s="1"/>
  <c r="W11" s="1"/>
  <c r="T4"/>
  <c r="O4"/>
  <c r="S4" s="1"/>
  <c r="S87" i="2"/>
  <c r="N87"/>
  <c r="R87" s="1"/>
  <c r="S86"/>
  <c r="N86"/>
  <c r="R86" s="1"/>
  <c r="S85"/>
  <c r="N85"/>
  <c r="R85" s="1"/>
  <c r="S84"/>
  <c r="N84"/>
  <c r="R84" s="1"/>
  <c r="S83"/>
  <c r="N83"/>
  <c r="R83" s="1"/>
  <c r="S82"/>
  <c r="N82"/>
  <c r="R82" s="1"/>
  <c r="V81"/>
  <c r="S81"/>
  <c r="N81"/>
  <c r="R81" s="1"/>
  <c r="V80"/>
  <c r="V82" s="1"/>
  <c r="V83" s="1"/>
  <c r="V84" s="1"/>
  <c r="V85" s="1"/>
  <c r="V86" s="1"/>
  <c r="V87" s="1"/>
  <c r="S80"/>
  <c r="N80"/>
  <c r="R80" s="1"/>
  <c r="S79"/>
  <c r="N79"/>
  <c r="R79" s="1"/>
  <c r="S78"/>
  <c r="N78"/>
  <c r="R78" s="1"/>
  <c r="S77"/>
  <c r="N77"/>
  <c r="R77" s="1"/>
  <c r="S76"/>
  <c r="N76"/>
  <c r="R76" s="1"/>
  <c r="S75"/>
  <c r="N75"/>
  <c r="R75" s="1"/>
  <c r="S74"/>
  <c r="N74"/>
  <c r="R74" s="1"/>
  <c r="V73"/>
  <c r="S73"/>
  <c r="N73"/>
  <c r="R73" s="1"/>
  <c r="V72"/>
  <c r="V74" s="1"/>
  <c r="V75" s="1"/>
  <c r="V76" s="1"/>
  <c r="V77" s="1"/>
  <c r="V78" s="1"/>
  <c r="V79" s="1"/>
  <c r="S72"/>
  <c r="N72"/>
  <c r="R72" s="1"/>
  <c r="S71"/>
  <c r="N71"/>
  <c r="R71" s="1"/>
  <c r="S70"/>
  <c r="N70"/>
  <c r="R70" s="1"/>
  <c r="S69"/>
  <c r="N69"/>
  <c r="R69" s="1"/>
  <c r="S68"/>
  <c r="N68"/>
  <c r="R68" s="1"/>
  <c r="S67"/>
  <c r="N67"/>
  <c r="R67" s="1"/>
  <c r="S66"/>
  <c r="N66"/>
  <c r="R66" s="1"/>
  <c r="V65"/>
  <c r="S65"/>
  <c r="N65"/>
  <c r="R65" s="1"/>
  <c r="V64"/>
  <c r="V66" s="1"/>
  <c r="V67" s="1"/>
  <c r="V68" s="1"/>
  <c r="V69" s="1"/>
  <c r="V70" s="1"/>
  <c r="V71" s="1"/>
  <c r="S64"/>
  <c r="N64"/>
  <c r="R64" s="1"/>
  <c r="S63"/>
  <c r="N63"/>
  <c r="R63" s="1"/>
  <c r="S62"/>
  <c r="N62"/>
  <c r="R62" s="1"/>
  <c r="S61"/>
  <c r="N61"/>
  <c r="R61" s="1"/>
  <c r="S60"/>
  <c r="N60"/>
  <c r="R60" s="1"/>
  <c r="S59"/>
  <c r="N59"/>
  <c r="R59" s="1"/>
  <c r="S58"/>
  <c r="N58"/>
  <c r="R58" s="1"/>
  <c r="V57"/>
  <c r="S57"/>
  <c r="N57"/>
  <c r="R57" s="1"/>
  <c r="V56"/>
  <c r="V58" s="1"/>
  <c r="V59" s="1"/>
  <c r="V60" s="1"/>
  <c r="V61" s="1"/>
  <c r="V62" s="1"/>
  <c r="V63" s="1"/>
  <c r="S56"/>
  <c r="N56"/>
  <c r="R56" s="1"/>
  <c r="S55"/>
  <c r="N55"/>
  <c r="R55" s="1"/>
  <c r="S54"/>
  <c r="N54"/>
  <c r="R54" s="1"/>
  <c r="S53"/>
  <c r="N53"/>
  <c r="R53" s="1"/>
  <c r="S52"/>
  <c r="N52"/>
  <c r="R52" s="1"/>
  <c r="S51"/>
  <c r="N51"/>
  <c r="R51" s="1"/>
  <c r="S50"/>
  <c r="N50"/>
  <c r="R50" s="1"/>
  <c r="V49"/>
  <c r="S49"/>
  <c r="N49"/>
  <c r="R49" s="1"/>
  <c r="V48"/>
  <c r="V50" s="1"/>
  <c r="V51" s="1"/>
  <c r="V52" s="1"/>
  <c r="V53" s="1"/>
  <c r="V54" s="1"/>
  <c r="V55" s="1"/>
  <c r="S48"/>
  <c r="N48"/>
  <c r="R48" s="1"/>
  <c r="S47"/>
  <c r="N47"/>
  <c r="R47" s="1"/>
  <c r="S46"/>
  <c r="N46"/>
  <c r="R46" s="1"/>
  <c r="S45"/>
  <c r="N45"/>
  <c r="R45" s="1"/>
  <c r="S44"/>
  <c r="N44"/>
  <c r="R44" s="1"/>
  <c r="S43"/>
  <c r="N43"/>
  <c r="R43" s="1"/>
  <c r="S42"/>
  <c r="N42"/>
  <c r="R42" s="1"/>
  <c r="V41"/>
  <c r="S41"/>
  <c r="N41"/>
  <c r="R41" s="1"/>
  <c r="V40"/>
  <c r="V42" s="1"/>
  <c r="V43" s="1"/>
  <c r="V44" s="1"/>
  <c r="V45" s="1"/>
  <c r="V46" s="1"/>
  <c r="V47" s="1"/>
  <c r="S40"/>
  <c r="N40"/>
  <c r="R40" s="1"/>
  <c r="S39"/>
  <c r="N39"/>
  <c r="R39" s="1"/>
  <c r="S38"/>
  <c r="N38"/>
  <c r="R38" s="1"/>
  <c r="S37"/>
  <c r="N37"/>
  <c r="R37" s="1"/>
  <c r="S36"/>
  <c r="N36"/>
  <c r="R36" s="1"/>
  <c r="S35"/>
  <c r="N35"/>
  <c r="R35" s="1"/>
  <c r="S34"/>
  <c r="N34"/>
  <c r="R34" s="1"/>
  <c r="V33"/>
  <c r="S33"/>
  <c r="N33"/>
  <c r="R33" s="1"/>
  <c r="V32"/>
  <c r="V34" s="1"/>
  <c r="V35" s="1"/>
  <c r="V36" s="1"/>
  <c r="V37" s="1"/>
  <c r="V38" s="1"/>
  <c r="V39" s="1"/>
  <c r="S32"/>
  <c r="N32"/>
  <c r="R32" s="1"/>
  <c r="S31"/>
  <c r="N31"/>
  <c r="R31" s="1"/>
  <c r="S30"/>
  <c r="N30"/>
  <c r="R30" s="1"/>
  <c r="S29"/>
  <c r="N29"/>
  <c r="R29" s="1"/>
  <c r="S28"/>
  <c r="N28"/>
  <c r="R28" s="1"/>
  <c r="S27"/>
  <c r="N27"/>
  <c r="R27" s="1"/>
  <c r="S26"/>
  <c r="N26"/>
  <c r="R26" s="1"/>
  <c r="S25"/>
  <c r="N25"/>
  <c r="R25" s="1"/>
  <c r="S24"/>
  <c r="N24"/>
  <c r="R24" s="1"/>
  <c r="S23"/>
  <c r="N23"/>
  <c r="R23" s="1"/>
  <c r="S22"/>
  <c r="N22"/>
  <c r="R22" s="1"/>
  <c r="V21"/>
  <c r="S21"/>
  <c r="N21"/>
  <c r="R21" s="1"/>
  <c r="V20"/>
  <c r="V22" s="1"/>
  <c r="V23" s="1"/>
  <c r="V24" s="1"/>
  <c r="V25" s="1"/>
  <c r="V26" s="1"/>
  <c r="V27" s="1"/>
  <c r="V28" s="1"/>
  <c r="V29" s="1"/>
  <c r="V30" s="1"/>
  <c r="V31" s="1"/>
  <c r="S20"/>
  <c r="N20"/>
  <c r="R20" s="1"/>
  <c r="S19"/>
  <c r="N19"/>
  <c r="R19" s="1"/>
  <c r="S18"/>
  <c r="N18"/>
  <c r="R18" s="1"/>
  <c r="S17"/>
  <c r="N17"/>
  <c r="R17" s="1"/>
  <c r="S16"/>
  <c r="N16"/>
  <c r="R16" s="1"/>
  <c r="S15"/>
  <c r="N15"/>
  <c r="R15" s="1"/>
  <c r="S14"/>
  <c r="N14"/>
  <c r="R14" s="1"/>
  <c r="V13"/>
  <c r="S13"/>
  <c r="N13"/>
  <c r="R13" s="1"/>
  <c r="V12"/>
  <c r="V14" s="1"/>
  <c r="V15" s="1"/>
  <c r="V16" s="1"/>
  <c r="V17" s="1"/>
  <c r="V18" s="1"/>
  <c r="V19" s="1"/>
  <c r="S12"/>
  <c r="N12"/>
  <c r="R12" s="1"/>
  <c r="S11"/>
  <c r="N11"/>
  <c r="R11" s="1"/>
  <c r="S10"/>
  <c r="N10"/>
  <c r="R10" s="1"/>
  <c r="S9"/>
  <c r="N9"/>
  <c r="R9" s="1"/>
  <c r="S8"/>
  <c r="N8"/>
  <c r="R8" s="1"/>
  <c r="S7"/>
  <c r="N7"/>
  <c r="R7" s="1"/>
  <c r="S6"/>
  <c r="N6"/>
  <c r="R6" s="1"/>
  <c r="V5"/>
  <c r="S5"/>
  <c r="N5"/>
  <c r="R5" s="1"/>
  <c r="V4"/>
  <c r="V6" s="1"/>
  <c r="V7" s="1"/>
  <c r="V8" s="1"/>
  <c r="V9" s="1"/>
  <c r="V10" s="1"/>
  <c r="V11" s="1"/>
  <c r="S4"/>
  <c r="N4"/>
  <c r="R4" s="1"/>
  <c r="J5" i="5" l="1"/>
  <c r="J4"/>
  <c r="S7"/>
  <c r="J7"/>
  <c r="S8"/>
  <c r="W8"/>
  <c r="S5"/>
  <c r="W5"/>
  <c r="AC5" s="1"/>
  <c r="AB5" s="1"/>
  <c r="H4" s="1"/>
  <c r="I4" s="1"/>
  <c r="W7"/>
  <c r="S6"/>
  <c r="W6"/>
  <c r="K4"/>
  <c r="L4" s="1"/>
  <c r="M4" s="1"/>
  <c r="P4" s="1"/>
  <c r="H73" i="4"/>
  <c r="H57"/>
  <c r="H41"/>
  <c r="H49"/>
  <c r="H65"/>
  <c r="H6"/>
  <c r="H7"/>
  <c r="H8"/>
  <c r="H9"/>
  <c r="H10"/>
  <c r="H11"/>
  <c r="H12"/>
  <c r="H14"/>
  <c r="H15"/>
  <c r="H16"/>
  <c r="H17"/>
  <c r="H18"/>
  <c r="H86"/>
  <c r="K87"/>
  <c r="H4"/>
  <c r="K6"/>
  <c r="O6"/>
  <c r="U6" s="1"/>
  <c r="K7"/>
  <c r="T7" s="1"/>
  <c r="G7" s="1"/>
  <c r="O7"/>
  <c r="U7" s="1"/>
  <c r="K8"/>
  <c r="O8"/>
  <c r="U8" s="1"/>
  <c r="K9"/>
  <c r="T9" s="1"/>
  <c r="G9" s="1"/>
  <c r="O9"/>
  <c r="U9" s="1"/>
  <c r="K10"/>
  <c r="O10"/>
  <c r="U10" s="1"/>
  <c r="K11"/>
  <c r="T11" s="1"/>
  <c r="G11" s="1"/>
  <c r="O11"/>
  <c r="U11" s="1"/>
  <c r="K12"/>
  <c r="O12"/>
  <c r="U12" s="1"/>
  <c r="K14"/>
  <c r="T14" s="1"/>
  <c r="G14" s="1"/>
  <c r="O14"/>
  <c r="U14" s="1"/>
  <c r="K15"/>
  <c r="O15"/>
  <c r="U15" s="1"/>
  <c r="K16"/>
  <c r="T16" s="1"/>
  <c r="G16" s="1"/>
  <c r="O16"/>
  <c r="U16" s="1"/>
  <c r="K17"/>
  <c r="O17"/>
  <c r="U17" s="1"/>
  <c r="K18"/>
  <c r="T18" s="1"/>
  <c r="G18" s="1"/>
  <c r="O18"/>
  <c r="U18" s="1"/>
  <c r="K19"/>
  <c r="H21"/>
  <c r="H33"/>
  <c r="K41"/>
  <c r="O41"/>
  <c r="I41" s="1"/>
  <c r="K49"/>
  <c r="O49"/>
  <c r="U49" s="1"/>
  <c r="T49" s="1"/>
  <c r="G49" s="1"/>
  <c r="K57"/>
  <c r="O57"/>
  <c r="U57" s="1"/>
  <c r="K65"/>
  <c r="O65"/>
  <c r="U65" s="1"/>
  <c r="T65" s="1"/>
  <c r="G65" s="1"/>
  <c r="K73"/>
  <c r="O73"/>
  <c r="U73" s="1"/>
  <c r="K81"/>
  <c r="O81"/>
  <c r="U81" s="1"/>
  <c r="T81" s="1"/>
  <c r="G81" s="1"/>
  <c r="I73"/>
  <c r="I57"/>
  <c r="I15"/>
  <c r="I11"/>
  <c r="I9"/>
  <c r="I7"/>
  <c r="K4"/>
  <c r="H5"/>
  <c r="H13"/>
  <c r="H19"/>
  <c r="H20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2"/>
  <c r="H43"/>
  <c r="H44"/>
  <c r="H45"/>
  <c r="H46"/>
  <c r="H47"/>
  <c r="H48"/>
  <c r="H50"/>
  <c r="H51"/>
  <c r="H52"/>
  <c r="H53"/>
  <c r="H54"/>
  <c r="H55"/>
  <c r="H56"/>
  <c r="H58"/>
  <c r="H59"/>
  <c r="H60"/>
  <c r="H61"/>
  <c r="H62"/>
  <c r="H63"/>
  <c r="H64"/>
  <c r="H66"/>
  <c r="H67"/>
  <c r="H68"/>
  <c r="H69"/>
  <c r="H70"/>
  <c r="H71"/>
  <c r="H72"/>
  <c r="H74"/>
  <c r="H75"/>
  <c r="H76"/>
  <c r="H77"/>
  <c r="H78"/>
  <c r="H79"/>
  <c r="H80"/>
  <c r="H82"/>
  <c r="H83"/>
  <c r="H84"/>
  <c r="H85"/>
  <c r="K86"/>
  <c r="H87"/>
  <c r="I18"/>
  <c r="I16"/>
  <c r="I14"/>
  <c r="I12"/>
  <c r="I10"/>
  <c r="I8"/>
  <c r="I6"/>
  <c r="K103" i="1"/>
  <c r="J103" s="1"/>
  <c r="I103"/>
  <c r="Q101"/>
  <c r="K99"/>
  <c r="J99" s="1"/>
  <c r="I99"/>
  <c r="Q97"/>
  <c r="K95"/>
  <c r="J95" s="1"/>
  <c r="I95"/>
  <c r="Q93"/>
  <c r="K91"/>
  <c r="J91" s="1"/>
  <c r="I91"/>
  <c r="Q89"/>
  <c r="Q124"/>
  <c r="K122"/>
  <c r="J122" s="1"/>
  <c r="I122"/>
  <c r="Q121"/>
  <c r="Q120"/>
  <c r="K119"/>
  <c r="J119" s="1"/>
  <c r="I119"/>
  <c r="K118"/>
  <c r="J118" s="1"/>
  <c r="I118"/>
  <c r="Q117"/>
  <c r="Q116"/>
  <c r="K115"/>
  <c r="J115" s="1"/>
  <c r="I115"/>
  <c r="Q114"/>
  <c r="K113"/>
  <c r="J113" s="1"/>
  <c r="I113"/>
  <c r="Q112"/>
  <c r="Q111"/>
  <c r="K109"/>
  <c r="J109" s="1"/>
  <c r="I109"/>
  <c r="Q107"/>
  <c r="K105"/>
  <c r="J105" s="1"/>
  <c r="I105"/>
  <c r="K136"/>
  <c r="J136" s="1"/>
  <c r="I136"/>
  <c r="Q134"/>
  <c r="K132"/>
  <c r="J132" s="1"/>
  <c r="I132"/>
  <c r="Q130"/>
  <c r="K128"/>
  <c r="J128" s="1"/>
  <c r="I128"/>
  <c r="Q126"/>
  <c r="L81" i="3"/>
  <c r="H85"/>
  <c r="L86"/>
  <c r="H81"/>
  <c r="H5"/>
  <c r="H13"/>
  <c r="H21"/>
  <c r="H33"/>
  <c r="H41"/>
  <c r="H49"/>
  <c r="H57"/>
  <c r="H65"/>
  <c r="H73"/>
  <c r="H83"/>
  <c r="L84"/>
  <c r="L4"/>
  <c r="L5"/>
  <c r="P5"/>
  <c r="V5" s="1"/>
  <c r="L13"/>
  <c r="P13"/>
  <c r="V13" s="1"/>
  <c r="L21"/>
  <c r="P21"/>
  <c r="V21" s="1"/>
  <c r="U21" s="1"/>
  <c r="G21" s="1"/>
  <c r="L33"/>
  <c r="P33"/>
  <c r="V33" s="1"/>
  <c r="L41"/>
  <c r="P41"/>
  <c r="I41" s="1"/>
  <c r="L49"/>
  <c r="P49"/>
  <c r="V49" s="1"/>
  <c r="L57"/>
  <c r="P57"/>
  <c r="V57" s="1"/>
  <c r="L65"/>
  <c r="P65"/>
  <c r="V65" s="1"/>
  <c r="U65" s="1"/>
  <c r="G65" s="1"/>
  <c r="L73"/>
  <c r="P73"/>
  <c r="V73" s="1"/>
  <c r="P81"/>
  <c r="V81" s="1"/>
  <c r="H4"/>
  <c r="H6"/>
  <c r="H7"/>
  <c r="H8"/>
  <c r="H9"/>
  <c r="H10"/>
  <c r="H11"/>
  <c r="H12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2"/>
  <c r="H43"/>
  <c r="H44"/>
  <c r="H45"/>
  <c r="H46"/>
  <c r="H47"/>
  <c r="H48"/>
  <c r="H50"/>
  <c r="H51"/>
  <c r="H52"/>
  <c r="H53"/>
  <c r="H54"/>
  <c r="H55"/>
  <c r="H56"/>
  <c r="H58"/>
  <c r="H59"/>
  <c r="H60"/>
  <c r="H61"/>
  <c r="H62"/>
  <c r="H63"/>
  <c r="H64"/>
  <c r="H66"/>
  <c r="H67"/>
  <c r="H68"/>
  <c r="H69"/>
  <c r="H70"/>
  <c r="H71"/>
  <c r="H72"/>
  <c r="H74"/>
  <c r="H75"/>
  <c r="H76"/>
  <c r="H77"/>
  <c r="H78"/>
  <c r="H79"/>
  <c r="H80"/>
  <c r="H82"/>
  <c r="L83"/>
  <c r="H84"/>
  <c r="L85"/>
  <c r="H86"/>
  <c r="L87"/>
  <c r="I73"/>
  <c r="I57"/>
  <c r="I33"/>
  <c r="I13"/>
  <c r="T135" i="1"/>
  <c r="I135" s="1"/>
  <c r="Q135"/>
  <c r="T133"/>
  <c r="I133" s="1"/>
  <c r="Q133"/>
  <c r="T131"/>
  <c r="I131" s="1"/>
  <c r="Q131"/>
  <c r="T129"/>
  <c r="I129" s="1"/>
  <c r="Q129"/>
  <c r="T127"/>
  <c r="I127" s="1"/>
  <c r="Q127"/>
  <c r="T125"/>
  <c r="I125" s="1"/>
  <c r="Q125"/>
  <c r="T123"/>
  <c r="I123" s="1"/>
  <c r="Q123"/>
  <c r="T110"/>
  <c r="I110" s="1"/>
  <c r="Q110"/>
  <c r="T108"/>
  <c r="I108" s="1"/>
  <c r="Q108"/>
  <c r="T106"/>
  <c r="I106" s="1"/>
  <c r="Q106"/>
  <c r="T104"/>
  <c r="I104" s="1"/>
  <c r="Q104"/>
  <c r="T102"/>
  <c r="I102" s="1"/>
  <c r="Q102"/>
  <c r="T100"/>
  <c r="I100" s="1"/>
  <c r="Q100"/>
  <c r="T98"/>
  <c r="I98" s="1"/>
  <c r="Q98"/>
  <c r="T96"/>
  <c r="I96" s="1"/>
  <c r="Q96"/>
  <c r="T94"/>
  <c r="I94" s="1"/>
  <c r="Q94"/>
  <c r="T92"/>
  <c r="I92" s="1"/>
  <c r="Q92"/>
  <c r="T90"/>
  <c r="I90" s="1"/>
  <c r="Q90"/>
  <c r="T88"/>
  <c r="I88" s="1"/>
  <c r="Q88"/>
  <c r="H4" i="2"/>
  <c r="H6"/>
  <c r="H7"/>
  <c r="H8"/>
  <c r="H9"/>
  <c r="H10"/>
  <c r="H11"/>
  <c r="H12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2"/>
  <c r="H43"/>
  <c r="H44"/>
  <c r="H45"/>
  <c r="H46"/>
  <c r="H47"/>
  <c r="H48"/>
  <c r="H50"/>
  <c r="H51"/>
  <c r="H52"/>
  <c r="H53"/>
  <c r="H54"/>
  <c r="H55"/>
  <c r="H56"/>
  <c r="H58"/>
  <c r="H59"/>
  <c r="H60"/>
  <c r="H61"/>
  <c r="H62"/>
  <c r="H63"/>
  <c r="H64"/>
  <c r="H66"/>
  <c r="H67"/>
  <c r="H68"/>
  <c r="H73"/>
  <c r="H81"/>
  <c r="K73"/>
  <c r="O73"/>
  <c r="U73" s="1"/>
  <c r="T73" s="1"/>
  <c r="G73" s="1"/>
  <c r="K81"/>
  <c r="O81"/>
  <c r="U81" s="1"/>
  <c r="H5"/>
  <c r="H13"/>
  <c r="H21"/>
  <c r="H33"/>
  <c r="H41"/>
  <c r="H49"/>
  <c r="H57"/>
  <c r="H65"/>
  <c r="H69"/>
  <c r="H70"/>
  <c r="H71"/>
  <c r="H72"/>
  <c r="H74"/>
  <c r="H75"/>
  <c r="H76"/>
  <c r="H77"/>
  <c r="H78"/>
  <c r="H79"/>
  <c r="H80"/>
  <c r="H82"/>
  <c r="H83"/>
  <c r="H84"/>
  <c r="H85"/>
  <c r="H86"/>
  <c r="H87"/>
  <c r="K4"/>
  <c r="K5"/>
  <c r="O5"/>
  <c r="P5" s="1"/>
  <c r="K13"/>
  <c r="O13"/>
  <c r="P13" s="1"/>
  <c r="K21"/>
  <c r="O21"/>
  <c r="P21" s="1"/>
  <c r="K33"/>
  <c r="O33"/>
  <c r="P33" s="1"/>
  <c r="K41"/>
  <c r="O41"/>
  <c r="I41" s="1"/>
  <c r="K49"/>
  <c r="O49"/>
  <c r="P49" s="1"/>
  <c r="K57"/>
  <c r="O57"/>
  <c r="P57" s="1"/>
  <c r="K65"/>
  <c r="O65"/>
  <c r="P65" s="1"/>
  <c r="I73"/>
  <c r="O87" i="4"/>
  <c r="T12"/>
  <c r="G12" s="1"/>
  <c r="T57"/>
  <c r="G57" s="1"/>
  <c r="T73"/>
  <c r="G73" s="1"/>
  <c r="K5"/>
  <c r="O5"/>
  <c r="K13"/>
  <c r="O13"/>
  <c r="K37"/>
  <c r="O37"/>
  <c r="I37" s="1"/>
  <c r="K38"/>
  <c r="O38"/>
  <c r="I38" s="1"/>
  <c r="K39"/>
  <c r="O39"/>
  <c r="I39" s="1"/>
  <c r="K40"/>
  <c r="O40"/>
  <c r="I40" s="1"/>
  <c r="K42"/>
  <c r="O42"/>
  <c r="I42" s="1"/>
  <c r="K43"/>
  <c r="O43"/>
  <c r="I43" s="1"/>
  <c r="K44"/>
  <c r="O44"/>
  <c r="I44" s="1"/>
  <c r="K45"/>
  <c r="O45"/>
  <c r="I45" s="1"/>
  <c r="K46"/>
  <c r="O46"/>
  <c r="K47"/>
  <c r="O47"/>
  <c r="K48"/>
  <c r="O48"/>
  <c r="K50"/>
  <c r="O50"/>
  <c r="K51"/>
  <c r="O51"/>
  <c r="K52"/>
  <c r="O52"/>
  <c r="K53"/>
  <c r="O53"/>
  <c r="K54"/>
  <c r="O54"/>
  <c r="K55"/>
  <c r="O55"/>
  <c r="K56"/>
  <c r="O56"/>
  <c r="K58"/>
  <c r="O58"/>
  <c r="K59"/>
  <c r="O59"/>
  <c r="K60"/>
  <c r="O60"/>
  <c r="K61"/>
  <c r="O61"/>
  <c r="K62"/>
  <c r="O62"/>
  <c r="K63"/>
  <c r="O63"/>
  <c r="K64"/>
  <c r="O64"/>
  <c r="K66"/>
  <c r="O66"/>
  <c r="K67"/>
  <c r="O67"/>
  <c r="K68"/>
  <c r="O68"/>
  <c r="K69"/>
  <c r="O69"/>
  <c r="K70"/>
  <c r="O70"/>
  <c r="K71"/>
  <c r="O71"/>
  <c r="K72"/>
  <c r="O72"/>
  <c r="K74"/>
  <c r="O74"/>
  <c r="K75"/>
  <c r="O75"/>
  <c r="K76"/>
  <c r="O76"/>
  <c r="K77"/>
  <c r="O77"/>
  <c r="K78"/>
  <c r="O78"/>
  <c r="K79"/>
  <c r="O79"/>
  <c r="K80"/>
  <c r="O80"/>
  <c r="K82"/>
  <c r="O82"/>
  <c r="K83"/>
  <c r="O83"/>
  <c r="K84"/>
  <c r="O84"/>
  <c r="K85"/>
  <c r="O85"/>
  <c r="O86"/>
  <c r="P86" s="1"/>
  <c r="O4"/>
  <c r="T6"/>
  <c r="G6" s="1"/>
  <c r="T8"/>
  <c r="G8" s="1"/>
  <c r="T10"/>
  <c r="G10" s="1"/>
  <c r="T15"/>
  <c r="G15" s="1"/>
  <c r="T17"/>
  <c r="G17" s="1"/>
  <c r="U38"/>
  <c r="T38" s="1"/>
  <c r="G38" s="1"/>
  <c r="P38"/>
  <c r="U40"/>
  <c r="T40" s="1"/>
  <c r="G40" s="1"/>
  <c r="P40"/>
  <c r="U42"/>
  <c r="T42" s="1"/>
  <c r="G42" s="1"/>
  <c r="P42"/>
  <c r="U44"/>
  <c r="T44" s="1"/>
  <c r="G44" s="1"/>
  <c r="P44"/>
  <c r="O19"/>
  <c r="I19" s="1"/>
  <c r="K20"/>
  <c r="O20"/>
  <c r="I20" s="1"/>
  <c r="K21"/>
  <c r="O21"/>
  <c r="I21" s="1"/>
  <c r="K22"/>
  <c r="O22"/>
  <c r="I22" s="1"/>
  <c r="K23"/>
  <c r="O23"/>
  <c r="I23" s="1"/>
  <c r="K24"/>
  <c r="O24"/>
  <c r="I24" s="1"/>
  <c r="K25"/>
  <c r="O25"/>
  <c r="I25" s="1"/>
  <c r="K26"/>
  <c r="O26"/>
  <c r="I26" s="1"/>
  <c r="K27"/>
  <c r="O27"/>
  <c r="I27" s="1"/>
  <c r="K28"/>
  <c r="O28"/>
  <c r="I28" s="1"/>
  <c r="K29"/>
  <c r="O29"/>
  <c r="I29" s="1"/>
  <c r="K30"/>
  <c r="O30"/>
  <c r="I30" s="1"/>
  <c r="K31"/>
  <c r="O31"/>
  <c r="I31" s="1"/>
  <c r="K32"/>
  <c r="O32"/>
  <c r="I32" s="1"/>
  <c r="K33"/>
  <c r="O33"/>
  <c r="I33" s="1"/>
  <c r="K34"/>
  <c r="O34"/>
  <c r="I34" s="1"/>
  <c r="K35"/>
  <c r="O35"/>
  <c r="I35" s="1"/>
  <c r="K36"/>
  <c r="O36"/>
  <c r="I36" s="1"/>
  <c r="U37"/>
  <c r="T37" s="1"/>
  <c r="G37" s="1"/>
  <c r="P37"/>
  <c r="U39"/>
  <c r="T39" s="1"/>
  <c r="G39" s="1"/>
  <c r="P39"/>
  <c r="U41"/>
  <c r="T41" s="1"/>
  <c r="G41" s="1"/>
  <c r="U43"/>
  <c r="T43" s="1"/>
  <c r="G43" s="1"/>
  <c r="P43"/>
  <c r="U45"/>
  <c r="T45" s="1"/>
  <c r="G45" s="1"/>
  <c r="P45"/>
  <c r="P4"/>
  <c r="P5"/>
  <c r="P6"/>
  <c r="P7"/>
  <c r="P8"/>
  <c r="P9"/>
  <c r="P10"/>
  <c r="P11"/>
  <c r="P12"/>
  <c r="P13"/>
  <c r="P14"/>
  <c r="P15"/>
  <c r="P16"/>
  <c r="P17"/>
  <c r="P18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7"/>
  <c r="P87" i="3"/>
  <c r="U5"/>
  <c r="G5" s="1"/>
  <c r="U49"/>
  <c r="G49" s="1"/>
  <c r="U81"/>
  <c r="G81" s="1"/>
  <c r="L6"/>
  <c r="P6"/>
  <c r="Q6" s="1"/>
  <c r="L7"/>
  <c r="P7"/>
  <c r="Q7" s="1"/>
  <c r="L8"/>
  <c r="P8"/>
  <c r="L9"/>
  <c r="P9"/>
  <c r="Q9" s="1"/>
  <c r="L10"/>
  <c r="P10"/>
  <c r="Q10" s="1"/>
  <c r="L11"/>
  <c r="P11"/>
  <c r="Q11" s="1"/>
  <c r="L12"/>
  <c r="P12"/>
  <c r="L14"/>
  <c r="P14"/>
  <c r="L15"/>
  <c r="P15"/>
  <c r="Q15" s="1"/>
  <c r="L16"/>
  <c r="P16"/>
  <c r="Q16" s="1"/>
  <c r="L17"/>
  <c r="P17"/>
  <c r="Q17" s="1"/>
  <c r="L18"/>
  <c r="P18"/>
  <c r="L19"/>
  <c r="P19"/>
  <c r="Q19" s="1"/>
  <c r="L20"/>
  <c r="P20"/>
  <c r="Q20" s="1"/>
  <c r="L22"/>
  <c r="P22"/>
  <c r="Q22" s="1"/>
  <c r="L23"/>
  <c r="P23"/>
  <c r="Q23" s="1"/>
  <c r="L24"/>
  <c r="P24"/>
  <c r="L25"/>
  <c r="P25"/>
  <c r="Q25" s="1"/>
  <c r="L26"/>
  <c r="P26"/>
  <c r="Q26" s="1"/>
  <c r="L27"/>
  <c r="P27"/>
  <c r="Q27" s="1"/>
  <c r="L28"/>
  <c r="P28"/>
  <c r="L29"/>
  <c r="P29"/>
  <c r="Q29" s="1"/>
  <c r="L30"/>
  <c r="P30"/>
  <c r="Q30" s="1"/>
  <c r="L31"/>
  <c r="P31"/>
  <c r="Q31" s="1"/>
  <c r="L32"/>
  <c r="P32"/>
  <c r="L34"/>
  <c r="P34"/>
  <c r="L35"/>
  <c r="P35"/>
  <c r="Q35" s="1"/>
  <c r="L36"/>
  <c r="P36"/>
  <c r="Q36" s="1"/>
  <c r="L37"/>
  <c r="P37"/>
  <c r="I37" s="1"/>
  <c r="L38"/>
  <c r="P38"/>
  <c r="I38" s="1"/>
  <c r="L39"/>
  <c r="P39"/>
  <c r="I39" s="1"/>
  <c r="L40"/>
  <c r="P40"/>
  <c r="I40" s="1"/>
  <c r="L42"/>
  <c r="P42"/>
  <c r="I42" s="1"/>
  <c r="L43"/>
  <c r="P43"/>
  <c r="I43" s="1"/>
  <c r="L44"/>
  <c r="P44"/>
  <c r="I44" s="1"/>
  <c r="L45"/>
  <c r="P45"/>
  <c r="I45" s="1"/>
  <c r="L46"/>
  <c r="P46"/>
  <c r="L47"/>
  <c r="P47"/>
  <c r="Q47" s="1"/>
  <c r="L48"/>
  <c r="P48"/>
  <c r="Q48" s="1"/>
  <c r="L50"/>
  <c r="P50"/>
  <c r="Q50" s="1"/>
  <c r="L51"/>
  <c r="P51"/>
  <c r="Q51" s="1"/>
  <c r="L52"/>
  <c r="P52"/>
  <c r="L53"/>
  <c r="P53"/>
  <c r="Q53" s="1"/>
  <c r="L54"/>
  <c r="P54"/>
  <c r="Q54" s="1"/>
  <c r="L55"/>
  <c r="P55"/>
  <c r="Q55" s="1"/>
  <c r="L56"/>
  <c r="P56"/>
  <c r="Q56" s="1"/>
  <c r="L58"/>
  <c r="P58"/>
  <c r="Q58" s="1"/>
  <c r="L59"/>
  <c r="P59"/>
  <c r="Q59" s="1"/>
  <c r="L60"/>
  <c r="P60"/>
  <c r="Q60" s="1"/>
  <c r="L61"/>
  <c r="P61"/>
  <c r="Q61" s="1"/>
  <c r="L62"/>
  <c r="P62"/>
  <c r="Q62" s="1"/>
  <c r="L63"/>
  <c r="P63"/>
  <c r="Q63" s="1"/>
  <c r="L64"/>
  <c r="P64"/>
  <c r="Q64" s="1"/>
  <c r="L66"/>
  <c r="P66"/>
  <c r="Q66" s="1"/>
  <c r="L67"/>
  <c r="P67"/>
  <c r="Q67" s="1"/>
  <c r="L68"/>
  <c r="P68"/>
  <c r="Q68" s="1"/>
  <c r="L69"/>
  <c r="P69"/>
  <c r="Q69" s="1"/>
  <c r="L70"/>
  <c r="P70"/>
  <c r="Q70" s="1"/>
  <c r="L71"/>
  <c r="P71"/>
  <c r="Q71" s="1"/>
  <c r="L72"/>
  <c r="P72"/>
  <c r="Q72" s="1"/>
  <c r="L74"/>
  <c r="P74"/>
  <c r="Q74" s="1"/>
  <c r="L75"/>
  <c r="P75"/>
  <c r="Q75" s="1"/>
  <c r="L76"/>
  <c r="P76"/>
  <c r="Q76" s="1"/>
  <c r="L77"/>
  <c r="P77"/>
  <c r="Q77" s="1"/>
  <c r="L78"/>
  <c r="P78"/>
  <c r="Q78" s="1"/>
  <c r="L79"/>
  <c r="P79"/>
  <c r="Q79" s="1"/>
  <c r="L80"/>
  <c r="P80"/>
  <c r="Q80" s="1"/>
  <c r="L82"/>
  <c r="P82"/>
  <c r="Q82" s="1"/>
  <c r="P83"/>
  <c r="P84"/>
  <c r="Q84" s="1"/>
  <c r="P85"/>
  <c r="P86"/>
  <c r="Q86" s="1"/>
  <c r="P4"/>
  <c r="V37"/>
  <c r="U37" s="1"/>
  <c r="G37" s="1"/>
  <c r="V41"/>
  <c r="U41" s="1"/>
  <c r="G41" s="1"/>
  <c r="V43"/>
  <c r="U43" s="1"/>
  <c r="G43" s="1"/>
  <c r="Q4"/>
  <c r="Q5"/>
  <c r="Q8"/>
  <c r="Q12"/>
  <c r="Q14"/>
  <c r="Q18"/>
  <c r="Q21"/>
  <c r="Q24"/>
  <c r="Q28"/>
  <c r="Q32"/>
  <c r="Q34"/>
  <c r="V38"/>
  <c r="U38" s="1"/>
  <c r="G38" s="1"/>
  <c r="V42"/>
  <c r="U42" s="1"/>
  <c r="G42" s="1"/>
  <c r="Q46"/>
  <c r="Q49"/>
  <c r="Q52"/>
  <c r="Q65"/>
  <c r="Q73"/>
  <c r="Q83"/>
  <c r="Q85"/>
  <c r="Q87"/>
  <c r="K6" i="2"/>
  <c r="O6"/>
  <c r="P6" s="1"/>
  <c r="K7"/>
  <c r="O7"/>
  <c r="K8"/>
  <c r="O8"/>
  <c r="P8" s="1"/>
  <c r="K9"/>
  <c r="O9"/>
  <c r="K10"/>
  <c r="O10"/>
  <c r="P10" s="1"/>
  <c r="K11"/>
  <c r="O11"/>
  <c r="K12"/>
  <c r="O12"/>
  <c r="P12" s="1"/>
  <c r="K14"/>
  <c r="O14"/>
  <c r="P14" s="1"/>
  <c r="K15"/>
  <c r="O15"/>
  <c r="K16"/>
  <c r="O16"/>
  <c r="P16" s="1"/>
  <c r="K17"/>
  <c r="O17"/>
  <c r="K18"/>
  <c r="O18"/>
  <c r="P18" s="1"/>
  <c r="K19"/>
  <c r="O19"/>
  <c r="K20"/>
  <c r="O20"/>
  <c r="P20" s="1"/>
  <c r="K22"/>
  <c r="O22"/>
  <c r="P22" s="1"/>
  <c r="K23"/>
  <c r="O23"/>
  <c r="K24"/>
  <c r="O24"/>
  <c r="P24" s="1"/>
  <c r="K25"/>
  <c r="O25"/>
  <c r="K26"/>
  <c r="O26"/>
  <c r="P26" s="1"/>
  <c r="K27"/>
  <c r="O27"/>
  <c r="K28"/>
  <c r="O28"/>
  <c r="P28" s="1"/>
  <c r="K29"/>
  <c r="O29"/>
  <c r="K30"/>
  <c r="O30"/>
  <c r="P30" s="1"/>
  <c r="K31"/>
  <c r="O31"/>
  <c r="K32"/>
  <c r="O32"/>
  <c r="P32" s="1"/>
  <c r="K34"/>
  <c r="O34"/>
  <c r="P34" s="1"/>
  <c r="K35"/>
  <c r="O35"/>
  <c r="K36"/>
  <c r="O36"/>
  <c r="P36" s="1"/>
  <c r="K37"/>
  <c r="O37"/>
  <c r="I37" s="1"/>
  <c r="K38"/>
  <c r="O38"/>
  <c r="I38" s="1"/>
  <c r="K39"/>
  <c r="O39"/>
  <c r="I39" s="1"/>
  <c r="K40"/>
  <c r="O40"/>
  <c r="I40" s="1"/>
  <c r="K42"/>
  <c r="O42"/>
  <c r="I42" s="1"/>
  <c r="K43"/>
  <c r="O43"/>
  <c r="I43" s="1"/>
  <c r="K44"/>
  <c r="O44"/>
  <c r="I44" s="1"/>
  <c r="K45"/>
  <c r="O45"/>
  <c r="I45" s="1"/>
  <c r="K46"/>
  <c r="O46"/>
  <c r="I46" s="1"/>
  <c r="K47"/>
  <c r="O47"/>
  <c r="K48"/>
  <c r="O48"/>
  <c r="P48" s="1"/>
  <c r="K50"/>
  <c r="O50"/>
  <c r="P50" s="1"/>
  <c r="K51"/>
  <c r="O51"/>
  <c r="K52"/>
  <c r="O52"/>
  <c r="P52" s="1"/>
  <c r="K53"/>
  <c r="O53"/>
  <c r="K54"/>
  <c r="O54"/>
  <c r="P54" s="1"/>
  <c r="K55"/>
  <c r="O55"/>
  <c r="K56"/>
  <c r="O56"/>
  <c r="P56" s="1"/>
  <c r="K58"/>
  <c r="O58"/>
  <c r="P58" s="1"/>
  <c r="K59"/>
  <c r="O59"/>
  <c r="K60"/>
  <c r="O60"/>
  <c r="P60" s="1"/>
  <c r="K61"/>
  <c r="O61"/>
  <c r="P61" s="1"/>
  <c r="K62"/>
  <c r="O62"/>
  <c r="P62" s="1"/>
  <c r="K63"/>
  <c r="O63"/>
  <c r="K64"/>
  <c r="O64"/>
  <c r="P64" s="1"/>
  <c r="K66"/>
  <c r="O66"/>
  <c r="P66" s="1"/>
  <c r="K67"/>
  <c r="O67"/>
  <c r="P67" s="1"/>
  <c r="K68"/>
  <c r="O68"/>
  <c r="P68" s="1"/>
  <c r="K69"/>
  <c r="O69"/>
  <c r="P69" s="1"/>
  <c r="K70"/>
  <c r="O70"/>
  <c r="P70" s="1"/>
  <c r="K71"/>
  <c r="O71"/>
  <c r="P71" s="1"/>
  <c r="K72"/>
  <c r="O72"/>
  <c r="P72" s="1"/>
  <c r="K74"/>
  <c r="O74"/>
  <c r="P74" s="1"/>
  <c r="K75"/>
  <c r="O75"/>
  <c r="K76"/>
  <c r="O76"/>
  <c r="P76" s="1"/>
  <c r="K77"/>
  <c r="O77"/>
  <c r="P77" s="1"/>
  <c r="K78"/>
  <c r="O78"/>
  <c r="P78" s="1"/>
  <c r="K79"/>
  <c r="O79"/>
  <c r="P79" s="1"/>
  <c r="K80"/>
  <c r="O80"/>
  <c r="P80" s="1"/>
  <c r="K82"/>
  <c r="O82"/>
  <c r="P82" s="1"/>
  <c r="K83"/>
  <c r="O83"/>
  <c r="P83" s="1"/>
  <c r="K84"/>
  <c r="O84"/>
  <c r="P84" s="1"/>
  <c r="K85"/>
  <c r="O85"/>
  <c r="P85" s="1"/>
  <c r="K86"/>
  <c r="O86"/>
  <c r="P86" s="1"/>
  <c r="K87"/>
  <c r="O87"/>
  <c r="P87" s="1"/>
  <c r="O4"/>
  <c r="U37"/>
  <c r="U39"/>
  <c r="P41"/>
  <c r="U43"/>
  <c r="P4"/>
  <c r="P7"/>
  <c r="P9"/>
  <c r="P11"/>
  <c r="P15"/>
  <c r="P17"/>
  <c r="P19"/>
  <c r="P23"/>
  <c r="P25"/>
  <c r="P27"/>
  <c r="P29"/>
  <c r="P31"/>
  <c r="P35"/>
  <c r="U38"/>
  <c r="U40"/>
  <c r="T40" s="1"/>
  <c r="G40" s="1"/>
  <c r="U42"/>
  <c r="U44"/>
  <c r="T44" s="1"/>
  <c r="G44" s="1"/>
  <c r="U46"/>
  <c r="P47"/>
  <c r="P51"/>
  <c r="P53"/>
  <c r="P55"/>
  <c r="P59"/>
  <c r="P63"/>
  <c r="P75"/>
  <c r="N4" i="5" l="1"/>
  <c r="Q4" s="1"/>
  <c r="X5"/>
  <c r="AC8"/>
  <c r="AB8" s="1"/>
  <c r="H7" s="1"/>
  <c r="I7" s="1"/>
  <c r="X8"/>
  <c r="K7"/>
  <c r="L7" s="1"/>
  <c r="AC7"/>
  <c r="AB7" s="1"/>
  <c r="H6" s="1"/>
  <c r="I6" s="1"/>
  <c r="X7"/>
  <c r="K6"/>
  <c r="L6" s="1"/>
  <c r="AC6"/>
  <c r="AB6" s="1"/>
  <c r="H5" s="1"/>
  <c r="I5" s="1"/>
  <c r="X6"/>
  <c r="K5"/>
  <c r="L5" s="1"/>
  <c r="P41" i="4"/>
  <c r="I49"/>
  <c r="I65"/>
  <c r="I81"/>
  <c r="I17"/>
  <c r="U86"/>
  <c r="T86" s="1"/>
  <c r="G86" s="1"/>
  <c r="I86"/>
  <c r="U4"/>
  <c r="T4" s="1"/>
  <c r="G4" s="1"/>
  <c r="I4"/>
  <c r="U85"/>
  <c r="T85" s="1"/>
  <c r="G85" s="1"/>
  <c r="I85"/>
  <c r="U84"/>
  <c r="T84" s="1"/>
  <c r="G84" s="1"/>
  <c r="I84"/>
  <c r="U83"/>
  <c r="T83" s="1"/>
  <c r="G83" s="1"/>
  <c r="I83"/>
  <c r="U82"/>
  <c r="T82" s="1"/>
  <c r="G82" s="1"/>
  <c r="I82"/>
  <c r="U80"/>
  <c r="T80" s="1"/>
  <c r="G80" s="1"/>
  <c r="I80"/>
  <c r="U79"/>
  <c r="T79" s="1"/>
  <c r="G79" s="1"/>
  <c r="I79"/>
  <c r="U78"/>
  <c r="T78" s="1"/>
  <c r="G78" s="1"/>
  <c r="I78"/>
  <c r="U77"/>
  <c r="T77" s="1"/>
  <c r="G77" s="1"/>
  <c r="I77"/>
  <c r="U76"/>
  <c r="T76" s="1"/>
  <c r="G76" s="1"/>
  <c r="I76"/>
  <c r="U75"/>
  <c r="T75" s="1"/>
  <c r="G75" s="1"/>
  <c r="I75"/>
  <c r="U74"/>
  <c r="T74" s="1"/>
  <c r="G74" s="1"/>
  <c r="I74"/>
  <c r="U72"/>
  <c r="T72" s="1"/>
  <c r="G72" s="1"/>
  <c r="I72"/>
  <c r="U71"/>
  <c r="T71" s="1"/>
  <c r="G71" s="1"/>
  <c r="I71"/>
  <c r="U70"/>
  <c r="T70" s="1"/>
  <c r="G70" s="1"/>
  <c r="I70"/>
  <c r="U69"/>
  <c r="T69" s="1"/>
  <c r="G69" s="1"/>
  <c r="I69"/>
  <c r="U68"/>
  <c r="T68" s="1"/>
  <c r="G68" s="1"/>
  <c r="I68"/>
  <c r="U67"/>
  <c r="T67" s="1"/>
  <c r="G67" s="1"/>
  <c r="I67"/>
  <c r="U66"/>
  <c r="T66" s="1"/>
  <c r="G66" s="1"/>
  <c r="I66"/>
  <c r="U64"/>
  <c r="T64" s="1"/>
  <c r="G64" s="1"/>
  <c r="I64"/>
  <c r="U63"/>
  <c r="T63" s="1"/>
  <c r="G63" s="1"/>
  <c r="I63"/>
  <c r="U62"/>
  <c r="T62" s="1"/>
  <c r="G62" s="1"/>
  <c r="I62"/>
  <c r="U61"/>
  <c r="T61" s="1"/>
  <c r="G61" s="1"/>
  <c r="I61"/>
  <c r="U60"/>
  <c r="T60" s="1"/>
  <c r="G60" s="1"/>
  <c r="I60"/>
  <c r="U59"/>
  <c r="T59" s="1"/>
  <c r="G59" s="1"/>
  <c r="I59"/>
  <c r="U58"/>
  <c r="T58" s="1"/>
  <c r="G58" s="1"/>
  <c r="I58"/>
  <c r="U56"/>
  <c r="T56" s="1"/>
  <c r="G56" s="1"/>
  <c r="I56"/>
  <c r="U55"/>
  <c r="T55" s="1"/>
  <c r="G55" s="1"/>
  <c r="I55"/>
  <c r="U54"/>
  <c r="T54" s="1"/>
  <c r="G54" s="1"/>
  <c r="I54"/>
  <c r="U53"/>
  <c r="T53" s="1"/>
  <c r="G53" s="1"/>
  <c r="I53"/>
  <c r="U52"/>
  <c r="T52" s="1"/>
  <c r="G52" s="1"/>
  <c r="I52"/>
  <c r="U51"/>
  <c r="T51" s="1"/>
  <c r="G51" s="1"/>
  <c r="I51"/>
  <c r="U50"/>
  <c r="T50" s="1"/>
  <c r="G50" s="1"/>
  <c r="I50"/>
  <c r="U48"/>
  <c r="T48" s="1"/>
  <c r="G48" s="1"/>
  <c r="I48"/>
  <c r="U47"/>
  <c r="T47" s="1"/>
  <c r="G47" s="1"/>
  <c r="I47"/>
  <c r="U46"/>
  <c r="T46" s="1"/>
  <c r="G46" s="1"/>
  <c r="I46"/>
  <c r="U13"/>
  <c r="T13" s="1"/>
  <c r="G13" s="1"/>
  <c r="I13"/>
  <c r="U5"/>
  <c r="T5" s="1"/>
  <c r="G5" s="1"/>
  <c r="I5"/>
  <c r="U87"/>
  <c r="T87" s="1"/>
  <c r="G87" s="1"/>
  <c r="I87"/>
  <c r="R126" i="1"/>
  <c r="W126"/>
  <c r="K126"/>
  <c r="J126" s="1"/>
  <c r="R134"/>
  <c r="W134"/>
  <c r="K134"/>
  <c r="J134" s="1"/>
  <c r="R111"/>
  <c r="W111"/>
  <c r="K111"/>
  <c r="J111" s="1"/>
  <c r="R114"/>
  <c r="W114"/>
  <c r="K114"/>
  <c r="J114" s="1"/>
  <c r="R117"/>
  <c r="W117"/>
  <c r="K117"/>
  <c r="J117" s="1"/>
  <c r="R121"/>
  <c r="W121"/>
  <c r="K121"/>
  <c r="J121" s="1"/>
  <c r="R89"/>
  <c r="W89"/>
  <c r="K89"/>
  <c r="J89" s="1"/>
  <c r="R97"/>
  <c r="W97"/>
  <c r="K97"/>
  <c r="J97" s="1"/>
  <c r="R130"/>
  <c r="W130"/>
  <c r="K130"/>
  <c r="J130" s="1"/>
  <c r="R107"/>
  <c r="W107"/>
  <c r="K107"/>
  <c r="J107" s="1"/>
  <c r="R112"/>
  <c r="W112"/>
  <c r="K112"/>
  <c r="J112" s="1"/>
  <c r="R116"/>
  <c r="W116"/>
  <c r="K116"/>
  <c r="J116" s="1"/>
  <c r="R120"/>
  <c r="W120"/>
  <c r="K120"/>
  <c r="J120" s="1"/>
  <c r="R124"/>
  <c r="W124"/>
  <c r="K124"/>
  <c r="J124" s="1"/>
  <c r="R93"/>
  <c r="W93"/>
  <c r="K93"/>
  <c r="J93" s="1"/>
  <c r="R101"/>
  <c r="W101"/>
  <c r="K101"/>
  <c r="J101" s="1"/>
  <c r="Q57" i="3"/>
  <c r="V44"/>
  <c r="U44" s="1"/>
  <c r="G44" s="1"/>
  <c r="V40"/>
  <c r="U40" s="1"/>
  <c r="G40" s="1"/>
  <c r="Q33"/>
  <c r="Q13"/>
  <c r="Q41"/>
  <c r="V39"/>
  <c r="U39" s="1"/>
  <c r="G39" s="1"/>
  <c r="I5"/>
  <c r="I21"/>
  <c r="I49"/>
  <c r="I65"/>
  <c r="V45"/>
  <c r="U45" s="1"/>
  <c r="G45" s="1"/>
  <c r="U73"/>
  <c r="G73" s="1"/>
  <c r="U57"/>
  <c r="G57" s="1"/>
  <c r="U33"/>
  <c r="G33" s="1"/>
  <c r="U13"/>
  <c r="G13" s="1"/>
  <c r="Q81"/>
  <c r="Q44"/>
  <c r="Q42"/>
  <c r="Q40"/>
  <c r="Q38"/>
  <c r="Q45"/>
  <c r="Q43"/>
  <c r="Q39"/>
  <c r="Q37"/>
  <c r="I81"/>
  <c r="V4"/>
  <c r="U4" s="1"/>
  <c r="G4" s="1"/>
  <c r="I4"/>
  <c r="V85"/>
  <c r="U85" s="1"/>
  <c r="G85" s="1"/>
  <c r="I85"/>
  <c r="V83"/>
  <c r="U83" s="1"/>
  <c r="G83" s="1"/>
  <c r="I83"/>
  <c r="V87"/>
  <c r="U87" s="1"/>
  <c r="G87" s="1"/>
  <c r="I87"/>
  <c r="V86"/>
  <c r="U86" s="1"/>
  <c r="G86" s="1"/>
  <c r="I86"/>
  <c r="V84"/>
  <c r="U84" s="1"/>
  <c r="G84" s="1"/>
  <c r="I84"/>
  <c r="V82"/>
  <c r="U82" s="1"/>
  <c r="G82" s="1"/>
  <c r="I82"/>
  <c r="V80"/>
  <c r="U80" s="1"/>
  <c r="G80" s="1"/>
  <c r="I80"/>
  <c r="V79"/>
  <c r="U79" s="1"/>
  <c r="G79" s="1"/>
  <c r="I79"/>
  <c r="V78"/>
  <c r="U78" s="1"/>
  <c r="G78" s="1"/>
  <c r="I78"/>
  <c r="V77"/>
  <c r="U77" s="1"/>
  <c r="G77" s="1"/>
  <c r="I77"/>
  <c r="V76"/>
  <c r="U76" s="1"/>
  <c r="G76" s="1"/>
  <c r="I76"/>
  <c r="V75"/>
  <c r="U75" s="1"/>
  <c r="G75" s="1"/>
  <c r="I75"/>
  <c r="V74"/>
  <c r="U74" s="1"/>
  <c r="G74" s="1"/>
  <c r="I74"/>
  <c r="V72"/>
  <c r="U72" s="1"/>
  <c r="G72" s="1"/>
  <c r="I72"/>
  <c r="V71"/>
  <c r="U71" s="1"/>
  <c r="G71" s="1"/>
  <c r="I71"/>
  <c r="V70"/>
  <c r="U70" s="1"/>
  <c r="G70" s="1"/>
  <c r="I70"/>
  <c r="V69"/>
  <c r="U69" s="1"/>
  <c r="G69" s="1"/>
  <c r="I69"/>
  <c r="V68"/>
  <c r="U68" s="1"/>
  <c r="G68" s="1"/>
  <c r="I68"/>
  <c r="V67"/>
  <c r="U67" s="1"/>
  <c r="G67" s="1"/>
  <c r="I67"/>
  <c r="V66"/>
  <c r="U66" s="1"/>
  <c r="G66" s="1"/>
  <c r="I66"/>
  <c r="V64"/>
  <c r="U64" s="1"/>
  <c r="G64" s="1"/>
  <c r="I64"/>
  <c r="V63"/>
  <c r="U63" s="1"/>
  <c r="G63" s="1"/>
  <c r="I63"/>
  <c r="V62"/>
  <c r="U62" s="1"/>
  <c r="G62" s="1"/>
  <c r="I62"/>
  <c r="V61"/>
  <c r="U61" s="1"/>
  <c r="G61" s="1"/>
  <c r="I61"/>
  <c r="V60"/>
  <c r="U60" s="1"/>
  <c r="G60" s="1"/>
  <c r="I60"/>
  <c r="V59"/>
  <c r="U59" s="1"/>
  <c r="G59" s="1"/>
  <c r="I59"/>
  <c r="V58"/>
  <c r="U58" s="1"/>
  <c r="G58" s="1"/>
  <c r="I58"/>
  <c r="V56"/>
  <c r="U56" s="1"/>
  <c r="G56" s="1"/>
  <c r="I56"/>
  <c r="V55"/>
  <c r="U55" s="1"/>
  <c r="G55" s="1"/>
  <c r="I55"/>
  <c r="V54"/>
  <c r="U54" s="1"/>
  <c r="G54" s="1"/>
  <c r="I54"/>
  <c r="V53"/>
  <c r="U53" s="1"/>
  <c r="G53" s="1"/>
  <c r="I53"/>
  <c r="V52"/>
  <c r="U52" s="1"/>
  <c r="G52" s="1"/>
  <c r="I52"/>
  <c r="V51"/>
  <c r="U51" s="1"/>
  <c r="G51" s="1"/>
  <c r="I51"/>
  <c r="V50"/>
  <c r="U50" s="1"/>
  <c r="G50" s="1"/>
  <c r="I50"/>
  <c r="V48"/>
  <c r="U48" s="1"/>
  <c r="G48" s="1"/>
  <c r="I48"/>
  <c r="V47"/>
  <c r="U47" s="1"/>
  <c r="G47" s="1"/>
  <c r="I47"/>
  <c r="V46"/>
  <c r="U46" s="1"/>
  <c r="G46" s="1"/>
  <c r="I46"/>
  <c r="V36"/>
  <c r="U36" s="1"/>
  <c r="G36" s="1"/>
  <c r="I36"/>
  <c r="V35"/>
  <c r="U35" s="1"/>
  <c r="G35" s="1"/>
  <c r="I35"/>
  <c r="V34"/>
  <c r="U34" s="1"/>
  <c r="G34" s="1"/>
  <c r="I34"/>
  <c r="V32"/>
  <c r="U32" s="1"/>
  <c r="G32" s="1"/>
  <c r="I32"/>
  <c r="V31"/>
  <c r="U31" s="1"/>
  <c r="G31" s="1"/>
  <c r="I31"/>
  <c r="V30"/>
  <c r="U30" s="1"/>
  <c r="G30" s="1"/>
  <c r="I30"/>
  <c r="V29"/>
  <c r="U29" s="1"/>
  <c r="G29" s="1"/>
  <c r="I29"/>
  <c r="V28"/>
  <c r="U28" s="1"/>
  <c r="G28" s="1"/>
  <c r="I28"/>
  <c r="V27"/>
  <c r="U27" s="1"/>
  <c r="G27" s="1"/>
  <c r="I27"/>
  <c r="V26"/>
  <c r="U26" s="1"/>
  <c r="G26" s="1"/>
  <c r="I26"/>
  <c r="V25"/>
  <c r="U25" s="1"/>
  <c r="G25" s="1"/>
  <c r="I25"/>
  <c r="V24"/>
  <c r="U24" s="1"/>
  <c r="G24" s="1"/>
  <c r="I24"/>
  <c r="V23"/>
  <c r="U23" s="1"/>
  <c r="G23" s="1"/>
  <c r="I23"/>
  <c r="V22"/>
  <c r="U22" s="1"/>
  <c r="G22" s="1"/>
  <c r="I22"/>
  <c r="V20"/>
  <c r="U20" s="1"/>
  <c r="G20" s="1"/>
  <c r="I20"/>
  <c r="V19"/>
  <c r="U19" s="1"/>
  <c r="G19" s="1"/>
  <c r="I19"/>
  <c r="V18"/>
  <c r="U18" s="1"/>
  <c r="G18" s="1"/>
  <c r="I18"/>
  <c r="V17"/>
  <c r="U17" s="1"/>
  <c r="G17" s="1"/>
  <c r="I17"/>
  <c r="V16"/>
  <c r="U16" s="1"/>
  <c r="G16" s="1"/>
  <c r="I16"/>
  <c r="V15"/>
  <c r="U15" s="1"/>
  <c r="G15" s="1"/>
  <c r="I15"/>
  <c r="V14"/>
  <c r="U14" s="1"/>
  <c r="G14" s="1"/>
  <c r="I14"/>
  <c r="V12"/>
  <c r="U12" s="1"/>
  <c r="G12" s="1"/>
  <c r="I12"/>
  <c r="V11"/>
  <c r="U11" s="1"/>
  <c r="G11" s="1"/>
  <c r="I11"/>
  <c r="V10"/>
  <c r="U10" s="1"/>
  <c r="G10" s="1"/>
  <c r="I10"/>
  <c r="V9"/>
  <c r="U9" s="1"/>
  <c r="G9" s="1"/>
  <c r="I9"/>
  <c r="V8"/>
  <c r="U8" s="1"/>
  <c r="G8" s="1"/>
  <c r="I8"/>
  <c r="V7"/>
  <c r="U7" s="1"/>
  <c r="G7" s="1"/>
  <c r="I7"/>
  <c r="V6"/>
  <c r="U6" s="1"/>
  <c r="G6" s="1"/>
  <c r="I6"/>
  <c r="K125" i="1"/>
  <c r="J125" s="1"/>
  <c r="W125"/>
  <c r="R125"/>
  <c r="K127"/>
  <c r="J127" s="1"/>
  <c r="W127"/>
  <c r="R127"/>
  <c r="K129"/>
  <c r="J129" s="1"/>
  <c r="W129"/>
  <c r="R129"/>
  <c r="K131"/>
  <c r="J131" s="1"/>
  <c r="W131"/>
  <c r="R131"/>
  <c r="K133"/>
  <c r="J133" s="1"/>
  <c r="W133"/>
  <c r="R133"/>
  <c r="K135"/>
  <c r="J135" s="1"/>
  <c r="W135"/>
  <c r="R135"/>
  <c r="K104"/>
  <c r="J104" s="1"/>
  <c r="W104"/>
  <c r="R104"/>
  <c r="K106"/>
  <c r="J106" s="1"/>
  <c r="W106"/>
  <c r="R106"/>
  <c r="K108"/>
  <c r="J108" s="1"/>
  <c r="W108"/>
  <c r="R108"/>
  <c r="K110"/>
  <c r="J110" s="1"/>
  <c r="W110"/>
  <c r="R110"/>
  <c r="R123"/>
  <c r="K123"/>
  <c r="J123" s="1"/>
  <c r="W123"/>
  <c r="K88"/>
  <c r="J88" s="1"/>
  <c r="W88"/>
  <c r="R88"/>
  <c r="K90"/>
  <c r="J90" s="1"/>
  <c r="W90"/>
  <c r="R90"/>
  <c r="K92"/>
  <c r="J92" s="1"/>
  <c r="W92"/>
  <c r="R92"/>
  <c r="K94"/>
  <c r="J94" s="1"/>
  <c r="W94"/>
  <c r="R94"/>
  <c r="K96"/>
  <c r="J96" s="1"/>
  <c r="W96"/>
  <c r="R96"/>
  <c r="K98"/>
  <c r="J98" s="1"/>
  <c r="W98"/>
  <c r="R98"/>
  <c r="K100"/>
  <c r="J100" s="1"/>
  <c r="W100"/>
  <c r="R100"/>
  <c r="K102"/>
  <c r="J102" s="1"/>
  <c r="W102"/>
  <c r="R102"/>
  <c r="P81" i="2"/>
  <c r="P73"/>
  <c r="T46"/>
  <c r="G46" s="1"/>
  <c r="T42"/>
  <c r="G42" s="1"/>
  <c r="T38"/>
  <c r="G38" s="1"/>
  <c r="U41"/>
  <c r="T41" s="1"/>
  <c r="G41" s="1"/>
  <c r="I81"/>
  <c r="T81"/>
  <c r="G81" s="1"/>
  <c r="P46"/>
  <c r="P44"/>
  <c r="P42"/>
  <c r="P40"/>
  <c r="P38"/>
  <c r="P39"/>
  <c r="P37"/>
  <c r="T43"/>
  <c r="G43" s="1"/>
  <c r="T39"/>
  <c r="G39" s="1"/>
  <c r="T37"/>
  <c r="G37" s="1"/>
  <c r="U45"/>
  <c r="T45" s="1"/>
  <c r="G45" s="1"/>
  <c r="P43"/>
  <c r="P45"/>
  <c r="U4"/>
  <c r="T4" s="1"/>
  <c r="G4" s="1"/>
  <c r="I4"/>
  <c r="U65"/>
  <c r="T65" s="1"/>
  <c r="G65" s="1"/>
  <c r="I65"/>
  <c r="U57"/>
  <c r="T57" s="1"/>
  <c r="G57" s="1"/>
  <c r="I57"/>
  <c r="U49"/>
  <c r="T49" s="1"/>
  <c r="G49" s="1"/>
  <c r="I49"/>
  <c r="U33"/>
  <c r="T33" s="1"/>
  <c r="G33" s="1"/>
  <c r="I33"/>
  <c r="U21"/>
  <c r="T21" s="1"/>
  <c r="I21"/>
  <c r="U13"/>
  <c r="T13" s="1"/>
  <c r="I13"/>
  <c r="U5"/>
  <c r="T5" s="1"/>
  <c r="G5" s="1"/>
  <c r="I5"/>
  <c r="U87"/>
  <c r="T87" s="1"/>
  <c r="G87" s="1"/>
  <c r="I87"/>
  <c r="U86"/>
  <c r="T86" s="1"/>
  <c r="G86" s="1"/>
  <c r="I86"/>
  <c r="U85"/>
  <c r="T85" s="1"/>
  <c r="G85" s="1"/>
  <c r="I85"/>
  <c r="U84"/>
  <c r="T84" s="1"/>
  <c r="G84" s="1"/>
  <c r="I84"/>
  <c r="U83"/>
  <c r="T83" s="1"/>
  <c r="G83" s="1"/>
  <c r="I83"/>
  <c r="U82"/>
  <c r="T82" s="1"/>
  <c r="G82" s="1"/>
  <c r="I82"/>
  <c r="U80"/>
  <c r="T80" s="1"/>
  <c r="G80" s="1"/>
  <c r="I80"/>
  <c r="U79"/>
  <c r="T79" s="1"/>
  <c r="G79" s="1"/>
  <c r="I79"/>
  <c r="U78"/>
  <c r="T78" s="1"/>
  <c r="G78" s="1"/>
  <c r="I78"/>
  <c r="U77"/>
  <c r="T77" s="1"/>
  <c r="G77" s="1"/>
  <c r="I77"/>
  <c r="U76"/>
  <c r="T76" s="1"/>
  <c r="G76" s="1"/>
  <c r="I76"/>
  <c r="U75"/>
  <c r="T75" s="1"/>
  <c r="G75" s="1"/>
  <c r="I75"/>
  <c r="U74"/>
  <c r="T74" s="1"/>
  <c r="G74" s="1"/>
  <c r="I74"/>
  <c r="U72"/>
  <c r="T72" s="1"/>
  <c r="G72" s="1"/>
  <c r="I72"/>
  <c r="U71"/>
  <c r="T71" s="1"/>
  <c r="G71" s="1"/>
  <c r="I71"/>
  <c r="U70"/>
  <c r="T70" s="1"/>
  <c r="G70" s="1"/>
  <c r="I70"/>
  <c r="U69"/>
  <c r="T69" s="1"/>
  <c r="G69" s="1"/>
  <c r="I69"/>
  <c r="U68"/>
  <c r="T68" s="1"/>
  <c r="G68" s="1"/>
  <c r="I68"/>
  <c r="U67"/>
  <c r="T67" s="1"/>
  <c r="G67" s="1"/>
  <c r="I67"/>
  <c r="U66"/>
  <c r="T66" s="1"/>
  <c r="G66" s="1"/>
  <c r="I66"/>
  <c r="U64"/>
  <c r="T64" s="1"/>
  <c r="G64" s="1"/>
  <c r="I64"/>
  <c r="U63"/>
  <c r="T63" s="1"/>
  <c r="G63" s="1"/>
  <c r="I63"/>
  <c r="U62"/>
  <c r="T62" s="1"/>
  <c r="G62" s="1"/>
  <c r="I62"/>
  <c r="U61"/>
  <c r="T61" s="1"/>
  <c r="G61" s="1"/>
  <c r="I61"/>
  <c r="U60"/>
  <c r="T60" s="1"/>
  <c r="G60" s="1"/>
  <c r="I60"/>
  <c r="U59"/>
  <c r="T59" s="1"/>
  <c r="G59" s="1"/>
  <c r="I59"/>
  <c r="U58"/>
  <c r="T58" s="1"/>
  <c r="G58" s="1"/>
  <c r="I58"/>
  <c r="U56"/>
  <c r="T56" s="1"/>
  <c r="G56" s="1"/>
  <c r="I56"/>
  <c r="U55"/>
  <c r="T55" s="1"/>
  <c r="G55" s="1"/>
  <c r="I55"/>
  <c r="U54"/>
  <c r="T54" s="1"/>
  <c r="G54" s="1"/>
  <c r="I54"/>
  <c r="U53"/>
  <c r="T53" s="1"/>
  <c r="G53" s="1"/>
  <c r="I53"/>
  <c r="U52"/>
  <c r="T52" s="1"/>
  <c r="G52" s="1"/>
  <c r="I52"/>
  <c r="U51"/>
  <c r="T51" s="1"/>
  <c r="G51" s="1"/>
  <c r="I51"/>
  <c r="U50"/>
  <c r="T50" s="1"/>
  <c r="G50" s="1"/>
  <c r="I50"/>
  <c r="U48"/>
  <c r="T48" s="1"/>
  <c r="G48" s="1"/>
  <c r="I48"/>
  <c r="U47"/>
  <c r="T47" s="1"/>
  <c r="G47" s="1"/>
  <c r="I47"/>
  <c r="U36"/>
  <c r="T36" s="1"/>
  <c r="G36" s="1"/>
  <c r="I36"/>
  <c r="U35"/>
  <c r="T35" s="1"/>
  <c r="G35" s="1"/>
  <c r="I35"/>
  <c r="U34"/>
  <c r="T34" s="1"/>
  <c r="G34" s="1"/>
  <c r="I34"/>
  <c r="U32"/>
  <c r="T32" s="1"/>
  <c r="G32" s="1"/>
  <c r="I32"/>
  <c r="U31"/>
  <c r="T31" s="1"/>
  <c r="G31" s="1"/>
  <c r="I31"/>
  <c r="U30"/>
  <c r="T30" s="1"/>
  <c r="G30" s="1"/>
  <c r="I30"/>
  <c r="U29"/>
  <c r="T29" s="1"/>
  <c r="G29" s="1"/>
  <c r="I29"/>
  <c r="U28"/>
  <c r="T28" s="1"/>
  <c r="I28"/>
  <c r="U27"/>
  <c r="T27" s="1"/>
  <c r="I27"/>
  <c r="U26"/>
  <c r="T26" s="1"/>
  <c r="I26"/>
  <c r="U25"/>
  <c r="T25" s="1"/>
  <c r="I25"/>
  <c r="U24"/>
  <c r="T24" s="1"/>
  <c r="I24"/>
  <c r="U23"/>
  <c r="T23" s="1"/>
  <c r="I23"/>
  <c r="U22"/>
  <c r="T22" s="1"/>
  <c r="I22"/>
  <c r="U20"/>
  <c r="T20" s="1"/>
  <c r="I20"/>
  <c r="U19"/>
  <c r="T19" s="1"/>
  <c r="I19"/>
  <c r="U18"/>
  <c r="T18" s="1"/>
  <c r="I18"/>
  <c r="U17"/>
  <c r="T17" s="1"/>
  <c r="I17"/>
  <c r="U16"/>
  <c r="T16" s="1"/>
  <c r="I16"/>
  <c r="U15"/>
  <c r="T15" s="1"/>
  <c r="I15"/>
  <c r="U14"/>
  <c r="T14" s="1"/>
  <c r="I14"/>
  <c r="U12"/>
  <c r="T12" s="1"/>
  <c r="I12"/>
  <c r="U11"/>
  <c r="T11" s="1"/>
  <c r="I11"/>
  <c r="U10"/>
  <c r="T10" s="1"/>
  <c r="I10"/>
  <c r="U9"/>
  <c r="T9" s="1"/>
  <c r="I9"/>
  <c r="U8"/>
  <c r="T8" s="1"/>
  <c r="I8"/>
  <c r="U7"/>
  <c r="T7" s="1"/>
  <c r="I7"/>
  <c r="U6"/>
  <c r="T6" s="1"/>
  <c r="I6"/>
  <c r="U36" i="4"/>
  <c r="T36" s="1"/>
  <c r="G36" s="1"/>
  <c r="P36"/>
  <c r="U35"/>
  <c r="T35" s="1"/>
  <c r="G35" s="1"/>
  <c r="P35"/>
  <c r="U34"/>
  <c r="T34" s="1"/>
  <c r="G34" s="1"/>
  <c r="P34"/>
  <c r="U33"/>
  <c r="T33" s="1"/>
  <c r="G33" s="1"/>
  <c r="P33"/>
  <c r="U32"/>
  <c r="T32" s="1"/>
  <c r="G32" s="1"/>
  <c r="P32"/>
  <c r="U31"/>
  <c r="T31" s="1"/>
  <c r="G31" s="1"/>
  <c r="P31"/>
  <c r="U30"/>
  <c r="T30" s="1"/>
  <c r="G30" s="1"/>
  <c r="P30"/>
  <c r="U29"/>
  <c r="T29" s="1"/>
  <c r="G29" s="1"/>
  <c r="P29"/>
  <c r="U28"/>
  <c r="T28" s="1"/>
  <c r="G28" s="1"/>
  <c r="P28"/>
  <c r="U27"/>
  <c r="T27" s="1"/>
  <c r="G27" s="1"/>
  <c r="P27"/>
  <c r="U26"/>
  <c r="T26" s="1"/>
  <c r="G26" s="1"/>
  <c r="P26"/>
  <c r="U25"/>
  <c r="T25" s="1"/>
  <c r="G25" s="1"/>
  <c r="P25"/>
  <c r="U24"/>
  <c r="T24" s="1"/>
  <c r="G24" s="1"/>
  <c r="P24"/>
  <c r="U23"/>
  <c r="T23" s="1"/>
  <c r="G23" s="1"/>
  <c r="P23"/>
  <c r="U22"/>
  <c r="T22" s="1"/>
  <c r="G22" s="1"/>
  <c r="P22"/>
  <c r="U21"/>
  <c r="T21" s="1"/>
  <c r="G21" s="1"/>
  <c r="P21"/>
  <c r="U20"/>
  <c r="T20" s="1"/>
  <c r="G20" s="1"/>
  <c r="P20"/>
  <c r="U19"/>
  <c r="T19" s="1"/>
  <c r="G19" s="1"/>
  <c r="P19"/>
  <c r="T4" i="1"/>
  <c r="I4" s="1"/>
  <c r="M5" i="5" l="1"/>
  <c r="P5" s="1"/>
  <c r="N5"/>
  <c r="Q5" s="1"/>
  <c r="M7"/>
  <c r="P7" s="1"/>
  <c r="N7"/>
  <c r="Q7" s="1"/>
  <c r="M6"/>
  <c r="P6" s="1"/>
  <c r="N6"/>
  <c r="Q6" s="1"/>
  <c r="M4" i="1"/>
  <c r="Q4"/>
  <c r="K4" l="1"/>
  <c r="J4" s="1"/>
  <c r="R4"/>
  <c r="U87"/>
  <c r="P87"/>
  <c r="T87" s="1"/>
  <c r="U86"/>
  <c r="P86"/>
  <c r="T86" s="1"/>
  <c r="U85"/>
  <c r="P85"/>
  <c r="T85" s="1"/>
  <c r="U84"/>
  <c r="P84"/>
  <c r="T84" s="1"/>
  <c r="U83"/>
  <c r="P83"/>
  <c r="T83" s="1"/>
  <c r="U82"/>
  <c r="P82"/>
  <c r="T82" s="1"/>
  <c r="X81"/>
  <c r="U81"/>
  <c r="P81"/>
  <c r="T81" s="1"/>
  <c r="X80"/>
  <c r="X82" s="1"/>
  <c r="X83" s="1"/>
  <c r="X84" s="1"/>
  <c r="X85" s="1"/>
  <c r="X86" s="1"/>
  <c r="X87" s="1"/>
  <c r="X88" s="1"/>
  <c r="U80"/>
  <c r="P80"/>
  <c r="T80" s="1"/>
  <c r="U79"/>
  <c r="P79"/>
  <c r="T79" s="1"/>
  <c r="U78"/>
  <c r="P78"/>
  <c r="T78" s="1"/>
  <c r="U77"/>
  <c r="P77"/>
  <c r="T77" s="1"/>
  <c r="U76"/>
  <c r="P76"/>
  <c r="T76" s="1"/>
  <c r="U75"/>
  <c r="P75"/>
  <c r="T75" s="1"/>
  <c r="U74"/>
  <c r="P74"/>
  <c r="T74" s="1"/>
  <c r="X73"/>
  <c r="U73"/>
  <c r="P73"/>
  <c r="T73" s="1"/>
  <c r="X72"/>
  <c r="X74" s="1"/>
  <c r="X75" s="1"/>
  <c r="X76" s="1"/>
  <c r="X77" s="1"/>
  <c r="X78" s="1"/>
  <c r="X79" s="1"/>
  <c r="U72"/>
  <c r="P72"/>
  <c r="T72" s="1"/>
  <c r="U71"/>
  <c r="P71"/>
  <c r="T71" s="1"/>
  <c r="U70"/>
  <c r="P70"/>
  <c r="T70" s="1"/>
  <c r="U69"/>
  <c r="P69"/>
  <c r="T69" s="1"/>
  <c r="U68"/>
  <c r="P68"/>
  <c r="T68" s="1"/>
  <c r="U67"/>
  <c r="P67"/>
  <c r="T67" s="1"/>
  <c r="U66"/>
  <c r="P66"/>
  <c r="T66" s="1"/>
  <c r="X65"/>
  <c r="U65"/>
  <c r="P65"/>
  <c r="T65" s="1"/>
  <c r="X64"/>
  <c r="X66" s="1"/>
  <c r="X67" s="1"/>
  <c r="X68" s="1"/>
  <c r="X69" s="1"/>
  <c r="X70" s="1"/>
  <c r="X71" s="1"/>
  <c r="U64"/>
  <c r="P64"/>
  <c r="T64" s="1"/>
  <c r="U63"/>
  <c r="P63"/>
  <c r="T63" s="1"/>
  <c r="U62"/>
  <c r="P62"/>
  <c r="T62" s="1"/>
  <c r="U61"/>
  <c r="P61"/>
  <c r="T61" s="1"/>
  <c r="U60"/>
  <c r="P60"/>
  <c r="T60" s="1"/>
  <c r="U59"/>
  <c r="P59"/>
  <c r="T59" s="1"/>
  <c r="U58"/>
  <c r="P58"/>
  <c r="T58" s="1"/>
  <c r="X57"/>
  <c r="U57"/>
  <c r="P57"/>
  <c r="T57" s="1"/>
  <c r="X56"/>
  <c r="X58" s="1"/>
  <c r="X59" s="1"/>
  <c r="X60" s="1"/>
  <c r="X61" s="1"/>
  <c r="X62" s="1"/>
  <c r="X63" s="1"/>
  <c r="U56"/>
  <c r="P56"/>
  <c r="T56" s="1"/>
  <c r="U55"/>
  <c r="P55"/>
  <c r="T55" s="1"/>
  <c r="U54"/>
  <c r="P54"/>
  <c r="T54" s="1"/>
  <c r="U53"/>
  <c r="P53"/>
  <c r="T53" s="1"/>
  <c r="U52"/>
  <c r="P52"/>
  <c r="T52" s="1"/>
  <c r="U51"/>
  <c r="P51"/>
  <c r="T51" s="1"/>
  <c r="U50"/>
  <c r="P50"/>
  <c r="T50" s="1"/>
  <c r="X49"/>
  <c r="U49"/>
  <c r="P49"/>
  <c r="T49" s="1"/>
  <c r="X48"/>
  <c r="X50" s="1"/>
  <c r="X51" s="1"/>
  <c r="X52" s="1"/>
  <c r="X53" s="1"/>
  <c r="X54" s="1"/>
  <c r="X55" s="1"/>
  <c r="U48"/>
  <c r="P48"/>
  <c r="T48" s="1"/>
  <c r="U47"/>
  <c r="P47"/>
  <c r="T47" s="1"/>
  <c r="U46"/>
  <c r="P46"/>
  <c r="T46" s="1"/>
  <c r="U45"/>
  <c r="P45"/>
  <c r="T45" s="1"/>
  <c r="U44"/>
  <c r="P44"/>
  <c r="T44" s="1"/>
  <c r="U43"/>
  <c r="P43"/>
  <c r="T43" s="1"/>
  <c r="U42"/>
  <c r="P42"/>
  <c r="T42" s="1"/>
  <c r="X41"/>
  <c r="U41"/>
  <c r="P41"/>
  <c r="T41" s="1"/>
  <c r="X40"/>
  <c r="X42" s="1"/>
  <c r="X43" s="1"/>
  <c r="X44" s="1"/>
  <c r="X45" s="1"/>
  <c r="X46" s="1"/>
  <c r="X47" s="1"/>
  <c r="U40"/>
  <c r="P40"/>
  <c r="T40" s="1"/>
  <c r="U39"/>
  <c r="P39"/>
  <c r="T39" s="1"/>
  <c r="U38"/>
  <c r="P38"/>
  <c r="T38" s="1"/>
  <c r="U37"/>
  <c r="P37"/>
  <c r="T37" s="1"/>
  <c r="U36"/>
  <c r="P36"/>
  <c r="T36" s="1"/>
  <c r="U35"/>
  <c r="P35"/>
  <c r="T35" s="1"/>
  <c r="U34"/>
  <c r="P34"/>
  <c r="X33"/>
  <c r="U33"/>
  <c r="P33"/>
  <c r="X32"/>
  <c r="X34" s="1"/>
  <c r="X35" s="1"/>
  <c r="X36" s="1"/>
  <c r="X37" s="1"/>
  <c r="X38" s="1"/>
  <c r="X39" s="1"/>
  <c r="U32"/>
  <c r="P32"/>
  <c r="U31"/>
  <c r="P31"/>
  <c r="U30"/>
  <c r="P30"/>
  <c r="U29"/>
  <c r="P29"/>
  <c r="U28"/>
  <c r="P28"/>
  <c r="U27"/>
  <c r="P27"/>
  <c r="U26"/>
  <c r="P26"/>
  <c r="U25"/>
  <c r="P25"/>
  <c r="U24"/>
  <c r="P24"/>
  <c r="U23"/>
  <c r="P23"/>
  <c r="U22"/>
  <c r="P22"/>
  <c r="X21"/>
  <c r="U21"/>
  <c r="P21"/>
  <c r="X20"/>
  <c r="X22" s="1"/>
  <c r="X23" s="1"/>
  <c r="X24" s="1"/>
  <c r="X25" s="1"/>
  <c r="X26" s="1"/>
  <c r="X27" s="1"/>
  <c r="X28" s="1"/>
  <c r="X29" s="1"/>
  <c r="X30" s="1"/>
  <c r="X31" s="1"/>
  <c r="U20"/>
  <c r="P20"/>
  <c r="U19"/>
  <c r="P19"/>
  <c r="U18"/>
  <c r="P18"/>
  <c r="U17"/>
  <c r="P17"/>
  <c r="U16"/>
  <c r="P16"/>
  <c r="U15"/>
  <c r="P15"/>
  <c r="U14"/>
  <c r="P14"/>
  <c r="X13"/>
  <c r="U13"/>
  <c r="P13"/>
  <c r="X12"/>
  <c r="X14" s="1"/>
  <c r="X15" s="1"/>
  <c r="X16" s="1"/>
  <c r="X17" s="1"/>
  <c r="X18" s="1"/>
  <c r="X19" s="1"/>
  <c r="U12"/>
  <c r="P12"/>
  <c r="U11"/>
  <c r="P11"/>
  <c r="U10"/>
  <c r="P10"/>
  <c r="U9"/>
  <c r="P9"/>
  <c r="U8"/>
  <c r="P8"/>
  <c r="U7"/>
  <c r="P7"/>
  <c r="U6"/>
  <c r="P6"/>
  <c r="X5"/>
  <c r="U5"/>
  <c r="P5"/>
  <c r="X4"/>
  <c r="X6" s="1"/>
  <c r="X7" s="1"/>
  <c r="X8" s="1"/>
  <c r="X9" s="1"/>
  <c r="X10" s="1"/>
  <c r="X11" s="1"/>
  <c r="X89" l="1"/>
  <c r="V88"/>
  <c r="H88" s="1"/>
  <c r="M57"/>
  <c r="M81"/>
  <c r="M49"/>
  <c r="M65"/>
  <c r="Q65"/>
  <c r="K65" s="1"/>
  <c r="J65" s="1"/>
  <c r="M73"/>
  <c r="Q73"/>
  <c r="K73" s="1"/>
  <c r="J73" s="1"/>
  <c r="Q81"/>
  <c r="K81" s="1"/>
  <c r="J81" s="1"/>
  <c r="M41"/>
  <c r="Q41"/>
  <c r="K41" s="1"/>
  <c r="J41" s="1"/>
  <c r="Q49"/>
  <c r="K49" s="1"/>
  <c r="J49" s="1"/>
  <c r="Q57"/>
  <c r="K57" s="1"/>
  <c r="J57" s="1"/>
  <c r="M35"/>
  <c r="Q35"/>
  <c r="K35" s="1"/>
  <c r="J35" s="1"/>
  <c r="M36"/>
  <c r="Q36"/>
  <c r="K36" s="1"/>
  <c r="J36" s="1"/>
  <c r="M37"/>
  <c r="Q37"/>
  <c r="K37" s="1"/>
  <c r="J37" s="1"/>
  <c r="M38"/>
  <c r="Q38"/>
  <c r="K38" s="1"/>
  <c r="J38" s="1"/>
  <c r="M39"/>
  <c r="Q39"/>
  <c r="K39" s="1"/>
  <c r="J39" s="1"/>
  <c r="M40"/>
  <c r="Q40"/>
  <c r="K40" s="1"/>
  <c r="J40" s="1"/>
  <c r="M42"/>
  <c r="Q42"/>
  <c r="K42" s="1"/>
  <c r="J42" s="1"/>
  <c r="M43"/>
  <c r="Q43"/>
  <c r="K43" s="1"/>
  <c r="J43" s="1"/>
  <c r="M44"/>
  <c r="Q44"/>
  <c r="K44" s="1"/>
  <c r="J44" s="1"/>
  <c r="M45"/>
  <c r="Q45"/>
  <c r="K45" s="1"/>
  <c r="J45" s="1"/>
  <c r="M46"/>
  <c r="Q46"/>
  <c r="K46" s="1"/>
  <c r="J46" s="1"/>
  <c r="M47"/>
  <c r="Q47"/>
  <c r="K47" s="1"/>
  <c r="J47" s="1"/>
  <c r="M48"/>
  <c r="Q48"/>
  <c r="K48" s="1"/>
  <c r="J48" s="1"/>
  <c r="M50"/>
  <c r="Q50"/>
  <c r="K50" s="1"/>
  <c r="J50" s="1"/>
  <c r="M51"/>
  <c r="Q51"/>
  <c r="K51" s="1"/>
  <c r="J51" s="1"/>
  <c r="M52"/>
  <c r="Q52"/>
  <c r="K52" s="1"/>
  <c r="J52" s="1"/>
  <c r="M53"/>
  <c r="Q53"/>
  <c r="K53" s="1"/>
  <c r="J53" s="1"/>
  <c r="M54"/>
  <c r="Q54"/>
  <c r="K54" s="1"/>
  <c r="J54" s="1"/>
  <c r="M55"/>
  <c r="Q55"/>
  <c r="K55" s="1"/>
  <c r="J55" s="1"/>
  <c r="M56"/>
  <c r="Q56"/>
  <c r="K56" s="1"/>
  <c r="J56" s="1"/>
  <c r="M58"/>
  <c r="Q58"/>
  <c r="K58" s="1"/>
  <c r="J58" s="1"/>
  <c r="M59"/>
  <c r="Q59"/>
  <c r="K59" s="1"/>
  <c r="J59" s="1"/>
  <c r="M60"/>
  <c r="Q60"/>
  <c r="K60" s="1"/>
  <c r="J60" s="1"/>
  <c r="M61"/>
  <c r="Q61"/>
  <c r="K61" s="1"/>
  <c r="J61" s="1"/>
  <c r="M62"/>
  <c r="Q62"/>
  <c r="K62" s="1"/>
  <c r="J62" s="1"/>
  <c r="M63"/>
  <c r="Q63"/>
  <c r="K63" s="1"/>
  <c r="J63" s="1"/>
  <c r="M64"/>
  <c r="Q64"/>
  <c r="K64" s="1"/>
  <c r="J64" s="1"/>
  <c r="M66"/>
  <c r="Q66"/>
  <c r="K66" s="1"/>
  <c r="J66" s="1"/>
  <c r="M67"/>
  <c r="Q67"/>
  <c r="K67" s="1"/>
  <c r="J67" s="1"/>
  <c r="M68"/>
  <c r="Q68"/>
  <c r="K68" s="1"/>
  <c r="J68" s="1"/>
  <c r="M69"/>
  <c r="Q69"/>
  <c r="K69" s="1"/>
  <c r="J69" s="1"/>
  <c r="M70"/>
  <c r="Q70"/>
  <c r="K70" s="1"/>
  <c r="J70" s="1"/>
  <c r="M71"/>
  <c r="Q71"/>
  <c r="K71" s="1"/>
  <c r="J71" s="1"/>
  <c r="M72"/>
  <c r="Q72"/>
  <c r="K72" s="1"/>
  <c r="J72" s="1"/>
  <c r="M74"/>
  <c r="Q74"/>
  <c r="K74" s="1"/>
  <c r="J74" s="1"/>
  <c r="M75"/>
  <c r="Q75"/>
  <c r="K75" s="1"/>
  <c r="J75" s="1"/>
  <c r="M76"/>
  <c r="Q76"/>
  <c r="K76" s="1"/>
  <c r="J76" s="1"/>
  <c r="M77"/>
  <c r="Q77"/>
  <c r="K77" s="1"/>
  <c r="J77" s="1"/>
  <c r="M78"/>
  <c r="Q78"/>
  <c r="K78" s="1"/>
  <c r="J78" s="1"/>
  <c r="M79"/>
  <c r="Q79"/>
  <c r="K79" s="1"/>
  <c r="J79" s="1"/>
  <c r="M80"/>
  <c r="Q80"/>
  <c r="K80" s="1"/>
  <c r="J80" s="1"/>
  <c r="M82"/>
  <c r="Q82"/>
  <c r="K82" s="1"/>
  <c r="J82" s="1"/>
  <c r="M83"/>
  <c r="Q83"/>
  <c r="K83" s="1"/>
  <c r="J83" s="1"/>
  <c r="M84"/>
  <c r="Q84"/>
  <c r="K84" s="1"/>
  <c r="J84" s="1"/>
  <c r="M85"/>
  <c r="Q85"/>
  <c r="K85" s="1"/>
  <c r="J85" s="1"/>
  <c r="M86"/>
  <c r="Q86"/>
  <c r="K86" s="1"/>
  <c r="J86" s="1"/>
  <c r="M87"/>
  <c r="Q87"/>
  <c r="K87" s="1"/>
  <c r="J87" s="1"/>
  <c r="Q5"/>
  <c r="K5" s="1"/>
  <c r="J5" s="1"/>
  <c r="M5"/>
  <c r="Q7"/>
  <c r="K7" s="1"/>
  <c r="J7" s="1"/>
  <c r="M7"/>
  <c r="Q9"/>
  <c r="K9" s="1"/>
  <c r="J9" s="1"/>
  <c r="M9"/>
  <c r="Q11"/>
  <c r="K11" s="1"/>
  <c r="J11" s="1"/>
  <c r="M11"/>
  <c r="Q13"/>
  <c r="K13" s="1"/>
  <c r="J13" s="1"/>
  <c r="M13"/>
  <c r="Q15"/>
  <c r="K15" s="1"/>
  <c r="J15" s="1"/>
  <c r="M15"/>
  <c r="Q17"/>
  <c r="K17" s="1"/>
  <c r="J17" s="1"/>
  <c r="M17"/>
  <c r="Q19"/>
  <c r="K19" s="1"/>
  <c r="J19" s="1"/>
  <c r="M19"/>
  <c r="Q21"/>
  <c r="K21" s="1"/>
  <c r="J21" s="1"/>
  <c r="M21"/>
  <c r="Q23"/>
  <c r="K23" s="1"/>
  <c r="J23" s="1"/>
  <c r="M23"/>
  <c r="Q25"/>
  <c r="K25" s="1"/>
  <c r="J25" s="1"/>
  <c r="M25"/>
  <c r="Q27"/>
  <c r="K27" s="1"/>
  <c r="J27" s="1"/>
  <c r="M27"/>
  <c r="Q29"/>
  <c r="K29" s="1"/>
  <c r="J29" s="1"/>
  <c r="M29"/>
  <c r="Q31"/>
  <c r="K31" s="1"/>
  <c r="J31" s="1"/>
  <c r="M31"/>
  <c r="Q33"/>
  <c r="K33" s="1"/>
  <c r="J33" s="1"/>
  <c r="M33"/>
  <c r="R35"/>
  <c r="R39"/>
  <c r="R45"/>
  <c r="R51"/>
  <c r="R55"/>
  <c r="R61"/>
  <c r="R67"/>
  <c r="Q6"/>
  <c r="K6" s="1"/>
  <c r="J6" s="1"/>
  <c r="M6"/>
  <c r="Q8"/>
  <c r="K8" s="1"/>
  <c r="J8" s="1"/>
  <c r="M8"/>
  <c r="Q10"/>
  <c r="K10" s="1"/>
  <c r="J10" s="1"/>
  <c r="M10"/>
  <c r="Q12"/>
  <c r="K12" s="1"/>
  <c r="J12" s="1"/>
  <c r="M12"/>
  <c r="Q14"/>
  <c r="K14" s="1"/>
  <c r="J14" s="1"/>
  <c r="M14"/>
  <c r="Q16"/>
  <c r="K16" s="1"/>
  <c r="J16" s="1"/>
  <c r="M16"/>
  <c r="Q18"/>
  <c r="K18" s="1"/>
  <c r="J18" s="1"/>
  <c r="M18"/>
  <c r="Q20"/>
  <c r="K20" s="1"/>
  <c r="J20" s="1"/>
  <c r="M20"/>
  <c r="Q22"/>
  <c r="K22" s="1"/>
  <c r="J22" s="1"/>
  <c r="M22"/>
  <c r="Q24"/>
  <c r="K24" s="1"/>
  <c r="J24" s="1"/>
  <c r="M24"/>
  <c r="Q26"/>
  <c r="K26" s="1"/>
  <c r="J26" s="1"/>
  <c r="M26"/>
  <c r="Q28"/>
  <c r="K28" s="1"/>
  <c r="J28" s="1"/>
  <c r="M28"/>
  <c r="Q30"/>
  <c r="K30" s="1"/>
  <c r="J30" s="1"/>
  <c r="M30"/>
  <c r="Q32"/>
  <c r="K32" s="1"/>
  <c r="J32" s="1"/>
  <c r="M32"/>
  <c r="Q34"/>
  <c r="K34" s="1"/>
  <c r="J34" s="1"/>
  <c r="M34"/>
  <c r="R37"/>
  <c r="R43"/>
  <c r="R47"/>
  <c r="R53"/>
  <c r="R59"/>
  <c r="R63"/>
  <c r="R69"/>
  <c r="I70"/>
  <c r="T5"/>
  <c r="T7"/>
  <c r="T9"/>
  <c r="T11"/>
  <c r="T13"/>
  <c r="T15"/>
  <c r="T17"/>
  <c r="T19"/>
  <c r="T21"/>
  <c r="T23"/>
  <c r="T25"/>
  <c r="T27"/>
  <c r="T29"/>
  <c r="T31"/>
  <c r="T33"/>
  <c r="W35"/>
  <c r="V35" s="1"/>
  <c r="H35" s="1"/>
  <c r="I36"/>
  <c r="W39"/>
  <c r="V39" s="1"/>
  <c r="H39" s="1"/>
  <c r="I40"/>
  <c r="I42"/>
  <c r="W45"/>
  <c r="V45" s="1"/>
  <c r="H45" s="1"/>
  <c r="I46"/>
  <c r="I49"/>
  <c r="W51"/>
  <c r="V51" s="1"/>
  <c r="H51" s="1"/>
  <c r="I52"/>
  <c r="W55"/>
  <c r="V55" s="1"/>
  <c r="H55" s="1"/>
  <c r="I56"/>
  <c r="I58"/>
  <c r="W61"/>
  <c r="V61" s="1"/>
  <c r="H61" s="1"/>
  <c r="I62"/>
  <c r="I65"/>
  <c r="W67"/>
  <c r="V67" s="1"/>
  <c r="H67" s="1"/>
  <c r="I68"/>
  <c r="T6"/>
  <c r="T8"/>
  <c r="T10"/>
  <c r="T12"/>
  <c r="T14"/>
  <c r="T16"/>
  <c r="T18"/>
  <c r="T20"/>
  <c r="T22"/>
  <c r="T24"/>
  <c r="T26"/>
  <c r="T28"/>
  <c r="T30"/>
  <c r="T32"/>
  <c r="T34"/>
  <c r="W37"/>
  <c r="V37" s="1"/>
  <c r="H37" s="1"/>
  <c r="I38"/>
  <c r="I41"/>
  <c r="W43"/>
  <c r="V43" s="1"/>
  <c r="H43" s="1"/>
  <c r="I44"/>
  <c r="W47"/>
  <c r="V47" s="1"/>
  <c r="H47" s="1"/>
  <c r="I48"/>
  <c r="I50"/>
  <c r="W53"/>
  <c r="V53" s="1"/>
  <c r="H53" s="1"/>
  <c r="I54"/>
  <c r="I57"/>
  <c r="W59"/>
  <c r="V59" s="1"/>
  <c r="H59" s="1"/>
  <c r="I60"/>
  <c r="W63"/>
  <c r="V63" s="1"/>
  <c r="H63" s="1"/>
  <c r="I64"/>
  <c r="I66"/>
  <c r="W69"/>
  <c r="V69" s="1"/>
  <c r="H69" s="1"/>
  <c r="R71"/>
  <c r="R75"/>
  <c r="R77"/>
  <c r="R79"/>
  <c r="R83"/>
  <c r="R85"/>
  <c r="W87"/>
  <c r="V87" s="1"/>
  <c r="H87" s="1"/>
  <c r="R87"/>
  <c r="R36"/>
  <c r="R38"/>
  <c r="R40"/>
  <c r="R41"/>
  <c r="R42"/>
  <c r="R44"/>
  <c r="R46"/>
  <c r="R48"/>
  <c r="R49"/>
  <c r="R50"/>
  <c r="R52"/>
  <c r="R54"/>
  <c r="R56"/>
  <c r="R57"/>
  <c r="R58"/>
  <c r="R60"/>
  <c r="R62"/>
  <c r="R64"/>
  <c r="R65"/>
  <c r="R66"/>
  <c r="R68"/>
  <c r="R70"/>
  <c r="R72"/>
  <c r="R73"/>
  <c r="R74"/>
  <c r="R76"/>
  <c r="R78"/>
  <c r="R80"/>
  <c r="R81"/>
  <c r="R82"/>
  <c r="R84"/>
  <c r="R86"/>
  <c r="W71"/>
  <c r="V71" s="1"/>
  <c r="H71" s="1"/>
  <c r="I72"/>
  <c r="I73"/>
  <c r="I74"/>
  <c r="W75"/>
  <c r="V75" s="1"/>
  <c r="H75" s="1"/>
  <c r="I76"/>
  <c r="W77"/>
  <c r="V77" s="1"/>
  <c r="H77" s="1"/>
  <c r="I78"/>
  <c r="W79"/>
  <c r="V79" s="1"/>
  <c r="H79" s="1"/>
  <c r="I80"/>
  <c r="I81"/>
  <c r="I82"/>
  <c r="W83"/>
  <c r="V83" s="1"/>
  <c r="H83" s="1"/>
  <c r="I84"/>
  <c r="W85"/>
  <c r="V85" s="1"/>
  <c r="H85" s="1"/>
  <c r="I86"/>
  <c r="I35"/>
  <c r="W36"/>
  <c r="V36" s="1"/>
  <c r="H36" s="1"/>
  <c r="I37"/>
  <c r="W38"/>
  <c r="V38" s="1"/>
  <c r="H38" s="1"/>
  <c r="I39"/>
  <c r="W40"/>
  <c r="V40" s="1"/>
  <c r="H40" s="1"/>
  <c r="W41"/>
  <c r="V41" s="1"/>
  <c r="H41" s="1"/>
  <c r="W42"/>
  <c r="V42" s="1"/>
  <c r="H42" s="1"/>
  <c r="I43"/>
  <c r="W44"/>
  <c r="V44" s="1"/>
  <c r="H44" s="1"/>
  <c r="I45"/>
  <c r="W46"/>
  <c r="V46" s="1"/>
  <c r="H46" s="1"/>
  <c r="I47"/>
  <c r="W48"/>
  <c r="V48" s="1"/>
  <c r="H48" s="1"/>
  <c r="W49"/>
  <c r="V49" s="1"/>
  <c r="H49" s="1"/>
  <c r="W50"/>
  <c r="V50" s="1"/>
  <c r="H50" s="1"/>
  <c r="I51"/>
  <c r="W52"/>
  <c r="V52" s="1"/>
  <c r="H52" s="1"/>
  <c r="I53"/>
  <c r="W54"/>
  <c r="V54" s="1"/>
  <c r="H54" s="1"/>
  <c r="I55"/>
  <c r="W56"/>
  <c r="V56" s="1"/>
  <c r="H56" s="1"/>
  <c r="W57"/>
  <c r="V57" s="1"/>
  <c r="H57" s="1"/>
  <c r="W58"/>
  <c r="V58" s="1"/>
  <c r="H58" s="1"/>
  <c r="I59"/>
  <c r="W60"/>
  <c r="V60" s="1"/>
  <c r="H60" s="1"/>
  <c r="I61"/>
  <c r="W62"/>
  <c r="V62" s="1"/>
  <c r="H62" s="1"/>
  <c r="I63"/>
  <c r="W64"/>
  <c r="V64" s="1"/>
  <c r="H64" s="1"/>
  <c r="W65"/>
  <c r="V65" s="1"/>
  <c r="H65" s="1"/>
  <c r="W66"/>
  <c r="V66" s="1"/>
  <c r="H66" s="1"/>
  <c r="I67"/>
  <c r="W68"/>
  <c r="V68" s="1"/>
  <c r="H68" s="1"/>
  <c r="I69"/>
  <c r="W70"/>
  <c r="V70" s="1"/>
  <c r="H70" s="1"/>
  <c r="I71"/>
  <c r="W72"/>
  <c r="V72" s="1"/>
  <c r="H72" s="1"/>
  <c r="W73"/>
  <c r="V73" s="1"/>
  <c r="H73" s="1"/>
  <c r="W74"/>
  <c r="V74" s="1"/>
  <c r="H74" s="1"/>
  <c r="I75"/>
  <c r="W76"/>
  <c r="V76" s="1"/>
  <c r="H76" s="1"/>
  <c r="I77"/>
  <c r="W78"/>
  <c r="V78" s="1"/>
  <c r="H78" s="1"/>
  <c r="I79"/>
  <c r="W80"/>
  <c r="V80" s="1"/>
  <c r="H80" s="1"/>
  <c r="W81"/>
  <c r="V81" s="1"/>
  <c r="H81" s="1"/>
  <c r="W82"/>
  <c r="V82" s="1"/>
  <c r="H82" s="1"/>
  <c r="I83"/>
  <c r="W84"/>
  <c r="V84" s="1"/>
  <c r="H84" s="1"/>
  <c r="I85"/>
  <c r="W86"/>
  <c r="V86" s="1"/>
  <c r="H86" s="1"/>
  <c r="I87"/>
  <c r="X90" l="1"/>
  <c r="V89"/>
  <c r="H89" s="1"/>
  <c r="I32"/>
  <c r="I28"/>
  <c r="I24"/>
  <c r="I20"/>
  <c r="I16"/>
  <c r="I12"/>
  <c r="I8"/>
  <c r="I33"/>
  <c r="I29"/>
  <c r="I25"/>
  <c r="I21"/>
  <c r="I17"/>
  <c r="I13"/>
  <c r="I9"/>
  <c r="I5"/>
  <c r="W34"/>
  <c r="V34" s="1"/>
  <c r="H34" s="1"/>
  <c r="R34"/>
  <c r="W32"/>
  <c r="V32" s="1"/>
  <c r="H32" s="1"/>
  <c r="R32"/>
  <c r="W30"/>
  <c r="V30" s="1"/>
  <c r="H30" s="1"/>
  <c r="R30"/>
  <c r="W28"/>
  <c r="V28" s="1"/>
  <c r="H28" s="1"/>
  <c r="R28"/>
  <c r="W26"/>
  <c r="V26" s="1"/>
  <c r="H26" s="1"/>
  <c r="R26"/>
  <c r="W24"/>
  <c r="V24" s="1"/>
  <c r="H24" s="1"/>
  <c r="R24"/>
  <c r="W22"/>
  <c r="V22" s="1"/>
  <c r="H22" s="1"/>
  <c r="R22"/>
  <c r="W20"/>
  <c r="V20" s="1"/>
  <c r="H20" s="1"/>
  <c r="R20"/>
  <c r="W18"/>
  <c r="V18" s="1"/>
  <c r="H18" s="1"/>
  <c r="R18"/>
  <c r="W16"/>
  <c r="V16" s="1"/>
  <c r="H16" s="1"/>
  <c r="R16"/>
  <c r="W14"/>
  <c r="V14" s="1"/>
  <c r="H14" s="1"/>
  <c r="R14"/>
  <c r="W12"/>
  <c r="V12" s="1"/>
  <c r="H12" s="1"/>
  <c r="R12"/>
  <c r="W10"/>
  <c r="V10" s="1"/>
  <c r="H10" s="1"/>
  <c r="R10"/>
  <c r="W8"/>
  <c r="V8" s="1"/>
  <c r="H8" s="1"/>
  <c r="R8"/>
  <c r="W6"/>
  <c r="V6" s="1"/>
  <c r="H6" s="1"/>
  <c r="R6"/>
  <c r="W4"/>
  <c r="V4" s="1"/>
  <c r="H4" s="1"/>
  <c r="W33"/>
  <c r="V33" s="1"/>
  <c r="H33" s="1"/>
  <c r="R33"/>
  <c r="W31"/>
  <c r="V31" s="1"/>
  <c r="H31" s="1"/>
  <c r="R31"/>
  <c r="W29"/>
  <c r="V29" s="1"/>
  <c r="H29" s="1"/>
  <c r="R29"/>
  <c r="W27"/>
  <c r="V27" s="1"/>
  <c r="H27" s="1"/>
  <c r="R27"/>
  <c r="W25"/>
  <c r="V25" s="1"/>
  <c r="H25" s="1"/>
  <c r="R25"/>
  <c r="W23"/>
  <c r="V23" s="1"/>
  <c r="H23" s="1"/>
  <c r="R23"/>
  <c r="W21"/>
  <c r="V21" s="1"/>
  <c r="H21" s="1"/>
  <c r="R21"/>
  <c r="W19"/>
  <c r="V19" s="1"/>
  <c r="H19" s="1"/>
  <c r="R19"/>
  <c r="W17"/>
  <c r="V17" s="1"/>
  <c r="H17" s="1"/>
  <c r="R17"/>
  <c r="W15"/>
  <c r="V15" s="1"/>
  <c r="H15" s="1"/>
  <c r="R15"/>
  <c r="W13"/>
  <c r="V13" s="1"/>
  <c r="H13" s="1"/>
  <c r="R13"/>
  <c r="W11"/>
  <c r="V11" s="1"/>
  <c r="H11" s="1"/>
  <c r="R11"/>
  <c r="W9"/>
  <c r="V9" s="1"/>
  <c r="H9" s="1"/>
  <c r="R9"/>
  <c r="W7"/>
  <c r="V7" s="1"/>
  <c r="H7" s="1"/>
  <c r="R7"/>
  <c r="W5"/>
  <c r="V5" s="1"/>
  <c r="H5" s="1"/>
  <c r="R5"/>
  <c r="I34"/>
  <c r="I30"/>
  <c r="I26"/>
  <c r="I22"/>
  <c r="I18"/>
  <c r="I14"/>
  <c r="I10"/>
  <c r="I6"/>
  <c r="I31"/>
  <c r="I27"/>
  <c r="I23"/>
  <c r="I19"/>
  <c r="I15"/>
  <c r="I11"/>
  <c r="I7"/>
  <c r="X91" l="1"/>
  <c r="V90"/>
  <c r="H90" s="1"/>
  <c r="X92" l="1"/>
  <c r="V91"/>
  <c r="H91" s="1"/>
  <c r="X93" l="1"/>
  <c r="V92"/>
  <c r="H92" s="1"/>
  <c r="X94" l="1"/>
  <c r="V93"/>
  <c r="H93" s="1"/>
  <c r="X95" l="1"/>
  <c r="V94"/>
  <c r="H94" s="1"/>
  <c r="X96" l="1"/>
  <c r="V95"/>
  <c r="H95" s="1"/>
  <c r="X97" l="1"/>
  <c r="V96"/>
  <c r="H96" s="1"/>
  <c r="X98" l="1"/>
  <c r="V97"/>
  <c r="H97" s="1"/>
  <c r="X99" l="1"/>
  <c r="V98"/>
  <c r="H98" s="1"/>
  <c r="X100" l="1"/>
  <c r="V99"/>
  <c r="H99" s="1"/>
  <c r="X101" l="1"/>
  <c r="V100"/>
  <c r="H100" s="1"/>
  <c r="X102" l="1"/>
  <c r="V101"/>
  <c r="H101" s="1"/>
  <c r="X103" l="1"/>
  <c r="V102"/>
  <c r="H102" s="1"/>
  <c r="X104" l="1"/>
  <c r="V103"/>
  <c r="H103" s="1"/>
  <c r="X105" l="1"/>
  <c r="V104"/>
  <c r="H104" s="1"/>
  <c r="X106" l="1"/>
  <c r="V105"/>
  <c r="H105" s="1"/>
  <c r="X107" l="1"/>
  <c r="V106"/>
  <c r="H106" s="1"/>
  <c r="X108" l="1"/>
  <c r="V107"/>
  <c r="H107" s="1"/>
  <c r="X109" l="1"/>
  <c r="V108"/>
  <c r="H108" s="1"/>
  <c r="X110" l="1"/>
  <c r="V109"/>
  <c r="H109" s="1"/>
  <c r="X111" l="1"/>
  <c r="V110"/>
  <c r="H110" s="1"/>
  <c r="X112" l="1"/>
  <c r="V111"/>
  <c r="H111" s="1"/>
  <c r="X113" l="1"/>
  <c r="V112"/>
  <c r="H112" s="1"/>
  <c r="V113" l="1"/>
  <c r="H113" s="1"/>
  <c r="X114"/>
  <c r="X115" l="1"/>
  <c r="V114"/>
  <c r="H114" s="1"/>
  <c r="V115" l="1"/>
  <c r="H115" s="1"/>
  <c r="X116"/>
  <c r="X117" l="1"/>
  <c r="V116"/>
  <c r="H116" s="1"/>
  <c r="V117" l="1"/>
  <c r="H117" s="1"/>
  <c r="X118"/>
  <c r="V118" l="1"/>
  <c r="H118" s="1"/>
  <c r="X119"/>
  <c r="V119" l="1"/>
  <c r="H119" s="1"/>
  <c r="X120"/>
  <c r="V120" l="1"/>
  <c r="H120" s="1"/>
  <c r="X121"/>
  <c r="V121" l="1"/>
  <c r="H121" s="1"/>
  <c r="X122"/>
  <c r="X123" l="1"/>
  <c r="V122"/>
  <c r="H122" s="1"/>
  <c r="V123" l="1"/>
  <c r="H123" s="1"/>
  <c r="X124"/>
  <c r="V124" l="1"/>
  <c r="H124" s="1"/>
  <c r="X125"/>
  <c r="X126" l="1"/>
  <c r="V125"/>
  <c r="H125" s="1"/>
  <c r="X127" l="1"/>
  <c r="V126"/>
  <c r="H126" s="1"/>
  <c r="X128" l="1"/>
  <c r="V127"/>
  <c r="H127" s="1"/>
  <c r="X129" l="1"/>
  <c r="V128"/>
  <c r="H128" s="1"/>
  <c r="X130" l="1"/>
  <c r="V129"/>
  <c r="H129" s="1"/>
  <c r="X131" l="1"/>
  <c r="V130"/>
  <c r="H130" s="1"/>
  <c r="X132" l="1"/>
  <c r="V131"/>
  <c r="H131" s="1"/>
  <c r="X133" l="1"/>
  <c r="V132"/>
  <c r="H132" s="1"/>
  <c r="X134" l="1"/>
  <c r="V133"/>
  <c r="H133" s="1"/>
  <c r="X135" l="1"/>
  <c r="V134"/>
  <c r="H134" s="1"/>
  <c r="X136" l="1"/>
  <c r="V136" s="1"/>
  <c r="H136" s="1"/>
  <c r="V135"/>
  <c r="H135" s="1"/>
</calcChain>
</file>

<file path=xl/sharedStrings.xml><?xml version="1.0" encoding="utf-8"?>
<sst xmlns="http://schemas.openxmlformats.org/spreadsheetml/2006/main" count="124" uniqueCount="38">
  <si>
    <t>Diameter of the Pipe       (in)</t>
  </si>
  <si>
    <r>
      <t>Local Heat Transfer Coefficient      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K/W)  (h</t>
    </r>
    <r>
      <rPr>
        <b/>
        <vertAlign val="subscript"/>
        <sz val="11"/>
        <color theme="1"/>
        <rFont val="Calibri"/>
        <family val="2"/>
        <scheme val="minor"/>
      </rPr>
      <t xml:space="preserve">x </t>
    </r>
    <r>
      <rPr>
        <b/>
        <sz val="11"/>
        <color theme="1"/>
        <rFont val="Calibri"/>
        <family val="2"/>
        <scheme val="minor"/>
      </rPr>
      <t>or h</t>
    </r>
    <r>
      <rPr>
        <b/>
        <sz val="11"/>
        <color theme="1"/>
        <rFont val="Calibri"/>
        <family val="2"/>
      </rPr>
      <t>)</t>
    </r>
  </si>
  <si>
    <t>Nusselt Number                    (Nu)</t>
  </si>
  <si>
    <t>Thermal Conductivity                               (k) (W/mK)</t>
  </si>
  <si>
    <r>
      <t xml:space="preserve">Diameter of the Pipe                             </t>
    </r>
    <r>
      <rPr>
        <b/>
        <sz val="11"/>
        <color theme="1"/>
        <rFont val="Calibri"/>
        <family val="2"/>
        <scheme val="minor"/>
      </rPr>
      <t xml:space="preserve"> (m)</t>
    </r>
  </si>
  <si>
    <r>
      <t>Cross Sectional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</si>
  <si>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Hydraulic Diameter (h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 (m)</t>
    </r>
  </si>
  <si>
    <t>Reynolds Number                    (Re = pvd / u)</t>
  </si>
  <si>
    <r>
      <t>Density of the Fluid*                              (p)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</si>
  <si>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Velocity of the Fluid*                               (v) (m/s)</t>
  </si>
  <si>
    <t>Diameter of the Duct                              (d) (m)</t>
  </si>
  <si>
    <r>
      <t>Dynamic Viscosity               of the Fluid*                            (u) (N-s/m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</si>
  <si>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Exit Temperature                                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 (T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)</t>
    </r>
  </si>
  <si>
    <r>
      <t>Wall Temperature                                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 (T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>)</t>
    </r>
  </si>
  <si>
    <r>
      <t>Surface Contact Area                          (A)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</si>
  <si>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Mass Flow Rate                                       (m) (kg/s)</t>
  </si>
  <si>
    <r>
      <t>Heat Capacity                                         (C</t>
    </r>
    <r>
      <rPr>
        <b/>
        <vertAlign val="subscript"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(J/kgC)</t>
    </r>
  </si>
  <si>
    <r>
      <t>Initial Temperature                                   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 (T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</si>
  <si>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t>Text</t>
  </si>
  <si>
    <t>→</t>
  </si>
  <si>
    <t>Input Values</t>
  </si>
  <si>
    <t>Calculated Values</t>
  </si>
  <si>
    <t>Output Values</t>
  </si>
  <si>
    <t>Volumetric Flow Rate             (L/min)</t>
  </si>
  <si>
    <t>Constant Variables</t>
  </si>
  <si>
    <t>for Reynolds Number</t>
  </si>
  <si>
    <t>Length of Pipe (ft)</t>
  </si>
  <si>
    <t>Volume of Heated Water Obtained Over 4 Hours</t>
  </si>
  <si>
    <t>Liters of water produced in 4 hours</t>
  </si>
  <si>
    <t>Desired Temperature</t>
  </si>
  <si>
    <r>
      <t>kJ* required to heat to 50</t>
    </r>
    <r>
      <rPr>
        <b/>
        <sz val="11"/>
        <color theme="1"/>
        <rFont val="Calibri"/>
        <family val="2"/>
      </rPr>
      <t>°C with piping system</t>
    </r>
  </si>
  <si>
    <r>
      <t>kJ* required to heat to 50</t>
    </r>
    <r>
      <rPr>
        <b/>
        <sz val="11"/>
        <color theme="1"/>
        <rFont val="Calibri"/>
        <family val="2"/>
      </rPr>
      <t>°C without piping system</t>
    </r>
  </si>
  <si>
    <t>*http://www.engineeringtoolbox.com/heat-work-energy-d_292.html</t>
  </si>
  <si>
    <t>**http://www.eia.doe.gov/cneaf/electricity/epm/table5_3.html</t>
  </si>
  <si>
    <t>Cost of energy with piping system</t>
  </si>
  <si>
    <t>Cost of energy without piping system</t>
  </si>
  <si>
    <t>Cost of Pipe</t>
  </si>
  <si>
    <t>Cost of Energy (Commerical)* ($/KWH)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</si>
</sst>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00"/>
    <numFmt numFmtId="166" formatCode="0.000000"/>
    <numFmt numFmtId="167" formatCode="&quot;$&quot;#,##0.00"/>
    <numFmt numFmtId="168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7F7F7F"/>
      </left>
      <right/>
      <top/>
      <bottom/>
      <diagonal/>
    </border>
  </borders>
  <cellStyleXfs count="5">
    <xf numFmtId="0" fontId="0" fillId="0" borderId="0"/>
    <xf numFmtId="0" fontId="7" fillId="3" borderId="5" applyNumberFormat="0" applyAlignment="0" applyProtection="0"/>
    <xf numFmtId="0" fontId="8" fillId="4" borderId="6" applyNumberFormat="0" applyAlignment="0" applyProtection="0"/>
    <xf numFmtId="0" fontId="9" fillId="4" borderId="5" applyNumberFormat="0" applyAlignment="0" applyProtection="0"/>
    <xf numFmtId="0" fontId="6" fillId="5" borderId="7" applyNumberFormat="0" applyFont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5" borderId="7" xfId="4" applyFont="1" applyAlignment="1">
      <alignment horizontal="center" vertical="center"/>
    </xf>
    <xf numFmtId="2" fontId="0" fillId="5" borderId="7" xfId="4" applyNumberFormat="1" applyFont="1" applyAlignment="1">
      <alignment horizontal="center" vertical="center"/>
    </xf>
    <xf numFmtId="164" fontId="7" fillId="3" borderId="5" xfId="1" applyNumberFormat="1" applyAlignment="1">
      <alignment horizontal="center" vertical="center"/>
    </xf>
    <xf numFmtId="2" fontId="7" fillId="3" borderId="5" xfId="1" applyNumberFormat="1" applyAlignment="1">
      <alignment horizontal="center" vertical="center"/>
    </xf>
    <xf numFmtId="2" fontId="8" fillId="4" borderId="6" xfId="2" applyNumberFormat="1" applyAlignment="1">
      <alignment horizontal="center" vertical="center"/>
    </xf>
    <xf numFmtId="2" fontId="10" fillId="4" borderId="5" xfId="3" applyNumberFormat="1" applyFont="1" applyAlignment="1">
      <alignment horizontal="center" vertical="center"/>
    </xf>
    <xf numFmtId="0" fontId="7" fillId="3" borderId="8" xfId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1" xfId="4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4" borderId="13" xfId="2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6" fillId="5" borderId="7" xfId="4" applyNumberFormat="1" applyFont="1" applyAlignment="1">
      <alignment horizontal="center" vertical="center"/>
    </xf>
    <xf numFmtId="4" fontId="10" fillId="4" borderId="5" xfId="3" applyNumberFormat="1" applyFont="1" applyAlignment="1">
      <alignment horizontal="center" vertical="center"/>
    </xf>
    <xf numFmtId="0" fontId="9" fillId="4" borderId="16" xfId="3" applyBorder="1" applyAlignment="1">
      <alignment horizontal="center" vertical="center"/>
    </xf>
    <xf numFmtId="0" fontId="0" fillId="5" borderId="17" xfId="4" applyFont="1" applyBorder="1" applyAlignment="1">
      <alignment horizontal="center" vertical="center"/>
    </xf>
    <xf numFmtId="164" fontId="7" fillId="3" borderId="18" xfId="1" applyNumberFormat="1" applyBorder="1" applyAlignment="1">
      <alignment horizontal="center" vertical="center"/>
    </xf>
    <xf numFmtId="2" fontId="10" fillId="4" borderId="18" xfId="3" applyNumberFormat="1" applyFont="1" applyBorder="1" applyAlignment="1">
      <alignment horizontal="center" vertical="center"/>
    </xf>
    <xf numFmtId="0" fontId="0" fillId="5" borderId="19" xfId="4" applyFont="1" applyBorder="1" applyAlignment="1">
      <alignment horizontal="center" vertical="center"/>
    </xf>
    <xf numFmtId="164" fontId="7" fillId="3" borderId="20" xfId="1" applyNumberFormat="1" applyBorder="1" applyAlignment="1">
      <alignment horizontal="center" vertical="center"/>
    </xf>
    <xf numFmtId="2" fontId="10" fillId="4" borderId="20" xfId="3" applyNumberFormat="1" applyFont="1" applyBorder="1" applyAlignment="1">
      <alignment horizontal="center" vertical="center"/>
    </xf>
    <xf numFmtId="164" fontId="10" fillId="4" borderId="5" xfId="3" applyNumberFormat="1" applyFont="1" applyAlignment="1">
      <alignment horizontal="center" vertical="center"/>
    </xf>
    <xf numFmtId="2" fontId="8" fillId="4" borderId="22" xfId="2" applyNumberFormat="1" applyBorder="1" applyAlignment="1">
      <alignment horizontal="center" vertical="center"/>
    </xf>
    <xf numFmtId="2" fontId="8" fillId="4" borderId="23" xfId="2" applyNumberFormat="1" applyBorder="1" applyAlignment="1">
      <alignment horizontal="center" vertical="center"/>
    </xf>
    <xf numFmtId="2" fontId="12" fillId="0" borderId="7" xfId="4" applyNumberFormat="1" applyFont="1" applyFill="1" applyAlignment="1">
      <alignment horizontal="center" vertical="center"/>
    </xf>
    <xf numFmtId="2" fontId="0" fillId="0" borderId="7" xfId="4" applyNumberFormat="1" applyFont="1" applyFill="1" applyAlignment="1">
      <alignment horizontal="center" vertical="center"/>
    </xf>
    <xf numFmtId="2" fontId="0" fillId="0" borderId="24" xfId="4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2" fontId="5" fillId="0" borderId="26" xfId="0" applyNumberFormat="1" applyFont="1" applyBorder="1" applyAlignment="1">
      <alignment horizontal="center" vertical="center"/>
    </xf>
    <xf numFmtId="2" fontId="10" fillId="4" borderId="27" xfId="3" applyNumberFormat="1" applyFont="1" applyBorder="1" applyAlignment="1">
      <alignment horizontal="center" vertical="center"/>
    </xf>
    <xf numFmtId="2" fontId="10" fillId="4" borderId="28" xfId="3" applyNumberFormat="1" applyFont="1" applyBorder="1" applyAlignment="1">
      <alignment horizontal="center" vertical="center"/>
    </xf>
    <xf numFmtId="2" fontId="10" fillId="4" borderId="29" xfId="3" applyNumberFormat="1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2" fontId="5" fillId="0" borderId="30" xfId="0" applyNumberFormat="1" applyFont="1" applyBorder="1" applyAlignment="1">
      <alignment horizontal="center" vertical="center"/>
    </xf>
    <xf numFmtId="2" fontId="10" fillId="4" borderId="5" xfId="3" applyNumberFormat="1" applyFont="1" applyBorder="1" applyAlignment="1">
      <alignment horizontal="center" vertical="center"/>
    </xf>
    <xf numFmtId="4" fontId="10" fillId="4" borderId="31" xfId="3" applyNumberFormat="1" applyFont="1" applyBorder="1" applyAlignment="1">
      <alignment horizontal="center" vertical="center"/>
    </xf>
    <xf numFmtId="0" fontId="0" fillId="5" borderId="32" xfId="4" applyFont="1" applyBorder="1" applyAlignment="1">
      <alignment horizontal="center" vertical="center"/>
    </xf>
    <xf numFmtId="0" fontId="0" fillId="5" borderId="33" xfId="4" applyFont="1" applyBorder="1" applyAlignment="1">
      <alignment horizontal="center" vertical="center"/>
    </xf>
    <xf numFmtId="164" fontId="7" fillId="3" borderId="30" xfId="1" applyNumberFormat="1" applyBorder="1" applyAlignment="1">
      <alignment horizontal="center" vertical="center"/>
    </xf>
    <xf numFmtId="2" fontId="8" fillId="4" borderId="34" xfId="2" applyNumberFormat="1" applyBorder="1" applyAlignment="1">
      <alignment horizontal="center" vertical="center"/>
    </xf>
    <xf numFmtId="2" fontId="10" fillId="4" borderId="35" xfId="3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1" fontId="0" fillId="0" borderId="3" xfId="0" applyNumberFormat="1" applyBorder="1" applyAlignment="1">
      <alignment horizontal="center"/>
    </xf>
    <xf numFmtId="2" fontId="1" fillId="2" borderId="25" xfId="0" applyNumberFormat="1" applyFont="1" applyFill="1" applyBorder="1" applyAlignment="1" applyProtection="1">
      <alignment horizontal="center" vertical="center" wrapText="1"/>
    </xf>
    <xf numFmtId="167" fontId="0" fillId="0" borderId="3" xfId="0" applyNumberFormat="1" applyBorder="1" applyAlignment="1">
      <alignment horizontal="center"/>
    </xf>
    <xf numFmtId="168" fontId="1" fillId="2" borderId="1" xfId="0" applyNumberFormat="1" applyFont="1" applyFill="1" applyBorder="1" applyAlignment="1" applyProtection="1">
      <alignment horizontal="center" vertical="center" wrapText="1"/>
    </xf>
    <xf numFmtId="168" fontId="0" fillId="0" borderId="3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/>
    </xf>
  </cellXfs>
  <cellStyles count="5">
    <cellStyle name="Calculation" xfId="3" builtinId="22"/>
    <cellStyle name="Input" xfId="1" builtinId="20"/>
    <cellStyle name="Normal" xfId="0" builtinId="0"/>
    <cellStyle name="Note" xfId="4" builtinId="10"/>
    <cellStyle name="Output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Length of Pipe (f</a:t>
            </a:r>
            <a:r>
              <a:rPr lang="en-US"/>
              <a:t>or Exit</a:t>
            </a:r>
            <a:r>
              <a:rPr lang="en-US" baseline="0"/>
              <a:t> Temperature of ~44.95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8669197735351467"/>
          <c:y val="2.749140893470791E-2"/>
        </c:manualLayout>
      </c:layout>
    </c:title>
    <c:plotArea>
      <c:layout/>
      <c:scatterChart>
        <c:scatterStyle val="lineMarker"/>
        <c:ser>
          <c:idx val="0"/>
          <c:order val="0"/>
          <c:tx>
            <c:v>1.5"</c:v>
          </c:tx>
          <c:spPr>
            <a:ln w="28575">
              <a:noFill/>
            </a:ln>
          </c:spPr>
          <c:xVal>
            <c:numRef>
              <c:f>'1.5 Inch Diameter'!$H$4:$H$87</c:f>
              <c:numCache>
                <c:formatCode>0.00</c:formatCode>
                <c:ptCount val="84"/>
                <c:pt idx="0">
                  <c:v>15.36350031094975</c:v>
                </c:pt>
                <c:pt idx="1">
                  <c:v>30.727000621899499</c:v>
                </c:pt>
                <c:pt idx="2">
                  <c:v>768.17501554748742</c:v>
                </c:pt>
                <c:pt idx="3">
                  <c:v>1536.3500310949748</c:v>
                </c:pt>
                <c:pt idx="4">
                  <c:v>2304.5250466424623</c:v>
                </c:pt>
                <c:pt idx="5">
                  <c:v>3072.7000621899497</c:v>
                </c:pt>
                <c:pt idx="6">
                  <c:v>3840.8750777374371</c:v>
                </c:pt>
                <c:pt idx="7">
                  <c:v>4609.0500932849245</c:v>
                </c:pt>
                <c:pt idx="8">
                  <c:v>5377.2251088324119</c:v>
                </c:pt>
                <c:pt idx="9">
                  <c:v>6145.4001243798994</c:v>
                </c:pt>
                <c:pt idx="10">
                  <c:v>6913.5751399273877</c:v>
                </c:pt>
                <c:pt idx="11">
                  <c:v>7681.7501554748742</c:v>
                </c:pt>
                <c:pt idx="12">
                  <c:v>8449.9251710223616</c:v>
                </c:pt>
                <c:pt idx="13">
                  <c:v>9218.100186569849</c:v>
                </c:pt>
                <c:pt idx="14">
                  <c:v>9986.2752021173383</c:v>
                </c:pt>
                <c:pt idx="15">
                  <c:v>10754.450217664824</c:v>
                </c:pt>
                <c:pt idx="16">
                  <c:v>11522.625233212313</c:v>
                </c:pt>
                <c:pt idx="17">
                  <c:v>12290.800248759799</c:v>
                </c:pt>
                <c:pt idx="18">
                  <c:v>13058.975264307286</c:v>
                </c:pt>
                <c:pt idx="19">
                  <c:v>13827.150279854775</c:v>
                </c:pt>
                <c:pt idx="20">
                  <c:v>14595.325295402259</c:v>
                </c:pt>
                <c:pt idx="21">
                  <c:v>15363.500310949748</c:v>
                </c:pt>
                <c:pt idx="22">
                  <c:v>16131.675326497239</c:v>
                </c:pt>
                <c:pt idx="23">
                  <c:v>16899.850342044723</c:v>
                </c:pt>
                <c:pt idx="24">
                  <c:v>17668.025357592214</c:v>
                </c:pt>
                <c:pt idx="25">
                  <c:v>18436.200373139698</c:v>
                </c:pt>
                <c:pt idx="26">
                  <c:v>19204.375388687185</c:v>
                </c:pt>
                <c:pt idx="27">
                  <c:v>19972.550404234677</c:v>
                </c:pt>
                <c:pt idx="28">
                  <c:v>20740.72541978216</c:v>
                </c:pt>
                <c:pt idx="29">
                  <c:v>21508.900435329648</c:v>
                </c:pt>
                <c:pt idx="30">
                  <c:v>22277.075450877135</c:v>
                </c:pt>
                <c:pt idx="31">
                  <c:v>23045.250466424626</c:v>
                </c:pt>
                <c:pt idx="32">
                  <c:v>23813.425481972114</c:v>
                </c:pt>
                <c:pt idx="33">
                  <c:v>24581.600497519597</c:v>
                </c:pt>
                <c:pt idx="34">
                  <c:v>25349.775513067088</c:v>
                </c:pt>
                <c:pt idx="35">
                  <c:v>26117.950528614572</c:v>
                </c:pt>
                <c:pt idx="36">
                  <c:v>26886.125544162063</c:v>
                </c:pt>
                <c:pt idx="37">
                  <c:v>27654.300559709551</c:v>
                </c:pt>
                <c:pt idx="38">
                  <c:v>28422.475575257035</c:v>
                </c:pt>
                <c:pt idx="39">
                  <c:v>29190.650590804518</c:v>
                </c:pt>
                <c:pt idx="40">
                  <c:v>29958.825606352017</c:v>
                </c:pt>
                <c:pt idx="41">
                  <c:v>30727.000621899497</c:v>
                </c:pt>
                <c:pt idx="42">
                  <c:v>31495.175637446988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'1.5 Inch Diameter'!$K$4:$K$87</c:f>
              <c:numCache>
                <c:formatCode>#,##0.00</c:formatCode>
                <c:ptCount val="84"/>
                <c:pt idx="0">
                  <c:v>6.8405509817709431E-2</c:v>
                </c:pt>
                <c:pt idx="1">
                  <c:v>0.13681101963541886</c:v>
                </c:pt>
                <c:pt idx="2">
                  <c:v>3.420275490885472</c:v>
                </c:pt>
                <c:pt idx="3">
                  <c:v>6.840550981770944</c:v>
                </c:pt>
                <c:pt idx="4">
                  <c:v>10.260826472656415</c:v>
                </c:pt>
                <c:pt idx="5">
                  <c:v>13.681101963541888</c:v>
                </c:pt>
                <c:pt idx="6">
                  <c:v>17.101377454427357</c:v>
                </c:pt>
                <c:pt idx="7">
                  <c:v>20.52165294531283</c:v>
                </c:pt>
                <c:pt idx="8">
                  <c:v>23.9419284361983</c:v>
                </c:pt>
                <c:pt idx="9">
                  <c:v>27.362203927083776</c:v>
                </c:pt>
                <c:pt idx="10">
                  <c:v>30.782479417969245</c:v>
                </c:pt>
                <c:pt idx="11">
                  <c:v>34.202754908854715</c:v>
                </c:pt>
                <c:pt idx="12">
                  <c:v>37.623030399740195</c:v>
                </c:pt>
                <c:pt idx="13">
                  <c:v>41.04330589062566</c:v>
                </c:pt>
                <c:pt idx="14">
                  <c:v>44.463581381511133</c:v>
                </c:pt>
                <c:pt idx="15">
                  <c:v>47.883856872396599</c:v>
                </c:pt>
                <c:pt idx="16">
                  <c:v>51.304132363282072</c:v>
                </c:pt>
                <c:pt idx="17">
                  <c:v>54.724407854167552</c:v>
                </c:pt>
                <c:pt idx="18">
                  <c:v>58.144683345053018</c:v>
                </c:pt>
                <c:pt idx="19">
                  <c:v>61.564958835938491</c:v>
                </c:pt>
                <c:pt idx="20">
                  <c:v>64.985234326823957</c:v>
                </c:pt>
                <c:pt idx="21">
                  <c:v>68.405509817709429</c:v>
                </c:pt>
                <c:pt idx="22">
                  <c:v>71.825785308594902</c:v>
                </c:pt>
                <c:pt idx="23">
                  <c:v>75.246060799480389</c:v>
                </c:pt>
                <c:pt idx="24">
                  <c:v>78.666336290365848</c:v>
                </c:pt>
                <c:pt idx="25">
                  <c:v>82.086611781251321</c:v>
                </c:pt>
                <c:pt idx="26">
                  <c:v>85.506887272136794</c:v>
                </c:pt>
                <c:pt idx="27">
                  <c:v>88.927162763022267</c:v>
                </c:pt>
                <c:pt idx="28">
                  <c:v>92.34743825390774</c:v>
                </c:pt>
                <c:pt idx="29">
                  <c:v>95.767713744793198</c:v>
                </c:pt>
                <c:pt idx="30">
                  <c:v>99.187989235678671</c:v>
                </c:pt>
                <c:pt idx="31">
                  <c:v>102.60826472656414</c:v>
                </c:pt>
                <c:pt idx="32">
                  <c:v>106.02854021744962</c:v>
                </c:pt>
                <c:pt idx="33">
                  <c:v>109.4488157083351</c:v>
                </c:pt>
                <c:pt idx="34">
                  <c:v>112.86909119922056</c:v>
                </c:pt>
                <c:pt idx="35">
                  <c:v>116.28936669010604</c:v>
                </c:pt>
                <c:pt idx="36">
                  <c:v>119.70964218099152</c:v>
                </c:pt>
                <c:pt idx="37">
                  <c:v>123.12991767187698</c:v>
                </c:pt>
                <c:pt idx="38">
                  <c:v>126.55019316276247</c:v>
                </c:pt>
                <c:pt idx="39">
                  <c:v>129.97046865364791</c:v>
                </c:pt>
                <c:pt idx="40">
                  <c:v>133.39074414453339</c:v>
                </c:pt>
                <c:pt idx="41">
                  <c:v>136.81101963541886</c:v>
                </c:pt>
                <c:pt idx="42">
                  <c:v>140.23129512630433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4122240"/>
        <c:axId val="84345600"/>
      </c:scatterChart>
      <c:valAx>
        <c:axId val="84122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  <a:r>
                  <a:rPr lang="en-US" baseline="0"/>
                  <a:t> of Pipe (m)</a:t>
                </a:r>
                <a:endParaRPr lang="en-US"/>
              </a:p>
            </c:rich>
          </c:tx>
        </c:title>
        <c:numFmt formatCode="0.00" sourceLinked="1"/>
        <c:tickLblPos val="nextTo"/>
        <c:crossAx val="84345600"/>
        <c:crosses val="autoZero"/>
        <c:crossBetween val="midCat"/>
      </c:valAx>
      <c:valAx>
        <c:axId val="84345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#,##0.00" sourceLinked="1"/>
        <c:tickLblPos val="nextTo"/>
        <c:crossAx val="841222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Surface Contact Area (f</a:t>
            </a:r>
            <a:r>
              <a:rPr lang="en-US"/>
              <a:t>or Exit</a:t>
            </a:r>
            <a:r>
              <a:rPr lang="en-US" baseline="0"/>
              <a:t> Temperature of ~44.95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1.5"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'1.5 Inch Diameter'!$V$4:$V$136</c:f>
              <c:numCache>
                <c:formatCode>0.00</c:formatCode>
                <c:ptCount val="133"/>
                <c:pt idx="0">
                  <c:v>0.56050563663234498</c:v>
                </c:pt>
                <c:pt idx="1">
                  <c:v>1.12101127326469</c:v>
                </c:pt>
                <c:pt idx="2">
                  <c:v>28.025281831617249</c:v>
                </c:pt>
                <c:pt idx="3">
                  <c:v>56.050563663234499</c:v>
                </c:pt>
                <c:pt idx="4">
                  <c:v>84.075845494851748</c:v>
                </c:pt>
                <c:pt idx="5">
                  <c:v>112.101127326469</c:v>
                </c:pt>
                <c:pt idx="6">
                  <c:v>140.12640915808623</c:v>
                </c:pt>
                <c:pt idx="7">
                  <c:v>168.1516909897035</c:v>
                </c:pt>
                <c:pt idx="8">
                  <c:v>196.17697282132076</c:v>
                </c:pt>
                <c:pt idx="9">
                  <c:v>224.202254652938</c:v>
                </c:pt>
                <c:pt idx="10">
                  <c:v>252.22753648455526</c:v>
                </c:pt>
                <c:pt idx="11">
                  <c:v>280.25281831617247</c:v>
                </c:pt>
                <c:pt idx="12">
                  <c:v>308.27810014778976</c:v>
                </c:pt>
                <c:pt idx="13">
                  <c:v>336.30338197940699</c:v>
                </c:pt>
                <c:pt idx="14">
                  <c:v>364.32866381102428</c:v>
                </c:pt>
                <c:pt idx="15">
                  <c:v>392.35394564264152</c:v>
                </c:pt>
                <c:pt idx="16">
                  <c:v>420.37922747425876</c:v>
                </c:pt>
                <c:pt idx="17">
                  <c:v>448.40450930587599</c:v>
                </c:pt>
                <c:pt idx="18">
                  <c:v>476.42979113749323</c:v>
                </c:pt>
                <c:pt idx="19">
                  <c:v>504.45507296911052</c:v>
                </c:pt>
                <c:pt idx="20">
                  <c:v>532.4803548007277</c:v>
                </c:pt>
                <c:pt idx="21">
                  <c:v>560.50563663234493</c:v>
                </c:pt>
                <c:pt idx="22">
                  <c:v>588.53091846396228</c:v>
                </c:pt>
                <c:pt idx="23">
                  <c:v>616.55620029557952</c:v>
                </c:pt>
                <c:pt idx="24">
                  <c:v>644.58148212719686</c:v>
                </c:pt>
                <c:pt idx="25">
                  <c:v>672.60676395881399</c:v>
                </c:pt>
                <c:pt idx="26">
                  <c:v>700.63204579043122</c:v>
                </c:pt>
                <c:pt idx="27">
                  <c:v>728.65732762204857</c:v>
                </c:pt>
                <c:pt idx="28">
                  <c:v>756.68260945366569</c:v>
                </c:pt>
                <c:pt idx="29">
                  <c:v>784.70789128528304</c:v>
                </c:pt>
                <c:pt idx="30">
                  <c:v>812.73317311690028</c:v>
                </c:pt>
                <c:pt idx="31">
                  <c:v>840.75845494851751</c:v>
                </c:pt>
                <c:pt idx="32">
                  <c:v>868.78373678013475</c:v>
                </c:pt>
                <c:pt idx="33">
                  <c:v>896.80901861175198</c:v>
                </c:pt>
                <c:pt idx="34">
                  <c:v>924.83430044336933</c:v>
                </c:pt>
                <c:pt idx="35">
                  <c:v>952.85958227498645</c:v>
                </c:pt>
                <c:pt idx="36">
                  <c:v>980.8848641066038</c:v>
                </c:pt>
                <c:pt idx="37">
                  <c:v>1008.910145938221</c:v>
                </c:pt>
                <c:pt idx="38">
                  <c:v>1036.9354277698383</c:v>
                </c:pt>
                <c:pt idx="39">
                  <c:v>1064.9607096014554</c:v>
                </c:pt>
                <c:pt idx="40">
                  <c:v>1092.985991433073</c:v>
                </c:pt>
                <c:pt idx="41">
                  <c:v>1121.0112732646899</c:v>
                </c:pt>
                <c:pt idx="42">
                  <c:v>1149.0365550963072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xVal>
          <c:yVal>
            <c:numRef>
              <c:f>'1.5 Inch Diameter'!$K$4:$K$136</c:f>
              <c:numCache>
                <c:formatCode>#,##0.00</c:formatCode>
                <c:ptCount val="133"/>
                <c:pt idx="0">
                  <c:v>6.8405509817709431E-2</c:v>
                </c:pt>
                <c:pt idx="1">
                  <c:v>0.13681101963541886</c:v>
                </c:pt>
                <c:pt idx="2">
                  <c:v>3.420275490885472</c:v>
                </c:pt>
                <c:pt idx="3">
                  <c:v>6.840550981770944</c:v>
                </c:pt>
                <c:pt idx="4">
                  <c:v>10.260826472656415</c:v>
                </c:pt>
                <c:pt idx="5">
                  <c:v>13.681101963541888</c:v>
                </c:pt>
                <c:pt idx="6">
                  <c:v>17.101377454427357</c:v>
                </c:pt>
                <c:pt idx="7">
                  <c:v>20.52165294531283</c:v>
                </c:pt>
                <c:pt idx="8">
                  <c:v>23.9419284361983</c:v>
                </c:pt>
                <c:pt idx="9">
                  <c:v>27.362203927083776</c:v>
                </c:pt>
                <c:pt idx="10">
                  <c:v>30.782479417969245</c:v>
                </c:pt>
                <c:pt idx="11">
                  <c:v>34.202754908854715</c:v>
                </c:pt>
                <c:pt idx="12">
                  <c:v>37.623030399740195</c:v>
                </c:pt>
                <c:pt idx="13">
                  <c:v>41.04330589062566</c:v>
                </c:pt>
                <c:pt idx="14">
                  <c:v>44.463581381511133</c:v>
                </c:pt>
                <c:pt idx="15">
                  <c:v>47.883856872396599</c:v>
                </c:pt>
                <c:pt idx="16">
                  <c:v>51.304132363282072</c:v>
                </c:pt>
                <c:pt idx="17">
                  <c:v>54.724407854167552</c:v>
                </c:pt>
                <c:pt idx="18">
                  <c:v>58.144683345053018</c:v>
                </c:pt>
                <c:pt idx="19">
                  <c:v>61.564958835938491</c:v>
                </c:pt>
                <c:pt idx="20">
                  <c:v>64.985234326823957</c:v>
                </c:pt>
                <c:pt idx="21">
                  <c:v>68.405509817709429</c:v>
                </c:pt>
                <c:pt idx="22">
                  <c:v>71.825785308594902</c:v>
                </c:pt>
                <c:pt idx="23">
                  <c:v>75.246060799480389</c:v>
                </c:pt>
                <c:pt idx="24">
                  <c:v>78.666336290365848</c:v>
                </c:pt>
                <c:pt idx="25">
                  <c:v>82.086611781251321</c:v>
                </c:pt>
                <c:pt idx="26">
                  <c:v>85.506887272136794</c:v>
                </c:pt>
                <c:pt idx="27">
                  <c:v>88.927162763022267</c:v>
                </c:pt>
                <c:pt idx="28">
                  <c:v>92.34743825390774</c:v>
                </c:pt>
                <c:pt idx="29">
                  <c:v>95.767713744793198</c:v>
                </c:pt>
                <c:pt idx="30">
                  <c:v>99.187989235678671</c:v>
                </c:pt>
                <c:pt idx="31">
                  <c:v>102.60826472656414</c:v>
                </c:pt>
                <c:pt idx="32">
                  <c:v>106.02854021744962</c:v>
                </c:pt>
                <c:pt idx="33">
                  <c:v>109.4488157083351</c:v>
                </c:pt>
                <c:pt idx="34">
                  <c:v>112.86909119922056</c:v>
                </c:pt>
                <c:pt idx="35">
                  <c:v>116.28936669010604</c:v>
                </c:pt>
                <c:pt idx="36">
                  <c:v>119.70964218099152</c:v>
                </c:pt>
                <c:pt idx="37">
                  <c:v>123.12991767187698</c:v>
                </c:pt>
                <c:pt idx="38">
                  <c:v>126.55019316276247</c:v>
                </c:pt>
                <c:pt idx="39">
                  <c:v>129.97046865364791</c:v>
                </c:pt>
                <c:pt idx="40">
                  <c:v>133.39074414453339</c:v>
                </c:pt>
                <c:pt idx="41">
                  <c:v>136.81101963541886</c:v>
                </c:pt>
                <c:pt idx="42">
                  <c:v>140.23129512630433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yVal>
        </c:ser>
        <c:ser>
          <c:idx val="1"/>
          <c:order val="1"/>
          <c:tx>
            <c:v>2"</c:v>
          </c:tx>
          <c:spPr>
            <a:ln w="28575">
              <a:noFill/>
            </a:ln>
          </c:spPr>
          <c:xVal>
            <c:numRef>
              <c:f>'2 Inch Diameter'!$T$4:$T$87</c:f>
              <c:numCache>
                <c:formatCode>0.00</c:formatCode>
                <c:ptCount val="84"/>
                <c:pt idx="0">
                  <c:v>1.3286059534988921</c:v>
                </c:pt>
                <c:pt idx="1">
                  <c:v>43.843996465463427</c:v>
                </c:pt>
                <c:pt idx="2">
                  <c:v>66.430297674944597</c:v>
                </c:pt>
                <c:pt idx="3">
                  <c:v>132.86059534988919</c:v>
                </c:pt>
                <c:pt idx="4">
                  <c:v>199.29089302483382</c:v>
                </c:pt>
                <c:pt idx="5">
                  <c:v>265.72119069977839</c:v>
                </c:pt>
                <c:pt idx="6">
                  <c:v>332.15148837472299</c:v>
                </c:pt>
                <c:pt idx="7">
                  <c:v>398.58178604966764</c:v>
                </c:pt>
                <c:pt idx="8">
                  <c:v>465.01208372461218</c:v>
                </c:pt>
                <c:pt idx="9">
                  <c:v>531.44238139955678</c:v>
                </c:pt>
                <c:pt idx="10">
                  <c:v>597.87267907450132</c:v>
                </c:pt>
                <c:pt idx="11">
                  <c:v>664.30297674944597</c:v>
                </c:pt>
                <c:pt idx="12">
                  <c:v>730.73327442439063</c:v>
                </c:pt>
                <c:pt idx="13">
                  <c:v>797.16357209933528</c:v>
                </c:pt>
                <c:pt idx="14">
                  <c:v>863.59386977427971</c:v>
                </c:pt>
                <c:pt idx="15">
                  <c:v>930.02416744922436</c:v>
                </c:pt>
                <c:pt idx="16">
                  <c:v>996.45446512416891</c:v>
                </c:pt>
                <c:pt idx="17">
                  <c:v>1062.8847627991136</c:v>
                </c:pt>
                <c:pt idx="18">
                  <c:v>1129.3150604740583</c:v>
                </c:pt>
                <c:pt idx="19">
                  <c:v>1195.7453581490026</c:v>
                </c:pt>
                <c:pt idx="20">
                  <c:v>1262.1756558239474</c:v>
                </c:pt>
                <c:pt idx="21">
                  <c:v>1328.6059534988919</c:v>
                </c:pt>
                <c:pt idx="22">
                  <c:v>1395.0362511738367</c:v>
                </c:pt>
                <c:pt idx="23">
                  <c:v>1461.4665488487813</c:v>
                </c:pt>
                <c:pt idx="24">
                  <c:v>1527.8968465237258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'2 Inch Diameter'!$I$4:$I$87</c:f>
              <c:numCache>
                <c:formatCode>0.00</c:formatCode>
                <c:ptCount val="84"/>
                <c:pt idx="0">
                  <c:v>0.12160979523148345</c:v>
                </c:pt>
                <c:pt idx="1">
                  <c:v>4.0131232426389545</c:v>
                </c:pt>
                <c:pt idx="2">
                  <c:v>6.0804897615741726</c:v>
                </c:pt>
                <c:pt idx="3">
                  <c:v>12.160979523148345</c:v>
                </c:pt>
                <c:pt idx="4">
                  <c:v>18.241469284722516</c:v>
                </c:pt>
                <c:pt idx="5">
                  <c:v>24.321959046296691</c:v>
                </c:pt>
                <c:pt idx="6">
                  <c:v>30.402448807870861</c:v>
                </c:pt>
                <c:pt idx="7">
                  <c:v>36.482938569445032</c:v>
                </c:pt>
                <c:pt idx="8">
                  <c:v>42.563428331019203</c:v>
                </c:pt>
                <c:pt idx="9">
                  <c:v>48.643918092593381</c:v>
                </c:pt>
                <c:pt idx="10">
                  <c:v>54.724407854167552</c:v>
                </c:pt>
                <c:pt idx="11">
                  <c:v>60.804897615741723</c:v>
                </c:pt>
                <c:pt idx="12">
                  <c:v>66.885387377315908</c:v>
                </c:pt>
                <c:pt idx="13">
                  <c:v>72.965877138890065</c:v>
                </c:pt>
                <c:pt idx="14">
                  <c:v>79.04636690046425</c:v>
                </c:pt>
                <c:pt idx="15">
                  <c:v>85.126856662038406</c:v>
                </c:pt>
                <c:pt idx="16">
                  <c:v>91.207346423612591</c:v>
                </c:pt>
                <c:pt idx="17">
                  <c:v>97.287836185186762</c:v>
                </c:pt>
                <c:pt idx="18">
                  <c:v>103.36832594676092</c:v>
                </c:pt>
                <c:pt idx="19">
                  <c:v>109.4488157083351</c:v>
                </c:pt>
                <c:pt idx="20">
                  <c:v>115.52930546990926</c:v>
                </c:pt>
                <c:pt idx="21">
                  <c:v>121.60979523148345</c:v>
                </c:pt>
                <c:pt idx="22">
                  <c:v>127.69028499305763</c:v>
                </c:pt>
                <c:pt idx="23">
                  <c:v>133.77077475463182</c:v>
                </c:pt>
                <c:pt idx="24">
                  <c:v>139.85126451620596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2"/>
          <c:order val="2"/>
          <c:tx>
            <c:v>3"</c:v>
          </c:tx>
          <c:spPr>
            <a:ln w="28575">
              <a:noFill/>
            </a:ln>
          </c:spPr>
          <c:xVal>
            <c:numRef>
              <c:f>'3 Inch Diameter'!$U$4:$U$87</c:f>
              <c:numCache>
                <c:formatCode>0.00</c:formatCode>
                <c:ptCount val="84"/>
                <c:pt idx="0">
                  <c:v>0</c:v>
                </c:pt>
                <c:pt idx="1">
                  <c:v>98.648992047292722</c:v>
                </c:pt>
                <c:pt idx="2">
                  <c:v>224.202254652938</c:v>
                </c:pt>
                <c:pt idx="3">
                  <c:v>448.40450930587599</c:v>
                </c:pt>
                <c:pt idx="4">
                  <c:v>672.60676395881399</c:v>
                </c:pt>
                <c:pt idx="5">
                  <c:v>896.80901861175198</c:v>
                </c:pt>
                <c:pt idx="6">
                  <c:v>1121.0112732646899</c:v>
                </c:pt>
                <c:pt idx="7">
                  <c:v>1345.213527917628</c:v>
                </c:pt>
                <c:pt idx="8">
                  <c:v>1569.4157825705661</c:v>
                </c:pt>
                <c:pt idx="9">
                  <c:v>1793.618037223504</c:v>
                </c:pt>
                <c:pt idx="10">
                  <c:v>2017.8202918764421</c:v>
                </c:pt>
                <c:pt idx="11">
                  <c:v>2242.0225465293797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'3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6.0196848639584299</c:v>
                </c:pt>
                <c:pt idx="2">
                  <c:v>13.681101963541888</c:v>
                </c:pt>
                <c:pt idx="3">
                  <c:v>27.362203927083776</c:v>
                </c:pt>
                <c:pt idx="4">
                  <c:v>41.04330589062566</c:v>
                </c:pt>
                <c:pt idx="5">
                  <c:v>54.724407854167552</c:v>
                </c:pt>
                <c:pt idx="6">
                  <c:v>68.405509817709429</c:v>
                </c:pt>
                <c:pt idx="7">
                  <c:v>82.086611781251321</c:v>
                </c:pt>
                <c:pt idx="8">
                  <c:v>95.767713744793198</c:v>
                </c:pt>
                <c:pt idx="9">
                  <c:v>109.4488157083351</c:v>
                </c:pt>
                <c:pt idx="10">
                  <c:v>123.12991767187698</c:v>
                </c:pt>
                <c:pt idx="11">
                  <c:v>136.81101963541886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3"/>
          <c:order val="3"/>
          <c:tx>
            <c:v>4"</c:v>
          </c:tx>
          <c:spPr>
            <a:ln w="28575">
              <a:noFill/>
            </a:ln>
          </c:spPr>
          <c:xVal>
            <c:numRef>
              <c:f>'4 Inch Diameter'!$T$4:$T$87</c:f>
              <c:numCache>
                <c:formatCode>0.00</c:formatCode>
                <c:ptCount val="84"/>
                <c:pt idx="0">
                  <c:v>0</c:v>
                </c:pt>
                <c:pt idx="1">
                  <c:v>175.37598586185371</c:v>
                </c:pt>
                <c:pt idx="2">
                  <c:v>159.43271441986704</c:v>
                </c:pt>
                <c:pt idx="3">
                  <c:v>212.5769525598227</c:v>
                </c:pt>
                <c:pt idx="4">
                  <c:v>265.72119069977839</c:v>
                </c:pt>
                <c:pt idx="5">
                  <c:v>318.86542883973408</c:v>
                </c:pt>
                <c:pt idx="6">
                  <c:v>372.00966697968977</c:v>
                </c:pt>
                <c:pt idx="7">
                  <c:v>425.1539051196454</c:v>
                </c:pt>
                <c:pt idx="8">
                  <c:v>478.29814325960109</c:v>
                </c:pt>
                <c:pt idx="9">
                  <c:v>531.44238139955678</c:v>
                </c:pt>
                <c:pt idx="10">
                  <c:v>584.58661953951241</c:v>
                </c:pt>
                <c:pt idx="11">
                  <c:v>637.73085767946816</c:v>
                </c:pt>
                <c:pt idx="12">
                  <c:v>690.87509581942368</c:v>
                </c:pt>
                <c:pt idx="13">
                  <c:v>744.01933395937954</c:v>
                </c:pt>
                <c:pt idx="14">
                  <c:v>797.16357209933528</c:v>
                </c:pt>
                <c:pt idx="15">
                  <c:v>850.3078102392908</c:v>
                </c:pt>
                <c:pt idx="16">
                  <c:v>903.45204837924643</c:v>
                </c:pt>
                <c:pt idx="17">
                  <c:v>956.59628651920218</c:v>
                </c:pt>
                <c:pt idx="18">
                  <c:v>1009.7405246591579</c:v>
                </c:pt>
                <c:pt idx="19">
                  <c:v>1062.8847627991136</c:v>
                </c:pt>
                <c:pt idx="20">
                  <c:v>1116.0290009390692</c:v>
                </c:pt>
                <c:pt idx="21">
                  <c:v>1169.1732390790248</c:v>
                </c:pt>
                <c:pt idx="22">
                  <c:v>1222.3174772189805</c:v>
                </c:pt>
                <c:pt idx="23">
                  <c:v>1275.4617153589363</c:v>
                </c:pt>
                <c:pt idx="24">
                  <c:v>1328.6059534988919</c:v>
                </c:pt>
                <c:pt idx="25">
                  <c:v>1381.7501916388474</c:v>
                </c:pt>
                <c:pt idx="26">
                  <c:v>1434.8944297788034</c:v>
                </c:pt>
                <c:pt idx="27">
                  <c:v>1488.0386679187591</c:v>
                </c:pt>
                <c:pt idx="28">
                  <c:v>1541.1829060587145</c:v>
                </c:pt>
                <c:pt idx="29">
                  <c:v>1594.3271441986706</c:v>
                </c:pt>
                <c:pt idx="30">
                  <c:v>1647.4713823386262</c:v>
                </c:pt>
                <c:pt idx="31">
                  <c:v>1700.6156204785816</c:v>
                </c:pt>
                <c:pt idx="32">
                  <c:v>1753.7598586185372</c:v>
                </c:pt>
                <c:pt idx="33">
                  <c:v>1806.9040967584929</c:v>
                </c:pt>
                <c:pt idx="34">
                  <c:v>1860.0483348984487</c:v>
                </c:pt>
                <c:pt idx="35">
                  <c:v>1913.1925730384044</c:v>
                </c:pt>
                <c:pt idx="36">
                  <c:v>1966.33681117836</c:v>
                </c:pt>
                <c:pt idx="37">
                  <c:v>2019.4810493183159</c:v>
                </c:pt>
                <c:pt idx="38">
                  <c:v>2072.6252874582715</c:v>
                </c:pt>
                <c:pt idx="39">
                  <c:v>2125.7695255982271</c:v>
                </c:pt>
                <c:pt idx="40">
                  <c:v>2178.9137637381828</c:v>
                </c:pt>
                <c:pt idx="41">
                  <c:v>2232.0580018781384</c:v>
                </c:pt>
                <c:pt idx="42">
                  <c:v>2285.202240018094</c:v>
                </c:pt>
                <c:pt idx="43">
                  <c:v>2338.3464781580496</c:v>
                </c:pt>
                <c:pt idx="44">
                  <c:v>2391.4907162980053</c:v>
                </c:pt>
                <c:pt idx="45">
                  <c:v>2444.6349544379609</c:v>
                </c:pt>
                <c:pt idx="46">
                  <c:v>2497.7791925779165</c:v>
                </c:pt>
                <c:pt idx="47">
                  <c:v>2550.9234307178726</c:v>
                </c:pt>
                <c:pt idx="48">
                  <c:v>2604.0676688578283</c:v>
                </c:pt>
                <c:pt idx="49">
                  <c:v>2657.2119069977839</c:v>
                </c:pt>
                <c:pt idx="50">
                  <c:v>2710.3561451377395</c:v>
                </c:pt>
                <c:pt idx="51">
                  <c:v>2763.5003832776947</c:v>
                </c:pt>
                <c:pt idx="52">
                  <c:v>2816.6446214176508</c:v>
                </c:pt>
                <c:pt idx="53">
                  <c:v>2869.7888595576069</c:v>
                </c:pt>
                <c:pt idx="54">
                  <c:v>2922.9330976975625</c:v>
                </c:pt>
                <c:pt idx="55">
                  <c:v>2976.0773358375181</c:v>
                </c:pt>
                <c:pt idx="56">
                  <c:v>3029.2215739774733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'4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8.026246485277909</c:v>
                </c:pt>
                <c:pt idx="2">
                  <c:v>7.2965877138890063</c:v>
                </c:pt>
                <c:pt idx="3">
                  <c:v>9.7287836185186762</c:v>
                </c:pt>
                <c:pt idx="4">
                  <c:v>12.160979523148345</c:v>
                </c:pt>
                <c:pt idx="5">
                  <c:v>14.593175427778013</c:v>
                </c:pt>
                <c:pt idx="6">
                  <c:v>17.025371332407683</c:v>
                </c:pt>
                <c:pt idx="7">
                  <c:v>19.457567237037352</c:v>
                </c:pt>
                <c:pt idx="8">
                  <c:v>21.889763141667022</c:v>
                </c:pt>
                <c:pt idx="9">
                  <c:v>24.321959046296691</c:v>
                </c:pt>
                <c:pt idx="10">
                  <c:v>26.754154950926356</c:v>
                </c:pt>
                <c:pt idx="11">
                  <c:v>29.186350855556025</c:v>
                </c:pt>
                <c:pt idx="12">
                  <c:v>31.618546760185694</c:v>
                </c:pt>
                <c:pt idx="13">
                  <c:v>34.050742664815367</c:v>
                </c:pt>
                <c:pt idx="14">
                  <c:v>36.482938569445032</c:v>
                </c:pt>
                <c:pt idx="15">
                  <c:v>38.915134474074705</c:v>
                </c:pt>
                <c:pt idx="16">
                  <c:v>41.347330378704378</c:v>
                </c:pt>
                <c:pt idx="17">
                  <c:v>43.779526283334043</c:v>
                </c:pt>
                <c:pt idx="18">
                  <c:v>46.211722187963709</c:v>
                </c:pt>
                <c:pt idx="19">
                  <c:v>48.643918092593381</c:v>
                </c:pt>
                <c:pt idx="20">
                  <c:v>51.076113997223047</c:v>
                </c:pt>
                <c:pt idx="21">
                  <c:v>53.508309901852712</c:v>
                </c:pt>
                <c:pt idx="22">
                  <c:v>55.940505806482385</c:v>
                </c:pt>
                <c:pt idx="23">
                  <c:v>58.37270171111205</c:v>
                </c:pt>
                <c:pt idx="24">
                  <c:v>60.804897615741723</c:v>
                </c:pt>
                <c:pt idx="25">
                  <c:v>63.237093520371388</c:v>
                </c:pt>
                <c:pt idx="26">
                  <c:v>65.669289425001068</c:v>
                </c:pt>
                <c:pt idx="27">
                  <c:v>68.101485329630734</c:v>
                </c:pt>
                <c:pt idx="28">
                  <c:v>70.533681234260399</c:v>
                </c:pt>
                <c:pt idx="29">
                  <c:v>72.965877138890065</c:v>
                </c:pt>
                <c:pt idx="30">
                  <c:v>75.39807304351973</c:v>
                </c:pt>
                <c:pt idx="31">
                  <c:v>77.83026894814941</c:v>
                </c:pt>
                <c:pt idx="32">
                  <c:v>80.26246485277909</c:v>
                </c:pt>
                <c:pt idx="33">
                  <c:v>82.694660757408755</c:v>
                </c:pt>
                <c:pt idx="34">
                  <c:v>85.126856662038406</c:v>
                </c:pt>
                <c:pt idx="35">
                  <c:v>87.559052566668086</c:v>
                </c:pt>
                <c:pt idx="36">
                  <c:v>89.991248471297752</c:v>
                </c:pt>
                <c:pt idx="37">
                  <c:v>92.423444375927417</c:v>
                </c:pt>
                <c:pt idx="38">
                  <c:v>94.855640280557083</c:v>
                </c:pt>
                <c:pt idx="39">
                  <c:v>97.287836185186762</c:v>
                </c:pt>
                <c:pt idx="40">
                  <c:v>99.720032089816428</c:v>
                </c:pt>
                <c:pt idx="41">
                  <c:v>102.15222799444609</c:v>
                </c:pt>
                <c:pt idx="42">
                  <c:v>104.58442389907577</c:v>
                </c:pt>
                <c:pt idx="43">
                  <c:v>107.01661980370542</c:v>
                </c:pt>
                <c:pt idx="44">
                  <c:v>109.4488157083351</c:v>
                </c:pt>
                <c:pt idx="45">
                  <c:v>111.88101161296477</c:v>
                </c:pt>
                <c:pt idx="46">
                  <c:v>114.31320751759444</c:v>
                </c:pt>
                <c:pt idx="47">
                  <c:v>116.7454034222241</c:v>
                </c:pt>
                <c:pt idx="48">
                  <c:v>119.17759932685377</c:v>
                </c:pt>
                <c:pt idx="49">
                  <c:v>121.60979523148345</c:v>
                </c:pt>
                <c:pt idx="50">
                  <c:v>124.04199113611311</c:v>
                </c:pt>
                <c:pt idx="51">
                  <c:v>126.47418704074278</c:v>
                </c:pt>
                <c:pt idx="52">
                  <c:v>128.90638294537246</c:v>
                </c:pt>
                <c:pt idx="53">
                  <c:v>131.33857885000214</c:v>
                </c:pt>
                <c:pt idx="54">
                  <c:v>133.77077475463182</c:v>
                </c:pt>
                <c:pt idx="55">
                  <c:v>136.20297065926147</c:v>
                </c:pt>
                <c:pt idx="56">
                  <c:v>138.63516656389112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4392192"/>
        <c:axId val="84402560"/>
      </c:scatterChart>
      <c:valAx>
        <c:axId val="8439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Contact</a:t>
                </a:r>
                <a:r>
                  <a:rPr lang="en-US" baseline="0"/>
                  <a:t> Area (m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</c:title>
        <c:numFmt formatCode="0.00" sourceLinked="1"/>
        <c:tickLblPos val="nextTo"/>
        <c:crossAx val="84402560"/>
        <c:crosses val="autoZero"/>
        <c:crossBetween val="midCat"/>
      </c:valAx>
      <c:valAx>
        <c:axId val="84402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#,##0.00" sourceLinked="1"/>
        <c:tickLblPos val="nextTo"/>
        <c:crossAx val="843921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Required Flow Rate &amp; Length of Pipe (for Exit Temperature of ~44.95°C)</a:t>
            </a:r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2"</c:v>
          </c:tx>
          <c:spPr>
            <a:ln w="28575">
              <a:noFill/>
            </a:ln>
          </c:spPr>
          <c:xVal>
            <c:numRef>
              <c:f>'2 Inch Diameter'!$G$4:$G$87</c:f>
              <c:numCache>
                <c:formatCode>0.00</c:formatCode>
                <c:ptCount val="84"/>
                <c:pt idx="0">
                  <c:v>27.312889441688451</c:v>
                </c:pt>
                <c:pt idx="1">
                  <c:v>901.32535157571851</c:v>
                </c:pt>
                <c:pt idx="2">
                  <c:v>1365.6444720844222</c:v>
                </c:pt>
                <c:pt idx="3">
                  <c:v>2731.2889441688444</c:v>
                </c:pt>
                <c:pt idx="4">
                  <c:v>4096.9334162532668</c:v>
                </c:pt>
                <c:pt idx="5">
                  <c:v>5462.5778883376888</c:v>
                </c:pt>
                <c:pt idx="6">
                  <c:v>6828.2223604221108</c:v>
                </c:pt>
                <c:pt idx="7">
                  <c:v>8193.8668325065337</c:v>
                </c:pt>
                <c:pt idx="8">
                  <c:v>9559.5113045909566</c:v>
                </c:pt>
                <c:pt idx="9">
                  <c:v>10925.155776675378</c:v>
                </c:pt>
                <c:pt idx="10">
                  <c:v>12290.800248759801</c:v>
                </c:pt>
                <c:pt idx="11">
                  <c:v>13656.444720844222</c:v>
                </c:pt>
                <c:pt idx="12">
                  <c:v>15022.089192928646</c:v>
                </c:pt>
                <c:pt idx="13">
                  <c:v>16387.733665013067</c:v>
                </c:pt>
                <c:pt idx="14">
                  <c:v>17753.37813709749</c:v>
                </c:pt>
                <c:pt idx="15">
                  <c:v>19119.022609181913</c:v>
                </c:pt>
                <c:pt idx="16">
                  <c:v>20484.667081266332</c:v>
                </c:pt>
                <c:pt idx="17">
                  <c:v>21850.311553350755</c:v>
                </c:pt>
                <c:pt idx="18">
                  <c:v>23215.956025435182</c:v>
                </c:pt>
                <c:pt idx="19">
                  <c:v>24581.600497519601</c:v>
                </c:pt>
                <c:pt idx="20">
                  <c:v>25947.244969604024</c:v>
                </c:pt>
                <c:pt idx="21">
                  <c:v>27312.889441688443</c:v>
                </c:pt>
                <c:pt idx="22">
                  <c:v>28678.53391377287</c:v>
                </c:pt>
                <c:pt idx="23">
                  <c:v>30044.178385857293</c:v>
                </c:pt>
                <c:pt idx="24">
                  <c:v>31409.822857941719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'2 Inch Diameter'!$I$4:$I$87</c:f>
              <c:numCache>
                <c:formatCode>0.00</c:formatCode>
                <c:ptCount val="84"/>
                <c:pt idx="0">
                  <c:v>0.12160979523148345</c:v>
                </c:pt>
                <c:pt idx="1">
                  <c:v>4.0131232426389545</c:v>
                </c:pt>
                <c:pt idx="2">
                  <c:v>6.0804897615741726</c:v>
                </c:pt>
                <c:pt idx="3">
                  <c:v>12.160979523148345</c:v>
                </c:pt>
                <c:pt idx="4">
                  <c:v>18.241469284722516</c:v>
                </c:pt>
                <c:pt idx="5">
                  <c:v>24.321959046296691</c:v>
                </c:pt>
                <c:pt idx="6">
                  <c:v>30.402448807870861</c:v>
                </c:pt>
                <c:pt idx="7">
                  <c:v>36.482938569445032</c:v>
                </c:pt>
                <c:pt idx="8">
                  <c:v>42.563428331019203</c:v>
                </c:pt>
                <c:pt idx="9">
                  <c:v>48.643918092593381</c:v>
                </c:pt>
                <c:pt idx="10">
                  <c:v>54.724407854167552</c:v>
                </c:pt>
                <c:pt idx="11">
                  <c:v>60.804897615741723</c:v>
                </c:pt>
                <c:pt idx="12">
                  <c:v>66.885387377315908</c:v>
                </c:pt>
                <c:pt idx="13">
                  <c:v>72.965877138890065</c:v>
                </c:pt>
                <c:pt idx="14">
                  <c:v>79.04636690046425</c:v>
                </c:pt>
                <c:pt idx="15">
                  <c:v>85.126856662038406</c:v>
                </c:pt>
                <c:pt idx="16">
                  <c:v>91.207346423612591</c:v>
                </c:pt>
                <c:pt idx="17">
                  <c:v>97.287836185186762</c:v>
                </c:pt>
                <c:pt idx="18">
                  <c:v>103.36832594676092</c:v>
                </c:pt>
                <c:pt idx="19">
                  <c:v>109.4488157083351</c:v>
                </c:pt>
                <c:pt idx="20">
                  <c:v>115.52930546990926</c:v>
                </c:pt>
                <c:pt idx="21">
                  <c:v>121.60979523148345</c:v>
                </c:pt>
                <c:pt idx="22">
                  <c:v>127.69028499305763</c:v>
                </c:pt>
                <c:pt idx="23">
                  <c:v>133.77077475463182</c:v>
                </c:pt>
                <c:pt idx="24">
                  <c:v>139.85126451620596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4878080"/>
        <c:axId val="84880000"/>
      </c:scatterChart>
      <c:valAx>
        <c:axId val="84878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 Pipe (m)</a:t>
                </a:r>
              </a:p>
            </c:rich>
          </c:tx>
        </c:title>
        <c:numFmt formatCode="0.00" sourceLinked="1"/>
        <c:tickLblPos val="nextTo"/>
        <c:crossAx val="84880000"/>
        <c:crosses val="autoZero"/>
        <c:crossBetween val="midCat"/>
      </c:valAx>
      <c:valAx>
        <c:axId val="84880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0.00" sourceLinked="1"/>
        <c:tickLblPos val="nextTo"/>
        <c:crossAx val="848780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Surface Contact Area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1.5"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'1.5 Inch Diameter'!$V$4:$V$136</c:f>
              <c:numCache>
                <c:formatCode>0.00</c:formatCode>
                <c:ptCount val="133"/>
                <c:pt idx="0">
                  <c:v>0.56050563663234498</c:v>
                </c:pt>
                <c:pt idx="1">
                  <c:v>1.12101127326469</c:v>
                </c:pt>
                <c:pt idx="2">
                  <c:v>28.025281831617249</c:v>
                </c:pt>
                <c:pt idx="3">
                  <c:v>56.050563663234499</c:v>
                </c:pt>
                <c:pt idx="4">
                  <c:v>84.075845494851748</c:v>
                </c:pt>
                <c:pt idx="5">
                  <c:v>112.101127326469</c:v>
                </c:pt>
                <c:pt idx="6">
                  <c:v>140.12640915808623</c:v>
                </c:pt>
                <c:pt idx="7">
                  <c:v>168.1516909897035</c:v>
                </c:pt>
                <c:pt idx="8">
                  <c:v>196.17697282132076</c:v>
                </c:pt>
                <c:pt idx="9">
                  <c:v>224.202254652938</c:v>
                </c:pt>
                <c:pt idx="10">
                  <c:v>252.22753648455526</c:v>
                </c:pt>
                <c:pt idx="11">
                  <c:v>280.25281831617247</c:v>
                </c:pt>
                <c:pt idx="12">
                  <c:v>308.27810014778976</c:v>
                </c:pt>
                <c:pt idx="13">
                  <c:v>336.30338197940699</c:v>
                </c:pt>
                <c:pt idx="14">
                  <c:v>364.32866381102428</c:v>
                </c:pt>
                <c:pt idx="15">
                  <c:v>392.35394564264152</c:v>
                </c:pt>
                <c:pt idx="16">
                  <c:v>420.37922747425876</c:v>
                </c:pt>
                <c:pt idx="17">
                  <c:v>448.40450930587599</c:v>
                </c:pt>
                <c:pt idx="18">
                  <c:v>476.42979113749323</c:v>
                </c:pt>
                <c:pt idx="19">
                  <c:v>504.45507296911052</c:v>
                </c:pt>
                <c:pt idx="20">
                  <c:v>532.4803548007277</c:v>
                </c:pt>
                <c:pt idx="21">
                  <c:v>560.50563663234493</c:v>
                </c:pt>
                <c:pt idx="22">
                  <c:v>588.53091846396228</c:v>
                </c:pt>
                <c:pt idx="23">
                  <c:v>616.55620029557952</c:v>
                </c:pt>
                <c:pt idx="24">
                  <c:v>644.58148212719686</c:v>
                </c:pt>
                <c:pt idx="25">
                  <c:v>672.60676395881399</c:v>
                </c:pt>
                <c:pt idx="26">
                  <c:v>700.63204579043122</c:v>
                </c:pt>
                <c:pt idx="27">
                  <c:v>728.65732762204857</c:v>
                </c:pt>
                <c:pt idx="28">
                  <c:v>756.68260945366569</c:v>
                </c:pt>
                <c:pt idx="29">
                  <c:v>784.70789128528304</c:v>
                </c:pt>
                <c:pt idx="30">
                  <c:v>812.73317311690028</c:v>
                </c:pt>
                <c:pt idx="31">
                  <c:v>840.75845494851751</c:v>
                </c:pt>
                <c:pt idx="32">
                  <c:v>868.78373678013475</c:v>
                </c:pt>
                <c:pt idx="33">
                  <c:v>896.80901861175198</c:v>
                </c:pt>
                <c:pt idx="34">
                  <c:v>924.83430044336933</c:v>
                </c:pt>
                <c:pt idx="35">
                  <c:v>952.85958227498645</c:v>
                </c:pt>
                <c:pt idx="36">
                  <c:v>980.8848641066038</c:v>
                </c:pt>
                <c:pt idx="37">
                  <c:v>1008.910145938221</c:v>
                </c:pt>
                <c:pt idx="38">
                  <c:v>1036.9354277698383</c:v>
                </c:pt>
                <c:pt idx="39">
                  <c:v>1064.9607096014554</c:v>
                </c:pt>
                <c:pt idx="40">
                  <c:v>1092.985991433073</c:v>
                </c:pt>
                <c:pt idx="41">
                  <c:v>1121.0112732646899</c:v>
                </c:pt>
                <c:pt idx="42">
                  <c:v>1149.0365550963072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xVal>
          <c:yVal>
            <c:numRef>
              <c:f>'1.5 Inch Diameter'!$K$4:$K$136</c:f>
              <c:numCache>
                <c:formatCode>#,##0.00</c:formatCode>
                <c:ptCount val="133"/>
                <c:pt idx="0">
                  <c:v>6.8405509817709431E-2</c:v>
                </c:pt>
                <c:pt idx="1">
                  <c:v>0.13681101963541886</c:v>
                </c:pt>
                <c:pt idx="2">
                  <c:v>3.420275490885472</c:v>
                </c:pt>
                <c:pt idx="3">
                  <c:v>6.840550981770944</c:v>
                </c:pt>
                <c:pt idx="4">
                  <c:v>10.260826472656415</c:v>
                </c:pt>
                <c:pt idx="5">
                  <c:v>13.681101963541888</c:v>
                </c:pt>
                <c:pt idx="6">
                  <c:v>17.101377454427357</c:v>
                </c:pt>
                <c:pt idx="7">
                  <c:v>20.52165294531283</c:v>
                </c:pt>
                <c:pt idx="8">
                  <c:v>23.9419284361983</c:v>
                </c:pt>
                <c:pt idx="9">
                  <c:v>27.362203927083776</c:v>
                </c:pt>
                <c:pt idx="10">
                  <c:v>30.782479417969245</c:v>
                </c:pt>
                <c:pt idx="11">
                  <c:v>34.202754908854715</c:v>
                </c:pt>
                <c:pt idx="12">
                  <c:v>37.623030399740195</c:v>
                </c:pt>
                <c:pt idx="13">
                  <c:v>41.04330589062566</c:v>
                </c:pt>
                <c:pt idx="14">
                  <c:v>44.463581381511133</c:v>
                </c:pt>
                <c:pt idx="15">
                  <c:v>47.883856872396599</c:v>
                </c:pt>
                <c:pt idx="16">
                  <c:v>51.304132363282072</c:v>
                </c:pt>
                <c:pt idx="17">
                  <c:v>54.724407854167552</c:v>
                </c:pt>
                <c:pt idx="18">
                  <c:v>58.144683345053018</c:v>
                </c:pt>
                <c:pt idx="19">
                  <c:v>61.564958835938491</c:v>
                </c:pt>
                <c:pt idx="20">
                  <c:v>64.985234326823957</c:v>
                </c:pt>
                <c:pt idx="21">
                  <c:v>68.405509817709429</c:v>
                </c:pt>
                <c:pt idx="22">
                  <c:v>71.825785308594902</c:v>
                </c:pt>
                <c:pt idx="23">
                  <c:v>75.246060799480389</c:v>
                </c:pt>
                <c:pt idx="24">
                  <c:v>78.666336290365848</c:v>
                </c:pt>
                <c:pt idx="25">
                  <c:v>82.086611781251321</c:v>
                </c:pt>
                <c:pt idx="26">
                  <c:v>85.506887272136794</c:v>
                </c:pt>
                <c:pt idx="27">
                  <c:v>88.927162763022267</c:v>
                </c:pt>
                <c:pt idx="28">
                  <c:v>92.34743825390774</c:v>
                </c:pt>
                <c:pt idx="29">
                  <c:v>95.767713744793198</c:v>
                </c:pt>
                <c:pt idx="30">
                  <c:v>99.187989235678671</c:v>
                </c:pt>
                <c:pt idx="31">
                  <c:v>102.60826472656414</c:v>
                </c:pt>
                <c:pt idx="32">
                  <c:v>106.02854021744962</c:v>
                </c:pt>
                <c:pt idx="33">
                  <c:v>109.4488157083351</c:v>
                </c:pt>
                <c:pt idx="34">
                  <c:v>112.86909119922056</c:v>
                </c:pt>
                <c:pt idx="35">
                  <c:v>116.28936669010604</c:v>
                </c:pt>
                <c:pt idx="36">
                  <c:v>119.70964218099152</c:v>
                </c:pt>
                <c:pt idx="37">
                  <c:v>123.12991767187698</c:v>
                </c:pt>
                <c:pt idx="38">
                  <c:v>126.55019316276247</c:v>
                </c:pt>
                <c:pt idx="39">
                  <c:v>129.97046865364791</c:v>
                </c:pt>
                <c:pt idx="40">
                  <c:v>133.39074414453339</c:v>
                </c:pt>
                <c:pt idx="41">
                  <c:v>136.81101963541886</c:v>
                </c:pt>
                <c:pt idx="42">
                  <c:v>140.23129512630433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yVal>
        </c:ser>
        <c:ser>
          <c:idx val="1"/>
          <c:order val="1"/>
          <c:tx>
            <c:v>2"</c:v>
          </c:tx>
          <c:spPr>
            <a:ln w="28575">
              <a:noFill/>
            </a:ln>
          </c:spPr>
          <c:xVal>
            <c:numRef>
              <c:f>'2 Inch Diameter'!$T$4:$T$87</c:f>
              <c:numCache>
                <c:formatCode>0.00</c:formatCode>
                <c:ptCount val="84"/>
                <c:pt idx="0">
                  <c:v>1.3286059534988921</c:v>
                </c:pt>
                <c:pt idx="1">
                  <c:v>43.843996465463427</c:v>
                </c:pt>
                <c:pt idx="2">
                  <c:v>66.430297674944597</c:v>
                </c:pt>
                <c:pt idx="3">
                  <c:v>132.86059534988919</c:v>
                </c:pt>
                <c:pt idx="4">
                  <c:v>199.29089302483382</c:v>
                </c:pt>
                <c:pt idx="5">
                  <c:v>265.72119069977839</c:v>
                </c:pt>
                <c:pt idx="6">
                  <c:v>332.15148837472299</c:v>
                </c:pt>
                <c:pt idx="7">
                  <c:v>398.58178604966764</c:v>
                </c:pt>
                <c:pt idx="8">
                  <c:v>465.01208372461218</c:v>
                </c:pt>
                <c:pt idx="9">
                  <c:v>531.44238139955678</c:v>
                </c:pt>
                <c:pt idx="10">
                  <c:v>597.87267907450132</c:v>
                </c:pt>
                <c:pt idx="11">
                  <c:v>664.30297674944597</c:v>
                </c:pt>
                <c:pt idx="12">
                  <c:v>730.73327442439063</c:v>
                </c:pt>
                <c:pt idx="13">
                  <c:v>797.16357209933528</c:v>
                </c:pt>
                <c:pt idx="14">
                  <c:v>863.59386977427971</c:v>
                </c:pt>
                <c:pt idx="15">
                  <c:v>930.02416744922436</c:v>
                </c:pt>
                <c:pt idx="16">
                  <c:v>996.45446512416891</c:v>
                </c:pt>
                <c:pt idx="17">
                  <c:v>1062.8847627991136</c:v>
                </c:pt>
                <c:pt idx="18">
                  <c:v>1129.3150604740583</c:v>
                </c:pt>
                <c:pt idx="19">
                  <c:v>1195.7453581490026</c:v>
                </c:pt>
                <c:pt idx="20">
                  <c:v>1262.1756558239474</c:v>
                </c:pt>
                <c:pt idx="21">
                  <c:v>1328.6059534988919</c:v>
                </c:pt>
                <c:pt idx="22">
                  <c:v>1395.0362511738367</c:v>
                </c:pt>
                <c:pt idx="23">
                  <c:v>1461.4665488487813</c:v>
                </c:pt>
                <c:pt idx="24">
                  <c:v>1527.8968465237258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'2 Inch Diameter'!$I$4:$I$87</c:f>
              <c:numCache>
                <c:formatCode>0.00</c:formatCode>
                <c:ptCount val="84"/>
                <c:pt idx="0">
                  <c:v>0.12160979523148345</c:v>
                </c:pt>
                <c:pt idx="1">
                  <c:v>4.0131232426389545</c:v>
                </c:pt>
                <c:pt idx="2">
                  <c:v>6.0804897615741726</c:v>
                </c:pt>
                <c:pt idx="3">
                  <c:v>12.160979523148345</c:v>
                </c:pt>
                <c:pt idx="4">
                  <c:v>18.241469284722516</c:v>
                </c:pt>
                <c:pt idx="5">
                  <c:v>24.321959046296691</c:v>
                </c:pt>
                <c:pt idx="6">
                  <c:v>30.402448807870861</c:v>
                </c:pt>
                <c:pt idx="7">
                  <c:v>36.482938569445032</c:v>
                </c:pt>
                <c:pt idx="8">
                  <c:v>42.563428331019203</c:v>
                </c:pt>
                <c:pt idx="9">
                  <c:v>48.643918092593381</c:v>
                </c:pt>
                <c:pt idx="10">
                  <c:v>54.724407854167552</c:v>
                </c:pt>
                <c:pt idx="11">
                  <c:v>60.804897615741723</c:v>
                </c:pt>
                <c:pt idx="12">
                  <c:v>66.885387377315908</c:v>
                </c:pt>
                <c:pt idx="13">
                  <c:v>72.965877138890065</c:v>
                </c:pt>
                <c:pt idx="14">
                  <c:v>79.04636690046425</c:v>
                </c:pt>
                <c:pt idx="15">
                  <c:v>85.126856662038406</c:v>
                </c:pt>
                <c:pt idx="16">
                  <c:v>91.207346423612591</c:v>
                </c:pt>
                <c:pt idx="17">
                  <c:v>97.287836185186762</c:v>
                </c:pt>
                <c:pt idx="18">
                  <c:v>103.36832594676092</c:v>
                </c:pt>
                <c:pt idx="19">
                  <c:v>109.4488157083351</c:v>
                </c:pt>
                <c:pt idx="20">
                  <c:v>115.52930546990926</c:v>
                </c:pt>
                <c:pt idx="21">
                  <c:v>121.60979523148345</c:v>
                </c:pt>
                <c:pt idx="22">
                  <c:v>127.69028499305763</c:v>
                </c:pt>
                <c:pt idx="23">
                  <c:v>133.77077475463182</c:v>
                </c:pt>
                <c:pt idx="24">
                  <c:v>139.85126451620596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2"/>
          <c:order val="2"/>
          <c:tx>
            <c:v>3"</c:v>
          </c:tx>
          <c:spPr>
            <a:ln w="28575">
              <a:noFill/>
            </a:ln>
          </c:spPr>
          <c:xVal>
            <c:numRef>
              <c:f>'3 Inch Diameter'!$U$4:$U$87</c:f>
              <c:numCache>
                <c:formatCode>0.00</c:formatCode>
                <c:ptCount val="84"/>
                <c:pt idx="0">
                  <c:v>0</c:v>
                </c:pt>
                <c:pt idx="1">
                  <c:v>98.648992047292722</c:v>
                </c:pt>
                <c:pt idx="2">
                  <c:v>224.202254652938</c:v>
                </c:pt>
                <c:pt idx="3">
                  <c:v>448.40450930587599</c:v>
                </c:pt>
                <c:pt idx="4">
                  <c:v>672.60676395881399</c:v>
                </c:pt>
                <c:pt idx="5">
                  <c:v>896.80901861175198</c:v>
                </c:pt>
                <c:pt idx="6">
                  <c:v>1121.0112732646899</c:v>
                </c:pt>
                <c:pt idx="7">
                  <c:v>1345.213527917628</c:v>
                </c:pt>
                <c:pt idx="8">
                  <c:v>1569.4157825705661</c:v>
                </c:pt>
                <c:pt idx="9">
                  <c:v>1793.618037223504</c:v>
                </c:pt>
                <c:pt idx="10">
                  <c:v>2017.8202918764421</c:v>
                </c:pt>
                <c:pt idx="11">
                  <c:v>2242.0225465293797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'3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6.0196848639584299</c:v>
                </c:pt>
                <c:pt idx="2">
                  <c:v>13.681101963541888</c:v>
                </c:pt>
                <c:pt idx="3">
                  <c:v>27.362203927083776</c:v>
                </c:pt>
                <c:pt idx="4">
                  <c:v>41.04330589062566</c:v>
                </c:pt>
                <c:pt idx="5">
                  <c:v>54.724407854167552</c:v>
                </c:pt>
                <c:pt idx="6">
                  <c:v>68.405509817709429</c:v>
                </c:pt>
                <c:pt idx="7">
                  <c:v>82.086611781251321</c:v>
                </c:pt>
                <c:pt idx="8">
                  <c:v>95.767713744793198</c:v>
                </c:pt>
                <c:pt idx="9">
                  <c:v>109.4488157083351</c:v>
                </c:pt>
                <c:pt idx="10">
                  <c:v>123.12991767187698</c:v>
                </c:pt>
                <c:pt idx="11">
                  <c:v>136.81101963541886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3"/>
          <c:order val="3"/>
          <c:tx>
            <c:v>4"</c:v>
          </c:tx>
          <c:spPr>
            <a:ln w="28575">
              <a:noFill/>
            </a:ln>
          </c:spPr>
          <c:xVal>
            <c:numRef>
              <c:f>'4 Inch Diameter'!$T$4:$T$87</c:f>
              <c:numCache>
                <c:formatCode>0.00</c:formatCode>
                <c:ptCount val="84"/>
                <c:pt idx="0">
                  <c:v>0</c:v>
                </c:pt>
                <c:pt idx="1">
                  <c:v>175.37598586185371</c:v>
                </c:pt>
                <c:pt idx="2">
                  <c:v>159.43271441986704</c:v>
                </c:pt>
                <c:pt idx="3">
                  <c:v>212.5769525598227</c:v>
                </c:pt>
                <c:pt idx="4">
                  <c:v>265.72119069977839</c:v>
                </c:pt>
                <c:pt idx="5">
                  <c:v>318.86542883973408</c:v>
                </c:pt>
                <c:pt idx="6">
                  <c:v>372.00966697968977</c:v>
                </c:pt>
                <c:pt idx="7">
                  <c:v>425.1539051196454</c:v>
                </c:pt>
                <c:pt idx="8">
                  <c:v>478.29814325960109</c:v>
                </c:pt>
                <c:pt idx="9">
                  <c:v>531.44238139955678</c:v>
                </c:pt>
                <c:pt idx="10">
                  <c:v>584.58661953951241</c:v>
                </c:pt>
                <c:pt idx="11">
                  <c:v>637.73085767946816</c:v>
                </c:pt>
                <c:pt idx="12">
                  <c:v>690.87509581942368</c:v>
                </c:pt>
                <c:pt idx="13">
                  <c:v>744.01933395937954</c:v>
                </c:pt>
                <c:pt idx="14">
                  <c:v>797.16357209933528</c:v>
                </c:pt>
                <c:pt idx="15">
                  <c:v>850.3078102392908</c:v>
                </c:pt>
                <c:pt idx="16">
                  <c:v>903.45204837924643</c:v>
                </c:pt>
                <c:pt idx="17">
                  <c:v>956.59628651920218</c:v>
                </c:pt>
                <c:pt idx="18">
                  <c:v>1009.7405246591579</c:v>
                </c:pt>
                <c:pt idx="19">
                  <c:v>1062.8847627991136</c:v>
                </c:pt>
                <c:pt idx="20">
                  <c:v>1116.0290009390692</c:v>
                </c:pt>
                <c:pt idx="21">
                  <c:v>1169.1732390790248</c:v>
                </c:pt>
                <c:pt idx="22">
                  <c:v>1222.3174772189805</c:v>
                </c:pt>
                <c:pt idx="23">
                  <c:v>1275.4617153589363</c:v>
                </c:pt>
                <c:pt idx="24">
                  <c:v>1328.6059534988919</c:v>
                </c:pt>
                <c:pt idx="25">
                  <c:v>1381.7501916388474</c:v>
                </c:pt>
                <c:pt idx="26">
                  <c:v>1434.8944297788034</c:v>
                </c:pt>
                <c:pt idx="27">
                  <c:v>1488.0386679187591</c:v>
                </c:pt>
                <c:pt idx="28">
                  <c:v>1541.1829060587145</c:v>
                </c:pt>
                <c:pt idx="29">
                  <c:v>1594.3271441986706</c:v>
                </c:pt>
                <c:pt idx="30">
                  <c:v>1647.4713823386262</c:v>
                </c:pt>
                <c:pt idx="31">
                  <c:v>1700.6156204785816</c:v>
                </c:pt>
                <c:pt idx="32">
                  <c:v>1753.7598586185372</c:v>
                </c:pt>
                <c:pt idx="33">
                  <c:v>1806.9040967584929</c:v>
                </c:pt>
                <c:pt idx="34">
                  <c:v>1860.0483348984487</c:v>
                </c:pt>
                <c:pt idx="35">
                  <c:v>1913.1925730384044</c:v>
                </c:pt>
                <c:pt idx="36">
                  <c:v>1966.33681117836</c:v>
                </c:pt>
                <c:pt idx="37">
                  <c:v>2019.4810493183159</c:v>
                </c:pt>
                <c:pt idx="38">
                  <c:v>2072.6252874582715</c:v>
                </c:pt>
                <c:pt idx="39">
                  <c:v>2125.7695255982271</c:v>
                </c:pt>
                <c:pt idx="40">
                  <c:v>2178.9137637381828</c:v>
                </c:pt>
                <c:pt idx="41">
                  <c:v>2232.0580018781384</c:v>
                </c:pt>
                <c:pt idx="42">
                  <c:v>2285.202240018094</c:v>
                </c:pt>
                <c:pt idx="43">
                  <c:v>2338.3464781580496</c:v>
                </c:pt>
                <c:pt idx="44">
                  <c:v>2391.4907162980053</c:v>
                </c:pt>
                <c:pt idx="45">
                  <c:v>2444.6349544379609</c:v>
                </c:pt>
                <c:pt idx="46">
                  <c:v>2497.7791925779165</c:v>
                </c:pt>
                <c:pt idx="47">
                  <c:v>2550.9234307178726</c:v>
                </c:pt>
                <c:pt idx="48">
                  <c:v>2604.0676688578283</c:v>
                </c:pt>
                <c:pt idx="49">
                  <c:v>2657.2119069977839</c:v>
                </c:pt>
                <c:pt idx="50">
                  <c:v>2710.3561451377395</c:v>
                </c:pt>
                <c:pt idx="51">
                  <c:v>2763.5003832776947</c:v>
                </c:pt>
                <c:pt idx="52">
                  <c:v>2816.6446214176508</c:v>
                </c:pt>
                <c:pt idx="53">
                  <c:v>2869.7888595576069</c:v>
                </c:pt>
                <c:pt idx="54">
                  <c:v>2922.9330976975625</c:v>
                </c:pt>
                <c:pt idx="55">
                  <c:v>2976.0773358375181</c:v>
                </c:pt>
                <c:pt idx="56">
                  <c:v>3029.2215739774733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'4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8.026246485277909</c:v>
                </c:pt>
                <c:pt idx="2">
                  <c:v>7.2965877138890063</c:v>
                </c:pt>
                <c:pt idx="3">
                  <c:v>9.7287836185186762</c:v>
                </c:pt>
                <c:pt idx="4">
                  <c:v>12.160979523148345</c:v>
                </c:pt>
                <c:pt idx="5">
                  <c:v>14.593175427778013</c:v>
                </c:pt>
                <c:pt idx="6">
                  <c:v>17.025371332407683</c:v>
                </c:pt>
                <c:pt idx="7">
                  <c:v>19.457567237037352</c:v>
                </c:pt>
                <c:pt idx="8">
                  <c:v>21.889763141667022</c:v>
                </c:pt>
                <c:pt idx="9">
                  <c:v>24.321959046296691</c:v>
                </c:pt>
                <c:pt idx="10">
                  <c:v>26.754154950926356</c:v>
                </c:pt>
                <c:pt idx="11">
                  <c:v>29.186350855556025</c:v>
                </c:pt>
                <c:pt idx="12">
                  <c:v>31.618546760185694</c:v>
                </c:pt>
                <c:pt idx="13">
                  <c:v>34.050742664815367</c:v>
                </c:pt>
                <c:pt idx="14">
                  <c:v>36.482938569445032</c:v>
                </c:pt>
                <c:pt idx="15">
                  <c:v>38.915134474074705</c:v>
                </c:pt>
                <c:pt idx="16">
                  <c:v>41.347330378704378</c:v>
                </c:pt>
                <c:pt idx="17">
                  <c:v>43.779526283334043</c:v>
                </c:pt>
                <c:pt idx="18">
                  <c:v>46.211722187963709</c:v>
                </c:pt>
                <c:pt idx="19">
                  <c:v>48.643918092593381</c:v>
                </c:pt>
                <c:pt idx="20">
                  <c:v>51.076113997223047</c:v>
                </c:pt>
                <c:pt idx="21">
                  <c:v>53.508309901852712</c:v>
                </c:pt>
                <c:pt idx="22">
                  <c:v>55.940505806482385</c:v>
                </c:pt>
                <c:pt idx="23">
                  <c:v>58.37270171111205</c:v>
                </c:pt>
                <c:pt idx="24">
                  <c:v>60.804897615741723</c:v>
                </c:pt>
                <c:pt idx="25">
                  <c:v>63.237093520371388</c:v>
                </c:pt>
                <c:pt idx="26">
                  <c:v>65.669289425001068</c:v>
                </c:pt>
                <c:pt idx="27">
                  <c:v>68.101485329630734</c:v>
                </c:pt>
                <c:pt idx="28">
                  <c:v>70.533681234260399</c:v>
                </c:pt>
                <c:pt idx="29">
                  <c:v>72.965877138890065</c:v>
                </c:pt>
                <c:pt idx="30">
                  <c:v>75.39807304351973</c:v>
                </c:pt>
                <c:pt idx="31">
                  <c:v>77.83026894814941</c:v>
                </c:pt>
                <c:pt idx="32">
                  <c:v>80.26246485277909</c:v>
                </c:pt>
                <c:pt idx="33">
                  <c:v>82.694660757408755</c:v>
                </c:pt>
                <c:pt idx="34">
                  <c:v>85.126856662038406</c:v>
                </c:pt>
                <c:pt idx="35">
                  <c:v>87.559052566668086</c:v>
                </c:pt>
                <c:pt idx="36">
                  <c:v>89.991248471297752</c:v>
                </c:pt>
                <c:pt idx="37">
                  <c:v>92.423444375927417</c:v>
                </c:pt>
                <c:pt idx="38">
                  <c:v>94.855640280557083</c:v>
                </c:pt>
                <c:pt idx="39">
                  <c:v>97.287836185186762</c:v>
                </c:pt>
                <c:pt idx="40">
                  <c:v>99.720032089816428</c:v>
                </c:pt>
                <c:pt idx="41">
                  <c:v>102.15222799444609</c:v>
                </c:pt>
                <c:pt idx="42">
                  <c:v>104.58442389907577</c:v>
                </c:pt>
                <c:pt idx="43">
                  <c:v>107.01661980370542</c:v>
                </c:pt>
                <c:pt idx="44">
                  <c:v>109.4488157083351</c:v>
                </c:pt>
                <c:pt idx="45">
                  <c:v>111.88101161296477</c:v>
                </c:pt>
                <c:pt idx="46">
                  <c:v>114.31320751759444</c:v>
                </c:pt>
                <c:pt idx="47">
                  <c:v>116.7454034222241</c:v>
                </c:pt>
                <c:pt idx="48">
                  <c:v>119.17759932685377</c:v>
                </c:pt>
                <c:pt idx="49">
                  <c:v>121.60979523148345</c:v>
                </c:pt>
                <c:pt idx="50">
                  <c:v>124.04199113611311</c:v>
                </c:pt>
                <c:pt idx="51">
                  <c:v>126.47418704074278</c:v>
                </c:pt>
                <c:pt idx="52">
                  <c:v>128.90638294537246</c:v>
                </c:pt>
                <c:pt idx="53">
                  <c:v>131.33857885000214</c:v>
                </c:pt>
                <c:pt idx="54">
                  <c:v>133.77077475463182</c:v>
                </c:pt>
                <c:pt idx="55">
                  <c:v>136.20297065926147</c:v>
                </c:pt>
                <c:pt idx="56">
                  <c:v>138.63516656389112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4922752"/>
        <c:axId val="84924672"/>
      </c:scatterChart>
      <c:valAx>
        <c:axId val="8492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Contact</a:t>
                </a:r>
                <a:r>
                  <a:rPr lang="en-US" baseline="0"/>
                  <a:t> Area (m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84924672"/>
        <c:crosses val="autoZero"/>
        <c:crossBetween val="midCat"/>
      </c:valAx>
      <c:valAx>
        <c:axId val="84924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layout/>
        </c:title>
        <c:numFmt formatCode="#,##0.00" sourceLinked="1"/>
        <c:tickLblPos val="nextTo"/>
        <c:crossAx val="84922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Required Flow Rate &amp; Length of Pipe (for Exit Temperature of ~49.95°C)</a:t>
            </a:r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3"</c:v>
          </c:tx>
          <c:spPr>
            <a:ln w="28575">
              <a:noFill/>
            </a:ln>
          </c:spPr>
          <c:trendline>
            <c:spPr>
              <a:ln>
                <a:solidFill>
                  <a:srgbClr val="92D050"/>
                </a:solidFill>
              </a:ln>
            </c:spPr>
            <c:trendlineType val="linear"/>
          </c:trendline>
          <c:xVal>
            <c:numRef>
              <c:f>'3 Inch Diameter'!$G$4:$G$87</c:f>
              <c:numCache>
                <c:formatCode>0.00</c:formatCode>
                <c:ptCount val="84"/>
                <c:pt idx="0">
                  <c:v>0</c:v>
                </c:pt>
                <c:pt idx="1">
                  <c:v>1351.9880273635779</c:v>
                </c:pt>
                <c:pt idx="2">
                  <c:v>3072.7000621899497</c:v>
                </c:pt>
                <c:pt idx="3">
                  <c:v>6145.4001243798994</c:v>
                </c:pt>
                <c:pt idx="4">
                  <c:v>9218.100186569849</c:v>
                </c:pt>
                <c:pt idx="5">
                  <c:v>12290.800248759799</c:v>
                </c:pt>
                <c:pt idx="6">
                  <c:v>15363.500310949748</c:v>
                </c:pt>
                <c:pt idx="7">
                  <c:v>18436.200373139698</c:v>
                </c:pt>
                <c:pt idx="8">
                  <c:v>21508.900435329648</c:v>
                </c:pt>
                <c:pt idx="9">
                  <c:v>24581.600497519597</c:v>
                </c:pt>
                <c:pt idx="10">
                  <c:v>27654.300559709551</c:v>
                </c:pt>
                <c:pt idx="11">
                  <c:v>30727.000621899497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'3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6.0196848639584299</c:v>
                </c:pt>
                <c:pt idx="2">
                  <c:v>13.681101963541888</c:v>
                </c:pt>
                <c:pt idx="3">
                  <c:v>27.362203927083776</c:v>
                </c:pt>
                <c:pt idx="4">
                  <c:v>41.04330589062566</c:v>
                </c:pt>
                <c:pt idx="5">
                  <c:v>54.724407854167552</c:v>
                </c:pt>
                <c:pt idx="6">
                  <c:v>68.405509817709429</c:v>
                </c:pt>
                <c:pt idx="7">
                  <c:v>82.086611781251321</c:v>
                </c:pt>
                <c:pt idx="8">
                  <c:v>95.767713744793198</c:v>
                </c:pt>
                <c:pt idx="9">
                  <c:v>109.4488157083351</c:v>
                </c:pt>
                <c:pt idx="10">
                  <c:v>123.12991767187698</c:v>
                </c:pt>
                <c:pt idx="11">
                  <c:v>136.81101963541886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5062016"/>
        <c:axId val="85063936"/>
      </c:scatterChart>
      <c:valAx>
        <c:axId val="8506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 Pipe (m)</a:t>
                </a:r>
              </a:p>
            </c:rich>
          </c:tx>
        </c:title>
        <c:numFmt formatCode="0.00" sourceLinked="1"/>
        <c:tickLblPos val="nextTo"/>
        <c:crossAx val="85063936"/>
        <c:crosses val="autoZero"/>
        <c:crossBetween val="midCat"/>
      </c:valAx>
      <c:valAx>
        <c:axId val="85063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0.00" sourceLinked="1"/>
        <c:tickLblPos val="nextTo"/>
        <c:crossAx val="85062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Surface Contact Area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1.5"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'1.5 Inch Diameter'!$V$4:$V$136</c:f>
              <c:numCache>
                <c:formatCode>0.00</c:formatCode>
                <c:ptCount val="133"/>
                <c:pt idx="0">
                  <c:v>0.56050563663234498</c:v>
                </c:pt>
                <c:pt idx="1">
                  <c:v>1.12101127326469</c:v>
                </c:pt>
                <c:pt idx="2">
                  <c:v>28.025281831617249</c:v>
                </c:pt>
                <c:pt idx="3">
                  <c:v>56.050563663234499</c:v>
                </c:pt>
                <c:pt idx="4">
                  <c:v>84.075845494851748</c:v>
                </c:pt>
                <c:pt idx="5">
                  <c:v>112.101127326469</c:v>
                </c:pt>
                <c:pt idx="6">
                  <c:v>140.12640915808623</c:v>
                </c:pt>
                <c:pt idx="7">
                  <c:v>168.1516909897035</c:v>
                </c:pt>
                <c:pt idx="8">
                  <c:v>196.17697282132076</c:v>
                </c:pt>
                <c:pt idx="9">
                  <c:v>224.202254652938</c:v>
                </c:pt>
                <c:pt idx="10">
                  <c:v>252.22753648455526</c:v>
                </c:pt>
                <c:pt idx="11">
                  <c:v>280.25281831617247</c:v>
                </c:pt>
                <c:pt idx="12">
                  <c:v>308.27810014778976</c:v>
                </c:pt>
                <c:pt idx="13">
                  <c:v>336.30338197940699</c:v>
                </c:pt>
                <c:pt idx="14">
                  <c:v>364.32866381102428</c:v>
                </c:pt>
                <c:pt idx="15">
                  <c:v>392.35394564264152</c:v>
                </c:pt>
                <c:pt idx="16">
                  <c:v>420.37922747425876</c:v>
                </c:pt>
                <c:pt idx="17">
                  <c:v>448.40450930587599</c:v>
                </c:pt>
                <c:pt idx="18">
                  <c:v>476.42979113749323</c:v>
                </c:pt>
                <c:pt idx="19">
                  <c:v>504.45507296911052</c:v>
                </c:pt>
                <c:pt idx="20">
                  <c:v>532.4803548007277</c:v>
                </c:pt>
                <c:pt idx="21">
                  <c:v>560.50563663234493</c:v>
                </c:pt>
                <c:pt idx="22">
                  <c:v>588.53091846396228</c:v>
                </c:pt>
                <c:pt idx="23">
                  <c:v>616.55620029557952</c:v>
                </c:pt>
                <c:pt idx="24">
                  <c:v>644.58148212719686</c:v>
                </c:pt>
                <c:pt idx="25">
                  <c:v>672.60676395881399</c:v>
                </c:pt>
                <c:pt idx="26">
                  <c:v>700.63204579043122</c:v>
                </c:pt>
                <c:pt idx="27">
                  <c:v>728.65732762204857</c:v>
                </c:pt>
                <c:pt idx="28">
                  <c:v>756.68260945366569</c:v>
                </c:pt>
                <c:pt idx="29">
                  <c:v>784.70789128528304</c:v>
                </c:pt>
                <c:pt idx="30">
                  <c:v>812.73317311690028</c:v>
                </c:pt>
                <c:pt idx="31">
                  <c:v>840.75845494851751</c:v>
                </c:pt>
                <c:pt idx="32">
                  <c:v>868.78373678013475</c:v>
                </c:pt>
                <c:pt idx="33">
                  <c:v>896.80901861175198</c:v>
                </c:pt>
                <c:pt idx="34">
                  <c:v>924.83430044336933</c:v>
                </c:pt>
                <c:pt idx="35">
                  <c:v>952.85958227498645</c:v>
                </c:pt>
                <c:pt idx="36">
                  <c:v>980.8848641066038</c:v>
                </c:pt>
                <c:pt idx="37">
                  <c:v>1008.910145938221</c:v>
                </c:pt>
                <c:pt idx="38">
                  <c:v>1036.9354277698383</c:v>
                </c:pt>
                <c:pt idx="39">
                  <c:v>1064.9607096014554</c:v>
                </c:pt>
                <c:pt idx="40">
                  <c:v>1092.985991433073</c:v>
                </c:pt>
                <c:pt idx="41">
                  <c:v>1121.0112732646899</c:v>
                </c:pt>
                <c:pt idx="42">
                  <c:v>1149.0365550963072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xVal>
          <c:yVal>
            <c:numRef>
              <c:f>'1.5 Inch Diameter'!$K$4:$K$136</c:f>
              <c:numCache>
                <c:formatCode>#,##0.00</c:formatCode>
                <c:ptCount val="133"/>
                <c:pt idx="0">
                  <c:v>6.8405509817709431E-2</c:v>
                </c:pt>
                <c:pt idx="1">
                  <c:v>0.13681101963541886</c:v>
                </c:pt>
                <c:pt idx="2">
                  <c:v>3.420275490885472</c:v>
                </c:pt>
                <c:pt idx="3">
                  <c:v>6.840550981770944</c:v>
                </c:pt>
                <c:pt idx="4">
                  <c:v>10.260826472656415</c:v>
                </c:pt>
                <c:pt idx="5">
                  <c:v>13.681101963541888</c:v>
                </c:pt>
                <c:pt idx="6">
                  <c:v>17.101377454427357</c:v>
                </c:pt>
                <c:pt idx="7">
                  <c:v>20.52165294531283</c:v>
                </c:pt>
                <c:pt idx="8">
                  <c:v>23.9419284361983</c:v>
                </c:pt>
                <c:pt idx="9">
                  <c:v>27.362203927083776</c:v>
                </c:pt>
                <c:pt idx="10">
                  <c:v>30.782479417969245</c:v>
                </c:pt>
                <c:pt idx="11">
                  <c:v>34.202754908854715</c:v>
                </c:pt>
                <c:pt idx="12">
                  <c:v>37.623030399740195</c:v>
                </c:pt>
                <c:pt idx="13">
                  <c:v>41.04330589062566</c:v>
                </c:pt>
                <c:pt idx="14">
                  <c:v>44.463581381511133</c:v>
                </c:pt>
                <c:pt idx="15">
                  <c:v>47.883856872396599</c:v>
                </c:pt>
                <c:pt idx="16">
                  <c:v>51.304132363282072</c:v>
                </c:pt>
                <c:pt idx="17">
                  <c:v>54.724407854167552</c:v>
                </c:pt>
                <c:pt idx="18">
                  <c:v>58.144683345053018</c:v>
                </c:pt>
                <c:pt idx="19">
                  <c:v>61.564958835938491</c:v>
                </c:pt>
                <c:pt idx="20">
                  <c:v>64.985234326823957</c:v>
                </c:pt>
                <c:pt idx="21">
                  <c:v>68.405509817709429</c:v>
                </c:pt>
                <c:pt idx="22">
                  <c:v>71.825785308594902</c:v>
                </c:pt>
                <c:pt idx="23">
                  <c:v>75.246060799480389</c:v>
                </c:pt>
                <c:pt idx="24">
                  <c:v>78.666336290365848</c:v>
                </c:pt>
                <c:pt idx="25">
                  <c:v>82.086611781251321</c:v>
                </c:pt>
                <c:pt idx="26">
                  <c:v>85.506887272136794</c:v>
                </c:pt>
                <c:pt idx="27">
                  <c:v>88.927162763022267</c:v>
                </c:pt>
                <c:pt idx="28">
                  <c:v>92.34743825390774</c:v>
                </c:pt>
                <c:pt idx="29">
                  <c:v>95.767713744793198</c:v>
                </c:pt>
                <c:pt idx="30">
                  <c:v>99.187989235678671</c:v>
                </c:pt>
                <c:pt idx="31">
                  <c:v>102.60826472656414</c:v>
                </c:pt>
                <c:pt idx="32">
                  <c:v>106.02854021744962</c:v>
                </c:pt>
                <c:pt idx="33">
                  <c:v>109.4488157083351</c:v>
                </c:pt>
                <c:pt idx="34">
                  <c:v>112.86909119922056</c:v>
                </c:pt>
                <c:pt idx="35">
                  <c:v>116.28936669010604</c:v>
                </c:pt>
                <c:pt idx="36">
                  <c:v>119.70964218099152</c:v>
                </c:pt>
                <c:pt idx="37">
                  <c:v>123.12991767187698</c:v>
                </c:pt>
                <c:pt idx="38">
                  <c:v>126.55019316276247</c:v>
                </c:pt>
                <c:pt idx="39">
                  <c:v>129.97046865364791</c:v>
                </c:pt>
                <c:pt idx="40">
                  <c:v>133.39074414453339</c:v>
                </c:pt>
                <c:pt idx="41">
                  <c:v>136.81101963541886</c:v>
                </c:pt>
                <c:pt idx="42">
                  <c:v>140.23129512630433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yVal>
        </c:ser>
        <c:ser>
          <c:idx val="1"/>
          <c:order val="1"/>
          <c:tx>
            <c:v>2"</c:v>
          </c:tx>
          <c:spPr>
            <a:ln w="28575">
              <a:noFill/>
            </a:ln>
          </c:spPr>
          <c:xVal>
            <c:numRef>
              <c:f>'2 Inch Diameter'!$T$4:$T$87</c:f>
              <c:numCache>
                <c:formatCode>0.00</c:formatCode>
                <c:ptCount val="84"/>
                <c:pt idx="0">
                  <c:v>1.3286059534988921</c:v>
                </c:pt>
                <c:pt idx="1">
                  <c:v>43.843996465463427</c:v>
                </c:pt>
                <c:pt idx="2">
                  <c:v>66.430297674944597</c:v>
                </c:pt>
                <c:pt idx="3">
                  <c:v>132.86059534988919</c:v>
                </c:pt>
                <c:pt idx="4">
                  <c:v>199.29089302483382</c:v>
                </c:pt>
                <c:pt idx="5">
                  <c:v>265.72119069977839</c:v>
                </c:pt>
                <c:pt idx="6">
                  <c:v>332.15148837472299</c:v>
                </c:pt>
                <c:pt idx="7">
                  <c:v>398.58178604966764</c:v>
                </c:pt>
                <c:pt idx="8">
                  <c:v>465.01208372461218</c:v>
                </c:pt>
                <c:pt idx="9">
                  <c:v>531.44238139955678</c:v>
                </c:pt>
                <c:pt idx="10">
                  <c:v>597.87267907450132</c:v>
                </c:pt>
                <c:pt idx="11">
                  <c:v>664.30297674944597</c:v>
                </c:pt>
                <c:pt idx="12">
                  <c:v>730.73327442439063</c:v>
                </c:pt>
                <c:pt idx="13">
                  <c:v>797.16357209933528</c:v>
                </c:pt>
                <c:pt idx="14">
                  <c:v>863.59386977427971</c:v>
                </c:pt>
                <c:pt idx="15">
                  <c:v>930.02416744922436</c:v>
                </c:pt>
                <c:pt idx="16">
                  <c:v>996.45446512416891</c:v>
                </c:pt>
                <c:pt idx="17">
                  <c:v>1062.8847627991136</c:v>
                </c:pt>
                <c:pt idx="18">
                  <c:v>1129.3150604740583</c:v>
                </c:pt>
                <c:pt idx="19">
                  <c:v>1195.7453581490026</c:v>
                </c:pt>
                <c:pt idx="20">
                  <c:v>1262.1756558239474</c:v>
                </c:pt>
                <c:pt idx="21">
                  <c:v>1328.6059534988919</c:v>
                </c:pt>
                <c:pt idx="22">
                  <c:v>1395.0362511738367</c:v>
                </c:pt>
                <c:pt idx="23">
                  <c:v>1461.4665488487813</c:v>
                </c:pt>
                <c:pt idx="24">
                  <c:v>1527.8968465237258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'2 Inch Diameter'!$I$4:$I$87</c:f>
              <c:numCache>
                <c:formatCode>0.00</c:formatCode>
                <c:ptCount val="84"/>
                <c:pt idx="0">
                  <c:v>0.12160979523148345</c:v>
                </c:pt>
                <c:pt idx="1">
                  <c:v>4.0131232426389545</c:v>
                </c:pt>
                <c:pt idx="2">
                  <c:v>6.0804897615741726</c:v>
                </c:pt>
                <c:pt idx="3">
                  <c:v>12.160979523148345</c:v>
                </c:pt>
                <c:pt idx="4">
                  <c:v>18.241469284722516</c:v>
                </c:pt>
                <c:pt idx="5">
                  <c:v>24.321959046296691</c:v>
                </c:pt>
                <c:pt idx="6">
                  <c:v>30.402448807870861</c:v>
                </c:pt>
                <c:pt idx="7">
                  <c:v>36.482938569445032</c:v>
                </c:pt>
                <c:pt idx="8">
                  <c:v>42.563428331019203</c:v>
                </c:pt>
                <c:pt idx="9">
                  <c:v>48.643918092593381</c:v>
                </c:pt>
                <c:pt idx="10">
                  <c:v>54.724407854167552</c:v>
                </c:pt>
                <c:pt idx="11">
                  <c:v>60.804897615741723</c:v>
                </c:pt>
                <c:pt idx="12">
                  <c:v>66.885387377315908</c:v>
                </c:pt>
                <c:pt idx="13">
                  <c:v>72.965877138890065</c:v>
                </c:pt>
                <c:pt idx="14">
                  <c:v>79.04636690046425</c:v>
                </c:pt>
                <c:pt idx="15">
                  <c:v>85.126856662038406</c:v>
                </c:pt>
                <c:pt idx="16">
                  <c:v>91.207346423612591</c:v>
                </c:pt>
                <c:pt idx="17">
                  <c:v>97.287836185186762</c:v>
                </c:pt>
                <c:pt idx="18">
                  <c:v>103.36832594676092</c:v>
                </c:pt>
                <c:pt idx="19">
                  <c:v>109.4488157083351</c:v>
                </c:pt>
                <c:pt idx="20">
                  <c:v>115.52930546990926</c:v>
                </c:pt>
                <c:pt idx="21">
                  <c:v>121.60979523148345</c:v>
                </c:pt>
                <c:pt idx="22">
                  <c:v>127.69028499305763</c:v>
                </c:pt>
                <c:pt idx="23">
                  <c:v>133.77077475463182</c:v>
                </c:pt>
                <c:pt idx="24">
                  <c:v>139.85126451620596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2"/>
          <c:order val="2"/>
          <c:tx>
            <c:v>3"</c:v>
          </c:tx>
          <c:spPr>
            <a:ln w="28575">
              <a:noFill/>
            </a:ln>
          </c:spPr>
          <c:xVal>
            <c:numRef>
              <c:f>'3 Inch Diameter'!$U$4:$U$87</c:f>
              <c:numCache>
                <c:formatCode>0.00</c:formatCode>
                <c:ptCount val="84"/>
                <c:pt idx="0">
                  <c:v>0</c:v>
                </c:pt>
                <c:pt idx="1">
                  <c:v>98.648992047292722</c:v>
                </c:pt>
                <c:pt idx="2">
                  <c:v>224.202254652938</c:v>
                </c:pt>
                <c:pt idx="3">
                  <c:v>448.40450930587599</c:v>
                </c:pt>
                <c:pt idx="4">
                  <c:v>672.60676395881399</c:v>
                </c:pt>
                <c:pt idx="5">
                  <c:v>896.80901861175198</c:v>
                </c:pt>
                <c:pt idx="6">
                  <c:v>1121.0112732646899</c:v>
                </c:pt>
                <c:pt idx="7">
                  <c:v>1345.213527917628</c:v>
                </c:pt>
                <c:pt idx="8">
                  <c:v>1569.4157825705661</c:v>
                </c:pt>
                <c:pt idx="9">
                  <c:v>1793.618037223504</c:v>
                </c:pt>
                <c:pt idx="10">
                  <c:v>2017.8202918764421</c:v>
                </c:pt>
                <c:pt idx="11">
                  <c:v>2242.0225465293797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'3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6.0196848639584299</c:v>
                </c:pt>
                <c:pt idx="2">
                  <c:v>13.681101963541888</c:v>
                </c:pt>
                <c:pt idx="3">
                  <c:v>27.362203927083776</c:v>
                </c:pt>
                <c:pt idx="4">
                  <c:v>41.04330589062566</c:v>
                </c:pt>
                <c:pt idx="5">
                  <c:v>54.724407854167552</c:v>
                </c:pt>
                <c:pt idx="6">
                  <c:v>68.405509817709429</c:v>
                </c:pt>
                <c:pt idx="7">
                  <c:v>82.086611781251321</c:v>
                </c:pt>
                <c:pt idx="8">
                  <c:v>95.767713744793198</c:v>
                </c:pt>
                <c:pt idx="9">
                  <c:v>109.4488157083351</c:v>
                </c:pt>
                <c:pt idx="10">
                  <c:v>123.12991767187698</c:v>
                </c:pt>
                <c:pt idx="11">
                  <c:v>136.81101963541886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3"/>
          <c:order val="3"/>
          <c:tx>
            <c:v>4"</c:v>
          </c:tx>
          <c:spPr>
            <a:ln w="28575">
              <a:noFill/>
            </a:ln>
          </c:spPr>
          <c:xVal>
            <c:numRef>
              <c:f>'4 Inch Diameter'!$T$4:$T$87</c:f>
              <c:numCache>
                <c:formatCode>0.00</c:formatCode>
                <c:ptCount val="84"/>
                <c:pt idx="0">
                  <c:v>0</c:v>
                </c:pt>
                <c:pt idx="1">
                  <c:v>175.37598586185371</c:v>
                </c:pt>
                <c:pt idx="2">
                  <c:v>159.43271441986704</c:v>
                </c:pt>
                <c:pt idx="3">
                  <c:v>212.5769525598227</c:v>
                </c:pt>
                <c:pt idx="4">
                  <c:v>265.72119069977839</c:v>
                </c:pt>
                <c:pt idx="5">
                  <c:v>318.86542883973408</c:v>
                </c:pt>
                <c:pt idx="6">
                  <c:v>372.00966697968977</c:v>
                </c:pt>
                <c:pt idx="7">
                  <c:v>425.1539051196454</c:v>
                </c:pt>
                <c:pt idx="8">
                  <c:v>478.29814325960109</c:v>
                </c:pt>
                <c:pt idx="9">
                  <c:v>531.44238139955678</c:v>
                </c:pt>
                <c:pt idx="10">
                  <c:v>584.58661953951241</c:v>
                </c:pt>
                <c:pt idx="11">
                  <c:v>637.73085767946816</c:v>
                </c:pt>
                <c:pt idx="12">
                  <c:v>690.87509581942368</c:v>
                </c:pt>
                <c:pt idx="13">
                  <c:v>744.01933395937954</c:v>
                </c:pt>
                <c:pt idx="14">
                  <c:v>797.16357209933528</c:v>
                </c:pt>
                <c:pt idx="15">
                  <c:v>850.3078102392908</c:v>
                </c:pt>
                <c:pt idx="16">
                  <c:v>903.45204837924643</c:v>
                </c:pt>
                <c:pt idx="17">
                  <c:v>956.59628651920218</c:v>
                </c:pt>
                <c:pt idx="18">
                  <c:v>1009.7405246591579</c:v>
                </c:pt>
                <c:pt idx="19">
                  <c:v>1062.8847627991136</c:v>
                </c:pt>
                <c:pt idx="20">
                  <c:v>1116.0290009390692</c:v>
                </c:pt>
                <c:pt idx="21">
                  <c:v>1169.1732390790248</c:v>
                </c:pt>
                <c:pt idx="22">
                  <c:v>1222.3174772189805</c:v>
                </c:pt>
                <c:pt idx="23">
                  <c:v>1275.4617153589363</c:v>
                </c:pt>
                <c:pt idx="24">
                  <c:v>1328.6059534988919</c:v>
                </c:pt>
                <c:pt idx="25">
                  <c:v>1381.7501916388474</c:v>
                </c:pt>
                <c:pt idx="26">
                  <c:v>1434.8944297788034</c:v>
                </c:pt>
                <c:pt idx="27">
                  <c:v>1488.0386679187591</c:v>
                </c:pt>
                <c:pt idx="28">
                  <c:v>1541.1829060587145</c:v>
                </c:pt>
                <c:pt idx="29">
                  <c:v>1594.3271441986706</c:v>
                </c:pt>
                <c:pt idx="30">
                  <c:v>1647.4713823386262</c:v>
                </c:pt>
                <c:pt idx="31">
                  <c:v>1700.6156204785816</c:v>
                </c:pt>
                <c:pt idx="32">
                  <c:v>1753.7598586185372</c:v>
                </c:pt>
                <c:pt idx="33">
                  <c:v>1806.9040967584929</c:v>
                </c:pt>
                <c:pt idx="34">
                  <c:v>1860.0483348984487</c:v>
                </c:pt>
                <c:pt idx="35">
                  <c:v>1913.1925730384044</c:v>
                </c:pt>
                <c:pt idx="36">
                  <c:v>1966.33681117836</c:v>
                </c:pt>
                <c:pt idx="37">
                  <c:v>2019.4810493183159</c:v>
                </c:pt>
                <c:pt idx="38">
                  <c:v>2072.6252874582715</c:v>
                </c:pt>
                <c:pt idx="39">
                  <c:v>2125.7695255982271</c:v>
                </c:pt>
                <c:pt idx="40">
                  <c:v>2178.9137637381828</c:v>
                </c:pt>
                <c:pt idx="41">
                  <c:v>2232.0580018781384</c:v>
                </c:pt>
                <c:pt idx="42">
                  <c:v>2285.202240018094</c:v>
                </c:pt>
                <c:pt idx="43">
                  <c:v>2338.3464781580496</c:v>
                </c:pt>
                <c:pt idx="44">
                  <c:v>2391.4907162980053</c:v>
                </c:pt>
                <c:pt idx="45">
                  <c:v>2444.6349544379609</c:v>
                </c:pt>
                <c:pt idx="46">
                  <c:v>2497.7791925779165</c:v>
                </c:pt>
                <c:pt idx="47">
                  <c:v>2550.9234307178726</c:v>
                </c:pt>
                <c:pt idx="48">
                  <c:v>2604.0676688578283</c:v>
                </c:pt>
                <c:pt idx="49">
                  <c:v>2657.2119069977839</c:v>
                </c:pt>
                <c:pt idx="50">
                  <c:v>2710.3561451377395</c:v>
                </c:pt>
                <c:pt idx="51">
                  <c:v>2763.5003832776947</c:v>
                </c:pt>
                <c:pt idx="52">
                  <c:v>2816.6446214176508</c:v>
                </c:pt>
                <c:pt idx="53">
                  <c:v>2869.7888595576069</c:v>
                </c:pt>
                <c:pt idx="54">
                  <c:v>2922.9330976975625</c:v>
                </c:pt>
                <c:pt idx="55">
                  <c:v>2976.0773358375181</c:v>
                </c:pt>
                <c:pt idx="56">
                  <c:v>3029.2215739774733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'4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8.026246485277909</c:v>
                </c:pt>
                <c:pt idx="2">
                  <c:v>7.2965877138890063</c:v>
                </c:pt>
                <c:pt idx="3">
                  <c:v>9.7287836185186762</c:v>
                </c:pt>
                <c:pt idx="4">
                  <c:v>12.160979523148345</c:v>
                </c:pt>
                <c:pt idx="5">
                  <c:v>14.593175427778013</c:v>
                </c:pt>
                <c:pt idx="6">
                  <c:v>17.025371332407683</c:v>
                </c:pt>
                <c:pt idx="7">
                  <c:v>19.457567237037352</c:v>
                </c:pt>
                <c:pt idx="8">
                  <c:v>21.889763141667022</c:v>
                </c:pt>
                <c:pt idx="9">
                  <c:v>24.321959046296691</c:v>
                </c:pt>
                <c:pt idx="10">
                  <c:v>26.754154950926356</c:v>
                </c:pt>
                <c:pt idx="11">
                  <c:v>29.186350855556025</c:v>
                </c:pt>
                <c:pt idx="12">
                  <c:v>31.618546760185694</c:v>
                </c:pt>
                <c:pt idx="13">
                  <c:v>34.050742664815367</c:v>
                </c:pt>
                <c:pt idx="14">
                  <c:v>36.482938569445032</c:v>
                </c:pt>
                <c:pt idx="15">
                  <c:v>38.915134474074705</c:v>
                </c:pt>
                <c:pt idx="16">
                  <c:v>41.347330378704378</c:v>
                </c:pt>
                <c:pt idx="17">
                  <c:v>43.779526283334043</c:v>
                </c:pt>
                <c:pt idx="18">
                  <c:v>46.211722187963709</c:v>
                </c:pt>
                <c:pt idx="19">
                  <c:v>48.643918092593381</c:v>
                </c:pt>
                <c:pt idx="20">
                  <c:v>51.076113997223047</c:v>
                </c:pt>
                <c:pt idx="21">
                  <c:v>53.508309901852712</c:v>
                </c:pt>
                <c:pt idx="22">
                  <c:v>55.940505806482385</c:v>
                </c:pt>
                <c:pt idx="23">
                  <c:v>58.37270171111205</c:v>
                </c:pt>
                <c:pt idx="24">
                  <c:v>60.804897615741723</c:v>
                </c:pt>
                <c:pt idx="25">
                  <c:v>63.237093520371388</c:v>
                </c:pt>
                <c:pt idx="26">
                  <c:v>65.669289425001068</c:v>
                </c:pt>
                <c:pt idx="27">
                  <c:v>68.101485329630734</c:v>
                </c:pt>
                <c:pt idx="28">
                  <c:v>70.533681234260399</c:v>
                </c:pt>
                <c:pt idx="29">
                  <c:v>72.965877138890065</c:v>
                </c:pt>
                <c:pt idx="30">
                  <c:v>75.39807304351973</c:v>
                </c:pt>
                <c:pt idx="31">
                  <c:v>77.83026894814941</c:v>
                </c:pt>
                <c:pt idx="32">
                  <c:v>80.26246485277909</c:v>
                </c:pt>
                <c:pt idx="33">
                  <c:v>82.694660757408755</c:v>
                </c:pt>
                <c:pt idx="34">
                  <c:v>85.126856662038406</c:v>
                </c:pt>
                <c:pt idx="35">
                  <c:v>87.559052566668086</c:v>
                </c:pt>
                <c:pt idx="36">
                  <c:v>89.991248471297752</c:v>
                </c:pt>
                <c:pt idx="37">
                  <c:v>92.423444375927417</c:v>
                </c:pt>
                <c:pt idx="38">
                  <c:v>94.855640280557083</c:v>
                </c:pt>
                <c:pt idx="39">
                  <c:v>97.287836185186762</c:v>
                </c:pt>
                <c:pt idx="40">
                  <c:v>99.720032089816428</c:v>
                </c:pt>
                <c:pt idx="41">
                  <c:v>102.15222799444609</c:v>
                </c:pt>
                <c:pt idx="42">
                  <c:v>104.58442389907577</c:v>
                </c:pt>
                <c:pt idx="43">
                  <c:v>107.01661980370542</c:v>
                </c:pt>
                <c:pt idx="44">
                  <c:v>109.4488157083351</c:v>
                </c:pt>
                <c:pt idx="45">
                  <c:v>111.88101161296477</c:v>
                </c:pt>
                <c:pt idx="46">
                  <c:v>114.31320751759444</c:v>
                </c:pt>
                <c:pt idx="47">
                  <c:v>116.7454034222241</c:v>
                </c:pt>
                <c:pt idx="48">
                  <c:v>119.17759932685377</c:v>
                </c:pt>
                <c:pt idx="49">
                  <c:v>121.60979523148345</c:v>
                </c:pt>
                <c:pt idx="50">
                  <c:v>124.04199113611311</c:v>
                </c:pt>
                <c:pt idx="51">
                  <c:v>126.47418704074278</c:v>
                </c:pt>
                <c:pt idx="52">
                  <c:v>128.90638294537246</c:v>
                </c:pt>
                <c:pt idx="53">
                  <c:v>131.33857885000214</c:v>
                </c:pt>
                <c:pt idx="54">
                  <c:v>133.77077475463182</c:v>
                </c:pt>
                <c:pt idx="55">
                  <c:v>136.20297065926147</c:v>
                </c:pt>
                <c:pt idx="56">
                  <c:v>138.63516656389112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4992000"/>
        <c:axId val="84993920"/>
      </c:scatterChart>
      <c:valAx>
        <c:axId val="8499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Contact</a:t>
                </a:r>
                <a:r>
                  <a:rPr lang="en-US" baseline="0"/>
                  <a:t> Area (m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</c:title>
        <c:numFmt formatCode="0.00" sourceLinked="1"/>
        <c:tickLblPos val="nextTo"/>
        <c:crossAx val="84993920"/>
        <c:crosses val="autoZero"/>
        <c:crossBetween val="midCat"/>
      </c:valAx>
      <c:valAx>
        <c:axId val="84993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#,##0.00" sourceLinked="1"/>
        <c:tickLblPos val="nextTo"/>
        <c:crossAx val="849920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Required Flow Rate &amp; Length of Pipe (for Exit Temperature of ~44.95°C)</a:t>
            </a:r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4"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'4 Inch Diameter'!$G$4:$G$87</c:f>
              <c:numCache>
                <c:formatCode>0.00</c:formatCode>
                <c:ptCount val="84"/>
                <c:pt idx="0">
                  <c:v>0</c:v>
                </c:pt>
                <c:pt idx="1">
                  <c:v>1802.650703151437</c:v>
                </c:pt>
                <c:pt idx="2">
                  <c:v>1638.7733665013068</c:v>
                </c:pt>
                <c:pt idx="3">
                  <c:v>2185.0311553350757</c:v>
                </c:pt>
                <c:pt idx="4">
                  <c:v>2731.2889441688444</c:v>
                </c:pt>
                <c:pt idx="5">
                  <c:v>3277.5467330026136</c:v>
                </c:pt>
                <c:pt idx="6">
                  <c:v>3823.8045218363827</c:v>
                </c:pt>
                <c:pt idx="7">
                  <c:v>4370.0623106701514</c:v>
                </c:pt>
                <c:pt idx="8">
                  <c:v>4916.3200995039206</c:v>
                </c:pt>
                <c:pt idx="9">
                  <c:v>5462.5778883376888</c:v>
                </c:pt>
                <c:pt idx="10">
                  <c:v>6008.835677171458</c:v>
                </c:pt>
                <c:pt idx="11">
                  <c:v>6555.0934660052271</c:v>
                </c:pt>
                <c:pt idx="12">
                  <c:v>7101.3512548389945</c:v>
                </c:pt>
                <c:pt idx="13">
                  <c:v>7647.6090436727654</c:v>
                </c:pt>
                <c:pt idx="14">
                  <c:v>8193.8668325065337</c:v>
                </c:pt>
                <c:pt idx="15">
                  <c:v>8740.1246213403028</c:v>
                </c:pt>
                <c:pt idx="16">
                  <c:v>9286.3824101740702</c:v>
                </c:pt>
                <c:pt idx="17">
                  <c:v>9832.6401990078411</c:v>
                </c:pt>
                <c:pt idx="18">
                  <c:v>10378.89798784161</c:v>
                </c:pt>
                <c:pt idx="19">
                  <c:v>10925.155776675378</c:v>
                </c:pt>
                <c:pt idx="20">
                  <c:v>11471.413565509149</c:v>
                </c:pt>
                <c:pt idx="21">
                  <c:v>12017.671354342916</c:v>
                </c:pt>
                <c:pt idx="22">
                  <c:v>12563.929143176683</c:v>
                </c:pt>
                <c:pt idx="23">
                  <c:v>13110.186932010454</c:v>
                </c:pt>
                <c:pt idx="24">
                  <c:v>13656.444720844222</c:v>
                </c:pt>
                <c:pt idx="25">
                  <c:v>14202.702509677989</c:v>
                </c:pt>
                <c:pt idx="26">
                  <c:v>14748.960298511764</c:v>
                </c:pt>
                <c:pt idx="27">
                  <c:v>15295.218087345531</c:v>
                </c:pt>
                <c:pt idx="28">
                  <c:v>15841.475876179296</c:v>
                </c:pt>
                <c:pt idx="29">
                  <c:v>16387.733665013067</c:v>
                </c:pt>
                <c:pt idx="30">
                  <c:v>16933.99145384684</c:v>
                </c:pt>
                <c:pt idx="31">
                  <c:v>17480.249242680606</c:v>
                </c:pt>
                <c:pt idx="32">
                  <c:v>18026.507031514375</c:v>
                </c:pt>
                <c:pt idx="33">
                  <c:v>18572.76482034814</c:v>
                </c:pt>
                <c:pt idx="34">
                  <c:v>19119.022609181913</c:v>
                </c:pt>
                <c:pt idx="35">
                  <c:v>19665.280398015682</c:v>
                </c:pt>
                <c:pt idx="36">
                  <c:v>20211.538186849448</c:v>
                </c:pt>
                <c:pt idx="37">
                  <c:v>20757.795975683221</c:v>
                </c:pt>
                <c:pt idx="38">
                  <c:v>21304.053764516986</c:v>
                </c:pt>
                <c:pt idx="39">
                  <c:v>21850.311553350755</c:v>
                </c:pt>
                <c:pt idx="40">
                  <c:v>22396.569342184524</c:v>
                </c:pt>
                <c:pt idx="41">
                  <c:v>22942.827131018297</c:v>
                </c:pt>
                <c:pt idx="42">
                  <c:v>23489.084919852063</c:v>
                </c:pt>
                <c:pt idx="43">
                  <c:v>24035.342708685832</c:v>
                </c:pt>
                <c:pt idx="44">
                  <c:v>24581.600497519601</c:v>
                </c:pt>
                <c:pt idx="45">
                  <c:v>25127.858286353367</c:v>
                </c:pt>
                <c:pt idx="46">
                  <c:v>25674.116075187136</c:v>
                </c:pt>
                <c:pt idx="47">
                  <c:v>26220.373864020909</c:v>
                </c:pt>
                <c:pt idx="48">
                  <c:v>26766.631652854678</c:v>
                </c:pt>
                <c:pt idx="49">
                  <c:v>27312.889441688443</c:v>
                </c:pt>
                <c:pt idx="50">
                  <c:v>27859.147230522212</c:v>
                </c:pt>
                <c:pt idx="51">
                  <c:v>28405.405019355978</c:v>
                </c:pt>
                <c:pt idx="52">
                  <c:v>28951.662808189754</c:v>
                </c:pt>
                <c:pt idx="53">
                  <c:v>29497.920597023527</c:v>
                </c:pt>
                <c:pt idx="54">
                  <c:v>30044.178385857293</c:v>
                </c:pt>
                <c:pt idx="55">
                  <c:v>30590.436174691062</c:v>
                </c:pt>
                <c:pt idx="56">
                  <c:v>31136.693963524824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'4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8.026246485277909</c:v>
                </c:pt>
                <c:pt idx="2">
                  <c:v>7.2965877138890063</c:v>
                </c:pt>
                <c:pt idx="3">
                  <c:v>9.7287836185186762</c:v>
                </c:pt>
                <c:pt idx="4">
                  <c:v>12.160979523148345</c:v>
                </c:pt>
                <c:pt idx="5">
                  <c:v>14.593175427778013</c:v>
                </c:pt>
                <c:pt idx="6">
                  <c:v>17.025371332407683</c:v>
                </c:pt>
                <c:pt idx="7">
                  <c:v>19.457567237037352</c:v>
                </c:pt>
                <c:pt idx="8">
                  <c:v>21.889763141667022</c:v>
                </c:pt>
                <c:pt idx="9">
                  <c:v>24.321959046296691</c:v>
                </c:pt>
                <c:pt idx="10">
                  <c:v>26.754154950926356</c:v>
                </c:pt>
                <c:pt idx="11">
                  <c:v>29.186350855556025</c:v>
                </c:pt>
                <c:pt idx="12">
                  <c:v>31.618546760185694</c:v>
                </c:pt>
                <c:pt idx="13">
                  <c:v>34.050742664815367</c:v>
                </c:pt>
                <c:pt idx="14">
                  <c:v>36.482938569445032</c:v>
                </c:pt>
                <c:pt idx="15">
                  <c:v>38.915134474074705</c:v>
                </c:pt>
                <c:pt idx="16">
                  <c:v>41.347330378704378</c:v>
                </c:pt>
                <c:pt idx="17">
                  <c:v>43.779526283334043</c:v>
                </c:pt>
                <c:pt idx="18">
                  <c:v>46.211722187963709</c:v>
                </c:pt>
                <c:pt idx="19">
                  <c:v>48.643918092593381</c:v>
                </c:pt>
                <c:pt idx="20">
                  <c:v>51.076113997223047</c:v>
                </c:pt>
                <c:pt idx="21">
                  <c:v>53.508309901852712</c:v>
                </c:pt>
                <c:pt idx="22">
                  <c:v>55.940505806482385</c:v>
                </c:pt>
                <c:pt idx="23">
                  <c:v>58.37270171111205</c:v>
                </c:pt>
                <c:pt idx="24">
                  <c:v>60.804897615741723</c:v>
                </c:pt>
                <c:pt idx="25">
                  <c:v>63.237093520371388</c:v>
                </c:pt>
                <c:pt idx="26">
                  <c:v>65.669289425001068</c:v>
                </c:pt>
                <c:pt idx="27">
                  <c:v>68.101485329630734</c:v>
                </c:pt>
                <c:pt idx="28">
                  <c:v>70.533681234260399</c:v>
                </c:pt>
                <c:pt idx="29">
                  <c:v>72.965877138890065</c:v>
                </c:pt>
                <c:pt idx="30">
                  <c:v>75.39807304351973</c:v>
                </c:pt>
                <c:pt idx="31">
                  <c:v>77.83026894814941</c:v>
                </c:pt>
                <c:pt idx="32">
                  <c:v>80.26246485277909</c:v>
                </c:pt>
                <c:pt idx="33">
                  <c:v>82.694660757408755</c:v>
                </c:pt>
                <c:pt idx="34">
                  <c:v>85.126856662038406</c:v>
                </c:pt>
                <c:pt idx="35">
                  <c:v>87.559052566668086</c:v>
                </c:pt>
                <c:pt idx="36">
                  <c:v>89.991248471297752</c:v>
                </c:pt>
                <c:pt idx="37">
                  <c:v>92.423444375927417</c:v>
                </c:pt>
                <c:pt idx="38">
                  <c:v>94.855640280557083</c:v>
                </c:pt>
                <c:pt idx="39">
                  <c:v>97.287836185186762</c:v>
                </c:pt>
                <c:pt idx="40">
                  <c:v>99.720032089816428</c:v>
                </c:pt>
                <c:pt idx="41">
                  <c:v>102.15222799444609</c:v>
                </c:pt>
                <c:pt idx="42">
                  <c:v>104.58442389907577</c:v>
                </c:pt>
                <c:pt idx="43">
                  <c:v>107.01661980370542</c:v>
                </c:pt>
                <c:pt idx="44">
                  <c:v>109.4488157083351</c:v>
                </c:pt>
                <c:pt idx="45">
                  <c:v>111.88101161296477</c:v>
                </c:pt>
                <c:pt idx="46">
                  <c:v>114.31320751759444</c:v>
                </c:pt>
                <c:pt idx="47">
                  <c:v>116.7454034222241</c:v>
                </c:pt>
                <c:pt idx="48">
                  <c:v>119.17759932685377</c:v>
                </c:pt>
                <c:pt idx="49">
                  <c:v>121.60979523148345</c:v>
                </c:pt>
                <c:pt idx="50">
                  <c:v>124.04199113611311</c:v>
                </c:pt>
                <c:pt idx="51">
                  <c:v>126.47418704074278</c:v>
                </c:pt>
                <c:pt idx="52">
                  <c:v>128.90638294537246</c:v>
                </c:pt>
                <c:pt idx="53">
                  <c:v>131.33857885000214</c:v>
                </c:pt>
                <c:pt idx="54">
                  <c:v>133.77077475463182</c:v>
                </c:pt>
                <c:pt idx="55">
                  <c:v>136.20297065926147</c:v>
                </c:pt>
                <c:pt idx="56">
                  <c:v>138.63516656389112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5155840"/>
        <c:axId val="85157760"/>
      </c:scatterChart>
      <c:valAx>
        <c:axId val="85155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 Pipe (m)</a:t>
                </a:r>
              </a:p>
            </c:rich>
          </c:tx>
        </c:title>
        <c:numFmt formatCode="0.00" sourceLinked="1"/>
        <c:tickLblPos val="nextTo"/>
        <c:crossAx val="85157760"/>
        <c:crosses val="autoZero"/>
        <c:crossBetween val="midCat"/>
      </c:valAx>
      <c:valAx>
        <c:axId val="85157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0.00" sourceLinked="1"/>
        <c:tickLblPos val="nextTo"/>
        <c:crossAx val="85155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Surface Contact Area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1.5"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'1.5 Inch Diameter'!$V$4:$V$136</c:f>
              <c:numCache>
                <c:formatCode>0.00</c:formatCode>
                <c:ptCount val="133"/>
                <c:pt idx="0">
                  <c:v>0.56050563663234498</c:v>
                </c:pt>
                <c:pt idx="1">
                  <c:v>1.12101127326469</c:v>
                </c:pt>
                <c:pt idx="2">
                  <c:v>28.025281831617249</c:v>
                </c:pt>
                <c:pt idx="3">
                  <c:v>56.050563663234499</c:v>
                </c:pt>
                <c:pt idx="4">
                  <c:v>84.075845494851748</c:v>
                </c:pt>
                <c:pt idx="5">
                  <c:v>112.101127326469</c:v>
                </c:pt>
                <c:pt idx="6">
                  <c:v>140.12640915808623</c:v>
                </c:pt>
                <c:pt idx="7">
                  <c:v>168.1516909897035</c:v>
                </c:pt>
                <c:pt idx="8">
                  <c:v>196.17697282132076</c:v>
                </c:pt>
                <c:pt idx="9">
                  <c:v>224.202254652938</c:v>
                </c:pt>
                <c:pt idx="10">
                  <c:v>252.22753648455526</c:v>
                </c:pt>
                <c:pt idx="11">
                  <c:v>280.25281831617247</c:v>
                </c:pt>
                <c:pt idx="12">
                  <c:v>308.27810014778976</c:v>
                </c:pt>
                <c:pt idx="13">
                  <c:v>336.30338197940699</c:v>
                </c:pt>
                <c:pt idx="14">
                  <c:v>364.32866381102428</c:v>
                </c:pt>
                <c:pt idx="15">
                  <c:v>392.35394564264152</c:v>
                </c:pt>
                <c:pt idx="16">
                  <c:v>420.37922747425876</c:v>
                </c:pt>
                <c:pt idx="17">
                  <c:v>448.40450930587599</c:v>
                </c:pt>
                <c:pt idx="18">
                  <c:v>476.42979113749323</c:v>
                </c:pt>
                <c:pt idx="19">
                  <c:v>504.45507296911052</c:v>
                </c:pt>
                <c:pt idx="20">
                  <c:v>532.4803548007277</c:v>
                </c:pt>
                <c:pt idx="21">
                  <c:v>560.50563663234493</c:v>
                </c:pt>
                <c:pt idx="22">
                  <c:v>588.53091846396228</c:v>
                </c:pt>
                <c:pt idx="23">
                  <c:v>616.55620029557952</c:v>
                </c:pt>
                <c:pt idx="24">
                  <c:v>644.58148212719686</c:v>
                </c:pt>
                <c:pt idx="25">
                  <c:v>672.60676395881399</c:v>
                </c:pt>
                <c:pt idx="26">
                  <c:v>700.63204579043122</c:v>
                </c:pt>
                <c:pt idx="27">
                  <c:v>728.65732762204857</c:v>
                </c:pt>
                <c:pt idx="28">
                  <c:v>756.68260945366569</c:v>
                </c:pt>
                <c:pt idx="29">
                  <c:v>784.70789128528304</c:v>
                </c:pt>
                <c:pt idx="30">
                  <c:v>812.73317311690028</c:v>
                </c:pt>
                <c:pt idx="31">
                  <c:v>840.75845494851751</c:v>
                </c:pt>
                <c:pt idx="32">
                  <c:v>868.78373678013475</c:v>
                </c:pt>
                <c:pt idx="33">
                  <c:v>896.80901861175198</c:v>
                </c:pt>
                <c:pt idx="34">
                  <c:v>924.83430044336933</c:v>
                </c:pt>
                <c:pt idx="35">
                  <c:v>952.85958227498645</c:v>
                </c:pt>
                <c:pt idx="36">
                  <c:v>980.8848641066038</c:v>
                </c:pt>
                <c:pt idx="37">
                  <c:v>1008.910145938221</c:v>
                </c:pt>
                <c:pt idx="38">
                  <c:v>1036.9354277698383</c:v>
                </c:pt>
                <c:pt idx="39">
                  <c:v>1064.9607096014554</c:v>
                </c:pt>
                <c:pt idx="40">
                  <c:v>1092.985991433073</c:v>
                </c:pt>
                <c:pt idx="41">
                  <c:v>1121.0112732646899</c:v>
                </c:pt>
                <c:pt idx="42">
                  <c:v>1149.0365550963072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xVal>
          <c:yVal>
            <c:numRef>
              <c:f>'1.5 Inch Diameter'!$K$4:$K$136</c:f>
              <c:numCache>
                <c:formatCode>#,##0.00</c:formatCode>
                <c:ptCount val="133"/>
                <c:pt idx="0">
                  <c:v>6.8405509817709431E-2</c:v>
                </c:pt>
                <c:pt idx="1">
                  <c:v>0.13681101963541886</c:v>
                </c:pt>
                <c:pt idx="2">
                  <c:v>3.420275490885472</c:v>
                </c:pt>
                <c:pt idx="3">
                  <c:v>6.840550981770944</c:v>
                </c:pt>
                <c:pt idx="4">
                  <c:v>10.260826472656415</c:v>
                </c:pt>
                <c:pt idx="5">
                  <c:v>13.681101963541888</c:v>
                </c:pt>
                <c:pt idx="6">
                  <c:v>17.101377454427357</c:v>
                </c:pt>
                <c:pt idx="7">
                  <c:v>20.52165294531283</c:v>
                </c:pt>
                <c:pt idx="8">
                  <c:v>23.9419284361983</c:v>
                </c:pt>
                <c:pt idx="9">
                  <c:v>27.362203927083776</c:v>
                </c:pt>
                <c:pt idx="10">
                  <c:v>30.782479417969245</c:v>
                </c:pt>
                <c:pt idx="11">
                  <c:v>34.202754908854715</c:v>
                </c:pt>
                <c:pt idx="12">
                  <c:v>37.623030399740195</c:v>
                </c:pt>
                <c:pt idx="13">
                  <c:v>41.04330589062566</c:v>
                </c:pt>
                <c:pt idx="14">
                  <c:v>44.463581381511133</c:v>
                </c:pt>
                <c:pt idx="15">
                  <c:v>47.883856872396599</c:v>
                </c:pt>
                <c:pt idx="16">
                  <c:v>51.304132363282072</c:v>
                </c:pt>
                <c:pt idx="17">
                  <c:v>54.724407854167552</c:v>
                </c:pt>
                <c:pt idx="18">
                  <c:v>58.144683345053018</c:v>
                </c:pt>
                <c:pt idx="19">
                  <c:v>61.564958835938491</c:v>
                </c:pt>
                <c:pt idx="20">
                  <c:v>64.985234326823957</c:v>
                </c:pt>
                <c:pt idx="21">
                  <c:v>68.405509817709429</c:v>
                </c:pt>
                <c:pt idx="22">
                  <c:v>71.825785308594902</c:v>
                </c:pt>
                <c:pt idx="23">
                  <c:v>75.246060799480389</c:v>
                </c:pt>
                <c:pt idx="24">
                  <c:v>78.666336290365848</c:v>
                </c:pt>
                <c:pt idx="25">
                  <c:v>82.086611781251321</c:v>
                </c:pt>
                <c:pt idx="26">
                  <c:v>85.506887272136794</c:v>
                </c:pt>
                <c:pt idx="27">
                  <c:v>88.927162763022267</c:v>
                </c:pt>
                <c:pt idx="28">
                  <c:v>92.34743825390774</c:v>
                </c:pt>
                <c:pt idx="29">
                  <c:v>95.767713744793198</c:v>
                </c:pt>
                <c:pt idx="30">
                  <c:v>99.187989235678671</c:v>
                </c:pt>
                <c:pt idx="31">
                  <c:v>102.60826472656414</c:v>
                </c:pt>
                <c:pt idx="32">
                  <c:v>106.02854021744962</c:v>
                </c:pt>
                <c:pt idx="33">
                  <c:v>109.4488157083351</c:v>
                </c:pt>
                <c:pt idx="34">
                  <c:v>112.86909119922056</c:v>
                </c:pt>
                <c:pt idx="35">
                  <c:v>116.28936669010604</c:v>
                </c:pt>
                <c:pt idx="36">
                  <c:v>119.70964218099152</c:v>
                </c:pt>
                <c:pt idx="37">
                  <c:v>123.12991767187698</c:v>
                </c:pt>
                <c:pt idx="38">
                  <c:v>126.55019316276247</c:v>
                </c:pt>
                <c:pt idx="39">
                  <c:v>129.97046865364791</c:v>
                </c:pt>
                <c:pt idx="40">
                  <c:v>133.39074414453339</c:v>
                </c:pt>
                <c:pt idx="41">
                  <c:v>136.81101963541886</c:v>
                </c:pt>
                <c:pt idx="42">
                  <c:v>140.23129512630433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yVal>
        </c:ser>
        <c:ser>
          <c:idx val="1"/>
          <c:order val="1"/>
          <c:tx>
            <c:v>2"</c:v>
          </c:tx>
          <c:spPr>
            <a:ln w="28575">
              <a:noFill/>
            </a:ln>
          </c:spPr>
          <c:xVal>
            <c:numRef>
              <c:f>'2 Inch Diameter'!$T$4:$T$87</c:f>
              <c:numCache>
                <c:formatCode>0.00</c:formatCode>
                <c:ptCount val="84"/>
                <c:pt idx="0">
                  <c:v>1.3286059534988921</c:v>
                </c:pt>
                <c:pt idx="1">
                  <c:v>43.843996465463427</c:v>
                </c:pt>
                <c:pt idx="2">
                  <c:v>66.430297674944597</c:v>
                </c:pt>
                <c:pt idx="3">
                  <c:v>132.86059534988919</c:v>
                </c:pt>
                <c:pt idx="4">
                  <c:v>199.29089302483382</c:v>
                </c:pt>
                <c:pt idx="5">
                  <c:v>265.72119069977839</c:v>
                </c:pt>
                <c:pt idx="6">
                  <c:v>332.15148837472299</c:v>
                </c:pt>
                <c:pt idx="7">
                  <c:v>398.58178604966764</c:v>
                </c:pt>
                <c:pt idx="8">
                  <c:v>465.01208372461218</c:v>
                </c:pt>
                <c:pt idx="9">
                  <c:v>531.44238139955678</c:v>
                </c:pt>
                <c:pt idx="10">
                  <c:v>597.87267907450132</c:v>
                </c:pt>
                <c:pt idx="11">
                  <c:v>664.30297674944597</c:v>
                </c:pt>
                <c:pt idx="12">
                  <c:v>730.73327442439063</c:v>
                </c:pt>
                <c:pt idx="13">
                  <c:v>797.16357209933528</c:v>
                </c:pt>
                <c:pt idx="14">
                  <c:v>863.59386977427971</c:v>
                </c:pt>
                <c:pt idx="15">
                  <c:v>930.02416744922436</c:v>
                </c:pt>
                <c:pt idx="16">
                  <c:v>996.45446512416891</c:v>
                </c:pt>
                <c:pt idx="17">
                  <c:v>1062.8847627991136</c:v>
                </c:pt>
                <c:pt idx="18">
                  <c:v>1129.3150604740583</c:v>
                </c:pt>
                <c:pt idx="19">
                  <c:v>1195.7453581490026</c:v>
                </c:pt>
                <c:pt idx="20">
                  <c:v>1262.1756558239474</c:v>
                </c:pt>
                <c:pt idx="21">
                  <c:v>1328.6059534988919</c:v>
                </c:pt>
                <c:pt idx="22">
                  <c:v>1395.0362511738367</c:v>
                </c:pt>
                <c:pt idx="23">
                  <c:v>1461.4665488487813</c:v>
                </c:pt>
                <c:pt idx="24">
                  <c:v>1527.8968465237258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'2 Inch Diameter'!$I$4:$I$87</c:f>
              <c:numCache>
                <c:formatCode>0.00</c:formatCode>
                <c:ptCount val="84"/>
                <c:pt idx="0">
                  <c:v>0.12160979523148345</c:v>
                </c:pt>
                <c:pt idx="1">
                  <c:v>4.0131232426389545</c:v>
                </c:pt>
                <c:pt idx="2">
                  <c:v>6.0804897615741726</c:v>
                </c:pt>
                <c:pt idx="3">
                  <c:v>12.160979523148345</c:v>
                </c:pt>
                <c:pt idx="4">
                  <c:v>18.241469284722516</c:v>
                </c:pt>
                <c:pt idx="5">
                  <c:v>24.321959046296691</c:v>
                </c:pt>
                <c:pt idx="6">
                  <c:v>30.402448807870861</c:v>
                </c:pt>
                <c:pt idx="7">
                  <c:v>36.482938569445032</c:v>
                </c:pt>
                <c:pt idx="8">
                  <c:v>42.563428331019203</c:v>
                </c:pt>
                <c:pt idx="9">
                  <c:v>48.643918092593381</c:v>
                </c:pt>
                <c:pt idx="10">
                  <c:v>54.724407854167552</c:v>
                </c:pt>
                <c:pt idx="11">
                  <c:v>60.804897615741723</c:v>
                </c:pt>
                <c:pt idx="12">
                  <c:v>66.885387377315908</c:v>
                </c:pt>
                <c:pt idx="13">
                  <c:v>72.965877138890065</c:v>
                </c:pt>
                <c:pt idx="14">
                  <c:v>79.04636690046425</c:v>
                </c:pt>
                <c:pt idx="15">
                  <c:v>85.126856662038406</c:v>
                </c:pt>
                <c:pt idx="16">
                  <c:v>91.207346423612591</c:v>
                </c:pt>
                <c:pt idx="17">
                  <c:v>97.287836185186762</c:v>
                </c:pt>
                <c:pt idx="18">
                  <c:v>103.36832594676092</c:v>
                </c:pt>
                <c:pt idx="19">
                  <c:v>109.4488157083351</c:v>
                </c:pt>
                <c:pt idx="20">
                  <c:v>115.52930546990926</c:v>
                </c:pt>
                <c:pt idx="21">
                  <c:v>121.60979523148345</c:v>
                </c:pt>
                <c:pt idx="22">
                  <c:v>127.69028499305763</c:v>
                </c:pt>
                <c:pt idx="23">
                  <c:v>133.77077475463182</c:v>
                </c:pt>
                <c:pt idx="24">
                  <c:v>139.85126451620596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2"/>
          <c:order val="2"/>
          <c:tx>
            <c:v>3"</c:v>
          </c:tx>
          <c:spPr>
            <a:ln w="28575">
              <a:noFill/>
            </a:ln>
          </c:spPr>
          <c:xVal>
            <c:numRef>
              <c:f>'3 Inch Diameter'!$U$4:$U$87</c:f>
              <c:numCache>
                <c:formatCode>0.00</c:formatCode>
                <c:ptCount val="84"/>
                <c:pt idx="0">
                  <c:v>0</c:v>
                </c:pt>
                <c:pt idx="1">
                  <c:v>98.648992047292722</c:v>
                </c:pt>
                <c:pt idx="2">
                  <c:v>224.202254652938</c:v>
                </c:pt>
                <c:pt idx="3">
                  <c:v>448.40450930587599</c:v>
                </c:pt>
                <c:pt idx="4">
                  <c:v>672.60676395881399</c:v>
                </c:pt>
                <c:pt idx="5">
                  <c:v>896.80901861175198</c:v>
                </c:pt>
                <c:pt idx="6">
                  <c:v>1121.0112732646899</c:v>
                </c:pt>
                <c:pt idx="7">
                  <c:v>1345.213527917628</c:v>
                </c:pt>
                <c:pt idx="8">
                  <c:v>1569.4157825705661</c:v>
                </c:pt>
                <c:pt idx="9">
                  <c:v>1793.618037223504</c:v>
                </c:pt>
                <c:pt idx="10">
                  <c:v>2017.8202918764421</c:v>
                </c:pt>
                <c:pt idx="11">
                  <c:v>2242.0225465293797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'3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6.0196848639584299</c:v>
                </c:pt>
                <c:pt idx="2">
                  <c:v>13.681101963541888</c:v>
                </c:pt>
                <c:pt idx="3">
                  <c:v>27.362203927083776</c:v>
                </c:pt>
                <c:pt idx="4">
                  <c:v>41.04330589062566</c:v>
                </c:pt>
                <c:pt idx="5">
                  <c:v>54.724407854167552</c:v>
                </c:pt>
                <c:pt idx="6">
                  <c:v>68.405509817709429</c:v>
                </c:pt>
                <c:pt idx="7">
                  <c:v>82.086611781251321</c:v>
                </c:pt>
                <c:pt idx="8">
                  <c:v>95.767713744793198</c:v>
                </c:pt>
                <c:pt idx="9">
                  <c:v>109.4488157083351</c:v>
                </c:pt>
                <c:pt idx="10">
                  <c:v>123.12991767187698</c:v>
                </c:pt>
                <c:pt idx="11">
                  <c:v>136.81101963541886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ser>
          <c:idx val="3"/>
          <c:order val="3"/>
          <c:tx>
            <c:v>4"</c:v>
          </c:tx>
          <c:spPr>
            <a:ln w="28575">
              <a:noFill/>
            </a:ln>
          </c:spPr>
          <c:xVal>
            <c:numRef>
              <c:f>'4 Inch Diameter'!$T$4:$T$87</c:f>
              <c:numCache>
                <c:formatCode>0.00</c:formatCode>
                <c:ptCount val="84"/>
                <c:pt idx="0">
                  <c:v>0</c:v>
                </c:pt>
                <c:pt idx="1">
                  <c:v>175.37598586185371</c:v>
                </c:pt>
                <c:pt idx="2">
                  <c:v>159.43271441986704</c:v>
                </c:pt>
                <c:pt idx="3">
                  <c:v>212.5769525598227</c:v>
                </c:pt>
                <c:pt idx="4">
                  <c:v>265.72119069977839</c:v>
                </c:pt>
                <c:pt idx="5">
                  <c:v>318.86542883973408</c:v>
                </c:pt>
                <c:pt idx="6">
                  <c:v>372.00966697968977</c:v>
                </c:pt>
                <c:pt idx="7">
                  <c:v>425.1539051196454</c:v>
                </c:pt>
                <c:pt idx="8">
                  <c:v>478.29814325960109</c:v>
                </c:pt>
                <c:pt idx="9">
                  <c:v>531.44238139955678</c:v>
                </c:pt>
                <c:pt idx="10">
                  <c:v>584.58661953951241</c:v>
                </c:pt>
                <c:pt idx="11">
                  <c:v>637.73085767946816</c:v>
                </c:pt>
                <c:pt idx="12">
                  <c:v>690.87509581942368</c:v>
                </c:pt>
                <c:pt idx="13">
                  <c:v>744.01933395937954</c:v>
                </c:pt>
                <c:pt idx="14">
                  <c:v>797.16357209933528</c:v>
                </c:pt>
                <c:pt idx="15">
                  <c:v>850.3078102392908</c:v>
                </c:pt>
                <c:pt idx="16">
                  <c:v>903.45204837924643</c:v>
                </c:pt>
                <c:pt idx="17">
                  <c:v>956.59628651920218</c:v>
                </c:pt>
                <c:pt idx="18">
                  <c:v>1009.7405246591579</c:v>
                </c:pt>
                <c:pt idx="19">
                  <c:v>1062.8847627991136</c:v>
                </c:pt>
                <c:pt idx="20">
                  <c:v>1116.0290009390692</c:v>
                </c:pt>
                <c:pt idx="21">
                  <c:v>1169.1732390790248</c:v>
                </c:pt>
                <c:pt idx="22">
                  <c:v>1222.3174772189805</c:v>
                </c:pt>
                <c:pt idx="23">
                  <c:v>1275.4617153589363</c:v>
                </c:pt>
                <c:pt idx="24">
                  <c:v>1328.6059534988919</c:v>
                </c:pt>
                <c:pt idx="25">
                  <c:v>1381.7501916388474</c:v>
                </c:pt>
                <c:pt idx="26">
                  <c:v>1434.8944297788034</c:v>
                </c:pt>
                <c:pt idx="27">
                  <c:v>1488.0386679187591</c:v>
                </c:pt>
                <c:pt idx="28">
                  <c:v>1541.1829060587145</c:v>
                </c:pt>
                <c:pt idx="29">
                  <c:v>1594.3271441986706</c:v>
                </c:pt>
                <c:pt idx="30">
                  <c:v>1647.4713823386262</c:v>
                </c:pt>
                <c:pt idx="31">
                  <c:v>1700.6156204785816</c:v>
                </c:pt>
                <c:pt idx="32">
                  <c:v>1753.7598586185372</c:v>
                </c:pt>
                <c:pt idx="33">
                  <c:v>1806.9040967584929</c:v>
                </c:pt>
                <c:pt idx="34">
                  <c:v>1860.0483348984487</c:v>
                </c:pt>
                <c:pt idx="35">
                  <c:v>1913.1925730384044</c:v>
                </c:pt>
                <c:pt idx="36">
                  <c:v>1966.33681117836</c:v>
                </c:pt>
                <c:pt idx="37">
                  <c:v>2019.4810493183159</c:v>
                </c:pt>
                <c:pt idx="38">
                  <c:v>2072.6252874582715</c:v>
                </c:pt>
                <c:pt idx="39">
                  <c:v>2125.7695255982271</c:v>
                </c:pt>
                <c:pt idx="40">
                  <c:v>2178.9137637381828</c:v>
                </c:pt>
                <c:pt idx="41">
                  <c:v>2232.0580018781384</c:v>
                </c:pt>
                <c:pt idx="42">
                  <c:v>2285.202240018094</c:v>
                </c:pt>
                <c:pt idx="43">
                  <c:v>2338.3464781580496</c:v>
                </c:pt>
                <c:pt idx="44">
                  <c:v>2391.4907162980053</c:v>
                </c:pt>
                <c:pt idx="45">
                  <c:v>2444.6349544379609</c:v>
                </c:pt>
                <c:pt idx="46">
                  <c:v>2497.7791925779165</c:v>
                </c:pt>
                <c:pt idx="47">
                  <c:v>2550.9234307178726</c:v>
                </c:pt>
                <c:pt idx="48">
                  <c:v>2604.0676688578283</c:v>
                </c:pt>
                <c:pt idx="49">
                  <c:v>2657.2119069977839</c:v>
                </c:pt>
                <c:pt idx="50">
                  <c:v>2710.3561451377395</c:v>
                </c:pt>
                <c:pt idx="51">
                  <c:v>2763.5003832776947</c:v>
                </c:pt>
                <c:pt idx="52">
                  <c:v>2816.6446214176508</c:v>
                </c:pt>
                <c:pt idx="53">
                  <c:v>2869.7888595576069</c:v>
                </c:pt>
                <c:pt idx="54">
                  <c:v>2922.9330976975625</c:v>
                </c:pt>
                <c:pt idx="55">
                  <c:v>2976.0773358375181</c:v>
                </c:pt>
                <c:pt idx="56">
                  <c:v>3029.2215739774733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'4 Inch Diameter'!$I$4:$I$87</c:f>
              <c:numCache>
                <c:formatCode>0.00</c:formatCode>
                <c:ptCount val="84"/>
                <c:pt idx="0">
                  <c:v>0</c:v>
                </c:pt>
                <c:pt idx="1">
                  <c:v>8.026246485277909</c:v>
                </c:pt>
                <c:pt idx="2">
                  <c:v>7.2965877138890063</c:v>
                </c:pt>
                <c:pt idx="3">
                  <c:v>9.7287836185186762</c:v>
                </c:pt>
                <c:pt idx="4">
                  <c:v>12.160979523148345</c:v>
                </c:pt>
                <c:pt idx="5">
                  <c:v>14.593175427778013</c:v>
                </c:pt>
                <c:pt idx="6">
                  <c:v>17.025371332407683</c:v>
                </c:pt>
                <c:pt idx="7">
                  <c:v>19.457567237037352</c:v>
                </c:pt>
                <c:pt idx="8">
                  <c:v>21.889763141667022</c:v>
                </c:pt>
                <c:pt idx="9">
                  <c:v>24.321959046296691</c:v>
                </c:pt>
                <c:pt idx="10">
                  <c:v>26.754154950926356</c:v>
                </c:pt>
                <c:pt idx="11">
                  <c:v>29.186350855556025</c:v>
                </c:pt>
                <c:pt idx="12">
                  <c:v>31.618546760185694</c:v>
                </c:pt>
                <c:pt idx="13">
                  <c:v>34.050742664815367</c:v>
                </c:pt>
                <c:pt idx="14">
                  <c:v>36.482938569445032</c:v>
                </c:pt>
                <c:pt idx="15">
                  <c:v>38.915134474074705</c:v>
                </c:pt>
                <c:pt idx="16">
                  <c:v>41.347330378704378</c:v>
                </c:pt>
                <c:pt idx="17">
                  <c:v>43.779526283334043</c:v>
                </c:pt>
                <c:pt idx="18">
                  <c:v>46.211722187963709</c:v>
                </c:pt>
                <c:pt idx="19">
                  <c:v>48.643918092593381</c:v>
                </c:pt>
                <c:pt idx="20">
                  <c:v>51.076113997223047</c:v>
                </c:pt>
                <c:pt idx="21">
                  <c:v>53.508309901852712</c:v>
                </c:pt>
                <c:pt idx="22">
                  <c:v>55.940505806482385</c:v>
                </c:pt>
                <c:pt idx="23">
                  <c:v>58.37270171111205</c:v>
                </c:pt>
                <c:pt idx="24">
                  <c:v>60.804897615741723</c:v>
                </c:pt>
                <c:pt idx="25">
                  <c:v>63.237093520371388</c:v>
                </c:pt>
                <c:pt idx="26">
                  <c:v>65.669289425001068</c:v>
                </c:pt>
                <c:pt idx="27">
                  <c:v>68.101485329630734</c:v>
                </c:pt>
                <c:pt idx="28">
                  <c:v>70.533681234260399</c:v>
                </c:pt>
                <c:pt idx="29">
                  <c:v>72.965877138890065</c:v>
                </c:pt>
                <c:pt idx="30">
                  <c:v>75.39807304351973</c:v>
                </c:pt>
                <c:pt idx="31">
                  <c:v>77.83026894814941</c:v>
                </c:pt>
                <c:pt idx="32">
                  <c:v>80.26246485277909</c:v>
                </c:pt>
                <c:pt idx="33">
                  <c:v>82.694660757408755</c:v>
                </c:pt>
                <c:pt idx="34">
                  <c:v>85.126856662038406</c:v>
                </c:pt>
                <c:pt idx="35">
                  <c:v>87.559052566668086</c:v>
                </c:pt>
                <c:pt idx="36">
                  <c:v>89.991248471297752</c:v>
                </c:pt>
                <c:pt idx="37">
                  <c:v>92.423444375927417</c:v>
                </c:pt>
                <c:pt idx="38">
                  <c:v>94.855640280557083</c:v>
                </c:pt>
                <c:pt idx="39">
                  <c:v>97.287836185186762</c:v>
                </c:pt>
                <c:pt idx="40">
                  <c:v>99.720032089816428</c:v>
                </c:pt>
                <c:pt idx="41">
                  <c:v>102.15222799444609</c:v>
                </c:pt>
                <c:pt idx="42">
                  <c:v>104.58442389907577</c:v>
                </c:pt>
                <c:pt idx="43">
                  <c:v>107.01661980370542</c:v>
                </c:pt>
                <c:pt idx="44">
                  <c:v>109.4488157083351</c:v>
                </c:pt>
                <c:pt idx="45">
                  <c:v>111.88101161296477</c:v>
                </c:pt>
                <c:pt idx="46">
                  <c:v>114.31320751759444</c:v>
                </c:pt>
                <c:pt idx="47">
                  <c:v>116.7454034222241</c:v>
                </c:pt>
                <c:pt idx="48">
                  <c:v>119.17759932685377</c:v>
                </c:pt>
                <c:pt idx="49">
                  <c:v>121.60979523148345</c:v>
                </c:pt>
                <c:pt idx="50">
                  <c:v>124.04199113611311</c:v>
                </c:pt>
                <c:pt idx="51">
                  <c:v>126.47418704074278</c:v>
                </c:pt>
                <c:pt idx="52">
                  <c:v>128.90638294537246</c:v>
                </c:pt>
                <c:pt idx="53">
                  <c:v>131.33857885000214</c:v>
                </c:pt>
                <c:pt idx="54">
                  <c:v>133.77077475463182</c:v>
                </c:pt>
                <c:pt idx="55">
                  <c:v>136.20297065926147</c:v>
                </c:pt>
                <c:pt idx="56">
                  <c:v>138.63516656389112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</c:ser>
        <c:axId val="85204352"/>
        <c:axId val="85214720"/>
      </c:scatterChart>
      <c:valAx>
        <c:axId val="8520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Contact</a:t>
                </a:r>
                <a:r>
                  <a:rPr lang="en-US" baseline="0"/>
                  <a:t> Area (m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</c:title>
        <c:numFmt formatCode="0.00" sourceLinked="1"/>
        <c:tickLblPos val="nextTo"/>
        <c:crossAx val="85214720"/>
        <c:crosses val="autoZero"/>
        <c:crossBetween val="midCat"/>
      </c:valAx>
      <c:valAx>
        <c:axId val="85214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#,##0.00" sourceLinked="1"/>
        <c:tickLblPos val="nextTo"/>
        <c:crossAx val="852043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23</xdr:row>
      <xdr:rowOff>26915</xdr:rowOff>
    </xdr:from>
    <xdr:to>
      <xdr:col>36</xdr:col>
      <xdr:colOff>337139</xdr:colOff>
      <xdr:row>41</xdr:row>
      <xdr:rowOff>46182</xdr:rowOff>
    </xdr:to>
    <xdr:sp macro="" textlink="">
      <xdr:nvSpPr>
        <xdr:cNvPr id="4" name="TextBox 3"/>
        <xdr:cNvSpPr txBox="1"/>
      </xdr:nvSpPr>
      <xdr:spPr>
        <a:xfrm>
          <a:off x="9398000" y="5884790"/>
          <a:ext cx="6972889" cy="4305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Exit</a:t>
          </a:r>
          <a:r>
            <a:rPr lang="en-U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Temperature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       temperature of the liquid as it exits the pipe</a:t>
          </a:r>
          <a:endParaRPr lang="en-US" sz="16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Wall Temperature</a:t>
          </a:r>
          <a:r>
            <a:rPr 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     temperature of the pipe's inner wall</a:t>
          </a:r>
        </a:p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Initial</a:t>
          </a:r>
          <a:r>
            <a:rPr lang="en-U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Temperature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   temperature of the liquid as it enters the pipe</a:t>
          </a:r>
        </a:p>
        <a:p>
          <a:r>
            <a:rPr lang="en-U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Surface Contact Area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 inner pipe perimeter times the length of the pipe</a:t>
          </a:r>
        </a:p>
        <a:p>
          <a:endParaRPr lang="en-US" sz="16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Assumptions:</a:t>
          </a:r>
        </a:p>
        <a:p>
          <a:r>
            <a:rPr 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-We are using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water for the liquid within the pipe. Therefore the heat capacity of the system would remain constant.</a:t>
          </a:r>
          <a:endParaRPr lang="en-US" sz="16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-This spreadsheet assumes the inflow temperature of the pipe to be at a constant temperature of 10°C</a:t>
          </a:r>
          <a:r>
            <a:rPr lang="en-US" sz="1600"/>
            <a:t>  and the wall temperature is</a:t>
          </a:r>
          <a:r>
            <a:rPr lang="en-US" sz="1600" baseline="0"/>
            <a:t> constant at </a:t>
          </a:r>
          <a:r>
            <a:rPr lang="en-US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50°C. However,</a:t>
          </a:r>
          <a:r>
            <a:rPr lang="en-US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reality would be that the wall temperatures would not be constant or uniform on the pipe.</a:t>
          </a:r>
        </a:p>
        <a:p>
          <a:r>
            <a:rPr lang="en-US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-We want to get an outflow temperature of 49.95</a:t>
          </a:r>
          <a:r>
            <a:rPr lang="en-US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°C</a:t>
          </a:r>
          <a:endParaRPr lang="en-US" sz="16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482075</xdr:colOff>
      <xdr:row>12</xdr:row>
      <xdr:rowOff>164599</xdr:rowOff>
    </xdr:from>
    <xdr:to>
      <xdr:col>36</xdr:col>
      <xdr:colOff>211584</xdr:colOff>
      <xdr:row>18</xdr:row>
      <xdr:rowOff>126474</xdr:rowOff>
    </xdr:to>
    <xdr:sp macro="" textlink="">
      <xdr:nvSpPr>
        <xdr:cNvPr id="5" name="TextBox 4"/>
        <xdr:cNvSpPr txBox="1"/>
      </xdr:nvSpPr>
      <xdr:spPr>
        <a:xfrm>
          <a:off x="9880075" y="3403099"/>
          <a:ext cx="6365259" cy="13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/>
            <a:t>This is the </a:t>
          </a:r>
          <a:r>
            <a:rPr lang="en-US" sz="1600" baseline="0"/>
            <a:t> equation we used to calculate the  Length of Pipe, where  T</a:t>
          </a:r>
          <a:r>
            <a:rPr lang="en-US" sz="1600" baseline="-25000"/>
            <a:t>b</a:t>
          </a:r>
          <a:r>
            <a:rPr lang="en-US" sz="1600" baseline="0"/>
            <a:t> is the outflow temperature, </a:t>
          </a:r>
          <a:r>
            <a:rPr lang="en-US" sz="1600"/>
            <a:t>h</a:t>
          </a:r>
          <a:r>
            <a:rPr lang="en-US" sz="1600" baseline="0"/>
            <a:t> is the local heat transfer coefficient, A is surface contact area  of the duct, m is the mass flow rate of the liquid, C</a:t>
          </a:r>
          <a:r>
            <a:rPr lang="en-US" sz="1600" baseline="-25000"/>
            <a:t>p</a:t>
          </a:r>
          <a:r>
            <a:rPr lang="en-US" sz="1600" baseline="0"/>
            <a:t> is the heat capacity, T</a:t>
          </a:r>
          <a:r>
            <a:rPr lang="en-US" sz="1600" baseline="-25000"/>
            <a:t>w</a:t>
          </a:r>
          <a:r>
            <a:rPr lang="en-US" sz="1600" baseline="0"/>
            <a:t> is the wall temperature, T</a:t>
          </a:r>
          <a:r>
            <a:rPr lang="en-US" sz="1600" baseline="-25000"/>
            <a:t>i </a:t>
          </a:r>
          <a:r>
            <a:rPr lang="en-US" sz="1600" baseline="0"/>
            <a:t> is the inflow temperature.</a:t>
          </a:r>
          <a:endParaRPr lang="en-US" sz="1600"/>
        </a:p>
      </xdr:txBody>
    </xdr:sp>
    <xdr:clientData/>
  </xdr:twoCellAnchor>
  <xdr:twoCellAnchor>
    <xdr:from>
      <xdr:col>13</xdr:col>
      <xdr:colOff>346363</xdr:colOff>
      <xdr:row>46</xdr:row>
      <xdr:rowOff>171739</xdr:rowOff>
    </xdr:from>
    <xdr:to>
      <xdr:col>18</xdr:col>
      <xdr:colOff>831706</xdr:colOff>
      <xdr:row>66</xdr:row>
      <xdr:rowOff>28864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291522</xdr:colOff>
      <xdr:row>67</xdr:row>
      <xdr:rowOff>127000</xdr:rowOff>
    </xdr:from>
    <xdr:to>
      <xdr:col>18</xdr:col>
      <xdr:colOff>697623</xdr:colOff>
      <xdr:row>86</xdr:row>
      <xdr:rowOff>49358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244929</xdr:colOff>
      <xdr:row>8</xdr:row>
      <xdr:rowOff>149679</xdr:rowOff>
    </xdr:from>
    <xdr:to>
      <xdr:col>32</xdr:col>
      <xdr:colOff>4083</xdr:colOff>
      <xdr:row>11</xdr:row>
      <xdr:rowOff>235403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899322" y="2449286"/>
          <a:ext cx="2820761" cy="8205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207819</xdr:colOff>
      <xdr:row>1</xdr:row>
      <xdr:rowOff>432955</xdr:rowOff>
    </xdr:from>
    <xdr:to>
      <xdr:col>34</xdr:col>
      <xdr:colOff>382671</xdr:colOff>
      <xdr:row>20</xdr:row>
      <xdr:rowOff>3092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1238249</xdr:colOff>
      <xdr:row>35</xdr:row>
      <xdr:rowOff>108857</xdr:rowOff>
    </xdr:from>
    <xdr:to>
      <xdr:col>16</xdr:col>
      <xdr:colOff>297244</xdr:colOff>
      <xdr:row>54</xdr:row>
      <xdr:rowOff>31216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293687</xdr:colOff>
      <xdr:row>2</xdr:row>
      <xdr:rowOff>174625</xdr:rowOff>
    </xdr:from>
    <xdr:to>
      <xdr:col>35</xdr:col>
      <xdr:colOff>314458</xdr:colOff>
      <xdr:row>21</xdr:row>
      <xdr:rowOff>94946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68035</xdr:rowOff>
    </xdr:from>
    <xdr:to>
      <xdr:col>15</xdr:col>
      <xdr:colOff>1004816</xdr:colOff>
      <xdr:row>38</xdr:row>
      <xdr:rowOff>235322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77</xdr:row>
      <xdr:rowOff>114300</xdr:rowOff>
    </xdr:from>
    <xdr:to>
      <xdr:col>14</xdr:col>
      <xdr:colOff>990600</xdr:colOff>
      <xdr:row>79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76400" y="18802350"/>
          <a:ext cx="0" cy="504825"/>
        </a:xfrm>
        <a:prstGeom prst="rect">
          <a:avLst/>
        </a:prstGeom>
        <a:noFill/>
      </xdr:spPr>
    </xdr:pic>
    <xdr:clientData/>
  </xdr:twoCellAnchor>
  <xdr:twoCellAnchor>
    <xdr:from>
      <xdr:col>23</xdr:col>
      <xdr:colOff>230187</xdr:colOff>
      <xdr:row>1</xdr:row>
      <xdr:rowOff>500063</xdr:rowOff>
    </xdr:from>
    <xdr:to>
      <xdr:col>34</xdr:col>
      <xdr:colOff>250958</xdr:colOff>
      <xdr:row>20</xdr:row>
      <xdr:rowOff>23509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14</xdr:col>
      <xdr:colOff>1004816</xdr:colOff>
      <xdr:row>27</xdr:row>
      <xdr:rowOff>167287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36"/>
  <sheetViews>
    <sheetView zoomScale="85" zoomScaleNormal="85" zoomScaleSheetLayoutView="70" workbookViewId="0">
      <selection activeCell="E4" sqref="E4"/>
    </sheetView>
  </sheetViews>
  <sheetFormatPr defaultRowHeight="15"/>
  <cols>
    <col min="1" max="1" width="9.140625" style="1"/>
    <col min="2" max="2" width="16" style="1" customWidth="1"/>
    <col min="3" max="3" width="23" style="1" customWidth="1"/>
    <col min="4" max="5" width="15.5703125" style="1" customWidth="1"/>
    <col min="6" max="6" width="14.5703125" style="1" customWidth="1"/>
    <col min="7" max="7" width="15" style="1" customWidth="1"/>
    <col min="8" max="8" width="16.5703125" style="1" customWidth="1"/>
    <col min="9" max="10" width="16.5703125" customWidth="1"/>
    <col min="11" max="11" width="14.7109375" style="1" customWidth="1"/>
    <col min="12" max="12" width="20.28515625" style="1" customWidth="1"/>
    <col min="13" max="13" width="23.42578125" style="1" customWidth="1"/>
    <col min="14" max="14" width="17.140625" style="1" customWidth="1"/>
    <col min="15" max="15" width="18.28515625" style="1" customWidth="1"/>
    <col min="16" max="16" width="21.140625" style="1" customWidth="1"/>
    <col min="17" max="17" width="17.140625" style="30" customWidth="1"/>
    <col min="18" max="19" width="15" style="1" bestFit="1" customWidth="1"/>
    <col min="20" max="20" width="15.85546875" style="25" customWidth="1"/>
    <col min="21" max="21" width="21.42578125" style="27" customWidth="1"/>
    <col min="22" max="22" width="15.42578125" style="1" customWidth="1"/>
    <col min="23" max="23" width="15" style="1" bestFit="1" customWidth="1"/>
    <col min="24" max="24" width="11.5703125" style="25" bestFit="1" customWidth="1"/>
    <col min="25" max="16384" width="9.140625" style="1"/>
  </cols>
  <sheetData>
    <row r="1" spans="2:30">
      <c r="C1" s="2"/>
      <c r="L1" s="2"/>
      <c r="R1" s="104" t="s">
        <v>25</v>
      </c>
      <c r="S1" s="104"/>
      <c r="T1" s="104"/>
    </row>
    <row r="2" spans="2:30" s="4" customFormat="1" ht="60">
      <c r="B2" s="3" t="s">
        <v>0</v>
      </c>
      <c r="C2" s="3" t="s">
        <v>13</v>
      </c>
      <c r="D2" s="3" t="s">
        <v>17</v>
      </c>
      <c r="E2" s="3"/>
      <c r="F2" s="3" t="s">
        <v>9</v>
      </c>
      <c r="G2" s="3" t="s">
        <v>12</v>
      </c>
      <c r="H2" s="26" t="s">
        <v>26</v>
      </c>
      <c r="I2" s="68" t="s">
        <v>7</v>
      </c>
      <c r="J2" s="73" t="s">
        <v>27</v>
      </c>
      <c r="K2" s="31" t="s">
        <v>23</v>
      </c>
      <c r="M2" s="3" t="s">
        <v>1</v>
      </c>
      <c r="N2" s="3" t="s">
        <v>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8</v>
      </c>
      <c r="T2" s="3" t="s">
        <v>10</v>
      </c>
      <c r="U2" s="3" t="s">
        <v>11</v>
      </c>
      <c r="V2" s="26" t="s">
        <v>14</v>
      </c>
      <c r="W2" s="28" t="s">
        <v>15</v>
      </c>
      <c r="X2" s="3" t="s">
        <v>16</v>
      </c>
    </row>
    <row r="3" spans="2:30" ht="19.5" thickBot="1">
      <c r="B3" s="5"/>
      <c r="C3" s="5"/>
      <c r="D3" s="5"/>
      <c r="E3" s="5"/>
      <c r="F3" s="7"/>
      <c r="G3" s="5"/>
      <c r="H3" s="7"/>
      <c r="I3" s="69"/>
      <c r="J3" s="74"/>
      <c r="K3" s="32"/>
      <c r="M3" s="6"/>
      <c r="N3" s="7"/>
      <c r="O3" s="7"/>
      <c r="P3" s="7"/>
      <c r="Q3" s="5"/>
      <c r="R3" s="5"/>
      <c r="S3" s="7"/>
      <c r="T3" s="7"/>
      <c r="U3" s="7"/>
      <c r="V3" s="7"/>
      <c r="W3" s="29"/>
      <c r="X3" s="5"/>
    </row>
    <row r="4" spans="2:30" ht="18.75">
      <c r="B4" s="33">
        <v>1.5</v>
      </c>
      <c r="C4" s="34">
        <v>45</v>
      </c>
      <c r="D4" s="33">
        <v>10</v>
      </c>
      <c r="E4" s="33">
        <f>F4*3.2808399</f>
        <v>3.2808399000000001E-3</v>
      </c>
      <c r="F4" s="35">
        <v>1E-3</v>
      </c>
      <c r="G4" s="36">
        <v>44.95</v>
      </c>
      <c r="H4" s="37">
        <f>V4/(2*PI()*(T4/2))*3.2808399</f>
        <v>15.36350031094975</v>
      </c>
      <c r="I4" s="70">
        <f t="shared" ref="I4:I35" si="0">(S4*F4*T4)/U4</f>
        <v>52.515506600774636</v>
      </c>
      <c r="J4" s="75">
        <f t="shared" ref="J4:J35" si="1">K4*240</f>
        <v>16.417322356250263</v>
      </c>
      <c r="K4" s="54">
        <f t="shared" ref="K4:K35" si="2">((F4*Q4)*1000)*60</f>
        <v>6.8405509817709431E-2</v>
      </c>
      <c r="M4" s="65">
        <f>(N4*O4)/P4</f>
        <v>55.716535376239996</v>
      </c>
      <c r="N4" s="66">
        <v>3.66</v>
      </c>
      <c r="O4" s="66">
        <v>0.57999999999999996</v>
      </c>
      <c r="P4" s="11">
        <f>B4/39.3700787</f>
        <v>3.8100000038861999E-2</v>
      </c>
      <c r="Q4" s="8">
        <f>((P4/2)^2)*PI()</f>
        <v>1.1400918302951573E-3</v>
      </c>
      <c r="R4" s="12">
        <f>(4*Q4)/(P4*PI())</f>
        <v>3.8100000038861999E-2</v>
      </c>
      <c r="S4" s="13">
        <v>1000</v>
      </c>
      <c r="T4" s="14">
        <f>P4</f>
        <v>3.8100000038861999E-2</v>
      </c>
      <c r="U4" s="15">
        <f>(0.7255*(10^(-3)))</f>
        <v>7.2550000000000002E-4</v>
      </c>
      <c r="V4" s="38">
        <f t="shared" ref="V4:V35" si="3">-((LN((C4-G4)/(C4-D4)))*(W4*X4))/M4</f>
        <v>0.56050563663234498</v>
      </c>
      <c r="W4" s="62">
        <f t="shared" ref="W4:W35" si="4">S4*F4*Q4</f>
        <v>1.1400918302951573E-3</v>
      </c>
      <c r="X4" s="12">
        <f>4.1813*1000</f>
        <v>4181.3</v>
      </c>
      <c r="Z4" s="39" t="s">
        <v>18</v>
      </c>
      <c r="AA4" s="40" t="s">
        <v>19</v>
      </c>
      <c r="AB4" s="41" t="s">
        <v>20</v>
      </c>
      <c r="AC4" s="42"/>
      <c r="AD4" s="43"/>
    </row>
    <row r="5" spans="2:30" ht="18.75">
      <c r="B5" s="33">
        <v>1.5</v>
      </c>
      <c r="C5" s="34">
        <v>45</v>
      </c>
      <c r="D5" s="33">
        <v>10</v>
      </c>
      <c r="E5" s="33">
        <f t="shared" ref="E5:E68" si="5">F5*3.2808399</f>
        <v>6.5616798000000002E-3</v>
      </c>
      <c r="F5" s="35">
        <v>2E-3</v>
      </c>
      <c r="G5" s="36">
        <v>44.95</v>
      </c>
      <c r="H5" s="37">
        <f t="shared" ref="H5:H35" si="6">V5/(2*PI()*(T5/2))*3.2808399</f>
        <v>30.727000621899499</v>
      </c>
      <c r="I5" s="70">
        <f t="shared" si="0"/>
        <v>105.03101320154927</v>
      </c>
      <c r="J5" s="75">
        <f t="shared" si="1"/>
        <v>32.834644712500527</v>
      </c>
      <c r="K5" s="54">
        <f t="shared" si="2"/>
        <v>0.13681101963541886</v>
      </c>
      <c r="M5" s="65">
        <f t="shared" ref="M5:M67" si="7">(N5*O5)/P5</f>
        <v>55.716535376239996</v>
      </c>
      <c r="N5" s="66">
        <v>3.66</v>
      </c>
      <c r="O5" s="66">
        <v>0.57999999999999996</v>
      </c>
      <c r="P5" s="11">
        <f t="shared" ref="P5:P67" si="8">B5/39.3700787</f>
        <v>3.8100000038861999E-2</v>
      </c>
      <c r="Q5" s="8">
        <f t="shared" ref="Q5:Q67" si="9">((P5/2)^2)*PI()</f>
        <v>1.1400918302951573E-3</v>
      </c>
      <c r="R5" s="12">
        <f t="shared" ref="R5:R67" si="10">(4*Q5)/(P5*PI())</f>
        <v>3.8100000038861999E-2</v>
      </c>
      <c r="S5" s="13">
        <v>1000</v>
      </c>
      <c r="T5" s="14">
        <f t="shared" ref="T5:T68" si="11">P5</f>
        <v>3.8100000038861999E-2</v>
      </c>
      <c r="U5" s="15">
        <f t="shared" ref="U5:U67" si="12">(0.7255*(10^(-3)))</f>
        <v>7.2550000000000002E-4</v>
      </c>
      <c r="V5" s="38">
        <f t="shared" si="3"/>
        <v>1.12101127326469</v>
      </c>
      <c r="W5" s="62">
        <f t="shared" si="4"/>
        <v>2.2801836605903145E-3</v>
      </c>
      <c r="X5" s="12">
        <f>4.1813*1000</f>
        <v>4181.3</v>
      </c>
      <c r="Z5" s="44" t="s">
        <v>18</v>
      </c>
      <c r="AA5" s="45" t="s">
        <v>19</v>
      </c>
      <c r="AB5" s="46" t="s">
        <v>24</v>
      </c>
      <c r="AC5" s="16"/>
      <c r="AD5" s="47"/>
    </row>
    <row r="6" spans="2:30" ht="18.75">
      <c r="B6" s="33">
        <v>1.5</v>
      </c>
      <c r="C6" s="34">
        <v>45</v>
      </c>
      <c r="D6" s="33">
        <v>10</v>
      </c>
      <c r="E6" s="33">
        <f t="shared" si="5"/>
        <v>0.16404199500000002</v>
      </c>
      <c r="F6" s="35">
        <v>0.05</v>
      </c>
      <c r="G6" s="36">
        <v>44.95</v>
      </c>
      <c r="H6" s="37">
        <f t="shared" si="6"/>
        <v>768.17501554748742</v>
      </c>
      <c r="I6" s="70">
        <f t="shared" si="0"/>
        <v>2625.7753300387317</v>
      </c>
      <c r="J6" s="75">
        <f t="shared" si="1"/>
        <v>820.86611781251327</v>
      </c>
      <c r="K6" s="54">
        <f t="shared" si="2"/>
        <v>3.420275490885472</v>
      </c>
      <c r="M6" s="65">
        <f t="shared" si="7"/>
        <v>55.716535376239996</v>
      </c>
      <c r="N6" s="66">
        <v>3.66</v>
      </c>
      <c r="O6" s="66">
        <v>0.57999999999999996</v>
      </c>
      <c r="P6" s="11">
        <f t="shared" si="8"/>
        <v>3.8100000038861999E-2</v>
      </c>
      <c r="Q6" s="8">
        <f t="shared" si="9"/>
        <v>1.1400918302951573E-3</v>
      </c>
      <c r="R6" s="12">
        <f t="shared" si="10"/>
        <v>3.8100000038861999E-2</v>
      </c>
      <c r="S6" s="13">
        <v>1000</v>
      </c>
      <c r="T6" s="14">
        <f t="shared" si="11"/>
        <v>3.8100000038861999E-2</v>
      </c>
      <c r="U6" s="15">
        <f t="shared" si="12"/>
        <v>7.2550000000000002E-4</v>
      </c>
      <c r="V6" s="38">
        <f t="shared" si="3"/>
        <v>28.025281831617249</v>
      </c>
      <c r="W6" s="62">
        <f t="shared" si="4"/>
        <v>5.7004591514757862E-2</v>
      </c>
      <c r="X6" s="12">
        <f>X4</f>
        <v>4181.3</v>
      </c>
      <c r="Z6" s="55" t="s">
        <v>18</v>
      </c>
      <c r="AA6" s="45" t="s">
        <v>19</v>
      </c>
      <c r="AB6" s="46" t="s">
        <v>21</v>
      </c>
      <c r="AC6" s="16"/>
      <c r="AD6" s="47"/>
    </row>
    <row r="7" spans="2:30" ht="19.5" thickBot="1">
      <c r="B7" s="33">
        <v>1.5</v>
      </c>
      <c r="C7" s="34">
        <v>45</v>
      </c>
      <c r="D7" s="33">
        <v>10</v>
      </c>
      <c r="E7" s="33">
        <f t="shared" si="5"/>
        <v>0.32808399000000005</v>
      </c>
      <c r="F7" s="35">
        <v>0.1</v>
      </c>
      <c r="G7" s="36">
        <v>44.95</v>
      </c>
      <c r="H7" s="37">
        <f t="shared" si="6"/>
        <v>1536.3500310949748</v>
      </c>
      <c r="I7" s="70">
        <f t="shared" si="0"/>
        <v>5251.5506600774634</v>
      </c>
      <c r="J7" s="75">
        <f t="shared" si="1"/>
        <v>1641.7322356250265</v>
      </c>
      <c r="K7" s="54">
        <f t="shared" si="2"/>
        <v>6.840550981770944</v>
      </c>
      <c r="M7" s="65">
        <f t="shared" si="7"/>
        <v>55.716535376239996</v>
      </c>
      <c r="N7" s="66">
        <v>3.66</v>
      </c>
      <c r="O7" s="66">
        <v>0.57999999999999996</v>
      </c>
      <c r="P7" s="11">
        <f t="shared" si="8"/>
        <v>3.8100000038861999E-2</v>
      </c>
      <c r="Q7" s="8">
        <f t="shared" si="9"/>
        <v>1.1400918302951573E-3</v>
      </c>
      <c r="R7" s="12">
        <f t="shared" si="10"/>
        <v>3.8100000038861999E-2</v>
      </c>
      <c r="S7" s="13">
        <v>1000</v>
      </c>
      <c r="T7" s="14">
        <f t="shared" si="11"/>
        <v>3.8100000038861999E-2</v>
      </c>
      <c r="U7" s="15">
        <f t="shared" si="12"/>
        <v>7.2550000000000002E-4</v>
      </c>
      <c r="V7" s="38">
        <f t="shared" si="3"/>
        <v>56.050563663234499</v>
      </c>
      <c r="W7" s="62">
        <f t="shared" si="4"/>
        <v>0.11400918302951572</v>
      </c>
      <c r="X7" s="12">
        <f>X6</f>
        <v>4181.3</v>
      </c>
      <c r="Z7" s="48" t="s">
        <v>18</v>
      </c>
      <c r="AA7" s="49" t="s">
        <v>19</v>
      </c>
      <c r="AB7" s="50" t="s">
        <v>22</v>
      </c>
      <c r="AC7" s="51"/>
      <c r="AD7" s="52"/>
    </row>
    <row r="8" spans="2:30" ht="18.75">
      <c r="B8" s="33">
        <v>1.5</v>
      </c>
      <c r="C8" s="34">
        <v>45</v>
      </c>
      <c r="D8" s="33">
        <v>10</v>
      </c>
      <c r="E8" s="33">
        <f t="shared" si="5"/>
        <v>0.49212598499999999</v>
      </c>
      <c r="F8" s="35">
        <v>0.15</v>
      </c>
      <c r="G8" s="36">
        <v>44.95</v>
      </c>
      <c r="H8" s="37">
        <f t="shared" si="6"/>
        <v>2304.5250466424623</v>
      </c>
      <c r="I8" s="70">
        <f t="shared" si="0"/>
        <v>7877.3259901161946</v>
      </c>
      <c r="J8" s="75">
        <f t="shared" si="1"/>
        <v>2462.5983534375396</v>
      </c>
      <c r="K8" s="54">
        <f t="shared" si="2"/>
        <v>10.260826472656415</v>
      </c>
      <c r="M8" s="65">
        <f t="shared" si="7"/>
        <v>55.716535376239996</v>
      </c>
      <c r="N8" s="66">
        <v>3.66</v>
      </c>
      <c r="O8" s="66">
        <v>0.57999999999999996</v>
      </c>
      <c r="P8" s="11">
        <f t="shared" si="8"/>
        <v>3.8100000038861999E-2</v>
      </c>
      <c r="Q8" s="8">
        <f t="shared" si="9"/>
        <v>1.1400918302951573E-3</v>
      </c>
      <c r="R8" s="12">
        <f t="shared" si="10"/>
        <v>3.8100000038861999E-2</v>
      </c>
      <c r="S8" s="13">
        <v>1000</v>
      </c>
      <c r="T8" s="14">
        <f t="shared" si="11"/>
        <v>3.8100000038861999E-2</v>
      </c>
      <c r="U8" s="15">
        <f t="shared" si="12"/>
        <v>7.2550000000000002E-4</v>
      </c>
      <c r="V8" s="38">
        <f t="shared" si="3"/>
        <v>84.075845494851748</v>
      </c>
      <c r="W8" s="62">
        <f t="shared" si="4"/>
        <v>0.17101377454427358</v>
      </c>
      <c r="X8" s="12">
        <f>X7</f>
        <v>4181.3</v>
      </c>
    </row>
    <row r="9" spans="2:30" ht="18.75">
      <c r="B9" s="33">
        <v>1.5</v>
      </c>
      <c r="C9" s="34">
        <v>45</v>
      </c>
      <c r="D9" s="33">
        <v>10</v>
      </c>
      <c r="E9" s="33">
        <f t="shared" si="5"/>
        <v>0.6561679800000001</v>
      </c>
      <c r="F9" s="35">
        <v>0.2</v>
      </c>
      <c r="G9" s="36">
        <v>44.95</v>
      </c>
      <c r="H9" s="37">
        <f t="shared" si="6"/>
        <v>3072.7000621899497</v>
      </c>
      <c r="I9" s="70">
        <f t="shared" si="0"/>
        <v>10503.101320154927</v>
      </c>
      <c r="J9" s="75">
        <f t="shared" si="1"/>
        <v>3283.4644712500531</v>
      </c>
      <c r="K9" s="54">
        <f t="shared" si="2"/>
        <v>13.681101963541888</v>
      </c>
      <c r="M9" s="65">
        <f t="shared" si="7"/>
        <v>55.716535376239996</v>
      </c>
      <c r="N9" s="66">
        <v>3.66</v>
      </c>
      <c r="O9" s="66">
        <v>0.57999999999999996</v>
      </c>
      <c r="P9" s="11">
        <f t="shared" si="8"/>
        <v>3.8100000038861999E-2</v>
      </c>
      <c r="Q9" s="8">
        <f t="shared" si="9"/>
        <v>1.1400918302951573E-3</v>
      </c>
      <c r="R9" s="12">
        <f t="shared" si="10"/>
        <v>3.8100000038861999E-2</v>
      </c>
      <c r="S9" s="13">
        <v>1000</v>
      </c>
      <c r="T9" s="14">
        <f t="shared" si="11"/>
        <v>3.8100000038861999E-2</v>
      </c>
      <c r="U9" s="15">
        <f t="shared" si="12"/>
        <v>7.2550000000000002E-4</v>
      </c>
      <c r="V9" s="38">
        <f t="shared" si="3"/>
        <v>112.101127326469</v>
      </c>
      <c r="W9" s="62">
        <f t="shared" si="4"/>
        <v>0.22801836605903145</v>
      </c>
      <c r="X9" s="12">
        <f>X8</f>
        <v>4181.3</v>
      </c>
    </row>
    <row r="10" spans="2:30" ht="18.75">
      <c r="B10" s="33">
        <v>1.5</v>
      </c>
      <c r="C10" s="34">
        <v>45</v>
      </c>
      <c r="D10" s="33">
        <v>10</v>
      </c>
      <c r="E10" s="33">
        <f t="shared" si="5"/>
        <v>0.82020997500000004</v>
      </c>
      <c r="F10" s="35">
        <v>0.25</v>
      </c>
      <c r="G10" s="36">
        <v>44.95</v>
      </c>
      <c r="H10" s="37">
        <f t="shared" si="6"/>
        <v>3840.8750777374371</v>
      </c>
      <c r="I10" s="70">
        <f t="shared" si="0"/>
        <v>13128.876650193659</v>
      </c>
      <c r="J10" s="75">
        <f t="shared" si="1"/>
        <v>4104.3305890625661</v>
      </c>
      <c r="K10" s="54">
        <f t="shared" si="2"/>
        <v>17.101377454427357</v>
      </c>
      <c r="M10" s="65">
        <f t="shared" si="7"/>
        <v>55.716535376239996</v>
      </c>
      <c r="N10" s="66">
        <v>3.66</v>
      </c>
      <c r="O10" s="66">
        <v>0.57999999999999996</v>
      </c>
      <c r="P10" s="11">
        <f t="shared" si="8"/>
        <v>3.8100000038861999E-2</v>
      </c>
      <c r="Q10" s="8">
        <f t="shared" si="9"/>
        <v>1.1400918302951573E-3</v>
      </c>
      <c r="R10" s="12">
        <f t="shared" si="10"/>
        <v>3.8100000038861999E-2</v>
      </c>
      <c r="S10" s="13">
        <v>1000</v>
      </c>
      <c r="T10" s="14">
        <f t="shared" si="11"/>
        <v>3.8100000038861999E-2</v>
      </c>
      <c r="U10" s="15">
        <f t="shared" si="12"/>
        <v>7.2550000000000002E-4</v>
      </c>
      <c r="V10" s="38">
        <f t="shared" si="3"/>
        <v>140.12640915808623</v>
      </c>
      <c r="W10" s="62">
        <f t="shared" si="4"/>
        <v>0.28502295757378932</v>
      </c>
      <c r="X10" s="12">
        <f>X9</f>
        <v>4181.3</v>
      </c>
      <c r="Z10"/>
      <c r="AB10"/>
    </row>
    <row r="11" spans="2:30" ht="18.75">
      <c r="B11" s="33">
        <v>1.5</v>
      </c>
      <c r="C11" s="34">
        <v>45</v>
      </c>
      <c r="D11" s="33">
        <v>10</v>
      </c>
      <c r="E11" s="33">
        <f t="shared" si="5"/>
        <v>0.98425196999999998</v>
      </c>
      <c r="F11" s="35">
        <v>0.3</v>
      </c>
      <c r="G11" s="36">
        <v>44.95</v>
      </c>
      <c r="H11" s="37">
        <f t="shared" si="6"/>
        <v>4609.0500932849245</v>
      </c>
      <c r="I11" s="70">
        <f t="shared" si="0"/>
        <v>15754.651980232389</v>
      </c>
      <c r="J11" s="75">
        <f t="shared" si="1"/>
        <v>4925.1967068750791</v>
      </c>
      <c r="K11" s="54">
        <f t="shared" si="2"/>
        <v>20.52165294531283</v>
      </c>
      <c r="M11" s="65">
        <f t="shared" si="7"/>
        <v>55.716535376239996</v>
      </c>
      <c r="N11" s="66">
        <v>3.66</v>
      </c>
      <c r="O11" s="66">
        <v>0.57999999999999996</v>
      </c>
      <c r="P11" s="11">
        <f t="shared" si="8"/>
        <v>3.8100000038861999E-2</v>
      </c>
      <c r="Q11" s="8">
        <f t="shared" si="9"/>
        <v>1.1400918302951573E-3</v>
      </c>
      <c r="R11" s="12">
        <f t="shared" si="10"/>
        <v>3.8100000038861999E-2</v>
      </c>
      <c r="S11" s="13">
        <v>1000</v>
      </c>
      <c r="T11" s="14">
        <f t="shared" si="11"/>
        <v>3.8100000038861999E-2</v>
      </c>
      <c r="U11" s="15">
        <f t="shared" si="12"/>
        <v>7.2550000000000002E-4</v>
      </c>
      <c r="V11" s="38">
        <f t="shared" si="3"/>
        <v>168.1516909897035</v>
      </c>
      <c r="W11" s="62">
        <f t="shared" si="4"/>
        <v>0.34202754908854716</v>
      </c>
      <c r="X11" s="12">
        <f>X10</f>
        <v>4181.3</v>
      </c>
    </row>
    <row r="12" spans="2:30" ht="18.75">
      <c r="B12" s="33">
        <v>1.5</v>
      </c>
      <c r="C12" s="34">
        <v>45</v>
      </c>
      <c r="D12" s="33">
        <v>10</v>
      </c>
      <c r="E12" s="33">
        <f t="shared" si="5"/>
        <v>1.1482939649999999</v>
      </c>
      <c r="F12" s="35">
        <v>0.35</v>
      </c>
      <c r="G12" s="36">
        <v>44.95</v>
      </c>
      <c r="H12" s="37">
        <f t="shared" si="6"/>
        <v>5377.2251088324119</v>
      </c>
      <c r="I12" s="70">
        <f t="shared" si="0"/>
        <v>18380.427310271123</v>
      </c>
      <c r="J12" s="75">
        <f t="shared" si="1"/>
        <v>5746.0628246875922</v>
      </c>
      <c r="K12" s="54">
        <f t="shared" si="2"/>
        <v>23.9419284361983</v>
      </c>
      <c r="M12" s="65">
        <f t="shared" si="7"/>
        <v>55.716535376239996</v>
      </c>
      <c r="N12" s="66">
        <v>3.66</v>
      </c>
      <c r="O12" s="66">
        <v>0.57999999999999996</v>
      </c>
      <c r="P12" s="11">
        <f t="shared" si="8"/>
        <v>3.8100000038861999E-2</v>
      </c>
      <c r="Q12" s="8">
        <f t="shared" si="9"/>
        <v>1.1400918302951573E-3</v>
      </c>
      <c r="R12" s="12">
        <f t="shared" si="10"/>
        <v>3.8100000038861999E-2</v>
      </c>
      <c r="S12" s="13">
        <v>1000</v>
      </c>
      <c r="T12" s="14">
        <f t="shared" si="11"/>
        <v>3.8100000038861999E-2</v>
      </c>
      <c r="U12" s="15">
        <f t="shared" si="12"/>
        <v>7.2550000000000002E-4</v>
      </c>
      <c r="V12" s="38">
        <f t="shared" si="3"/>
        <v>196.17697282132076</v>
      </c>
      <c r="W12" s="62">
        <f t="shared" si="4"/>
        <v>0.39903214060330505</v>
      </c>
      <c r="X12" s="12">
        <f>4.1813*1000</f>
        <v>4181.3</v>
      </c>
    </row>
    <row r="13" spans="2:30" ht="18.75">
      <c r="B13" s="33">
        <v>1.5</v>
      </c>
      <c r="C13" s="34">
        <v>45</v>
      </c>
      <c r="D13" s="33">
        <v>10</v>
      </c>
      <c r="E13" s="33">
        <f t="shared" si="5"/>
        <v>1.3123359600000002</v>
      </c>
      <c r="F13" s="35">
        <v>0.4</v>
      </c>
      <c r="G13" s="36">
        <v>44.95</v>
      </c>
      <c r="H13" s="37">
        <f t="shared" si="6"/>
        <v>6145.4001243798994</v>
      </c>
      <c r="I13" s="70">
        <f t="shared" si="0"/>
        <v>21006.202640309853</v>
      </c>
      <c r="J13" s="75">
        <f t="shared" si="1"/>
        <v>6566.9289425001061</v>
      </c>
      <c r="K13" s="54">
        <f t="shared" si="2"/>
        <v>27.362203927083776</v>
      </c>
      <c r="M13" s="65">
        <f t="shared" si="7"/>
        <v>55.716535376239996</v>
      </c>
      <c r="N13" s="66">
        <v>3.66</v>
      </c>
      <c r="O13" s="66">
        <v>0.57999999999999996</v>
      </c>
      <c r="P13" s="11">
        <f t="shared" si="8"/>
        <v>3.8100000038861999E-2</v>
      </c>
      <c r="Q13" s="8">
        <f t="shared" si="9"/>
        <v>1.1400918302951573E-3</v>
      </c>
      <c r="R13" s="12">
        <f t="shared" si="10"/>
        <v>3.8100000038861999E-2</v>
      </c>
      <c r="S13" s="13">
        <v>1000</v>
      </c>
      <c r="T13" s="14">
        <f t="shared" si="11"/>
        <v>3.8100000038861999E-2</v>
      </c>
      <c r="U13" s="15">
        <f t="shared" si="12"/>
        <v>7.2550000000000002E-4</v>
      </c>
      <c r="V13" s="38">
        <f t="shared" si="3"/>
        <v>224.202254652938</v>
      </c>
      <c r="W13" s="62">
        <f t="shared" si="4"/>
        <v>0.45603673211806289</v>
      </c>
      <c r="X13" s="12">
        <f>4.1813*1000</f>
        <v>4181.3</v>
      </c>
    </row>
    <row r="14" spans="2:30" ht="18.75">
      <c r="B14" s="33">
        <v>1.5</v>
      </c>
      <c r="C14" s="34">
        <v>45</v>
      </c>
      <c r="D14" s="33">
        <v>10</v>
      </c>
      <c r="E14" s="33">
        <f t="shared" si="5"/>
        <v>1.476377955</v>
      </c>
      <c r="F14" s="35">
        <v>0.45</v>
      </c>
      <c r="G14" s="36">
        <v>44.95</v>
      </c>
      <c r="H14" s="37">
        <f t="shared" si="6"/>
        <v>6913.5751399273877</v>
      </c>
      <c r="I14" s="70">
        <f t="shared" si="0"/>
        <v>23631.977970348584</v>
      </c>
      <c r="J14" s="75">
        <f t="shared" si="1"/>
        <v>7387.7950603126192</v>
      </c>
      <c r="K14" s="54">
        <f t="shared" si="2"/>
        <v>30.782479417969245</v>
      </c>
      <c r="M14" s="65">
        <f t="shared" si="7"/>
        <v>55.716535376239996</v>
      </c>
      <c r="N14" s="66">
        <v>3.66</v>
      </c>
      <c r="O14" s="66">
        <v>0.57999999999999996</v>
      </c>
      <c r="P14" s="11">
        <f t="shared" si="8"/>
        <v>3.8100000038861999E-2</v>
      </c>
      <c r="Q14" s="8">
        <f t="shared" si="9"/>
        <v>1.1400918302951573E-3</v>
      </c>
      <c r="R14" s="12">
        <f t="shared" si="10"/>
        <v>3.8100000038861999E-2</v>
      </c>
      <c r="S14" s="13">
        <v>1000</v>
      </c>
      <c r="T14" s="14">
        <f t="shared" si="11"/>
        <v>3.8100000038861999E-2</v>
      </c>
      <c r="U14" s="15">
        <f t="shared" si="12"/>
        <v>7.2550000000000002E-4</v>
      </c>
      <c r="V14" s="38">
        <f t="shared" si="3"/>
        <v>252.22753648455526</v>
      </c>
      <c r="W14" s="62">
        <f t="shared" si="4"/>
        <v>0.51304132363282073</v>
      </c>
      <c r="X14" s="12">
        <f>X12</f>
        <v>4181.3</v>
      </c>
    </row>
    <row r="15" spans="2:30" ht="18.75">
      <c r="B15" s="33">
        <v>1.5</v>
      </c>
      <c r="C15" s="34">
        <v>45</v>
      </c>
      <c r="D15" s="33">
        <v>10</v>
      </c>
      <c r="E15" s="33">
        <f t="shared" si="5"/>
        <v>1.6404199500000001</v>
      </c>
      <c r="F15" s="35">
        <v>0.5</v>
      </c>
      <c r="G15" s="36">
        <v>44.95</v>
      </c>
      <c r="H15" s="37">
        <f t="shared" si="6"/>
        <v>7681.7501554748742</v>
      </c>
      <c r="I15" s="70">
        <f t="shared" si="0"/>
        <v>26257.753300387318</v>
      </c>
      <c r="J15" s="75">
        <f t="shared" si="1"/>
        <v>8208.6611781251322</v>
      </c>
      <c r="K15" s="54">
        <f t="shared" si="2"/>
        <v>34.202754908854715</v>
      </c>
      <c r="M15" s="65">
        <f t="shared" si="7"/>
        <v>55.716535376239996</v>
      </c>
      <c r="N15" s="66">
        <v>3.66</v>
      </c>
      <c r="O15" s="66">
        <v>0.57999999999999996</v>
      </c>
      <c r="P15" s="11">
        <f t="shared" si="8"/>
        <v>3.8100000038861999E-2</v>
      </c>
      <c r="Q15" s="8">
        <f t="shared" si="9"/>
        <v>1.1400918302951573E-3</v>
      </c>
      <c r="R15" s="12">
        <f t="shared" si="10"/>
        <v>3.8100000038861999E-2</v>
      </c>
      <c r="S15" s="13">
        <v>1000</v>
      </c>
      <c r="T15" s="14">
        <f t="shared" si="11"/>
        <v>3.8100000038861999E-2</v>
      </c>
      <c r="U15" s="15">
        <f t="shared" si="12"/>
        <v>7.2550000000000002E-4</v>
      </c>
      <c r="V15" s="38">
        <f t="shared" si="3"/>
        <v>280.25281831617247</v>
      </c>
      <c r="W15" s="62">
        <f t="shared" si="4"/>
        <v>0.57004591514757863</v>
      </c>
      <c r="X15" s="12">
        <f>X14</f>
        <v>4181.3</v>
      </c>
    </row>
    <row r="16" spans="2:30" ht="18.75">
      <c r="B16" s="33">
        <v>1.5</v>
      </c>
      <c r="C16" s="34">
        <v>45</v>
      </c>
      <c r="D16" s="33">
        <v>10</v>
      </c>
      <c r="E16" s="33">
        <f t="shared" si="5"/>
        <v>1.8044619450000001</v>
      </c>
      <c r="F16" s="35">
        <v>0.55000000000000004</v>
      </c>
      <c r="G16" s="36">
        <v>44.95</v>
      </c>
      <c r="H16" s="37">
        <f t="shared" si="6"/>
        <v>8449.9251710223616</v>
      </c>
      <c r="I16" s="70">
        <f t="shared" si="0"/>
        <v>28883.528630426052</v>
      </c>
      <c r="J16" s="75">
        <f t="shared" si="1"/>
        <v>9029.5272959376471</v>
      </c>
      <c r="K16" s="54">
        <f t="shared" si="2"/>
        <v>37.623030399740195</v>
      </c>
      <c r="M16" s="65">
        <f t="shared" si="7"/>
        <v>55.716535376239996</v>
      </c>
      <c r="N16" s="66">
        <v>3.66</v>
      </c>
      <c r="O16" s="66">
        <v>0.57999999999999996</v>
      </c>
      <c r="P16" s="11">
        <f t="shared" si="8"/>
        <v>3.8100000038861999E-2</v>
      </c>
      <c r="Q16" s="8">
        <f t="shared" si="9"/>
        <v>1.1400918302951573E-3</v>
      </c>
      <c r="R16" s="12">
        <f t="shared" si="10"/>
        <v>3.8100000038861999E-2</v>
      </c>
      <c r="S16" s="13">
        <v>1000</v>
      </c>
      <c r="T16" s="14">
        <f t="shared" si="11"/>
        <v>3.8100000038861999E-2</v>
      </c>
      <c r="U16" s="15">
        <f t="shared" si="12"/>
        <v>7.2550000000000002E-4</v>
      </c>
      <c r="V16" s="38">
        <f t="shared" si="3"/>
        <v>308.27810014778976</v>
      </c>
      <c r="W16" s="62">
        <f t="shared" si="4"/>
        <v>0.62705050666233653</v>
      </c>
      <c r="X16" s="12">
        <f>X15</f>
        <v>4181.3</v>
      </c>
    </row>
    <row r="17" spans="2:29" ht="18.75">
      <c r="B17" s="33">
        <v>1.5</v>
      </c>
      <c r="C17" s="34">
        <v>45</v>
      </c>
      <c r="D17" s="33">
        <v>10</v>
      </c>
      <c r="E17" s="33">
        <f t="shared" si="5"/>
        <v>1.96850394</v>
      </c>
      <c r="F17" s="35">
        <v>0.6</v>
      </c>
      <c r="G17" s="36">
        <v>44.95</v>
      </c>
      <c r="H17" s="37">
        <f t="shared" si="6"/>
        <v>9218.100186569849</v>
      </c>
      <c r="I17" s="70">
        <f t="shared" si="0"/>
        <v>31509.303960464778</v>
      </c>
      <c r="J17" s="75">
        <f t="shared" si="1"/>
        <v>9850.3934137501583</v>
      </c>
      <c r="K17" s="54">
        <f t="shared" si="2"/>
        <v>41.04330589062566</v>
      </c>
      <c r="M17" s="65">
        <f t="shared" si="7"/>
        <v>55.716535376239996</v>
      </c>
      <c r="N17" s="66">
        <v>3.66</v>
      </c>
      <c r="O17" s="66">
        <v>0.57999999999999996</v>
      </c>
      <c r="P17" s="11">
        <f t="shared" si="8"/>
        <v>3.8100000038861999E-2</v>
      </c>
      <c r="Q17" s="8">
        <f t="shared" si="9"/>
        <v>1.1400918302951573E-3</v>
      </c>
      <c r="R17" s="12">
        <f t="shared" si="10"/>
        <v>3.8100000038861999E-2</v>
      </c>
      <c r="S17" s="13">
        <v>1000</v>
      </c>
      <c r="T17" s="14">
        <f t="shared" si="11"/>
        <v>3.8100000038861999E-2</v>
      </c>
      <c r="U17" s="15">
        <f t="shared" si="12"/>
        <v>7.2550000000000002E-4</v>
      </c>
      <c r="V17" s="38">
        <f t="shared" si="3"/>
        <v>336.30338197940699</v>
      </c>
      <c r="W17" s="62">
        <f t="shared" si="4"/>
        <v>0.68405509817709431</v>
      </c>
      <c r="X17" s="12">
        <f>X16</f>
        <v>4181.3</v>
      </c>
    </row>
    <row r="18" spans="2:29" ht="18.75">
      <c r="B18" s="33">
        <v>1.5</v>
      </c>
      <c r="C18" s="34">
        <v>45</v>
      </c>
      <c r="D18" s="33">
        <v>10</v>
      </c>
      <c r="E18" s="33">
        <f t="shared" si="5"/>
        <v>2.132545935</v>
      </c>
      <c r="F18" s="35">
        <v>0.65</v>
      </c>
      <c r="G18" s="36">
        <v>44.95</v>
      </c>
      <c r="H18" s="37">
        <f t="shared" si="6"/>
        <v>9986.2752021173383</v>
      </c>
      <c r="I18" s="70">
        <f t="shared" si="0"/>
        <v>34135.079290503512</v>
      </c>
      <c r="J18" s="75">
        <f t="shared" si="1"/>
        <v>10671.259531562671</v>
      </c>
      <c r="K18" s="54">
        <f t="shared" si="2"/>
        <v>44.463581381511133</v>
      </c>
      <c r="M18" s="65">
        <f t="shared" si="7"/>
        <v>55.716535376239996</v>
      </c>
      <c r="N18" s="66">
        <v>3.66</v>
      </c>
      <c r="O18" s="66">
        <v>0.57999999999999996</v>
      </c>
      <c r="P18" s="11">
        <f t="shared" si="8"/>
        <v>3.8100000038861999E-2</v>
      </c>
      <c r="Q18" s="8">
        <f t="shared" si="9"/>
        <v>1.1400918302951573E-3</v>
      </c>
      <c r="R18" s="12">
        <f t="shared" si="10"/>
        <v>3.8100000038861999E-2</v>
      </c>
      <c r="S18" s="13">
        <v>1000</v>
      </c>
      <c r="T18" s="14">
        <f t="shared" si="11"/>
        <v>3.8100000038861999E-2</v>
      </c>
      <c r="U18" s="15">
        <f t="shared" si="12"/>
        <v>7.2550000000000002E-4</v>
      </c>
      <c r="V18" s="38">
        <f t="shared" si="3"/>
        <v>364.32866381102428</v>
      </c>
      <c r="W18" s="62">
        <f t="shared" si="4"/>
        <v>0.74105968969185221</v>
      </c>
      <c r="X18" s="12">
        <f>X17</f>
        <v>4181.3</v>
      </c>
    </row>
    <row r="19" spans="2:29" ht="18.75">
      <c r="B19" s="33">
        <v>1.5</v>
      </c>
      <c r="C19" s="34">
        <v>45</v>
      </c>
      <c r="D19" s="33">
        <v>10</v>
      </c>
      <c r="E19" s="33">
        <f t="shared" si="5"/>
        <v>2.2965879299999998</v>
      </c>
      <c r="F19" s="35">
        <v>0.7</v>
      </c>
      <c r="G19" s="36">
        <v>44.95</v>
      </c>
      <c r="H19" s="37">
        <f t="shared" si="6"/>
        <v>10754.450217664824</v>
      </c>
      <c r="I19" s="70">
        <f t="shared" si="0"/>
        <v>36760.854620542246</v>
      </c>
      <c r="J19" s="75">
        <f t="shared" si="1"/>
        <v>11492.125649375184</v>
      </c>
      <c r="K19" s="54">
        <f t="shared" si="2"/>
        <v>47.883856872396599</v>
      </c>
      <c r="M19" s="65">
        <f t="shared" si="7"/>
        <v>55.716535376239996</v>
      </c>
      <c r="N19" s="66">
        <v>3.66</v>
      </c>
      <c r="O19" s="66">
        <v>0.57999999999999996</v>
      </c>
      <c r="P19" s="11">
        <f t="shared" si="8"/>
        <v>3.8100000038861999E-2</v>
      </c>
      <c r="Q19" s="8">
        <f t="shared" si="9"/>
        <v>1.1400918302951573E-3</v>
      </c>
      <c r="R19" s="12">
        <f t="shared" si="10"/>
        <v>3.8100000038861999E-2</v>
      </c>
      <c r="S19" s="13">
        <v>1000</v>
      </c>
      <c r="T19" s="14">
        <f t="shared" si="11"/>
        <v>3.8100000038861999E-2</v>
      </c>
      <c r="U19" s="15">
        <f t="shared" si="12"/>
        <v>7.2550000000000002E-4</v>
      </c>
      <c r="V19" s="38">
        <f t="shared" si="3"/>
        <v>392.35394564264152</v>
      </c>
      <c r="W19" s="62">
        <f t="shared" si="4"/>
        <v>0.7980642812066101</v>
      </c>
      <c r="X19" s="12">
        <f>X18</f>
        <v>4181.3</v>
      </c>
    </row>
    <row r="20" spans="2:29" ht="18.75">
      <c r="B20" s="33">
        <v>1.5</v>
      </c>
      <c r="C20" s="34">
        <v>45</v>
      </c>
      <c r="D20" s="33">
        <v>10</v>
      </c>
      <c r="E20" s="33">
        <f t="shared" si="5"/>
        <v>2.4606299250000001</v>
      </c>
      <c r="F20" s="35">
        <v>0.75</v>
      </c>
      <c r="G20" s="36">
        <v>44.95</v>
      </c>
      <c r="H20" s="37">
        <f t="shared" si="6"/>
        <v>11522.625233212313</v>
      </c>
      <c r="I20" s="70">
        <f t="shared" si="0"/>
        <v>39386.629950580973</v>
      </c>
      <c r="J20" s="75">
        <f t="shared" si="1"/>
        <v>12312.991767187697</v>
      </c>
      <c r="K20" s="54">
        <f t="shared" si="2"/>
        <v>51.304132363282072</v>
      </c>
      <c r="M20" s="65">
        <f t="shared" si="7"/>
        <v>55.716535376239996</v>
      </c>
      <c r="N20" s="66">
        <v>3.66</v>
      </c>
      <c r="O20" s="66">
        <v>0.57999999999999996</v>
      </c>
      <c r="P20" s="11">
        <f t="shared" si="8"/>
        <v>3.8100000038861999E-2</v>
      </c>
      <c r="Q20" s="8">
        <f t="shared" si="9"/>
        <v>1.1400918302951573E-3</v>
      </c>
      <c r="R20" s="12">
        <f t="shared" si="10"/>
        <v>3.8100000038861999E-2</v>
      </c>
      <c r="S20" s="13">
        <v>1000</v>
      </c>
      <c r="T20" s="14">
        <f t="shared" si="11"/>
        <v>3.8100000038861999E-2</v>
      </c>
      <c r="U20" s="15">
        <f t="shared" si="12"/>
        <v>7.2550000000000002E-4</v>
      </c>
      <c r="V20" s="38">
        <f t="shared" si="3"/>
        <v>420.37922747425876</v>
      </c>
      <c r="W20" s="62">
        <f t="shared" si="4"/>
        <v>0.85506887272136789</v>
      </c>
      <c r="X20" s="12">
        <f>4.1813*1000</f>
        <v>4181.3</v>
      </c>
    </row>
    <row r="21" spans="2:29" ht="18.75">
      <c r="B21" s="33">
        <v>1.5</v>
      </c>
      <c r="C21" s="34">
        <v>45</v>
      </c>
      <c r="D21" s="33">
        <v>10</v>
      </c>
      <c r="E21" s="33">
        <f t="shared" si="5"/>
        <v>2.6246719200000004</v>
      </c>
      <c r="F21" s="35">
        <v>0.8</v>
      </c>
      <c r="G21" s="36">
        <v>44.95</v>
      </c>
      <c r="H21" s="37">
        <f t="shared" si="6"/>
        <v>12290.800248759799</v>
      </c>
      <c r="I21" s="70">
        <f t="shared" si="0"/>
        <v>42012.405280619707</v>
      </c>
      <c r="J21" s="75">
        <f t="shared" si="1"/>
        <v>13133.857885000212</v>
      </c>
      <c r="K21" s="54">
        <f t="shared" si="2"/>
        <v>54.724407854167552</v>
      </c>
      <c r="M21" s="65">
        <f t="shared" si="7"/>
        <v>55.716535376239996</v>
      </c>
      <c r="N21" s="66">
        <v>3.66</v>
      </c>
      <c r="O21" s="66">
        <v>0.57999999999999996</v>
      </c>
      <c r="P21" s="11">
        <f t="shared" si="8"/>
        <v>3.8100000038861999E-2</v>
      </c>
      <c r="Q21" s="8">
        <f t="shared" si="9"/>
        <v>1.1400918302951573E-3</v>
      </c>
      <c r="R21" s="12">
        <f t="shared" si="10"/>
        <v>3.8100000038861999E-2</v>
      </c>
      <c r="S21" s="13">
        <v>1000</v>
      </c>
      <c r="T21" s="14">
        <f t="shared" si="11"/>
        <v>3.8100000038861999E-2</v>
      </c>
      <c r="U21" s="15">
        <f t="shared" si="12"/>
        <v>7.2550000000000002E-4</v>
      </c>
      <c r="V21" s="38">
        <f t="shared" si="3"/>
        <v>448.40450930587599</v>
      </c>
      <c r="W21" s="62">
        <f t="shared" si="4"/>
        <v>0.91207346423612579</v>
      </c>
      <c r="X21" s="12">
        <f>4.1813*1000</f>
        <v>4181.3</v>
      </c>
    </row>
    <row r="22" spans="2:29" ht="18.75">
      <c r="B22" s="33">
        <v>1.5</v>
      </c>
      <c r="C22" s="34">
        <v>45</v>
      </c>
      <c r="D22" s="33">
        <v>10</v>
      </c>
      <c r="E22" s="33">
        <f t="shared" si="5"/>
        <v>2.7887139150000002</v>
      </c>
      <c r="F22" s="35">
        <v>0.85</v>
      </c>
      <c r="G22" s="36">
        <v>44.95</v>
      </c>
      <c r="H22" s="37">
        <f t="shared" si="6"/>
        <v>13058.975264307286</v>
      </c>
      <c r="I22" s="70">
        <f t="shared" si="0"/>
        <v>44638.180610658434</v>
      </c>
      <c r="J22" s="75">
        <f t="shared" si="1"/>
        <v>13954.724002812723</v>
      </c>
      <c r="K22" s="54">
        <f t="shared" si="2"/>
        <v>58.144683345053018</v>
      </c>
      <c r="M22" s="65">
        <f t="shared" si="7"/>
        <v>55.716535376239996</v>
      </c>
      <c r="N22" s="66">
        <v>3.66</v>
      </c>
      <c r="O22" s="66">
        <v>0.57999999999999996</v>
      </c>
      <c r="P22" s="11">
        <f t="shared" si="8"/>
        <v>3.8100000038861999E-2</v>
      </c>
      <c r="Q22" s="8">
        <f t="shared" si="9"/>
        <v>1.1400918302951573E-3</v>
      </c>
      <c r="R22" s="12">
        <f t="shared" si="10"/>
        <v>3.8100000038861999E-2</v>
      </c>
      <c r="S22" s="13">
        <v>1000</v>
      </c>
      <c r="T22" s="14">
        <f t="shared" si="11"/>
        <v>3.8100000038861999E-2</v>
      </c>
      <c r="U22" s="15">
        <f t="shared" si="12"/>
        <v>7.2550000000000002E-4</v>
      </c>
      <c r="V22" s="38">
        <f t="shared" si="3"/>
        <v>476.42979113749323</v>
      </c>
      <c r="W22" s="62">
        <f t="shared" si="4"/>
        <v>0.96907805575088368</v>
      </c>
      <c r="X22" s="12">
        <f>X20</f>
        <v>4181.3</v>
      </c>
    </row>
    <row r="23" spans="2:29" ht="18.75">
      <c r="B23" s="33">
        <v>1.5</v>
      </c>
      <c r="C23" s="34">
        <v>45</v>
      </c>
      <c r="D23" s="33">
        <v>10</v>
      </c>
      <c r="E23" s="33">
        <f t="shared" si="5"/>
        <v>2.95275591</v>
      </c>
      <c r="F23" s="35">
        <v>0.9</v>
      </c>
      <c r="G23" s="36">
        <v>44.95</v>
      </c>
      <c r="H23" s="37">
        <f t="shared" si="6"/>
        <v>13827.150279854775</v>
      </c>
      <c r="I23" s="70">
        <f t="shared" si="0"/>
        <v>47263.955940697168</v>
      </c>
      <c r="J23" s="75">
        <f t="shared" si="1"/>
        <v>14775.590120625238</v>
      </c>
      <c r="K23" s="54">
        <f t="shared" si="2"/>
        <v>61.564958835938491</v>
      </c>
      <c r="M23" s="65">
        <f t="shared" si="7"/>
        <v>55.716535376239996</v>
      </c>
      <c r="N23" s="66">
        <v>3.66</v>
      </c>
      <c r="O23" s="66">
        <v>0.57999999999999996</v>
      </c>
      <c r="P23" s="11">
        <f t="shared" si="8"/>
        <v>3.8100000038861999E-2</v>
      </c>
      <c r="Q23" s="8">
        <f t="shared" si="9"/>
        <v>1.1400918302951573E-3</v>
      </c>
      <c r="R23" s="12">
        <f t="shared" si="10"/>
        <v>3.8100000038861999E-2</v>
      </c>
      <c r="S23" s="13">
        <v>1000</v>
      </c>
      <c r="T23" s="14">
        <f t="shared" si="11"/>
        <v>3.8100000038861999E-2</v>
      </c>
      <c r="U23" s="15">
        <f t="shared" si="12"/>
        <v>7.2550000000000002E-4</v>
      </c>
      <c r="V23" s="38">
        <f t="shared" si="3"/>
        <v>504.45507296911052</v>
      </c>
      <c r="W23" s="62">
        <f t="shared" si="4"/>
        <v>1.0260826472656415</v>
      </c>
      <c r="X23" s="12">
        <f>X22</f>
        <v>4181.3</v>
      </c>
    </row>
    <row r="24" spans="2:29" ht="18.75">
      <c r="B24" s="33">
        <v>1.5</v>
      </c>
      <c r="C24" s="34">
        <v>45</v>
      </c>
      <c r="D24" s="33">
        <v>10</v>
      </c>
      <c r="E24" s="33">
        <f t="shared" si="5"/>
        <v>3.1167979049999999</v>
      </c>
      <c r="F24" s="35">
        <v>0.95</v>
      </c>
      <c r="G24" s="36">
        <v>44.95</v>
      </c>
      <c r="H24" s="37">
        <f t="shared" si="6"/>
        <v>14595.325295402259</v>
      </c>
      <c r="I24" s="70">
        <f t="shared" si="0"/>
        <v>49889.731270735901</v>
      </c>
      <c r="J24" s="75">
        <f t="shared" si="1"/>
        <v>15596.45623843775</v>
      </c>
      <c r="K24" s="54">
        <f t="shared" si="2"/>
        <v>64.985234326823957</v>
      </c>
      <c r="M24" s="65">
        <f t="shared" si="7"/>
        <v>55.716535376239996</v>
      </c>
      <c r="N24" s="66">
        <v>3.66</v>
      </c>
      <c r="O24" s="66">
        <v>0.57999999999999996</v>
      </c>
      <c r="P24" s="11">
        <f t="shared" si="8"/>
        <v>3.8100000038861999E-2</v>
      </c>
      <c r="Q24" s="8">
        <f t="shared" si="9"/>
        <v>1.1400918302951573E-3</v>
      </c>
      <c r="R24" s="12">
        <f t="shared" si="10"/>
        <v>3.8100000038861999E-2</v>
      </c>
      <c r="S24" s="13">
        <v>1000</v>
      </c>
      <c r="T24" s="14">
        <f t="shared" si="11"/>
        <v>3.8100000038861999E-2</v>
      </c>
      <c r="U24" s="15">
        <f t="shared" si="12"/>
        <v>7.2550000000000002E-4</v>
      </c>
      <c r="V24" s="38">
        <f t="shared" si="3"/>
        <v>532.4803548007277</v>
      </c>
      <c r="W24" s="62">
        <f t="shared" si="4"/>
        <v>1.0830872387803994</v>
      </c>
      <c r="X24" s="12">
        <f>X23</f>
        <v>4181.3</v>
      </c>
    </row>
    <row r="25" spans="2:29" ht="18.75">
      <c r="B25" s="33">
        <v>1.5</v>
      </c>
      <c r="C25" s="34">
        <v>45</v>
      </c>
      <c r="D25" s="33">
        <v>10</v>
      </c>
      <c r="E25" s="33">
        <f t="shared" si="5"/>
        <v>3.2808399000000001</v>
      </c>
      <c r="F25" s="35">
        <v>1</v>
      </c>
      <c r="G25" s="36">
        <v>44.95</v>
      </c>
      <c r="H25" s="37">
        <f t="shared" si="6"/>
        <v>15363.500310949748</v>
      </c>
      <c r="I25" s="70">
        <f t="shared" si="0"/>
        <v>52515.506600774635</v>
      </c>
      <c r="J25" s="75">
        <f t="shared" si="1"/>
        <v>16417.322356250264</v>
      </c>
      <c r="K25" s="54">
        <f t="shared" si="2"/>
        <v>68.405509817709429</v>
      </c>
      <c r="M25" s="65">
        <f t="shared" si="7"/>
        <v>55.716535376239996</v>
      </c>
      <c r="N25" s="66">
        <v>3.66</v>
      </c>
      <c r="O25" s="66">
        <v>0.57999999999999996</v>
      </c>
      <c r="P25" s="11">
        <f t="shared" si="8"/>
        <v>3.8100000038861999E-2</v>
      </c>
      <c r="Q25" s="8">
        <f t="shared" si="9"/>
        <v>1.1400918302951573E-3</v>
      </c>
      <c r="R25" s="12">
        <f t="shared" si="10"/>
        <v>3.8100000038861999E-2</v>
      </c>
      <c r="S25" s="13">
        <v>1000</v>
      </c>
      <c r="T25" s="14">
        <f t="shared" si="11"/>
        <v>3.8100000038861999E-2</v>
      </c>
      <c r="U25" s="15">
        <f t="shared" si="12"/>
        <v>7.2550000000000002E-4</v>
      </c>
      <c r="V25" s="38">
        <f t="shared" si="3"/>
        <v>560.50563663234493</v>
      </c>
      <c r="W25" s="62">
        <f t="shared" si="4"/>
        <v>1.1400918302951573</v>
      </c>
      <c r="X25" s="12">
        <f>X24</f>
        <v>4181.3</v>
      </c>
    </row>
    <row r="26" spans="2:29" ht="18.75">
      <c r="B26" s="33">
        <v>1.5</v>
      </c>
      <c r="C26" s="34">
        <v>45</v>
      </c>
      <c r="D26" s="33">
        <v>10</v>
      </c>
      <c r="E26" s="33">
        <f t="shared" si="5"/>
        <v>3.4448818950000004</v>
      </c>
      <c r="F26" s="35">
        <v>1.05</v>
      </c>
      <c r="G26" s="36">
        <v>44.95</v>
      </c>
      <c r="H26" s="37">
        <f t="shared" si="6"/>
        <v>16131.675326497239</v>
      </c>
      <c r="I26" s="70">
        <f t="shared" si="0"/>
        <v>55141.281930813369</v>
      </c>
      <c r="J26" s="75">
        <f t="shared" si="1"/>
        <v>17238.188474062776</v>
      </c>
      <c r="K26" s="54">
        <f t="shared" si="2"/>
        <v>71.825785308594902</v>
      </c>
      <c r="M26" s="65">
        <f t="shared" si="7"/>
        <v>55.716535376239996</v>
      </c>
      <c r="N26" s="66">
        <v>3.66</v>
      </c>
      <c r="O26" s="66">
        <v>0.57999999999999996</v>
      </c>
      <c r="P26" s="11">
        <f t="shared" si="8"/>
        <v>3.8100000038861999E-2</v>
      </c>
      <c r="Q26" s="8">
        <f t="shared" si="9"/>
        <v>1.1400918302951573E-3</v>
      </c>
      <c r="R26" s="12">
        <f t="shared" si="10"/>
        <v>3.8100000038861999E-2</v>
      </c>
      <c r="S26" s="13">
        <v>1000</v>
      </c>
      <c r="T26" s="14">
        <f t="shared" si="11"/>
        <v>3.8100000038861999E-2</v>
      </c>
      <c r="U26" s="15">
        <f t="shared" si="12"/>
        <v>7.2550000000000002E-4</v>
      </c>
      <c r="V26" s="38">
        <f t="shared" si="3"/>
        <v>588.53091846396228</v>
      </c>
      <c r="W26" s="62">
        <f t="shared" si="4"/>
        <v>1.1970964218099152</v>
      </c>
      <c r="X26" s="12">
        <f>X25</f>
        <v>4181.3</v>
      </c>
    </row>
    <row r="27" spans="2:29" ht="18.75">
      <c r="B27" s="33">
        <v>1.5</v>
      </c>
      <c r="C27" s="34">
        <v>45</v>
      </c>
      <c r="D27" s="33">
        <v>10</v>
      </c>
      <c r="E27" s="33">
        <f t="shared" si="5"/>
        <v>3.6089238900000002</v>
      </c>
      <c r="F27" s="35">
        <v>1.1000000000000001</v>
      </c>
      <c r="G27" s="36">
        <v>44.95</v>
      </c>
      <c r="H27" s="37">
        <f t="shared" si="6"/>
        <v>16899.850342044723</v>
      </c>
      <c r="I27" s="70">
        <f t="shared" si="0"/>
        <v>57767.057260852103</v>
      </c>
      <c r="J27" s="75">
        <f t="shared" si="1"/>
        <v>18059.054591875294</v>
      </c>
      <c r="K27" s="54">
        <f t="shared" si="2"/>
        <v>75.246060799480389</v>
      </c>
      <c r="M27" s="65">
        <f t="shared" si="7"/>
        <v>55.716535376239996</v>
      </c>
      <c r="N27" s="66">
        <v>3.66</v>
      </c>
      <c r="O27" s="66">
        <v>0.57999999999999996</v>
      </c>
      <c r="P27" s="11">
        <f t="shared" si="8"/>
        <v>3.8100000038861999E-2</v>
      </c>
      <c r="Q27" s="8">
        <f t="shared" si="9"/>
        <v>1.1400918302951573E-3</v>
      </c>
      <c r="R27" s="12">
        <f t="shared" si="10"/>
        <v>3.8100000038861999E-2</v>
      </c>
      <c r="S27" s="13">
        <v>1000</v>
      </c>
      <c r="T27" s="14">
        <f t="shared" si="11"/>
        <v>3.8100000038861999E-2</v>
      </c>
      <c r="U27" s="15">
        <f t="shared" si="12"/>
        <v>7.2550000000000002E-4</v>
      </c>
      <c r="V27" s="38">
        <f t="shared" si="3"/>
        <v>616.55620029557952</v>
      </c>
      <c r="W27" s="62">
        <f t="shared" si="4"/>
        <v>1.2541010133246731</v>
      </c>
      <c r="X27" s="12">
        <f>X26</f>
        <v>4181.3</v>
      </c>
    </row>
    <row r="28" spans="2:29" ht="18.75">
      <c r="B28" s="33">
        <v>1.5</v>
      </c>
      <c r="C28" s="34">
        <v>45</v>
      </c>
      <c r="D28" s="33">
        <v>10</v>
      </c>
      <c r="E28" s="33">
        <f t="shared" si="5"/>
        <v>3.7729658850000001</v>
      </c>
      <c r="F28" s="35">
        <v>1.1499999999999999</v>
      </c>
      <c r="G28" s="36">
        <v>44.95</v>
      </c>
      <c r="H28" s="37">
        <f t="shared" si="6"/>
        <v>17668.025357592214</v>
      </c>
      <c r="I28" s="70">
        <f t="shared" si="0"/>
        <v>60392.832590890823</v>
      </c>
      <c r="J28" s="75">
        <f t="shared" si="1"/>
        <v>18879.920709687802</v>
      </c>
      <c r="K28" s="54">
        <f t="shared" si="2"/>
        <v>78.666336290365848</v>
      </c>
      <c r="M28" s="65">
        <f t="shared" si="7"/>
        <v>55.716535376239996</v>
      </c>
      <c r="N28" s="66">
        <v>3.66</v>
      </c>
      <c r="O28" s="66">
        <v>0.57999999999999996</v>
      </c>
      <c r="P28" s="11">
        <f t="shared" si="8"/>
        <v>3.8100000038861999E-2</v>
      </c>
      <c r="Q28" s="8">
        <f t="shared" si="9"/>
        <v>1.1400918302951573E-3</v>
      </c>
      <c r="R28" s="12">
        <f t="shared" si="10"/>
        <v>3.8100000038861999E-2</v>
      </c>
      <c r="S28" s="13">
        <v>1000</v>
      </c>
      <c r="T28" s="14">
        <f t="shared" si="11"/>
        <v>3.8100000038861999E-2</v>
      </c>
      <c r="U28" s="15">
        <f t="shared" si="12"/>
        <v>7.2550000000000002E-4</v>
      </c>
      <c r="V28" s="38">
        <f t="shared" si="3"/>
        <v>644.58148212719686</v>
      </c>
      <c r="W28" s="62">
        <f t="shared" si="4"/>
        <v>1.3111056048394309</v>
      </c>
      <c r="X28" s="12">
        <f t="shared" ref="X28:X31" si="13">X27</f>
        <v>4181.3</v>
      </c>
      <c r="Y28" s="16"/>
      <c r="Z28" s="16"/>
      <c r="AA28" s="16"/>
      <c r="AB28" s="16"/>
      <c r="AC28" s="16"/>
    </row>
    <row r="29" spans="2:29" ht="18.75">
      <c r="B29" s="33">
        <v>1.5</v>
      </c>
      <c r="C29" s="34">
        <v>45</v>
      </c>
      <c r="D29" s="33">
        <v>10</v>
      </c>
      <c r="E29" s="33">
        <f t="shared" si="5"/>
        <v>3.9370078799999999</v>
      </c>
      <c r="F29" s="35">
        <v>1.2</v>
      </c>
      <c r="G29" s="36">
        <v>44.95</v>
      </c>
      <c r="H29" s="37">
        <f t="shared" si="6"/>
        <v>18436.200373139698</v>
      </c>
      <c r="I29" s="70">
        <f t="shared" si="0"/>
        <v>63018.607920929557</v>
      </c>
      <c r="J29" s="75">
        <f t="shared" si="1"/>
        <v>19700.786827500317</v>
      </c>
      <c r="K29" s="54">
        <f t="shared" si="2"/>
        <v>82.086611781251321</v>
      </c>
      <c r="M29" s="65">
        <f t="shared" si="7"/>
        <v>55.716535376239996</v>
      </c>
      <c r="N29" s="66">
        <v>3.66</v>
      </c>
      <c r="O29" s="66">
        <v>0.57999999999999996</v>
      </c>
      <c r="P29" s="11">
        <f t="shared" si="8"/>
        <v>3.8100000038861999E-2</v>
      </c>
      <c r="Q29" s="8">
        <f t="shared" si="9"/>
        <v>1.1400918302951573E-3</v>
      </c>
      <c r="R29" s="12">
        <f t="shared" si="10"/>
        <v>3.8100000038861999E-2</v>
      </c>
      <c r="S29" s="13">
        <v>1000</v>
      </c>
      <c r="T29" s="14">
        <f t="shared" si="11"/>
        <v>3.8100000038861999E-2</v>
      </c>
      <c r="U29" s="15">
        <f t="shared" si="12"/>
        <v>7.2550000000000002E-4</v>
      </c>
      <c r="V29" s="38">
        <f t="shared" si="3"/>
        <v>672.60676395881399</v>
      </c>
      <c r="W29" s="62">
        <f t="shared" si="4"/>
        <v>1.3681101963541886</v>
      </c>
      <c r="X29" s="12">
        <f t="shared" si="13"/>
        <v>4181.3</v>
      </c>
      <c r="Y29" s="16"/>
      <c r="Z29" s="16"/>
      <c r="AA29" s="16"/>
      <c r="AB29" s="16"/>
      <c r="AC29" s="16"/>
    </row>
    <row r="30" spans="2:29" ht="18.75">
      <c r="B30" s="33">
        <v>1.5</v>
      </c>
      <c r="C30" s="34">
        <v>45</v>
      </c>
      <c r="D30" s="33">
        <v>10</v>
      </c>
      <c r="E30" s="33">
        <f t="shared" si="5"/>
        <v>4.1010498750000002</v>
      </c>
      <c r="F30" s="35">
        <v>1.25</v>
      </c>
      <c r="G30" s="36">
        <v>44.95</v>
      </c>
      <c r="H30" s="37">
        <f t="shared" si="6"/>
        <v>19204.375388687185</v>
      </c>
      <c r="I30" s="70">
        <f t="shared" si="0"/>
        <v>65644.383250968298</v>
      </c>
      <c r="J30" s="75">
        <f t="shared" si="1"/>
        <v>20521.652945312831</v>
      </c>
      <c r="K30" s="54">
        <f t="shared" si="2"/>
        <v>85.506887272136794</v>
      </c>
      <c r="M30" s="65">
        <f t="shared" si="7"/>
        <v>55.716535376239996</v>
      </c>
      <c r="N30" s="66">
        <v>3.66</v>
      </c>
      <c r="O30" s="66">
        <v>0.57999999999999996</v>
      </c>
      <c r="P30" s="11">
        <f t="shared" si="8"/>
        <v>3.8100000038861999E-2</v>
      </c>
      <c r="Q30" s="8">
        <f t="shared" si="9"/>
        <v>1.1400918302951573E-3</v>
      </c>
      <c r="R30" s="12">
        <f t="shared" si="10"/>
        <v>3.8100000038861999E-2</v>
      </c>
      <c r="S30" s="13">
        <v>1000</v>
      </c>
      <c r="T30" s="14">
        <f t="shared" si="11"/>
        <v>3.8100000038861999E-2</v>
      </c>
      <c r="U30" s="15">
        <f t="shared" si="12"/>
        <v>7.2550000000000002E-4</v>
      </c>
      <c r="V30" s="38">
        <f t="shared" si="3"/>
        <v>700.63204579043122</v>
      </c>
      <c r="W30" s="62">
        <f t="shared" si="4"/>
        <v>1.4251147878689465</v>
      </c>
      <c r="X30" s="12">
        <f t="shared" si="13"/>
        <v>4181.3</v>
      </c>
      <c r="Y30" s="16"/>
      <c r="Z30" s="16"/>
      <c r="AA30" s="16"/>
      <c r="AB30" s="16"/>
      <c r="AC30" s="16"/>
    </row>
    <row r="31" spans="2:29" ht="18.75">
      <c r="B31" s="33">
        <v>1.5</v>
      </c>
      <c r="C31" s="34">
        <v>45</v>
      </c>
      <c r="D31" s="33">
        <v>10</v>
      </c>
      <c r="E31" s="33">
        <f t="shared" si="5"/>
        <v>4.26509187</v>
      </c>
      <c r="F31" s="35">
        <v>1.3</v>
      </c>
      <c r="G31" s="36">
        <v>44.95</v>
      </c>
      <c r="H31" s="37">
        <f t="shared" si="6"/>
        <v>19972.550404234677</v>
      </c>
      <c r="I31" s="70">
        <f t="shared" si="0"/>
        <v>68270.158581007025</v>
      </c>
      <c r="J31" s="75">
        <f t="shared" si="1"/>
        <v>21342.519063125343</v>
      </c>
      <c r="K31" s="54">
        <f t="shared" si="2"/>
        <v>88.927162763022267</v>
      </c>
      <c r="M31" s="65">
        <f t="shared" si="7"/>
        <v>55.716535376239996</v>
      </c>
      <c r="N31" s="66">
        <v>3.66</v>
      </c>
      <c r="O31" s="66">
        <v>0.57999999999999996</v>
      </c>
      <c r="P31" s="11">
        <f t="shared" si="8"/>
        <v>3.8100000038861999E-2</v>
      </c>
      <c r="Q31" s="8">
        <f t="shared" si="9"/>
        <v>1.1400918302951573E-3</v>
      </c>
      <c r="R31" s="12">
        <f t="shared" si="10"/>
        <v>3.8100000038861999E-2</v>
      </c>
      <c r="S31" s="13">
        <v>1000</v>
      </c>
      <c r="T31" s="14">
        <f t="shared" si="11"/>
        <v>3.8100000038861999E-2</v>
      </c>
      <c r="U31" s="15">
        <f t="shared" si="12"/>
        <v>7.2550000000000002E-4</v>
      </c>
      <c r="V31" s="38">
        <f t="shared" si="3"/>
        <v>728.65732762204857</v>
      </c>
      <c r="W31" s="62">
        <f t="shared" si="4"/>
        <v>1.4821193793837044</v>
      </c>
      <c r="X31" s="12">
        <f t="shared" si="13"/>
        <v>4181.3</v>
      </c>
    </row>
    <row r="32" spans="2:29" ht="18.75">
      <c r="B32" s="33">
        <v>1.5</v>
      </c>
      <c r="C32" s="34">
        <v>45</v>
      </c>
      <c r="D32" s="33">
        <v>10</v>
      </c>
      <c r="E32" s="33">
        <f t="shared" si="5"/>
        <v>4.4291338650000007</v>
      </c>
      <c r="F32" s="35">
        <v>1.35</v>
      </c>
      <c r="G32" s="36">
        <v>44.95</v>
      </c>
      <c r="H32" s="37">
        <f t="shared" si="6"/>
        <v>20740.72541978216</v>
      </c>
      <c r="I32" s="70">
        <f t="shared" si="0"/>
        <v>70895.933911045766</v>
      </c>
      <c r="J32" s="75">
        <f t="shared" si="1"/>
        <v>22163.385180937858</v>
      </c>
      <c r="K32" s="54">
        <f t="shared" si="2"/>
        <v>92.34743825390774</v>
      </c>
      <c r="M32" s="65">
        <f t="shared" si="7"/>
        <v>55.716535376239996</v>
      </c>
      <c r="N32" s="66">
        <v>3.66</v>
      </c>
      <c r="O32" s="66">
        <v>0.57999999999999996</v>
      </c>
      <c r="P32" s="11">
        <f t="shared" si="8"/>
        <v>3.8100000038861999E-2</v>
      </c>
      <c r="Q32" s="8">
        <f t="shared" si="9"/>
        <v>1.1400918302951573E-3</v>
      </c>
      <c r="R32" s="12">
        <f t="shared" si="10"/>
        <v>3.8100000038861999E-2</v>
      </c>
      <c r="S32" s="13">
        <v>1000</v>
      </c>
      <c r="T32" s="14">
        <f t="shared" si="11"/>
        <v>3.8100000038861999E-2</v>
      </c>
      <c r="U32" s="15">
        <f t="shared" si="12"/>
        <v>7.2550000000000002E-4</v>
      </c>
      <c r="V32" s="38">
        <f t="shared" si="3"/>
        <v>756.68260945366569</v>
      </c>
      <c r="W32" s="62">
        <f t="shared" si="4"/>
        <v>1.5391239708984623</v>
      </c>
      <c r="X32" s="12">
        <f>4.1813*1000</f>
        <v>4181.3</v>
      </c>
    </row>
    <row r="33" spans="2:24" ht="18.75">
      <c r="B33" s="33">
        <v>1.5</v>
      </c>
      <c r="C33" s="34">
        <v>45</v>
      </c>
      <c r="D33" s="33">
        <v>10</v>
      </c>
      <c r="E33" s="33">
        <f t="shared" si="5"/>
        <v>4.5931758599999997</v>
      </c>
      <c r="F33" s="35">
        <v>1.4</v>
      </c>
      <c r="G33" s="36">
        <v>44.95</v>
      </c>
      <c r="H33" s="37">
        <f t="shared" si="6"/>
        <v>21508.900435329648</v>
      </c>
      <c r="I33" s="70">
        <f t="shared" si="0"/>
        <v>73521.709241084493</v>
      </c>
      <c r="J33" s="75">
        <f t="shared" si="1"/>
        <v>22984.251298750369</v>
      </c>
      <c r="K33" s="54">
        <f t="shared" si="2"/>
        <v>95.767713744793198</v>
      </c>
      <c r="M33" s="65">
        <f t="shared" si="7"/>
        <v>55.716535376239996</v>
      </c>
      <c r="N33" s="66">
        <v>3.66</v>
      </c>
      <c r="O33" s="66">
        <v>0.57999999999999996</v>
      </c>
      <c r="P33" s="11">
        <f t="shared" si="8"/>
        <v>3.8100000038861999E-2</v>
      </c>
      <c r="Q33" s="8">
        <f t="shared" si="9"/>
        <v>1.1400918302951573E-3</v>
      </c>
      <c r="R33" s="12">
        <f t="shared" si="10"/>
        <v>3.8100000038861999E-2</v>
      </c>
      <c r="S33" s="13">
        <v>1000</v>
      </c>
      <c r="T33" s="14">
        <f t="shared" si="11"/>
        <v>3.8100000038861999E-2</v>
      </c>
      <c r="U33" s="15">
        <f t="shared" si="12"/>
        <v>7.2550000000000002E-4</v>
      </c>
      <c r="V33" s="38">
        <f t="shared" si="3"/>
        <v>784.70789128528304</v>
      </c>
      <c r="W33" s="62">
        <f t="shared" si="4"/>
        <v>1.5961285624132202</v>
      </c>
      <c r="X33" s="12">
        <f>4.1813*1000</f>
        <v>4181.3</v>
      </c>
    </row>
    <row r="34" spans="2:24" ht="18.75">
      <c r="B34" s="33">
        <v>1.5</v>
      </c>
      <c r="C34" s="34">
        <v>45</v>
      </c>
      <c r="D34" s="33">
        <v>10</v>
      </c>
      <c r="E34" s="33">
        <f t="shared" si="5"/>
        <v>4.7572178550000004</v>
      </c>
      <c r="F34" s="35">
        <v>1.45</v>
      </c>
      <c r="G34" s="36">
        <v>44.95</v>
      </c>
      <c r="H34" s="37">
        <f t="shared" si="6"/>
        <v>22277.075450877135</v>
      </c>
      <c r="I34" s="70">
        <f t="shared" si="0"/>
        <v>76147.484571123219</v>
      </c>
      <c r="J34" s="75">
        <f t="shared" si="1"/>
        <v>23805.11741656288</v>
      </c>
      <c r="K34" s="54">
        <f t="shared" si="2"/>
        <v>99.187989235678671</v>
      </c>
      <c r="M34" s="65">
        <f t="shared" si="7"/>
        <v>55.716535376239996</v>
      </c>
      <c r="N34" s="66">
        <v>3.66</v>
      </c>
      <c r="O34" s="66">
        <v>0.57999999999999996</v>
      </c>
      <c r="P34" s="11">
        <f t="shared" si="8"/>
        <v>3.8100000038861999E-2</v>
      </c>
      <c r="Q34" s="8">
        <f t="shared" si="9"/>
        <v>1.1400918302951573E-3</v>
      </c>
      <c r="R34" s="12">
        <f t="shared" si="10"/>
        <v>3.8100000038861999E-2</v>
      </c>
      <c r="S34" s="13">
        <v>1000</v>
      </c>
      <c r="T34" s="14">
        <f t="shared" si="11"/>
        <v>3.8100000038861999E-2</v>
      </c>
      <c r="U34" s="15">
        <f t="shared" si="12"/>
        <v>7.2550000000000002E-4</v>
      </c>
      <c r="V34" s="38">
        <f t="shared" si="3"/>
        <v>812.73317311690028</v>
      </c>
      <c r="W34" s="62">
        <f t="shared" si="4"/>
        <v>1.6531331539279781</v>
      </c>
      <c r="X34" s="12">
        <f>X32</f>
        <v>4181.3</v>
      </c>
    </row>
    <row r="35" spans="2:24" ht="18.75">
      <c r="B35" s="33">
        <v>1.5</v>
      </c>
      <c r="C35" s="34">
        <v>45</v>
      </c>
      <c r="D35" s="33">
        <v>10</v>
      </c>
      <c r="E35" s="33">
        <f t="shared" si="5"/>
        <v>4.9212598500000002</v>
      </c>
      <c r="F35" s="35">
        <v>1.5</v>
      </c>
      <c r="G35" s="36">
        <v>44.95</v>
      </c>
      <c r="H35" s="37">
        <f t="shared" si="6"/>
        <v>23045.250466424626</v>
      </c>
      <c r="I35" s="70">
        <f t="shared" si="0"/>
        <v>78773.259901161946</v>
      </c>
      <c r="J35" s="75">
        <f t="shared" si="1"/>
        <v>24625.983534375395</v>
      </c>
      <c r="K35" s="54">
        <f t="shared" si="2"/>
        <v>102.60826472656414</v>
      </c>
      <c r="M35" s="65">
        <f t="shared" si="7"/>
        <v>55.716535376239996</v>
      </c>
      <c r="N35" s="66">
        <v>3.66</v>
      </c>
      <c r="O35" s="66">
        <v>0.57999999999999996</v>
      </c>
      <c r="P35" s="11">
        <f t="shared" si="8"/>
        <v>3.8100000038861999E-2</v>
      </c>
      <c r="Q35" s="8">
        <f t="shared" si="9"/>
        <v>1.1400918302951573E-3</v>
      </c>
      <c r="R35" s="12">
        <f t="shared" si="10"/>
        <v>3.8100000038861999E-2</v>
      </c>
      <c r="S35" s="13">
        <v>1000</v>
      </c>
      <c r="T35" s="14">
        <f t="shared" si="11"/>
        <v>3.8100000038861999E-2</v>
      </c>
      <c r="U35" s="15">
        <f t="shared" si="12"/>
        <v>7.2550000000000002E-4</v>
      </c>
      <c r="V35" s="38">
        <f t="shared" si="3"/>
        <v>840.75845494851751</v>
      </c>
      <c r="W35" s="62">
        <f t="shared" si="4"/>
        <v>1.7101377454427358</v>
      </c>
      <c r="X35" s="12">
        <f>X34</f>
        <v>4181.3</v>
      </c>
    </row>
    <row r="36" spans="2:24" ht="18.75">
      <c r="B36" s="33">
        <v>1.5</v>
      </c>
      <c r="C36" s="34">
        <v>45</v>
      </c>
      <c r="D36" s="33">
        <v>10</v>
      </c>
      <c r="E36" s="33">
        <f t="shared" si="5"/>
        <v>5.085301845</v>
      </c>
      <c r="F36" s="35">
        <v>1.55</v>
      </c>
      <c r="G36" s="36">
        <v>44.95</v>
      </c>
      <c r="H36" s="37">
        <f t="shared" ref="H36:H67" si="14">V36/(2*PI()*(T36/2))*3.2808399</f>
        <v>23813.425481972114</v>
      </c>
      <c r="I36" s="70">
        <f t="shared" ref="I36:I67" si="15">(S36*F36*T36)/U36</f>
        <v>81399.035231200687</v>
      </c>
      <c r="J36" s="75">
        <f t="shared" ref="J36:J67" si="16">K36*240</f>
        <v>25446.84965218791</v>
      </c>
      <c r="K36" s="54">
        <f t="shared" ref="K36:K67" si="17">((F36*Q36)*1000)*60</f>
        <v>106.02854021744962</v>
      </c>
      <c r="M36" s="65">
        <f t="shared" si="7"/>
        <v>55.716535376239996</v>
      </c>
      <c r="N36" s="66">
        <v>3.66</v>
      </c>
      <c r="O36" s="66">
        <v>0.57999999999999996</v>
      </c>
      <c r="P36" s="11">
        <f t="shared" si="8"/>
        <v>3.8100000038861999E-2</v>
      </c>
      <c r="Q36" s="8">
        <f t="shared" si="9"/>
        <v>1.1400918302951573E-3</v>
      </c>
      <c r="R36" s="12">
        <f t="shared" si="10"/>
        <v>3.8100000038861999E-2</v>
      </c>
      <c r="S36" s="13">
        <v>1000</v>
      </c>
      <c r="T36" s="14">
        <f t="shared" si="11"/>
        <v>3.8100000038861999E-2</v>
      </c>
      <c r="U36" s="15">
        <f t="shared" si="12"/>
        <v>7.2550000000000002E-4</v>
      </c>
      <c r="V36" s="38">
        <f t="shared" ref="V36:V67" si="18">-((LN((C36-G36)/(C36-D36)))*(W36*X36))/M36</f>
        <v>868.78373678013475</v>
      </c>
      <c r="W36" s="62">
        <f t="shared" ref="W36:W67" si="19">S36*F36*Q36</f>
        <v>1.7671423369574937</v>
      </c>
      <c r="X36" s="12">
        <f>X35</f>
        <v>4181.3</v>
      </c>
    </row>
    <row r="37" spans="2:24" ht="18.75">
      <c r="B37" s="33">
        <v>1.5</v>
      </c>
      <c r="C37" s="34">
        <v>45</v>
      </c>
      <c r="D37" s="33">
        <v>10</v>
      </c>
      <c r="E37" s="33">
        <f t="shared" si="5"/>
        <v>5.2493438400000008</v>
      </c>
      <c r="F37" s="35">
        <v>1.6</v>
      </c>
      <c r="G37" s="36">
        <v>44.95</v>
      </c>
      <c r="H37" s="37">
        <f t="shared" si="14"/>
        <v>24581.600497519597</v>
      </c>
      <c r="I37" s="70">
        <f t="shared" si="15"/>
        <v>84024.810561239414</v>
      </c>
      <c r="J37" s="75">
        <f t="shared" si="16"/>
        <v>26267.715770000425</v>
      </c>
      <c r="K37" s="54">
        <f t="shared" si="17"/>
        <v>109.4488157083351</v>
      </c>
      <c r="M37" s="65">
        <f t="shared" si="7"/>
        <v>55.716535376239996</v>
      </c>
      <c r="N37" s="66">
        <v>3.66</v>
      </c>
      <c r="O37" s="66">
        <v>0.57999999999999996</v>
      </c>
      <c r="P37" s="11">
        <f t="shared" si="8"/>
        <v>3.8100000038861999E-2</v>
      </c>
      <c r="Q37" s="8">
        <f t="shared" si="9"/>
        <v>1.1400918302951573E-3</v>
      </c>
      <c r="R37" s="12">
        <f t="shared" si="10"/>
        <v>3.8100000038861999E-2</v>
      </c>
      <c r="S37" s="13">
        <v>1000</v>
      </c>
      <c r="T37" s="14">
        <f t="shared" si="11"/>
        <v>3.8100000038861999E-2</v>
      </c>
      <c r="U37" s="15">
        <f t="shared" si="12"/>
        <v>7.2550000000000002E-4</v>
      </c>
      <c r="V37" s="38">
        <f t="shared" si="18"/>
        <v>896.80901861175198</v>
      </c>
      <c r="W37" s="62">
        <f t="shared" si="19"/>
        <v>1.8241469284722516</v>
      </c>
      <c r="X37" s="12">
        <f>X36</f>
        <v>4181.3</v>
      </c>
    </row>
    <row r="38" spans="2:24" ht="18.75">
      <c r="B38" s="33">
        <v>1.5</v>
      </c>
      <c r="C38" s="34">
        <v>45</v>
      </c>
      <c r="D38" s="33">
        <v>10</v>
      </c>
      <c r="E38" s="33">
        <f t="shared" si="5"/>
        <v>5.4133858349999997</v>
      </c>
      <c r="F38" s="35">
        <v>1.65</v>
      </c>
      <c r="G38" s="36">
        <v>44.95</v>
      </c>
      <c r="H38" s="37">
        <f t="shared" si="14"/>
        <v>25349.775513067088</v>
      </c>
      <c r="I38" s="70">
        <f t="shared" si="15"/>
        <v>86650.585891278155</v>
      </c>
      <c r="J38" s="75">
        <f t="shared" si="16"/>
        <v>27088.581887812936</v>
      </c>
      <c r="K38" s="54">
        <f t="shared" si="17"/>
        <v>112.86909119922056</v>
      </c>
      <c r="M38" s="65">
        <f t="shared" si="7"/>
        <v>55.716535376239996</v>
      </c>
      <c r="N38" s="66">
        <v>3.66</v>
      </c>
      <c r="O38" s="66">
        <v>0.57999999999999996</v>
      </c>
      <c r="P38" s="11">
        <f t="shared" si="8"/>
        <v>3.8100000038861999E-2</v>
      </c>
      <c r="Q38" s="8">
        <f t="shared" si="9"/>
        <v>1.1400918302951573E-3</v>
      </c>
      <c r="R38" s="12">
        <f t="shared" si="10"/>
        <v>3.8100000038861999E-2</v>
      </c>
      <c r="S38" s="13">
        <v>1000</v>
      </c>
      <c r="T38" s="14">
        <f t="shared" si="11"/>
        <v>3.8100000038861999E-2</v>
      </c>
      <c r="U38" s="15">
        <f t="shared" si="12"/>
        <v>7.2550000000000002E-4</v>
      </c>
      <c r="V38" s="38">
        <f t="shared" si="18"/>
        <v>924.83430044336933</v>
      </c>
      <c r="W38" s="62">
        <f t="shared" si="19"/>
        <v>1.8811515199870095</v>
      </c>
      <c r="X38" s="12">
        <f>X37</f>
        <v>4181.3</v>
      </c>
    </row>
    <row r="39" spans="2:24" ht="18.75">
      <c r="B39" s="33">
        <v>1.5</v>
      </c>
      <c r="C39" s="34">
        <v>45</v>
      </c>
      <c r="D39" s="33">
        <v>10</v>
      </c>
      <c r="E39" s="33">
        <f t="shared" si="5"/>
        <v>5.5774278300000004</v>
      </c>
      <c r="F39" s="35">
        <v>1.7</v>
      </c>
      <c r="G39" s="36">
        <v>44.95</v>
      </c>
      <c r="H39" s="37">
        <f t="shared" si="14"/>
        <v>26117.950528614572</v>
      </c>
      <c r="I39" s="70">
        <f t="shared" si="15"/>
        <v>89276.361221316867</v>
      </c>
      <c r="J39" s="75">
        <f t="shared" si="16"/>
        <v>27909.448005625447</v>
      </c>
      <c r="K39" s="54">
        <f t="shared" si="17"/>
        <v>116.28936669010604</v>
      </c>
      <c r="M39" s="65">
        <f t="shared" si="7"/>
        <v>55.716535376239996</v>
      </c>
      <c r="N39" s="66">
        <v>3.66</v>
      </c>
      <c r="O39" s="66">
        <v>0.57999999999999996</v>
      </c>
      <c r="P39" s="11">
        <f t="shared" si="8"/>
        <v>3.8100000038861999E-2</v>
      </c>
      <c r="Q39" s="8">
        <f t="shared" si="9"/>
        <v>1.1400918302951573E-3</v>
      </c>
      <c r="R39" s="12">
        <f t="shared" si="10"/>
        <v>3.8100000038861999E-2</v>
      </c>
      <c r="S39" s="13">
        <v>1000</v>
      </c>
      <c r="T39" s="14">
        <f t="shared" si="11"/>
        <v>3.8100000038861999E-2</v>
      </c>
      <c r="U39" s="15">
        <f t="shared" si="12"/>
        <v>7.2550000000000002E-4</v>
      </c>
      <c r="V39" s="38">
        <f t="shared" si="18"/>
        <v>952.85958227498645</v>
      </c>
      <c r="W39" s="62">
        <f t="shared" si="19"/>
        <v>1.9381561115017674</v>
      </c>
      <c r="X39" s="12">
        <f>X38</f>
        <v>4181.3</v>
      </c>
    </row>
    <row r="40" spans="2:24" ht="18.75">
      <c r="B40" s="33">
        <v>1.5</v>
      </c>
      <c r="C40" s="34">
        <v>45</v>
      </c>
      <c r="D40" s="33">
        <v>10</v>
      </c>
      <c r="E40" s="33">
        <f t="shared" si="5"/>
        <v>5.7414698250000002</v>
      </c>
      <c r="F40" s="35">
        <v>1.75</v>
      </c>
      <c r="G40" s="36">
        <v>44.95</v>
      </c>
      <c r="H40" s="37">
        <f t="shared" si="14"/>
        <v>26886.125544162063</v>
      </c>
      <c r="I40" s="70">
        <f t="shared" si="15"/>
        <v>91902.136551355623</v>
      </c>
      <c r="J40" s="75">
        <f t="shared" si="16"/>
        <v>28730.314123437965</v>
      </c>
      <c r="K40" s="54">
        <f t="shared" si="17"/>
        <v>119.70964218099152</v>
      </c>
      <c r="M40" s="65">
        <f t="shared" si="7"/>
        <v>55.716535376239996</v>
      </c>
      <c r="N40" s="66">
        <v>3.66</v>
      </c>
      <c r="O40" s="66">
        <v>0.57999999999999996</v>
      </c>
      <c r="P40" s="11">
        <f t="shared" si="8"/>
        <v>3.8100000038861999E-2</v>
      </c>
      <c r="Q40" s="8">
        <f t="shared" si="9"/>
        <v>1.1400918302951573E-3</v>
      </c>
      <c r="R40" s="12">
        <f t="shared" si="10"/>
        <v>3.8100000038861999E-2</v>
      </c>
      <c r="S40" s="13">
        <v>1000</v>
      </c>
      <c r="T40" s="14">
        <f t="shared" si="11"/>
        <v>3.8100000038861999E-2</v>
      </c>
      <c r="U40" s="15">
        <f t="shared" si="12"/>
        <v>7.2550000000000002E-4</v>
      </c>
      <c r="V40" s="38">
        <f t="shared" si="18"/>
        <v>980.8848641066038</v>
      </c>
      <c r="W40" s="62">
        <f t="shared" si="19"/>
        <v>1.9951607030165253</v>
      </c>
      <c r="X40" s="12">
        <f>4.1813*1000</f>
        <v>4181.3</v>
      </c>
    </row>
    <row r="41" spans="2:24" ht="18.75">
      <c r="B41" s="33">
        <v>1.5</v>
      </c>
      <c r="C41" s="34">
        <v>45</v>
      </c>
      <c r="D41" s="33">
        <v>10</v>
      </c>
      <c r="E41" s="33">
        <f t="shared" si="5"/>
        <v>5.9055118200000001</v>
      </c>
      <c r="F41" s="35">
        <v>1.8</v>
      </c>
      <c r="G41" s="36">
        <v>44.95</v>
      </c>
      <c r="H41" s="37">
        <f t="shared" si="14"/>
        <v>27654.300559709551</v>
      </c>
      <c r="I41" s="70">
        <f t="shared" si="15"/>
        <v>94527.911881394335</v>
      </c>
      <c r="J41" s="75">
        <f t="shared" si="16"/>
        <v>29551.180241250477</v>
      </c>
      <c r="K41" s="54">
        <f t="shared" si="17"/>
        <v>123.12991767187698</v>
      </c>
      <c r="M41" s="65">
        <f t="shared" si="7"/>
        <v>55.716535376239996</v>
      </c>
      <c r="N41" s="66">
        <v>3.66</v>
      </c>
      <c r="O41" s="66">
        <v>0.57999999999999996</v>
      </c>
      <c r="P41" s="11">
        <f t="shared" si="8"/>
        <v>3.8100000038861999E-2</v>
      </c>
      <c r="Q41" s="8">
        <f t="shared" si="9"/>
        <v>1.1400918302951573E-3</v>
      </c>
      <c r="R41" s="12">
        <f t="shared" si="10"/>
        <v>3.8100000038861999E-2</v>
      </c>
      <c r="S41" s="13">
        <v>1000</v>
      </c>
      <c r="T41" s="14">
        <f t="shared" si="11"/>
        <v>3.8100000038861999E-2</v>
      </c>
      <c r="U41" s="15">
        <f t="shared" si="12"/>
        <v>7.2550000000000002E-4</v>
      </c>
      <c r="V41" s="38">
        <f t="shared" si="18"/>
        <v>1008.910145938221</v>
      </c>
      <c r="W41" s="62">
        <f t="shared" si="19"/>
        <v>2.0521652945312829</v>
      </c>
      <c r="X41" s="12">
        <f>4.1813*1000</f>
        <v>4181.3</v>
      </c>
    </row>
    <row r="42" spans="2:24" ht="18.75">
      <c r="B42" s="33">
        <v>1.5</v>
      </c>
      <c r="C42" s="34">
        <v>45</v>
      </c>
      <c r="D42" s="33">
        <v>10</v>
      </c>
      <c r="E42" s="33">
        <f t="shared" si="5"/>
        <v>6.0695538150000008</v>
      </c>
      <c r="F42" s="35">
        <v>1.85</v>
      </c>
      <c r="G42" s="36">
        <v>44.95</v>
      </c>
      <c r="H42" s="37">
        <f t="shared" si="14"/>
        <v>28422.475575257035</v>
      </c>
      <c r="I42" s="70">
        <f t="shared" si="15"/>
        <v>97153.687211433076</v>
      </c>
      <c r="J42" s="75">
        <f t="shared" si="16"/>
        <v>30372.046359062992</v>
      </c>
      <c r="K42" s="54">
        <f t="shared" si="17"/>
        <v>126.55019316276247</v>
      </c>
      <c r="M42" s="65">
        <f t="shared" si="7"/>
        <v>55.716535376239996</v>
      </c>
      <c r="N42" s="66">
        <v>3.66</v>
      </c>
      <c r="O42" s="66">
        <v>0.57999999999999996</v>
      </c>
      <c r="P42" s="11">
        <f t="shared" si="8"/>
        <v>3.8100000038861999E-2</v>
      </c>
      <c r="Q42" s="8">
        <f t="shared" si="9"/>
        <v>1.1400918302951573E-3</v>
      </c>
      <c r="R42" s="12">
        <f t="shared" si="10"/>
        <v>3.8100000038861999E-2</v>
      </c>
      <c r="S42" s="13">
        <v>1000</v>
      </c>
      <c r="T42" s="14">
        <f t="shared" si="11"/>
        <v>3.8100000038861999E-2</v>
      </c>
      <c r="U42" s="15">
        <f t="shared" si="12"/>
        <v>7.2550000000000002E-4</v>
      </c>
      <c r="V42" s="38">
        <f t="shared" si="18"/>
        <v>1036.9354277698383</v>
      </c>
      <c r="W42" s="62">
        <f t="shared" si="19"/>
        <v>2.1091698860460411</v>
      </c>
      <c r="X42" s="12">
        <f>X40</f>
        <v>4181.3</v>
      </c>
    </row>
    <row r="43" spans="2:24" ht="18.75">
      <c r="B43" s="33">
        <v>1.5</v>
      </c>
      <c r="C43" s="34">
        <v>45</v>
      </c>
      <c r="D43" s="33">
        <v>10</v>
      </c>
      <c r="E43" s="33">
        <f t="shared" si="5"/>
        <v>6.2335958099999997</v>
      </c>
      <c r="F43" s="35">
        <v>1.9</v>
      </c>
      <c r="G43" s="36">
        <v>44.95</v>
      </c>
      <c r="H43" s="37">
        <f t="shared" si="14"/>
        <v>29190.650590804518</v>
      </c>
      <c r="I43" s="70">
        <f t="shared" si="15"/>
        <v>99779.462541471803</v>
      </c>
      <c r="J43" s="75">
        <f t="shared" si="16"/>
        <v>31192.912476875499</v>
      </c>
      <c r="K43" s="54">
        <f t="shared" si="17"/>
        <v>129.97046865364791</v>
      </c>
      <c r="M43" s="65">
        <f t="shared" si="7"/>
        <v>55.716535376239996</v>
      </c>
      <c r="N43" s="66">
        <v>3.66</v>
      </c>
      <c r="O43" s="66">
        <v>0.57999999999999996</v>
      </c>
      <c r="P43" s="11">
        <f t="shared" si="8"/>
        <v>3.8100000038861999E-2</v>
      </c>
      <c r="Q43" s="8">
        <f t="shared" si="9"/>
        <v>1.1400918302951573E-3</v>
      </c>
      <c r="R43" s="12">
        <f t="shared" si="10"/>
        <v>3.8100000038861999E-2</v>
      </c>
      <c r="S43" s="13">
        <v>1000</v>
      </c>
      <c r="T43" s="14">
        <f t="shared" si="11"/>
        <v>3.8100000038861999E-2</v>
      </c>
      <c r="U43" s="15">
        <f t="shared" si="12"/>
        <v>7.2550000000000002E-4</v>
      </c>
      <c r="V43" s="38">
        <f t="shared" si="18"/>
        <v>1064.9607096014554</v>
      </c>
      <c r="W43" s="62">
        <f t="shared" si="19"/>
        <v>2.1661744775607987</v>
      </c>
      <c r="X43" s="12">
        <f>X42</f>
        <v>4181.3</v>
      </c>
    </row>
    <row r="44" spans="2:24" ht="18.75">
      <c r="B44" s="33">
        <v>1.5</v>
      </c>
      <c r="C44" s="34">
        <v>45</v>
      </c>
      <c r="D44" s="33">
        <v>10</v>
      </c>
      <c r="E44" s="33">
        <f t="shared" si="5"/>
        <v>6.3976378050000005</v>
      </c>
      <c r="F44" s="35">
        <v>1.95</v>
      </c>
      <c r="G44" s="36">
        <v>44.95</v>
      </c>
      <c r="H44" s="37">
        <f t="shared" si="14"/>
        <v>29958.825606352017</v>
      </c>
      <c r="I44" s="70">
        <f t="shared" si="15"/>
        <v>102405.23787151053</v>
      </c>
      <c r="J44" s="75">
        <f t="shared" si="16"/>
        <v>32013.778594688014</v>
      </c>
      <c r="K44" s="54">
        <f t="shared" si="17"/>
        <v>133.39074414453339</v>
      </c>
      <c r="M44" s="65">
        <f t="shared" si="7"/>
        <v>55.716535376239996</v>
      </c>
      <c r="N44" s="66">
        <v>3.66</v>
      </c>
      <c r="O44" s="66">
        <v>0.57999999999999996</v>
      </c>
      <c r="P44" s="11">
        <f t="shared" si="8"/>
        <v>3.8100000038861999E-2</v>
      </c>
      <c r="Q44" s="8">
        <f t="shared" si="9"/>
        <v>1.1400918302951573E-3</v>
      </c>
      <c r="R44" s="12">
        <f t="shared" si="10"/>
        <v>3.8100000038861999E-2</v>
      </c>
      <c r="S44" s="13">
        <v>1000</v>
      </c>
      <c r="T44" s="14">
        <f t="shared" si="11"/>
        <v>3.8100000038861999E-2</v>
      </c>
      <c r="U44" s="15">
        <f t="shared" si="12"/>
        <v>7.2550000000000002E-4</v>
      </c>
      <c r="V44" s="38">
        <f t="shared" si="18"/>
        <v>1092.985991433073</v>
      </c>
      <c r="W44" s="62">
        <f t="shared" si="19"/>
        <v>2.2231790690755568</v>
      </c>
      <c r="X44" s="12">
        <f>X43</f>
        <v>4181.3</v>
      </c>
    </row>
    <row r="45" spans="2:24" ht="18.75">
      <c r="B45" s="33">
        <v>1.5</v>
      </c>
      <c r="C45" s="34">
        <v>45</v>
      </c>
      <c r="D45" s="33">
        <v>10</v>
      </c>
      <c r="E45" s="33">
        <f t="shared" si="5"/>
        <v>6.5616798000000003</v>
      </c>
      <c r="F45" s="35">
        <v>2</v>
      </c>
      <c r="G45" s="36">
        <v>44.95</v>
      </c>
      <c r="H45" s="37">
        <f t="shared" si="14"/>
        <v>30727.000621899497</v>
      </c>
      <c r="I45" s="70">
        <f t="shared" si="15"/>
        <v>105031.01320154927</v>
      </c>
      <c r="J45" s="75">
        <f t="shared" si="16"/>
        <v>32834.644712500529</v>
      </c>
      <c r="K45" s="54">
        <f t="shared" si="17"/>
        <v>136.81101963541886</v>
      </c>
      <c r="M45" s="65">
        <f t="shared" si="7"/>
        <v>55.716535376239996</v>
      </c>
      <c r="N45" s="66">
        <v>3.66</v>
      </c>
      <c r="O45" s="66">
        <v>0.57999999999999996</v>
      </c>
      <c r="P45" s="11">
        <f t="shared" si="8"/>
        <v>3.8100000038861999E-2</v>
      </c>
      <c r="Q45" s="8">
        <f t="shared" si="9"/>
        <v>1.1400918302951573E-3</v>
      </c>
      <c r="R45" s="12">
        <f t="shared" si="10"/>
        <v>3.8100000038861999E-2</v>
      </c>
      <c r="S45" s="13">
        <v>1000</v>
      </c>
      <c r="T45" s="14">
        <f t="shared" si="11"/>
        <v>3.8100000038861999E-2</v>
      </c>
      <c r="U45" s="15">
        <f t="shared" si="12"/>
        <v>7.2550000000000002E-4</v>
      </c>
      <c r="V45" s="38">
        <f t="shared" si="18"/>
        <v>1121.0112732646899</v>
      </c>
      <c r="W45" s="62">
        <f t="shared" si="19"/>
        <v>2.2801836605903145</v>
      </c>
      <c r="X45" s="12">
        <f>X44</f>
        <v>4181.3</v>
      </c>
    </row>
    <row r="46" spans="2:24" ht="18.75">
      <c r="B46" s="56">
        <v>1.5</v>
      </c>
      <c r="C46" s="34">
        <v>45</v>
      </c>
      <c r="D46" s="56">
        <v>10</v>
      </c>
      <c r="E46" s="33">
        <f t="shared" si="5"/>
        <v>6.7257217950000001</v>
      </c>
      <c r="F46" s="57">
        <v>2.0499999999999998</v>
      </c>
      <c r="G46" s="36">
        <v>44.95</v>
      </c>
      <c r="H46" s="63">
        <f t="shared" si="14"/>
        <v>31495.175637446988</v>
      </c>
      <c r="I46" s="71">
        <f t="shared" si="15"/>
        <v>107656.788531588</v>
      </c>
      <c r="J46" s="58">
        <f t="shared" si="16"/>
        <v>33655.51083031304</v>
      </c>
      <c r="K46" s="54">
        <f t="shared" si="17"/>
        <v>140.23129512630433</v>
      </c>
      <c r="M46" s="65">
        <f t="shared" si="7"/>
        <v>55.716535376239996</v>
      </c>
      <c r="N46" s="66">
        <v>3.66</v>
      </c>
      <c r="O46" s="66">
        <v>0.57999999999999996</v>
      </c>
      <c r="P46" s="11">
        <f t="shared" si="8"/>
        <v>3.8100000038861999E-2</v>
      </c>
      <c r="Q46" s="8">
        <f t="shared" si="9"/>
        <v>1.1400918302951573E-3</v>
      </c>
      <c r="R46" s="12">
        <f t="shared" si="10"/>
        <v>3.8100000038861999E-2</v>
      </c>
      <c r="S46" s="13">
        <v>1000</v>
      </c>
      <c r="T46" s="14">
        <f t="shared" si="11"/>
        <v>3.8100000038861999E-2</v>
      </c>
      <c r="U46" s="15">
        <f t="shared" si="12"/>
        <v>7.2550000000000002E-4</v>
      </c>
      <c r="V46" s="38">
        <f t="shared" si="18"/>
        <v>1149.0365550963072</v>
      </c>
      <c r="W46" s="62">
        <f t="shared" si="19"/>
        <v>2.3371882521050722</v>
      </c>
      <c r="X46" s="12">
        <f>X45</f>
        <v>4181.3</v>
      </c>
    </row>
    <row r="47" spans="2:24" ht="18.75">
      <c r="B47" s="77">
        <v>1.5</v>
      </c>
      <c r="C47" s="34">
        <v>45</v>
      </c>
      <c r="D47" s="78">
        <v>10</v>
      </c>
      <c r="E47" s="33">
        <f t="shared" si="5"/>
        <v>0</v>
      </c>
      <c r="F47" s="79">
        <v>0</v>
      </c>
      <c r="G47" s="36">
        <v>44.95</v>
      </c>
      <c r="H47" s="80">
        <f t="shared" si="14"/>
        <v>0</v>
      </c>
      <c r="I47" s="81">
        <f t="shared" si="15"/>
        <v>0</v>
      </c>
      <c r="J47" s="81">
        <f t="shared" si="16"/>
        <v>0</v>
      </c>
      <c r="K47" s="76">
        <f t="shared" si="17"/>
        <v>0</v>
      </c>
      <c r="M47" s="65">
        <f t="shared" si="7"/>
        <v>55.716535376239996</v>
      </c>
      <c r="N47" s="66">
        <v>3.66</v>
      </c>
      <c r="O47" s="67">
        <v>0.57999999999999996</v>
      </c>
      <c r="P47" s="11">
        <f t="shared" si="8"/>
        <v>3.8100000038861999E-2</v>
      </c>
      <c r="Q47" s="8">
        <f t="shared" si="9"/>
        <v>1.1400918302951573E-3</v>
      </c>
      <c r="R47" s="12">
        <f t="shared" si="10"/>
        <v>3.8100000038861999E-2</v>
      </c>
      <c r="S47" s="13">
        <v>1000</v>
      </c>
      <c r="T47" s="14">
        <f t="shared" si="11"/>
        <v>3.8100000038861999E-2</v>
      </c>
      <c r="U47" s="15">
        <f t="shared" si="12"/>
        <v>7.2550000000000002E-4</v>
      </c>
      <c r="V47" s="38">
        <f t="shared" si="18"/>
        <v>0</v>
      </c>
      <c r="W47" s="62">
        <f t="shared" si="19"/>
        <v>0</v>
      </c>
      <c r="X47" s="12">
        <f>X46</f>
        <v>4181.3</v>
      </c>
    </row>
    <row r="48" spans="2:24" ht="18.75">
      <c r="B48" s="59">
        <v>1.5</v>
      </c>
      <c r="C48" s="34">
        <v>45</v>
      </c>
      <c r="D48" s="59">
        <v>10</v>
      </c>
      <c r="E48" s="33">
        <f t="shared" si="5"/>
        <v>0</v>
      </c>
      <c r="F48" s="60">
        <v>0</v>
      </c>
      <c r="G48" s="36">
        <v>44.95</v>
      </c>
      <c r="H48" s="64">
        <f t="shared" si="14"/>
        <v>0</v>
      </c>
      <c r="I48" s="72">
        <f t="shared" si="15"/>
        <v>0</v>
      </c>
      <c r="J48" s="61">
        <f t="shared" si="16"/>
        <v>0</v>
      </c>
      <c r="K48" s="54">
        <f t="shared" si="17"/>
        <v>0</v>
      </c>
      <c r="M48" s="65">
        <f t="shared" si="7"/>
        <v>55.716535376239996</v>
      </c>
      <c r="N48" s="66">
        <v>3.66</v>
      </c>
      <c r="O48" s="66">
        <v>0.57999999999999996</v>
      </c>
      <c r="P48" s="11">
        <f t="shared" si="8"/>
        <v>3.8100000038861999E-2</v>
      </c>
      <c r="Q48" s="8">
        <f t="shared" si="9"/>
        <v>1.1400918302951573E-3</v>
      </c>
      <c r="R48" s="12">
        <f t="shared" si="10"/>
        <v>3.8100000038861999E-2</v>
      </c>
      <c r="S48" s="13">
        <v>1000</v>
      </c>
      <c r="T48" s="14">
        <f t="shared" si="11"/>
        <v>3.8100000038861999E-2</v>
      </c>
      <c r="U48" s="15">
        <f t="shared" si="12"/>
        <v>7.2550000000000002E-4</v>
      </c>
      <c r="V48" s="38">
        <f t="shared" si="18"/>
        <v>0</v>
      </c>
      <c r="W48" s="62">
        <f t="shared" si="19"/>
        <v>0</v>
      </c>
      <c r="X48" s="12">
        <f>4.1813*1000</f>
        <v>4181.3</v>
      </c>
    </row>
    <row r="49" spans="2:24" ht="18.75">
      <c r="B49" s="33">
        <v>1.5</v>
      </c>
      <c r="C49" s="34">
        <v>45</v>
      </c>
      <c r="D49" s="33">
        <v>10</v>
      </c>
      <c r="E49" s="33">
        <f t="shared" si="5"/>
        <v>0</v>
      </c>
      <c r="F49" s="35">
        <v>0</v>
      </c>
      <c r="G49" s="36">
        <v>44.95</v>
      </c>
      <c r="H49" s="37">
        <f t="shared" si="14"/>
        <v>0</v>
      </c>
      <c r="I49" s="70">
        <f t="shared" si="15"/>
        <v>0</v>
      </c>
      <c r="J49" s="75">
        <f t="shared" si="16"/>
        <v>0</v>
      </c>
      <c r="K49" s="54">
        <f t="shared" si="17"/>
        <v>0</v>
      </c>
      <c r="M49" s="65">
        <f t="shared" si="7"/>
        <v>55.716535376239996</v>
      </c>
      <c r="N49" s="66">
        <v>3.66</v>
      </c>
      <c r="O49" s="66">
        <v>0.57999999999999996</v>
      </c>
      <c r="P49" s="11">
        <f t="shared" si="8"/>
        <v>3.8100000038861999E-2</v>
      </c>
      <c r="Q49" s="8">
        <f t="shared" si="9"/>
        <v>1.1400918302951573E-3</v>
      </c>
      <c r="R49" s="12">
        <f t="shared" si="10"/>
        <v>3.8100000038861999E-2</v>
      </c>
      <c r="S49" s="13">
        <v>1000</v>
      </c>
      <c r="T49" s="14">
        <f t="shared" si="11"/>
        <v>3.8100000038861999E-2</v>
      </c>
      <c r="U49" s="15">
        <f t="shared" si="12"/>
        <v>7.2550000000000002E-4</v>
      </c>
      <c r="V49" s="38">
        <f t="shared" si="18"/>
        <v>0</v>
      </c>
      <c r="W49" s="62">
        <f t="shared" si="19"/>
        <v>0</v>
      </c>
      <c r="X49" s="12">
        <f>4.1813*1000</f>
        <v>4181.3</v>
      </c>
    </row>
    <row r="50" spans="2:24" ht="18.75">
      <c r="B50" s="33">
        <v>1.5</v>
      </c>
      <c r="C50" s="34">
        <v>45</v>
      </c>
      <c r="D50" s="33">
        <v>10</v>
      </c>
      <c r="E50" s="33">
        <f t="shared" si="5"/>
        <v>0</v>
      </c>
      <c r="F50" s="35">
        <v>0</v>
      </c>
      <c r="G50" s="36">
        <v>44.95</v>
      </c>
      <c r="H50" s="37">
        <f t="shared" si="14"/>
        <v>0</v>
      </c>
      <c r="I50" s="70">
        <f t="shared" si="15"/>
        <v>0</v>
      </c>
      <c r="J50" s="75">
        <f t="shared" si="16"/>
        <v>0</v>
      </c>
      <c r="K50" s="54">
        <f t="shared" si="17"/>
        <v>0</v>
      </c>
      <c r="M50" s="65">
        <f t="shared" si="7"/>
        <v>55.716535376239996</v>
      </c>
      <c r="N50" s="66">
        <v>3.66</v>
      </c>
      <c r="O50" s="66">
        <v>0.57999999999999996</v>
      </c>
      <c r="P50" s="11">
        <f t="shared" si="8"/>
        <v>3.8100000038861999E-2</v>
      </c>
      <c r="Q50" s="8">
        <f t="shared" si="9"/>
        <v>1.1400918302951573E-3</v>
      </c>
      <c r="R50" s="12">
        <f t="shared" si="10"/>
        <v>3.8100000038861999E-2</v>
      </c>
      <c r="S50" s="13">
        <v>1000</v>
      </c>
      <c r="T50" s="14">
        <f t="shared" si="11"/>
        <v>3.8100000038861999E-2</v>
      </c>
      <c r="U50" s="15">
        <f t="shared" si="12"/>
        <v>7.2550000000000002E-4</v>
      </c>
      <c r="V50" s="38">
        <f t="shared" si="18"/>
        <v>0</v>
      </c>
      <c r="W50" s="62">
        <f t="shared" si="19"/>
        <v>0</v>
      </c>
      <c r="X50" s="12">
        <f>X48</f>
        <v>4181.3</v>
      </c>
    </row>
    <row r="51" spans="2:24" ht="18.75">
      <c r="B51" s="33">
        <v>1.5</v>
      </c>
      <c r="C51" s="34">
        <v>45</v>
      </c>
      <c r="D51" s="33">
        <v>10</v>
      </c>
      <c r="E51" s="33">
        <f t="shared" si="5"/>
        <v>0</v>
      </c>
      <c r="F51" s="35">
        <v>0</v>
      </c>
      <c r="G51" s="36">
        <v>44.95</v>
      </c>
      <c r="H51" s="37">
        <f t="shared" si="14"/>
        <v>0</v>
      </c>
      <c r="I51" s="70">
        <f t="shared" si="15"/>
        <v>0</v>
      </c>
      <c r="J51" s="75">
        <f t="shared" si="16"/>
        <v>0</v>
      </c>
      <c r="K51" s="54">
        <f t="shared" si="17"/>
        <v>0</v>
      </c>
      <c r="M51" s="65">
        <f t="shared" si="7"/>
        <v>55.716535376239996</v>
      </c>
      <c r="N51" s="66">
        <v>3.66</v>
      </c>
      <c r="O51" s="66">
        <v>0.57999999999999996</v>
      </c>
      <c r="P51" s="11">
        <f t="shared" si="8"/>
        <v>3.8100000038861999E-2</v>
      </c>
      <c r="Q51" s="8">
        <f t="shared" si="9"/>
        <v>1.1400918302951573E-3</v>
      </c>
      <c r="R51" s="12">
        <f t="shared" si="10"/>
        <v>3.8100000038861999E-2</v>
      </c>
      <c r="S51" s="13">
        <v>1000</v>
      </c>
      <c r="T51" s="14">
        <f t="shared" si="11"/>
        <v>3.8100000038861999E-2</v>
      </c>
      <c r="U51" s="15">
        <f t="shared" si="12"/>
        <v>7.2550000000000002E-4</v>
      </c>
      <c r="V51" s="38">
        <f t="shared" si="18"/>
        <v>0</v>
      </c>
      <c r="W51" s="62">
        <f t="shared" si="19"/>
        <v>0</v>
      </c>
      <c r="X51" s="12">
        <f>X50</f>
        <v>4181.3</v>
      </c>
    </row>
    <row r="52" spans="2:24" ht="18.75">
      <c r="B52" s="33">
        <v>1.5</v>
      </c>
      <c r="C52" s="34">
        <v>45</v>
      </c>
      <c r="D52" s="33">
        <v>10</v>
      </c>
      <c r="E52" s="33">
        <f t="shared" si="5"/>
        <v>0</v>
      </c>
      <c r="F52" s="35">
        <v>0</v>
      </c>
      <c r="G52" s="36">
        <v>44.95</v>
      </c>
      <c r="H52" s="37">
        <f t="shared" si="14"/>
        <v>0</v>
      </c>
      <c r="I52" s="70">
        <f t="shared" si="15"/>
        <v>0</v>
      </c>
      <c r="J52" s="75">
        <f t="shared" si="16"/>
        <v>0</v>
      </c>
      <c r="K52" s="54">
        <f t="shared" si="17"/>
        <v>0</v>
      </c>
      <c r="M52" s="65">
        <f t="shared" si="7"/>
        <v>55.716535376239996</v>
      </c>
      <c r="N52" s="66">
        <v>3.66</v>
      </c>
      <c r="O52" s="66">
        <v>0.57999999999999996</v>
      </c>
      <c r="P52" s="11">
        <f t="shared" si="8"/>
        <v>3.8100000038861999E-2</v>
      </c>
      <c r="Q52" s="8">
        <f t="shared" si="9"/>
        <v>1.1400918302951573E-3</v>
      </c>
      <c r="R52" s="12">
        <f t="shared" si="10"/>
        <v>3.8100000038861999E-2</v>
      </c>
      <c r="S52" s="13">
        <v>1000</v>
      </c>
      <c r="T52" s="14">
        <f t="shared" si="11"/>
        <v>3.8100000038861999E-2</v>
      </c>
      <c r="U52" s="15">
        <f t="shared" si="12"/>
        <v>7.2550000000000002E-4</v>
      </c>
      <c r="V52" s="38">
        <f t="shared" si="18"/>
        <v>0</v>
      </c>
      <c r="W52" s="62">
        <f t="shared" si="19"/>
        <v>0</v>
      </c>
      <c r="X52" s="12">
        <f>X51</f>
        <v>4181.3</v>
      </c>
    </row>
    <row r="53" spans="2:24" ht="18.75">
      <c r="B53" s="33">
        <v>1.5</v>
      </c>
      <c r="C53" s="34">
        <v>45</v>
      </c>
      <c r="D53" s="33">
        <v>10</v>
      </c>
      <c r="E53" s="33">
        <f t="shared" si="5"/>
        <v>0</v>
      </c>
      <c r="F53" s="35">
        <v>0</v>
      </c>
      <c r="G53" s="36">
        <v>44.95</v>
      </c>
      <c r="H53" s="37">
        <f t="shared" si="14"/>
        <v>0</v>
      </c>
      <c r="I53" s="70">
        <f t="shared" si="15"/>
        <v>0</v>
      </c>
      <c r="J53" s="75">
        <f t="shared" si="16"/>
        <v>0</v>
      </c>
      <c r="K53" s="54">
        <f t="shared" si="17"/>
        <v>0</v>
      </c>
      <c r="M53" s="65">
        <f t="shared" si="7"/>
        <v>55.716535376239996</v>
      </c>
      <c r="N53" s="66">
        <v>3.66</v>
      </c>
      <c r="O53" s="66">
        <v>0.57999999999999996</v>
      </c>
      <c r="P53" s="11">
        <f t="shared" si="8"/>
        <v>3.8100000038861999E-2</v>
      </c>
      <c r="Q53" s="8">
        <f t="shared" si="9"/>
        <v>1.1400918302951573E-3</v>
      </c>
      <c r="R53" s="12">
        <f t="shared" si="10"/>
        <v>3.8100000038861999E-2</v>
      </c>
      <c r="S53" s="13">
        <v>1000</v>
      </c>
      <c r="T53" s="14">
        <f t="shared" si="11"/>
        <v>3.8100000038861999E-2</v>
      </c>
      <c r="U53" s="15">
        <f t="shared" si="12"/>
        <v>7.2550000000000002E-4</v>
      </c>
      <c r="V53" s="38">
        <f t="shared" si="18"/>
        <v>0</v>
      </c>
      <c r="W53" s="62">
        <f t="shared" si="19"/>
        <v>0</v>
      </c>
      <c r="X53" s="12">
        <f>X52</f>
        <v>4181.3</v>
      </c>
    </row>
    <row r="54" spans="2:24" ht="18.75">
      <c r="B54" s="33">
        <v>1.5</v>
      </c>
      <c r="C54" s="34">
        <v>45</v>
      </c>
      <c r="D54" s="33">
        <v>10</v>
      </c>
      <c r="E54" s="33">
        <f t="shared" si="5"/>
        <v>0</v>
      </c>
      <c r="F54" s="35">
        <v>0</v>
      </c>
      <c r="G54" s="36">
        <v>44.95</v>
      </c>
      <c r="H54" s="37">
        <f t="shared" si="14"/>
        <v>0</v>
      </c>
      <c r="I54" s="70">
        <f t="shared" si="15"/>
        <v>0</v>
      </c>
      <c r="J54" s="75">
        <f t="shared" si="16"/>
        <v>0</v>
      </c>
      <c r="K54" s="54">
        <f t="shared" si="17"/>
        <v>0</v>
      </c>
      <c r="M54" s="65">
        <f t="shared" si="7"/>
        <v>55.716535376239996</v>
      </c>
      <c r="N54" s="66">
        <v>3.66</v>
      </c>
      <c r="O54" s="66">
        <v>0.57999999999999996</v>
      </c>
      <c r="P54" s="11">
        <f t="shared" si="8"/>
        <v>3.8100000038861999E-2</v>
      </c>
      <c r="Q54" s="8">
        <f t="shared" si="9"/>
        <v>1.1400918302951573E-3</v>
      </c>
      <c r="R54" s="12">
        <f t="shared" si="10"/>
        <v>3.8100000038861999E-2</v>
      </c>
      <c r="S54" s="13">
        <v>1000</v>
      </c>
      <c r="T54" s="14">
        <f t="shared" si="11"/>
        <v>3.8100000038861999E-2</v>
      </c>
      <c r="U54" s="15">
        <f t="shared" si="12"/>
        <v>7.2550000000000002E-4</v>
      </c>
      <c r="V54" s="38">
        <f t="shared" si="18"/>
        <v>0</v>
      </c>
      <c r="W54" s="62">
        <f t="shared" si="19"/>
        <v>0</v>
      </c>
      <c r="X54" s="12">
        <f>X53</f>
        <v>4181.3</v>
      </c>
    </row>
    <row r="55" spans="2:24" ht="18.75">
      <c r="B55" s="33">
        <v>1.5</v>
      </c>
      <c r="C55" s="34">
        <v>45</v>
      </c>
      <c r="D55" s="33">
        <v>10</v>
      </c>
      <c r="E55" s="33">
        <f t="shared" si="5"/>
        <v>0</v>
      </c>
      <c r="F55" s="35">
        <v>0</v>
      </c>
      <c r="G55" s="36">
        <v>44.95</v>
      </c>
      <c r="H55" s="37">
        <f t="shared" si="14"/>
        <v>0</v>
      </c>
      <c r="I55" s="70">
        <f t="shared" si="15"/>
        <v>0</v>
      </c>
      <c r="J55" s="75">
        <f t="shared" si="16"/>
        <v>0</v>
      </c>
      <c r="K55" s="54">
        <f t="shared" si="17"/>
        <v>0</v>
      </c>
      <c r="M55" s="65">
        <f t="shared" si="7"/>
        <v>55.716535376239996</v>
      </c>
      <c r="N55" s="66">
        <v>3.66</v>
      </c>
      <c r="O55" s="66">
        <v>0.57999999999999996</v>
      </c>
      <c r="P55" s="11">
        <f t="shared" si="8"/>
        <v>3.8100000038861999E-2</v>
      </c>
      <c r="Q55" s="8">
        <f t="shared" si="9"/>
        <v>1.1400918302951573E-3</v>
      </c>
      <c r="R55" s="12">
        <f t="shared" si="10"/>
        <v>3.8100000038861999E-2</v>
      </c>
      <c r="S55" s="13">
        <v>1000</v>
      </c>
      <c r="T55" s="14">
        <f t="shared" si="11"/>
        <v>3.8100000038861999E-2</v>
      </c>
      <c r="U55" s="15">
        <f t="shared" si="12"/>
        <v>7.2550000000000002E-4</v>
      </c>
      <c r="V55" s="38">
        <f t="shared" si="18"/>
        <v>0</v>
      </c>
      <c r="W55" s="62">
        <f t="shared" si="19"/>
        <v>0</v>
      </c>
      <c r="X55" s="12">
        <f>X54</f>
        <v>4181.3</v>
      </c>
    </row>
    <row r="56" spans="2:24" ht="18.75">
      <c r="B56" s="33">
        <v>1.5</v>
      </c>
      <c r="C56" s="34">
        <v>45</v>
      </c>
      <c r="D56" s="33">
        <v>10</v>
      </c>
      <c r="E56" s="33">
        <f t="shared" si="5"/>
        <v>0</v>
      </c>
      <c r="F56" s="35">
        <v>0</v>
      </c>
      <c r="G56" s="36">
        <v>44.95</v>
      </c>
      <c r="H56" s="37">
        <f t="shared" si="14"/>
        <v>0</v>
      </c>
      <c r="I56" s="70">
        <f t="shared" si="15"/>
        <v>0</v>
      </c>
      <c r="J56" s="75">
        <f t="shared" si="16"/>
        <v>0</v>
      </c>
      <c r="K56" s="54">
        <f t="shared" si="17"/>
        <v>0</v>
      </c>
      <c r="M56" s="65">
        <f t="shared" si="7"/>
        <v>55.716535376239996</v>
      </c>
      <c r="N56" s="66">
        <v>3.66</v>
      </c>
      <c r="O56" s="66">
        <v>0.57999999999999996</v>
      </c>
      <c r="P56" s="11">
        <f t="shared" si="8"/>
        <v>3.8100000038861999E-2</v>
      </c>
      <c r="Q56" s="8">
        <f t="shared" si="9"/>
        <v>1.1400918302951573E-3</v>
      </c>
      <c r="R56" s="12">
        <f t="shared" si="10"/>
        <v>3.8100000038861999E-2</v>
      </c>
      <c r="S56" s="13">
        <v>1000</v>
      </c>
      <c r="T56" s="14">
        <f t="shared" si="11"/>
        <v>3.8100000038861999E-2</v>
      </c>
      <c r="U56" s="15">
        <f t="shared" si="12"/>
        <v>7.2550000000000002E-4</v>
      </c>
      <c r="V56" s="38">
        <f t="shared" si="18"/>
        <v>0</v>
      </c>
      <c r="W56" s="62">
        <f t="shared" si="19"/>
        <v>0</v>
      </c>
      <c r="X56" s="12">
        <f>4.1813*1000</f>
        <v>4181.3</v>
      </c>
    </row>
    <row r="57" spans="2:24" ht="18.75">
      <c r="B57" s="33">
        <v>1.5</v>
      </c>
      <c r="C57" s="34">
        <v>45</v>
      </c>
      <c r="D57" s="33">
        <v>10</v>
      </c>
      <c r="E57" s="33">
        <f t="shared" si="5"/>
        <v>0</v>
      </c>
      <c r="F57" s="35">
        <v>0</v>
      </c>
      <c r="G57" s="36">
        <v>44.95</v>
      </c>
      <c r="H57" s="37">
        <f t="shared" si="14"/>
        <v>0</v>
      </c>
      <c r="I57" s="70">
        <f t="shared" si="15"/>
        <v>0</v>
      </c>
      <c r="J57" s="75">
        <f t="shared" si="16"/>
        <v>0</v>
      </c>
      <c r="K57" s="54">
        <f t="shared" si="17"/>
        <v>0</v>
      </c>
      <c r="M57" s="65">
        <f t="shared" si="7"/>
        <v>55.716535376239996</v>
      </c>
      <c r="N57" s="66">
        <v>3.66</v>
      </c>
      <c r="O57" s="66">
        <v>0.57999999999999996</v>
      </c>
      <c r="P57" s="11">
        <f t="shared" si="8"/>
        <v>3.8100000038861999E-2</v>
      </c>
      <c r="Q57" s="8">
        <f t="shared" si="9"/>
        <v>1.1400918302951573E-3</v>
      </c>
      <c r="R57" s="12">
        <f t="shared" si="10"/>
        <v>3.8100000038861999E-2</v>
      </c>
      <c r="S57" s="13">
        <v>1000</v>
      </c>
      <c r="T57" s="14">
        <f t="shared" si="11"/>
        <v>3.8100000038861999E-2</v>
      </c>
      <c r="U57" s="15">
        <f t="shared" si="12"/>
        <v>7.2550000000000002E-4</v>
      </c>
      <c r="V57" s="38">
        <f t="shared" si="18"/>
        <v>0</v>
      </c>
      <c r="W57" s="62">
        <f t="shared" si="19"/>
        <v>0</v>
      </c>
      <c r="X57" s="12">
        <f>4.1813*1000</f>
        <v>4181.3</v>
      </c>
    </row>
    <row r="58" spans="2:24" ht="18.75">
      <c r="B58" s="33">
        <v>1.5</v>
      </c>
      <c r="C58" s="34">
        <v>45</v>
      </c>
      <c r="D58" s="33">
        <v>10</v>
      </c>
      <c r="E58" s="33">
        <f t="shared" si="5"/>
        <v>0</v>
      </c>
      <c r="F58" s="35">
        <v>0</v>
      </c>
      <c r="G58" s="36">
        <v>44.95</v>
      </c>
      <c r="H58" s="37">
        <f t="shared" si="14"/>
        <v>0</v>
      </c>
      <c r="I58" s="70">
        <f t="shared" si="15"/>
        <v>0</v>
      </c>
      <c r="J58" s="75">
        <f t="shared" si="16"/>
        <v>0</v>
      </c>
      <c r="K58" s="54">
        <f t="shared" si="17"/>
        <v>0</v>
      </c>
      <c r="M58" s="65">
        <f t="shared" si="7"/>
        <v>55.716535376239996</v>
      </c>
      <c r="N58" s="66">
        <v>3.66</v>
      </c>
      <c r="O58" s="66">
        <v>0.57999999999999996</v>
      </c>
      <c r="P58" s="11">
        <f t="shared" si="8"/>
        <v>3.8100000038861999E-2</v>
      </c>
      <c r="Q58" s="8">
        <f t="shared" si="9"/>
        <v>1.1400918302951573E-3</v>
      </c>
      <c r="R58" s="12">
        <f t="shared" si="10"/>
        <v>3.8100000038861999E-2</v>
      </c>
      <c r="S58" s="13">
        <v>1000</v>
      </c>
      <c r="T58" s="14">
        <f t="shared" si="11"/>
        <v>3.8100000038861999E-2</v>
      </c>
      <c r="U58" s="15">
        <f t="shared" si="12"/>
        <v>7.2550000000000002E-4</v>
      </c>
      <c r="V58" s="38">
        <f t="shared" si="18"/>
        <v>0</v>
      </c>
      <c r="W58" s="62">
        <f t="shared" si="19"/>
        <v>0</v>
      </c>
      <c r="X58" s="12">
        <f>X56</f>
        <v>4181.3</v>
      </c>
    </row>
    <row r="59" spans="2:24" ht="18.75">
      <c r="B59" s="33">
        <v>1.5</v>
      </c>
      <c r="C59" s="34">
        <v>45</v>
      </c>
      <c r="D59" s="33">
        <v>10</v>
      </c>
      <c r="E59" s="33">
        <f t="shared" si="5"/>
        <v>0</v>
      </c>
      <c r="F59" s="35">
        <v>0</v>
      </c>
      <c r="G59" s="36">
        <v>44.95</v>
      </c>
      <c r="H59" s="37">
        <f t="shared" si="14"/>
        <v>0</v>
      </c>
      <c r="I59" s="70">
        <f t="shared" si="15"/>
        <v>0</v>
      </c>
      <c r="J59" s="75">
        <f t="shared" si="16"/>
        <v>0</v>
      </c>
      <c r="K59" s="54">
        <f t="shared" si="17"/>
        <v>0</v>
      </c>
      <c r="M59" s="65">
        <f t="shared" si="7"/>
        <v>55.716535376239996</v>
      </c>
      <c r="N59" s="66">
        <v>3.66</v>
      </c>
      <c r="O59" s="66">
        <v>0.57999999999999996</v>
      </c>
      <c r="P59" s="11">
        <f t="shared" si="8"/>
        <v>3.8100000038861999E-2</v>
      </c>
      <c r="Q59" s="8">
        <f t="shared" si="9"/>
        <v>1.1400918302951573E-3</v>
      </c>
      <c r="R59" s="12">
        <f t="shared" si="10"/>
        <v>3.8100000038861999E-2</v>
      </c>
      <c r="S59" s="13">
        <v>1000</v>
      </c>
      <c r="T59" s="14">
        <f t="shared" si="11"/>
        <v>3.8100000038861999E-2</v>
      </c>
      <c r="U59" s="15">
        <f t="shared" si="12"/>
        <v>7.2550000000000002E-4</v>
      </c>
      <c r="V59" s="38">
        <f t="shared" si="18"/>
        <v>0</v>
      </c>
      <c r="W59" s="62">
        <f t="shared" si="19"/>
        <v>0</v>
      </c>
      <c r="X59" s="12">
        <f>X58</f>
        <v>4181.3</v>
      </c>
    </row>
    <row r="60" spans="2:24" ht="18.75">
      <c r="B60" s="33">
        <v>1.5</v>
      </c>
      <c r="C60" s="34">
        <v>45</v>
      </c>
      <c r="D60" s="33">
        <v>10</v>
      </c>
      <c r="E60" s="33">
        <f t="shared" si="5"/>
        <v>0</v>
      </c>
      <c r="F60" s="35">
        <v>0</v>
      </c>
      <c r="G60" s="36">
        <v>44.95</v>
      </c>
      <c r="H60" s="37">
        <f t="shared" si="14"/>
        <v>0</v>
      </c>
      <c r="I60" s="70">
        <f t="shared" si="15"/>
        <v>0</v>
      </c>
      <c r="J60" s="75">
        <f t="shared" si="16"/>
        <v>0</v>
      </c>
      <c r="K60" s="54">
        <f t="shared" si="17"/>
        <v>0</v>
      </c>
      <c r="M60" s="65">
        <f t="shared" si="7"/>
        <v>55.716535376239996</v>
      </c>
      <c r="N60" s="66">
        <v>3.66</v>
      </c>
      <c r="O60" s="66">
        <v>0.57999999999999996</v>
      </c>
      <c r="P60" s="11">
        <f t="shared" si="8"/>
        <v>3.8100000038861999E-2</v>
      </c>
      <c r="Q60" s="8">
        <f t="shared" si="9"/>
        <v>1.1400918302951573E-3</v>
      </c>
      <c r="R60" s="12">
        <f t="shared" si="10"/>
        <v>3.8100000038861999E-2</v>
      </c>
      <c r="S60" s="13">
        <v>1000</v>
      </c>
      <c r="T60" s="14">
        <f t="shared" si="11"/>
        <v>3.8100000038861999E-2</v>
      </c>
      <c r="U60" s="15">
        <f t="shared" si="12"/>
        <v>7.2550000000000002E-4</v>
      </c>
      <c r="V60" s="38">
        <f t="shared" si="18"/>
        <v>0</v>
      </c>
      <c r="W60" s="62">
        <f t="shared" si="19"/>
        <v>0</v>
      </c>
      <c r="X60" s="12">
        <f>X59</f>
        <v>4181.3</v>
      </c>
    </row>
    <row r="61" spans="2:24" ht="18.75">
      <c r="B61" s="33">
        <v>1.5</v>
      </c>
      <c r="C61" s="34">
        <v>45</v>
      </c>
      <c r="D61" s="33">
        <v>10</v>
      </c>
      <c r="E61" s="33">
        <f t="shared" si="5"/>
        <v>0</v>
      </c>
      <c r="F61" s="35">
        <v>0</v>
      </c>
      <c r="G61" s="36">
        <v>44.95</v>
      </c>
      <c r="H61" s="37">
        <f t="shared" si="14"/>
        <v>0</v>
      </c>
      <c r="I61" s="70">
        <f t="shared" si="15"/>
        <v>0</v>
      </c>
      <c r="J61" s="75">
        <f t="shared" si="16"/>
        <v>0</v>
      </c>
      <c r="K61" s="54">
        <f t="shared" si="17"/>
        <v>0</v>
      </c>
      <c r="M61" s="65">
        <f t="shared" si="7"/>
        <v>55.716535376239996</v>
      </c>
      <c r="N61" s="66">
        <v>3.66</v>
      </c>
      <c r="O61" s="66">
        <v>0.57999999999999996</v>
      </c>
      <c r="P61" s="11">
        <f t="shared" si="8"/>
        <v>3.8100000038861999E-2</v>
      </c>
      <c r="Q61" s="8">
        <f t="shared" si="9"/>
        <v>1.1400918302951573E-3</v>
      </c>
      <c r="R61" s="12">
        <f t="shared" si="10"/>
        <v>3.8100000038861999E-2</v>
      </c>
      <c r="S61" s="13">
        <v>1000</v>
      </c>
      <c r="T61" s="14">
        <f t="shared" si="11"/>
        <v>3.8100000038861999E-2</v>
      </c>
      <c r="U61" s="15">
        <f t="shared" si="12"/>
        <v>7.2550000000000002E-4</v>
      </c>
      <c r="V61" s="38">
        <f t="shared" si="18"/>
        <v>0</v>
      </c>
      <c r="W61" s="62">
        <f t="shared" si="19"/>
        <v>0</v>
      </c>
      <c r="X61" s="12">
        <f>X60</f>
        <v>4181.3</v>
      </c>
    </row>
    <row r="62" spans="2:24" ht="18.75">
      <c r="B62" s="33">
        <v>1.5</v>
      </c>
      <c r="C62" s="34">
        <v>45</v>
      </c>
      <c r="D62" s="33">
        <v>10</v>
      </c>
      <c r="E62" s="33">
        <f t="shared" si="5"/>
        <v>0</v>
      </c>
      <c r="F62" s="35">
        <v>0</v>
      </c>
      <c r="G62" s="36">
        <v>44.95</v>
      </c>
      <c r="H62" s="37">
        <f t="shared" si="14"/>
        <v>0</v>
      </c>
      <c r="I62" s="70">
        <f t="shared" si="15"/>
        <v>0</v>
      </c>
      <c r="J62" s="75">
        <f t="shared" si="16"/>
        <v>0</v>
      </c>
      <c r="K62" s="54">
        <f t="shared" si="17"/>
        <v>0</v>
      </c>
      <c r="M62" s="65">
        <f t="shared" si="7"/>
        <v>55.716535376239996</v>
      </c>
      <c r="N62" s="66">
        <v>3.66</v>
      </c>
      <c r="O62" s="66">
        <v>0.57999999999999996</v>
      </c>
      <c r="P62" s="11">
        <f t="shared" si="8"/>
        <v>3.8100000038861999E-2</v>
      </c>
      <c r="Q62" s="8">
        <f t="shared" si="9"/>
        <v>1.1400918302951573E-3</v>
      </c>
      <c r="R62" s="12">
        <f t="shared" si="10"/>
        <v>3.8100000038861999E-2</v>
      </c>
      <c r="S62" s="13">
        <v>1000</v>
      </c>
      <c r="T62" s="14">
        <f t="shared" si="11"/>
        <v>3.8100000038861999E-2</v>
      </c>
      <c r="U62" s="15">
        <f t="shared" si="12"/>
        <v>7.2550000000000002E-4</v>
      </c>
      <c r="V62" s="38">
        <f t="shared" si="18"/>
        <v>0</v>
      </c>
      <c r="W62" s="62">
        <f t="shared" si="19"/>
        <v>0</v>
      </c>
      <c r="X62" s="12">
        <f>X61</f>
        <v>4181.3</v>
      </c>
    </row>
    <row r="63" spans="2:24" ht="18.75">
      <c r="B63" s="33">
        <v>1.5</v>
      </c>
      <c r="C63" s="34">
        <v>45</v>
      </c>
      <c r="D63" s="33">
        <v>10</v>
      </c>
      <c r="E63" s="33">
        <f t="shared" si="5"/>
        <v>0</v>
      </c>
      <c r="F63" s="35">
        <v>0</v>
      </c>
      <c r="G63" s="36">
        <v>44.95</v>
      </c>
      <c r="H63" s="37">
        <f t="shared" si="14"/>
        <v>0</v>
      </c>
      <c r="I63" s="70">
        <f t="shared" si="15"/>
        <v>0</v>
      </c>
      <c r="J63" s="75">
        <f t="shared" si="16"/>
        <v>0</v>
      </c>
      <c r="K63" s="54">
        <f t="shared" si="17"/>
        <v>0</v>
      </c>
      <c r="M63" s="65">
        <f t="shared" si="7"/>
        <v>55.716535376239996</v>
      </c>
      <c r="N63" s="66">
        <v>3.66</v>
      </c>
      <c r="O63" s="66">
        <v>0.57999999999999996</v>
      </c>
      <c r="P63" s="11">
        <f t="shared" si="8"/>
        <v>3.8100000038861999E-2</v>
      </c>
      <c r="Q63" s="8">
        <f t="shared" si="9"/>
        <v>1.1400918302951573E-3</v>
      </c>
      <c r="R63" s="12">
        <f t="shared" si="10"/>
        <v>3.8100000038861999E-2</v>
      </c>
      <c r="S63" s="13">
        <v>1000</v>
      </c>
      <c r="T63" s="14">
        <f t="shared" si="11"/>
        <v>3.8100000038861999E-2</v>
      </c>
      <c r="U63" s="15">
        <f t="shared" si="12"/>
        <v>7.2550000000000002E-4</v>
      </c>
      <c r="V63" s="38">
        <f t="shared" si="18"/>
        <v>0</v>
      </c>
      <c r="W63" s="62">
        <f t="shared" si="19"/>
        <v>0</v>
      </c>
      <c r="X63" s="12">
        <f>X62</f>
        <v>4181.3</v>
      </c>
    </row>
    <row r="64" spans="2:24" ht="18.75">
      <c r="B64" s="33">
        <v>1.5</v>
      </c>
      <c r="C64" s="34">
        <v>45</v>
      </c>
      <c r="D64" s="33">
        <v>10</v>
      </c>
      <c r="E64" s="33">
        <f t="shared" si="5"/>
        <v>0</v>
      </c>
      <c r="F64" s="35">
        <v>0</v>
      </c>
      <c r="G64" s="36">
        <v>44.95</v>
      </c>
      <c r="H64" s="37">
        <f t="shared" si="14"/>
        <v>0</v>
      </c>
      <c r="I64" s="70">
        <f t="shared" si="15"/>
        <v>0</v>
      </c>
      <c r="J64" s="75">
        <f t="shared" si="16"/>
        <v>0</v>
      </c>
      <c r="K64" s="54">
        <f t="shared" si="17"/>
        <v>0</v>
      </c>
      <c r="M64" s="65">
        <f t="shared" si="7"/>
        <v>55.716535376239996</v>
      </c>
      <c r="N64" s="66">
        <v>3.66</v>
      </c>
      <c r="O64" s="66">
        <v>0.57999999999999996</v>
      </c>
      <c r="P64" s="11">
        <f t="shared" si="8"/>
        <v>3.8100000038861999E-2</v>
      </c>
      <c r="Q64" s="8">
        <f t="shared" si="9"/>
        <v>1.1400918302951573E-3</v>
      </c>
      <c r="R64" s="12">
        <f t="shared" si="10"/>
        <v>3.8100000038861999E-2</v>
      </c>
      <c r="S64" s="13">
        <v>1000</v>
      </c>
      <c r="T64" s="14">
        <f t="shared" si="11"/>
        <v>3.8100000038861999E-2</v>
      </c>
      <c r="U64" s="15">
        <f t="shared" si="12"/>
        <v>7.2550000000000002E-4</v>
      </c>
      <c r="V64" s="38">
        <f t="shared" si="18"/>
        <v>0</v>
      </c>
      <c r="W64" s="62">
        <f t="shared" si="19"/>
        <v>0</v>
      </c>
      <c r="X64" s="12">
        <f>4.1813*1000</f>
        <v>4181.3</v>
      </c>
    </row>
    <row r="65" spans="2:24" ht="18.75">
      <c r="B65" s="33">
        <v>1.5</v>
      </c>
      <c r="C65" s="34">
        <v>45</v>
      </c>
      <c r="D65" s="33">
        <v>10</v>
      </c>
      <c r="E65" s="33">
        <f t="shared" si="5"/>
        <v>0</v>
      </c>
      <c r="F65" s="35">
        <v>0</v>
      </c>
      <c r="G65" s="36">
        <v>44.95</v>
      </c>
      <c r="H65" s="37">
        <f t="shared" si="14"/>
        <v>0</v>
      </c>
      <c r="I65" s="70">
        <f t="shared" si="15"/>
        <v>0</v>
      </c>
      <c r="J65" s="75">
        <f t="shared" si="16"/>
        <v>0</v>
      </c>
      <c r="K65" s="54">
        <f t="shared" si="17"/>
        <v>0</v>
      </c>
      <c r="M65" s="65">
        <f t="shared" si="7"/>
        <v>55.716535376239996</v>
      </c>
      <c r="N65" s="66">
        <v>3.66</v>
      </c>
      <c r="O65" s="66">
        <v>0.57999999999999996</v>
      </c>
      <c r="P65" s="11">
        <f t="shared" si="8"/>
        <v>3.8100000038861999E-2</v>
      </c>
      <c r="Q65" s="8">
        <f t="shared" si="9"/>
        <v>1.1400918302951573E-3</v>
      </c>
      <c r="R65" s="12">
        <f t="shared" si="10"/>
        <v>3.8100000038861999E-2</v>
      </c>
      <c r="S65" s="13">
        <v>1000</v>
      </c>
      <c r="T65" s="14">
        <f t="shared" si="11"/>
        <v>3.8100000038861999E-2</v>
      </c>
      <c r="U65" s="15">
        <f t="shared" si="12"/>
        <v>7.2550000000000002E-4</v>
      </c>
      <c r="V65" s="38">
        <f t="shared" si="18"/>
        <v>0</v>
      </c>
      <c r="W65" s="62">
        <f t="shared" si="19"/>
        <v>0</v>
      </c>
      <c r="X65" s="12">
        <f>4.1813*1000</f>
        <v>4181.3</v>
      </c>
    </row>
    <row r="66" spans="2:24" ht="18.75">
      <c r="B66" s="33">
        <v>1.5</v>
      </c>
      <c r="C66" s="34">
        <v>45</v>
      </c>
      <c r="D66" s="33">
        <v>10</v>
      </c>
      <c r="E66" s="33">
        <f t="shared" si="5"/>
        <v>0</v>
      </c>
      <c r="F66" s="35">
        <v>0</v>
      </c>
      <c r="G66" s="36">
        <v>44.95</v>
      </c>
      <c r="H66" s="37">
        <f t="shared" si="14"/>
        <v>0</v>
      </c>
      <c r="I66" s="70">
        <f t="shared" si="15"/>
        <v>0</v>
      </c>
      <c r="J66" s="75">
        <f t="shared" si="16"/>
        <v>0</v>
      </c>
      <c r="K66" s="54">
        <f t="shared" si="17"/>
        <v>0</v>
      </c>
      <c r="M66" s="65">
        <f t="shared" si="7"/>
        <v>55.716535376239996</v>
      </c>
      <c r="N66" s="66">
        <v>3.66</v>
      </c>
      <c r="O66" s="66">
        <v>0.57999999999999996</v>
      </c>
      <c r="P66" s="11">
        <f t="shared" si="8"/>
        <v>3.8100000038861999E-2</v>
      </c>
      <c r="Q66" s="8">
        <f t="shared" si="9"/>
        <v>1.1400918302951573E-3</v>
      </c>
      <c r="R66" s="12">
        <f t="shared" si="10"/>
        <v>3.8100000038861999E-2</v>
      </c>
      <c r="S66" s="13">
        <v>1000</v>
      </c>
      <c r="T66" s="14">
        <f t="shared" si="11"/>
        <v>3.8100000038861999E-2</v>
      </c>
      <c r="U66" s="15">
        <f t="shared" si="12"/>
        <v>7.2550000000000002E-4</v>
      </c>
      <c r="V66" s="38">
        <f t="shared" si="18"/>
        <v>0</v>
      </c>
      <c r="W66" s="62">
        <f t="shared" si="19"/>
        <v>0</v>
      </c>
      <c r="X66" s="12">
        <f>X64</f>
        <v>4181.3</v>
      </c>
    </row>
    <row r="67" spans="2:24" ht="18.75">
      <c r="B67" s="33">
        <v>1.5</v>
      </c>
      <c r="C67" s="34">
        <v>45</v>
      </c>
      <c r="D67" s="33">
        <v>10</v>
      </c>
      <c r="E67" s="33">
        <f t="shared" si="5"/>
        <v>0</v>
      </c>
      <c r="F67" s="35">
        <v>0</v>
      </c>
      <c r="G67" s="36">
        <v>44.95</v>
      </c>
      <c r="H67" s="37">
        <f t="shared" si="14"/>
        <v>0</v>
      </c>
      <c r="I67" s="70">
        <f t="shared" si="15"/>
        <v>0</v>
      </c>
      <c r="J67" s="75">
        <f t="shared" si="16"/>
        <v>0</v>
      </c>
      <c r="K67" s="54">
        <f t="shared" si="17"/>
        <v>0</v>
      </c>
      <c r="M67" s="65">
        <f t="shared" si="7"/>
        <v>55.716535376239996</v>
      </c>
      <c r="N67" s="66">
        <v>3.66</v>
      </c>
      <c r="O67" s="66">
        <v>0.57999999999999996</v>
      </c>
      <c r="P67" s="11">
        <f t="shared" si="8"/>
        <v>3.8100000038861999E-2</v>
      </c>
      <c r="Q67" s="8">
        <f t="shared" si="9"/>
        <v>1.1400918302951573E-3</v>
      </c>
      <c r="R67" s="12">
        <f t="shared" si="10"/>
        <v>3.8100000038861999E-2</v>
      </c>
      <c r="S67" s="13">
        <v>1000</v>
      </c>
      <c r="T67" s="14">
        <f t="shared" si="11"/>
        <v>3.8100000038861999E-2</v>
      </c>
      <c r="U67" s="15">
        <f t="shared" si="12"/>
        <v>7.2550000000000002E-4</v>
      </c>
      <c r="V67" s="38">
        <f t="shared" si="18"/>
        <v>0</v>
      </c>
      <c r="W67" s="62">
        <f t="shared" si="19"/>
        <v>0</v>
      </c>
      <c r="X67" s="12">
        <f>X66</f>
        <v>4181.3</v>
      </c>
    </row>
    <row r="68" spans="2:24" ht="18.75">
      <c r="B68" s="33">
        <v>1.5</v>
      </c>
      <c r="C68" s="34">
        <v>45</v>
      </c>
      <c r="D68" s="33">
        <v>10</v>
      </c>
      <c r="E68" s="33">
        <f t="shared" si="5"/>
        <v>0</v>
      </c>
      <c r="F68" s="35">
        <v>0</v>
      </c>
      <c r="G68" s="36">
        <v>44.95</v>
      </c>
      <c r="H68" s="37">
        <f t="shared" ref="H68:H99" si="20">V68/(2*PI()*(T68/2))*3.2808399</f>
        <v>0</v>
      </c>
      <c r="I68" s="70">
        <f t="shared" ref="I68:I99" si="21">(S68*F68*T68)/U68</f>
        <v>0</v>
      </c>
      <c r="J68" s="75">
        <f t="shared" ref="J68:J99" si="22">K68*240</f>
        <v>0</v>
      </c>
      <c r="K68" s="54">
        <f t="shared" ref="K68:K99" si="23">((F68*Q68)*1000)*60</f>
        <v>0</v>
      </c>
      <c r="M68" s="65">
        <f t="shared" ref="M68:M87" si="24">(N68*O68)/P68</f>
        <v>55.716535376239996</v>
      </c>
      <c r="N68" s="66">
        <v>3.66</v>
      </c>
      <c r="O68" s="66">
        <v>0.57999999999999996</v>
      </c>
      <c r="P68" s="11">
        <f t="shared" ref="P68:P87" si="25">B68/39.3700787</f>
        <v>3.8100000038861999E-2</v>
      </c>
      <c r="Q68" s="8">
        <f t="shared" ref="Q68:Q87" si="26">((P68/2)^2)*PI()</f>
        <v>1.1400918302951573E-3</v>
      </c>
      <c r="R68" s="12">
        <f t="shared" ref="R68:R87" si="27">(4*Q68)/(P68*PI())</f>
        <v>3.8100000038861999E-2</v>
      </c>
      <c r="S68" s="13">
        <v>1000</v>
      </c>
      <c r="T68" s="14">
        <f t="shared" si="11"/>
        <v>3.8100000038861999E-2</v>
      </c>
      <c r="U68" s="15">
        <f t="shared" ref="U68:U131" si="28">(0.7255*(10^(-3)))</f>
        <v>7.2550000000000002E-4</v>
      </c>
      <c r="V68" s="38">
        <f t="shared" ref="V68:V99" si="29">-((LN((C68-G68)/(C68-D68)))*(W68*X68))/M68</f>
        <v>0</v>
      </c>
      <c r="W68" s="62">
        <f t="shared" ref="W68:W99" si="30">S68*F68*Q68</f>
        <v>0</v>
      </c>
      <c r="X68" s="12">
        <f>X67</f>
        <v>4181.3</v>
      </c>
    </row>
    <row r="69" spans="2:24" ht="18.75">
      <c r="B69" s="33">
        <v>1.5</v>
      </c>
      <c r="C69" s="34">
        <v>45</v>
      </c>
      <c r="D69" s="33">
        <v>10</v>
      </c>
      <c r="E69" s="33">
        <f t="shared" ref="E69:E132" si="31">F69*3.2808399</f>
        <v>0</v>
      </c>
      <c r="F69" s="35">
        <v>0</v>
      </c>
      <c r="G69" s="36">
        <v>44.95</v>
      </c>
      <c r="H69" s="37">
        <f t="shared" si="20"/>
        <v>0</v>
      </c>
      <c r="I69" s="70">
        <f t="shared" si="21"/>
        <v>0</v>
      </c>
      <c r="J69" s="75">
        <f t="shared" si="22"/>
        <v>0</v>
      </c>
      <c r="K69" s="54">
        <f t="shared" si="23"/>
        <v>0</v>
      </c>
      <c r="M69" s="65">
        <f t="shared" si="24"/>
        <v>55.716535376239996</v>
      </c>
      <c r="N69" s="66">
        <v>3.66</v>
      </c>
      <c r="O69" s="66">
        <v>0.57999999999999996</v>
      </c>
      <c r="P69" s="11">
        <f t="shared" si="25"/>
        <v>3.8100000038861999E-2</v>
      </c>
      <c r="Q69" s="8">
        <f t="shared" si="26"/>
        <v>1.1400918302951573E-3</v>
      </c>
      <c r="R69" s="12">
        <f t="shared" si="27"/>
        <v>3.8100000038861999E-2</v>
      </c>
      <c r="S69" s="13">
        <v>1000</v>
      </c>
      <c r="T69" s="14">
        <f t="shared" ref="T69:T87" si="32">P69</f>
        <v>3.8100000038861999E-2</v>
      </c>
      <c r="U69" s="15">
        <f t="shared" si="28"/>
        <v>7.2550000000000002E-4</v>
      </c>
      <c r="V69" s="38">
        <f t="shared" si="29"/>
        <v>0</v>
      </c>
      <c r="W69" s="62">
        <f t="shared" si="30"/>
        <v>0</v>
      </c>
      <c r="X69" s="12">
        <f>X68</f>
        <v>4181.3</v>
      </c>
    </row>
    <row r="70" spans="2:24" ht="18.75">
      <c r="B70" s="33">
        <v>1.5</v>
      </c>
      <c r="C70" s="34">
        <v>45</v>
      </c>
      <c r="D70" s="33">
        <v>10</v>
      </c>
      <c r="E70" s="33">
        <f t="shared" si="31"/>
        <v>0</v>
      </c>
      <c r="F70" s="35">
        <v>0</v>
      </c>
      <c r="G70" s="36">
        <v>44.95</v>
      </c>
      <c r="H70" s="37">
        <f t="shared" si="20"/>
        <v>0</v>
      </c>
      <c r="I70" s="70">
        <f t="shared" si="21"/>
        <v>0</v>
      </c>
      <c r="J70" s="75">
        <f t="shared" si="22"/>
        <v>0</v>
      </c>
      <c r="K70" s="54">
        <f t="shared" si="23"/>
        <v>0</v>
      </c>
      <c r="M70" s="65">
        <f t="shared" si="24"/>
        <v>55.716535376239996</v>
      </c>
      <c r="N70" s="66">
        <v>3.66</v>
      </c>
      <c r="O70" s="66">
        <v>0.57999999999999996</v>
      </c>
      <c r="P70" s="11">
        <f t="shared" si="25"/>
        <v>3.8100000038861999E-2</v>
      </c>
      <c r="Q70" s="8">
        <f t="shared" si="26"/>
        <v>1.1400918302951573E-3</v>
      </c>
      <c r="R70" s="12">
        <f t="shared" si="27"/>
        <v>3.8100000038861999E-2</v>
      </c>
      <c r="S70" s="13">
        <v>1000</v>
      </c>
      <c r="T70" s="14">
        <f t="shared" si="32"/>
        <v>3.8100000038861999E-2</v>
      </c>
      <c r="U70" s="15">
        <f t="shared" si="28"/>
        <v>7.2550000000000002E-4</v>
      </c>
      <c r="V70" s="38">
        <f t="shared" si="29"/>
        <v>0</v>
      </c>
      <c r="W70" s="62">
        <f t="shared" si="30"/>
        <v>0</v>
      </c>
      <c r="X70" s="12">
        <f>X69</f>
        <v>4181.3</v>
      </c>
    </row>
    <row r="71" spans="2:24" ht="18.75">
      <c r="B71" s="33">
        <v>1.5</v>
      </c>
      <c r="C71" s="34">
        <v>45</v>
      </c>
      <c r="D71" s="33">
        <v>10</v>
      </c>
      <c r="E71" s="33">
        <f t="shared" si="31"/>
        <v>0</v>
      </c>
      <c r="F71" s="35">
        <v>0</v>
      </c>
      <c r="G71" s="36">
        <v>44.95</v>
      </c>
      <c r="H71" s="37">
        <f t="shared" si="20"/>
        <v>0</v>
      </c>
      <c r="I71" s="70">
        <f t="shared" si="21"/>
        <v>0</v>
      </c>
      <c r="J71" s="75">
        <f t="shared" si="22"/>
        <v>0</v>
      </c>
      <c r="K71" s="54">
        <f t="shared" si="23"/>
        <v>0</v>
      </c>
      <c r="M71" s="65">
        <f t="shared" si="24"/>
        <v>55.716535376239996</v>
      </c>
      <c r="N71" s="66">
        <v>3.66</v>
      </c>
      <c r="O71" s="66">
        <v>0.57999999999999996</v>
      </c>
      <c r="P71" s="11">
        <f t="shared" si="25"/>
        <v>3.8100000038861999E-2</v>
      </c>
      <c r="Q71" s="8">
        <f t="shared" si="26"/>
        <v>1.1400918302951573E-3</v>
      </c>
      <c r="R71" s="12">
        <f t="shared" si="27"/>
        <v>3.8100000038861999E-2</v>
      </c>
      <c r="S71" s="13">
        <v>1000</v>
      </c>
      <c r="T71" s="14">
        <f t="shared" si="32"/>
        <v>3.8100000038861999E-2</v>
      </c>
      <c r="U71" s="15">
        <f t="shared" si="28"/>
        <v>7.2550000000000002E-4</v>
      </c>
      <c r="V71" s="38">
        <f t="shared" si="29"/>
        <v>0</v>
      </c>
      <c r="W71" s="62">
        <f t="shared" si="30"/>
        <v>0</v>
      </c>
      <c r="X71" s="12">
        <f>X70</f>
        <v>4181.3</v>
      </c>
    </row>
    <row r="72" spans="2:24" ht="18.75">
      <c r="B72" s="33">
        <v>1.5</v>
      </c>
      <c r="C72" s="34">
        <v>45</v>
      </c>
      <c r="D72" s="33">
        <v>10</v>
      </c>
      <c r="E72" s="33">
        <f t="shared" si="31"/>
        <v>0</v>
      </c>
      <c r="F72" s="35">
        <v>0</v>
      </c>
      <c r="G72" s="36">
        <v>44.95</v>
      </c>
      <c r="H72" s="37">
        <f t="shared" si="20"/>
        <v>0</v>
      </c>
      <c r="I72" s="70">
        <f t="shared" si="21"/>
        <v>0</v>
      </c>
      <c r="J72" s="75">
        <f t="shared" si="22"/>
        <v>0</v>
      </c>
      <c r="K72" s="54">
        <f t="shared" si="23"/>
        <v>0</v>
      </c>
      <c r="M72" s="65">
        <f t="shared" si="24"/>
        <v>55.716535376239996</v>
      </c>
      <c r="N72" s="66">
        <v>3.66</v>
      </c>
      <c r="O72" s="66">
        <v>0.57999999999999996</v>
      </c>
      <c r="P72" s="11">
        <f t="shared" si="25"/>
        <v>3.8100000038861999E-2</v>
      </c>
      <c r="Q72" s="8">
        <f t="shared" si="26"/>
        <v>1.1400918302951573E-3</v>
      </c>
      <c r="R72" s="12">
        <f t="shared" si="27"/>
        <v>3.8100000038861999E-2</v>
      </c>
      <c r="S72" s="13">
        <v>1000</v>
      </c>
      <c r="T72" s="14">
        <f t="shared" si="32"/>
        <v>3.8100000038861999E-2</v>
      </c>
      <c r="U72" s="15">
        <f t="shared" si="28"/>
        <v>7.2550000000000002E-4</v>
      </c>
      <c r="V72" s="38">
        <f t="shared" si="29"/>
        <v>0</v>
      </c>
      <c r="W72" s="62">
        <f t="shared" si="30"/>
        <v>0</v>
      </c>
      <c r="X72" s="12">
        <f>4.1813*1000</f>
        <v>4181.3</v>
      </c>
    </row>
    <row r="73" spans="2:24" ht="18.75">
      <c r="B73" s="33">
        <v>1.5</v>
      </c>
      <c r="C73" s="34">
        <v>45</v>
      </c>
      <c r="D73" s="33">
        <v>10</v>
      </c>
      <c r="E73" s="33">
        <f t="shared" si="31"/>
        <v>0</v>
      </c>
      <c r="F73" s="35">
        <v>0</v>
      </c>
      <c r="G73" s="36">
        <v>44.95</v>
      </c>
      <c r="H73" s="37">
        <f t="shared" si="20"/>
        <v>0</v>
      </c>
      <c r="I73" s="70">
        <f t="shared" si="21"/>
        <v>0</v>
      </c>
      <c r="J73" s="75">
        <f t="shared" si="22"/>
        <v>0</v>
      </c>
      <c r="K73" s="54">
        <f t="shared" si="23"/>
        <v>0</v>
      </c>
      <c r="M73" s="65">
        <f t="shared" si="24"/>
        <v>55.716535376239996</v>
      </c>
      <c r="N73" s="66">
        <v>3.66</v>
      </c>
      <c r="O73" s="66">
        <v>0.57999999999999996</v>
      </c>
      <c r="P73" s="11">
        <f t="shared" si="25"/>
        <v>3.8100000038861999E-2</v>
      </c>
      <c r="Q73" s="8">
        <f t="shared" si="26"/>
        <v>1.1400918302951573E-3</v>
      </c>
      <c r="R73" s="12">
        <f t="shared" si="27"/>
        <v>3.8100000038861999E-2</v>
      </c>
      <c r="S73" s="13">
        <v>1000</v>
      </c>
      <c r="T73" s="14">
        <f t="shared" si="32"/>
        <v>3.8100000038861999E-2</v>
      </c>
      <c r="U73" s="15">
        <f t="shared" si="28"/>
        <v>7.2550000000000002E-4</v>
      </c>
      <c r="V73" s="38">
        <f t="shared" si="29"/>
        <v>0</v>
      </c>
      <c r="W73" s="62">
        <f t="shared" si="30"/>
        <v>0</v>
      </c>
      <c r="X73" s="12">
        <f>4.1813*1000</f>
        <v>4181.3</v>
      </c>
    </row>
    <row r="74" spans="2:24" ht="18.75">
      <c r="B74" s="33">
        <v>1.5</v>
      </c>
      <c r="C74" s="34">
        <v>45</v>
      </c>
      <c r="D74" s="33">
        <v>10</v>
      </c>
      <c r="E74" s="33">
        <f t="shared" si="31"/>
        <v>0</v>
      </c>
      <c r="F74" s="35">
        <v>0</v>
      </c>
      <c r="G74" s="36">
        <v>44.95</v>
      </c>
      <c r="H74" s="37">
        <f t="shared" si="20"/>
        <v>0</v>
      </c>
      <c r="I74" s="70">
        <f t="shared" si="21"/>
        <v>0</v>
      </c>
      <c r="J74" s="75">
        <f t="shared" si="22"/>
        <v>0</v>
      </c>
      <c r="K74" s="54">
        <f t="shared" si="23"/>
        <v>0</v>
      </c>
      <c r="M74" s="65">
        <f t="shared" si="24"/>
        <v>55.716535376239996</v>
      </c>
      <c r="N74" s="66">
        <v>3.66</v>
      </c>
      <c r="O74" s="66">
        <v>0.57999999999999996</v>
      </c>
      <c r="P74" s="11">
        <f t="shared" si="25"/>
        <v>3.8100000038861999E-2</v>
      </c>
      <c r="Q74" s="8">
        <f t="shared" si="26"/>
        <v>1.1400918302951573E-3</v>
      </c>
      <c r="R74" s="12">
        <f t="shared" si="27"/>
        <v>3.8100000038861999E-2</v>
      </c>
      <c r="S74" s="13">
        <v>1000</v>
      </c>
      <c r="T74" s="14">
        <f t="shared" si="32"/>
        <v>3.8100000038861999E-2</v>
      </c>
      <c r="U74" s="15">
        <f t="shared" si="28"/>
        <v>7.2550000000000002E-4</v>
      </c>
      <c r="V74" s="38">
        <f t="shared" si="29"/>
        <v>0</v>
      </c>
      <c r="W74" s="62">
        <f t="shared" si="30"/>
        <v>0</v>
      </c>
      <c r="X74" s="12">
        <f>X72</f>
        <v>4181.3</v>
      </c>
    </row>
    <row r="75" spans="2:24" ht="18.75">
      <c r="B75" s="33">
        <v>1.5</v>
      </c>
      <c r="C75" s="34">
        <v>45</v>
      </c>
      <c r="D75" s="33">
        <v>10</v>
      </c>
      <c r="E75" s="33">
        <f t="shared" si="31"/>
        <v>0</v>
      </c>
      <c r="F75" s="35">
        <v>0</v>
      </c>
      <c r="G75" s="36">
        <v>44.95</v>
      </c>
      <c r="H75" s="37">
        <f t="shared" si="20"/>
        <v>0</v>
      </c>
      <c r="I75" s="70">
        <f t="shared" si="21"/>
        <v>0</v>
      </c>
      <c r="J75" s="75">
        <f t="shared" si="22"/>
        <v>0</v>
      </c>
      <c r="K75" s="54">
        <f t="shared" si="23"/>
        <v>0</v>
      </c>
      <c r="M75" s="65">
        <f t="shared" si="24"/>
        <v>55.716535376239996</v>
      </c>
      <c r="N75" s="66">
        <v>3.66</v>
      </c>
      <c r="O75" s="66">
        <v>0.57999999999999996</v>
      </c>
      <c r="P75" s="11">
        <f t="shared" si="25"/>
        <v>3.8100000038861999E-2</v>
      </c>
      <c r="Q75" s="8">
        <f t="shared" si="26"/>
        <v>1.1400918302951573E-3</v>
      </c>
      <c r="R75" s="12">
        <f t="shared" si="27"/>
        <v>3.8100000038861999E-2</v>
      </c>
      <c r="S75" s="13">
        <v>1000</v>
      </c>
      <c r="T75" s="14">
        <f t="shared" si="32"/>
        <v>3.8100000038861999E-2</v>
      </c>
      <c r="U75" s="15">
        <f t="shared" si="28"/>
        <v>7.2550000000000002E-4</v>
      </c>
      <c r="V75" s="38">
        <f t="shared" si="29"/>
        <v>0</v>
      </c>
      <c r="W75" s="62">
        <f t="shared" si="30"/>
        <v>0</v>
      </c>
      <c r="X75" s="12">
        <f>X74</f>
        <v>4181.3</v>
      </c>
    </row>
    <row r="76" spans="2:24" ht="18.75">
      <c r="B76" s="33">
        <v>1.5</v>
      </c>
      <c r="C76" s="34">
        <v>45</v>
      </c>
      <c r="D76" s="33">
        <v>10</v>
      </c>
      <c r="E76" s="33">
        <f t="shared" si="31"/>
        <v>0</v>
      </c>
      <c r="F76" s="35">
        <v>0</v>
      </c>
      <c r="G76" s="36">
        <v>44.95</v>
      </c>
      <c r="H76" s="37">
        <f t="shared" si="20"/>
        <v>0</v>
      </c>
      <c r="I76" s="70">
        <f t="shared" si="21"/>
        <v>0</v>
      </c>
      <c r="J76" s="75">
        <f t="shared" si="22"/>
        <v>0</v>
      </c>
      <c r="K76" s="54">
        <f t="shared" si="23"/>
        <v>0</v>
      </c>
      <c r="M76" s="65">
        <f t="shared" si="24"/>
        <v>55.716535376239996</v>
      </c>
      <c r="N76" s="66">
        <v>3.66</v>
      </c>
      <c r="O76" s="66">
        <v>0.57999999999999996</v>
      </c>
      <c r="P76" s="11">
        <f t="shared" si="25"/>
        <v>3.8100000038861999E-2</v>
      </c>
      <c r="Q76" s="8">
        <f t="shared" si="26"/>
        <v>1.1400918302951573E-3</v>
      </c>
      <c r="R76" s="12">
        <f t="shared" si="27"/>
        <v>3.8100000038861999E-2</v>
      </c>
      <c r="S76" s="13">
        <v>1000</v>
      </c>
      <c r="T76" s="14">
        <f t="shared" si="32"/>
        <v>3.8100000038861999E-2</v>
      </c>
      <c r="U76" s="15">
        <f t="shared" si="28"/>
        <v>7.2550000000000002E-4</v>
      </c>
      <c r="V76" s="38">
        <f t="shared" si="29"/>
        <v>0</v>
      </c>
      <c r="W76" s="62">
        <f t="shared" si="30"/>
        <v>0</v>
      </c>
      <c r="X76" s="12">
        <f>X75</f>
        <v>4181.3</v>
      </c>
    </row>
    <row r="77" spans="2:24" ht="18.75">
      <c r="B77" s="33">
        <v>1.5</v>
      </c>
      <c r="C77" s="34">
        <v>45</v>
      </c>
      <c r="D77" s="33">
        <v>10</v>
      </c>
      <c r="E77" s="33">
        <f t="shared" si="31"/>
        <v>0</v>
      </c>
      <c r="F77" s="35">
        <v>0</v>
      </c>
      <c r="G77" s="36">
        <v>44.95</v>
      </c>
      <c r="H77" s="37">
        <f t="shared" si="20"/>
        <v>0</v>
      </c>
      <c r="I77" s="70">
        <f t="shared" si="21"/>
        <v>0</v>
      </c>
      <c r="J77" s="75">
        <f t="shared" si="22"/>
        <v>0</v>
      </c>
      <c r="K77" s="54">
        <f t="shared" si="23"/>
        <v>0</v>
      </c>
      <c r="M77" s="65">
        <f t="shared" si="24"/>
        <v>55.716535376239996</v>
      </c>
      <c r="N77" s="66">
        <v>3.66</v>
      </c>
      <c r="O77" s="66">
        <v>0.57999999999999996</v>
      </c>
      <c r="P77" s="11">
        <f t="shared" si="25"/>
        <v>3.8100000038861999E-2</v>
      </c>
      <c r="Q77" s="8">
        <f t="shared" si="26"/>
        <v>1.1400918302951573E-3</v>
      </c>
      <c r="R77" s="12">
        <f t="shared" si="27"/>
        <v>3.8100000038861999E-2</v>
      </c>
      <c r="S77" s="13">
        <v>1000</v>
      </c>
      <c r="T77" s="14">
        <f t="shared" si="32"/>
        <v>3.8100000038861999E-2</v>
      </c>
      <c r="U77" s="15">
        <f t="shared" si="28"/>
        <v>7.2550000000000002E-4</v>
      </c>
      <c r="V77" s="38">
        <f t="shared" si="29"/>
        <v>0</v>
      </c>
      <c r="W77" s="62">
        <f t="shared" si="30"/>
        <v>0</v>
      </c>
      <c r="X77" s="12">
        <f>X76</f>
        <v>4181.3</v>
      </c>
    </row>
    <row r="78" spans="2:24" ht="18.75">
      <c r="B78" s="33">
        <v>1.5</v>
      </c>
      <c r="C78" s="34">
        <v>45</v>
      </c>
      <c r="D78" s="33">
        <v>10</v>
      </c>
      <c r="E78" s="33">
        <f t="shared" si="31"/>
        <v>0</v>
      </c>
      <c r="F78" s="35">
        <v>0</v>
      </c>
      <c r="G78" s="36">
        <v>44.95</v>
      </c>
      <c r="H78" s="37">
        <f t="shared" si="20"/>
        <v>0</v>
      </c>
      <c r="I78" s="70">
        <f t="shared" si="21"/>
        <v>0</v>
      </c>
      <c r="J78" s="75">
        <f t="shared" si="22"/>
        <v>0</v>
      </c>
      <c r="K78" s="54">
        <f t="shared" si="23"/>
        <v>0</v>
      </c>
      <c r="M78" s="65">
        <f t="shared" si="24"/>
        <v>55.716535376239996</v>
      </c>
      <c r="N78" s="66">
        <v>3.66</v>
      </c>
      <c r="O78" s="66">
        <v>0.57999999999999996</v>
      </c>
      <c r="P78" s="11">
        <f t="shared" si="25"/>
        <v>3.8100000038861999E-2</v>
      </c>
      <c r="Q78" s="8">
        <f t="shared" si="26"/>
        <v>1.1400918302951573E-3</v>
      </c>
      <c r="R78" s="12">
        <f t="shared" si="27"/>
        <v>3.8100000038861999E-2</v>
      </c>
      <c r="S78" s="13">
        <v>1000</v>
      </c>
      <c r="T78" s="14">
        <f t="shared" si="32"/>
        <v>3.8100000038861999E-2</v>
      </c>
      <c r="U78" s="15">
        <f t="shared" si="28"/>
        <v>7.2550000000000002E-4</v>
      </c>
      <c r="V78" s="38">
        <f t="shared" si="29"/>
        <v>0</v>
      </c>
      <c r="W78" s="62">
        <f t="shared" si="30"/>
        <v>0</v>
      </c>
      <c r="X78" s="12">
        <f>X77</f>
        <v>4181.3</v>
      </c>
    </row>
    <row r="79" spans="2:24" ht="18.75">
      <c r="B79" s="33">
        <v>1.5</v>
      </c>
      <c r="C79" s="34">
        <v>45</v>
      </c>
      <c r="D79" s="33">
        <v>10</v>
      </c>
      <c r="E79" s="33">
        <f t="shared" si="31"/>
        <v>0</v>
      </c>
      <c r="F79" s="35">
        <v>0</v>
      </c>
      <c r="G79" s="36">
        <v>44.95</v>
      </c>
      <c r="H79" s="37">
        <f t="shared" si="20"/>
        <v>0</v>
      </c>
      <c r="I79" s="70">
        <f t="shared" si="21"/>
        <v>0</v>
      </c>
      <c r="J79" s="75">
        <f t="shared" si="22"/>
        <v>0</v>
      </c>
      <c r="K79" s="54">
        <f t="shared" si="23"/>
        <v>0</v>
      </c>
      <c r="M79" s="65">
        <f t="shared" si="24"/>
        <v>55.716535376239996</v>
      </c>
      <c r="N79" s="66">
        <v>3.66</v>
      </c>
      <c r="O79" s="66">
        <v>0.57999999999999996</v>
      </c>
      <c r="P79" s="11">
        <f t="shared" si="25"/>
        <v>3.8100000038861999E-2</v>
      </c>
      <c r="Q79" s="8">
        <f t="shared" si="26"/>
        <v>1.1400918302951573E-3</v>
      </c>
      <c r="R79" s="12">
        <f t="shared" si="27"/>
        <v>3.8100000038861999E-2</v>
      </c>
      <c r="S79" s="13">
        <v>1000</v>
      </c>
      <c r="T79" s="14">
        <f t="shared" si="32"/>
        <v>3.8100000038861999E-2</v>
      </c>
      <c r="U79" s="15">
        <f t="shared" si="28"/>
        <v>7.2550000000000002E-4</v>
      </c>
      <c r="V79" s="38">
        <f t="shared" si="29"/>
        <v>0</v>
      </c>
      <c r="W79" s="62">
        <f t="shared" si="30"/>
        <v>0</v>
      </c>
      <c r="X79" s="12">
        <f>X78</f>
        <v>4181.3</v>
      </c>
    </row>
    <row r="80" spans="2:24" ht="18.75">
      <c r="B80" s="33">
        <v>1.5</v>
      </c>
      <c r="C80" s="34">
        <v>45</v>
      </c>
      <c r="D80" s="33">
        <v>10</v>
      </c>
      <c r="E80" s="33">
        <f t="shared" si="31"/>
        <v>0</v>
      </c>
      <c r="F80" s="35">
        <v>0</v>
      </c>
      <c r="G80" s="36">
        <v>44.95</v>
      </c>
      <c r="H80" s="37">
        <f t="shared" si="20"/>
        <v>0</v>
      </c>
      <c r="I80" s="70">
        <f t="shared" si="21"/>
        <v>0</v>
      </c>
      <c r="J80" s="75">
        <f t="shared" si="22"/>
        <v>0</v>
      </c>
      <c r="K80" s="54">
        <f t="shared" si="23"/>
        <v>0</v>
      </c>
      <c r="M80" s="65">
        <f t="shared" si="24"/>
        <v>55.716535376239996</v>
      </c>
      <c r="N80" s="66">
        <v>3.66</v>
      </c>
      <c r="O80" s="66">
        <v>0.57999999999999996</v>
      </c>
      <c r="P80" s="11">
        <f t="shared" si="25"/>
        <v>3.8100000038861999E-2</v>
      </c>
      <c r="Q80" s="8">
        <f t="shared" si="26"/>
        <v>1.1400918302951573E-3</v>
      </c>
      <c r="R80" s="12">
        <f t="shared" si="27"/>
        <v>3.8100000038861999E-2</v>
      </c>
      <c r="S80" s="13">
        <v>1000</v>
      </c>
      <c r="T80" s="14">
        <f t="shared" si="32"/>
        <v>3.8100000038861999E-2</v>
      </c>
      <c r="U80" s="15">
        <f t="shared" si="28"/>
        <v>7.2550000000000002E-4</v>
      </c>
      <c r="V80" s="38">
        <f t="shared" si="29"/>
        <v>0</v>
      </c>
      <c r="W80" s="62">
        <f t="shared" si="30"/>
        <v>0</v>
      </c>
      <c r="X80" s="12">
        <f>4.1813*1000</f>
        <v>4181.3</v>
      </c>
    </row>
    <row r="81" spans="2:24" ht="18.75">
      <c r="B81" s="33">
        <v>1.5</v>
      </c>
      <c r="C81" s="34">
        <v>45</v>
      </c>
      <c r="D81" s="33">
        <v>10</v>
      </c>
      <c r="E81" s="33">
        <f t="shared" si="31"/>
        <v>0</v>
      </c>
      <c r="F81" s="35">
        <v>0</v>
      </c>
      <c r="G81" s="36">
        <v>44.95</v>
      </c>
      <c r="H81" s="37">
        <f t="shared" si="20"/>
        <v>0</v>
      </c>
      <c r="I81" s="70">
        <f t="shared" si="21"/>
        <v>0</v>
      </c>
      <c r="J81" s="75">
        <f t="shared" si="22"/>
        <v>0</v>
      </c>
      <c r="K81" s="54">
        <f t="shared" si="23"/>
        <v>0</v>
      </c>
      <c r="M81" s="65">
        <f t="shared" si="24"/>
        <v>55.716535376239996</v>
      </c>
      <c r="N81" s="66">
        <v>3.66</v>
      </c>
      <c r="O81" s="66">
        <v>0.57999999999999996</v>
      </c>
      <c r="P81" s="11">
        <f t="shared" si="25"/>
        <v>3.8100000038861999E-2</v>
      </c>
      <c r="Q81" s="8">
        <f t="shared" si="26"/>
        <v>1.1400918302951573E-3</v>
      </c>
      <c r="R81" s="12">
        <f t="shared" si="27"/>
        <v>3.8100000038861999E-2</v>
      </c>
      <c r="S81" s="13">
        <v>1000</v>
      </c>
      <c r="T81" s="14">
        <f t="shared" si="32"/>
        <v>3.8100000038861999E-2</v>
      </c>
      <c r="U81" s="15">
        <f t="shared" si="28"/>
        <v>7.2550000000000002E-4</v>
      </c>
      <c r="V81" s="38">
        <f t="shared" si="29"/>
        <v>0</v>
      </c>
      <c r="W81" s="62">
        <f t="shared" si="30"/>
        <v>0</v>
      </c>
      <c r="X81" s="12">
        <f>4.1813*1000</f>
        <v>4181.3</v>
      </c>
    </row>
    <row r="82" spans="2:24" ht="18.75">
      <c r="B82" s="33">
        <v>1.5</v>
      </c>
      <c r="C82" s="34">
        <v>45</v>
      </c>
      <c r="D82" s="33">
        <v>10</v>
      </c>
      <c r="E82" s="33">
        <f t="shared" si="31"/>
        <v>0</v>
      </c>
      <c r="F82" s="35">
        <v>0</v>
      </c>
      <c r="G82" s="36">
        <v>44.95</v>
      </c>
      <c r="H82" s="37">
        <f t="shared" si="20"/>
        <v>0</v>
      </c>
      <c r="I82" s="70">
        <f t="shared" si="21"/>
        <v>0</v>
      </c>
      <c r="J82" s="75">
        <f t="shared" si="22"/>
        <v>0</v>
      </c>
      <c r="K82" s="54">
        <f t="shared" si="23"/>
        <v>0</v>
      </c>
      <c r="M82" s="65">
        <f t="shared" si="24"/>
        <v>55.716535376239996</v>
      </c>
      <c r="N82" s="66">
        <v>3.66</v>
      </c>
      <c r="O82" s="66">
        <v>0.57999999999999996</v>
      </c>
      <c r="P82" s="11">
        <f t="shared" si="25"/>
        <v>3.8100000038861999E-2</v>
      </c>
      <c r="Q82" s="8">
        <f t="shared" si="26"/>
        <v>1.1400918302951573E-3</v>
      </c>
      <c r="R82" s="12">
        <f t="shared" si="27"/>
        <v>3.8100000038861999E-2</v>
      </c>
      <c r="S82" s="13">
        <v>1000</v>
      </c>
      <c r="T82" s="14">
        <f t="shared" si="32"/>
        <v>3.8100000038861999E-2</v>
      </c>
      <c r="U82" s="15">
        <f t="shared" si="28"/>
        <v>7.2550000000000002E-4</v>
      </c>
      <c r="V82" s="38">
        <f t="shared" si="29"/>
        <v>0</v>
      </c>
      <c r="W82" s="62">
        <f t="shared" si="30"/>
        <v>0</v>
      </c>
      <c r="X82" s="12">
        <f>X80</f>
        <v>4181.3</v>
      </c>
    </row>
    <row r="83" spans="2:24" ht="18.75">
      <c r="B83" s="33">
        <v>1.5</v>
      </c>
      <c r="C83" s="34">
        <v>45</v>
      </c>
      <c r="D83" s="33">
        <v>10</v>
      </c>
      <c r="E83" s="33">
        <f t="shared" si="31"/>
        <v>0</v>
      </c>
      <c r="F83" s="35">
        <v>0</v>
      </c>
      <c r="G83" s="36">
        <v>44.95</v>
      </c>
      <c r="H83" s="37">
        <f t="shared" si="20"/>
        <v>0</v>
      </c>
      <c r="I83" s="70">
        <f t="shared" si="21"/>
        <v>0</v>
      </c>
      <c r="J83" s="75">
        <f t="shared" si="22"/>
        <v>0</v>
      </c>
      <c r="K83" s="54">
        <f t="shared" si="23"/>
        <v>0</v>
      </c>
      <c r="M83" s="65">
        <f t="shared" si="24"/>
        <v>55.716535376239996</v>
      </c>
      <c r="N83" s="66">
        <v>3.66</v>
      </c>
      <c r="O83" s="66">
        <v>0.57999999999999996</v>
      </c>
      <c r="P83" s="11">
        <f t="shared" si="25"/>
        <v>3.8100000038861999E-2</v>
      </c>
      <c r="Q83" s="8">
        <f t="shared" si="26"/>
        <v>1.1400918302951573E-3</v>
      </c>
      <c r="R83" s="12">
        <f t="shared" si="27"/>
        <v>3.8100000038861999E-2</v>
      </c>
      <c r="S83" s="13">
        <v>1000</v>
      </c>
      <c r="T83" s="14">
        <f t="shared" si="32"/>
        <v>3.8100000038861999E-2</v>
      </c>
      <c r="U83" s="15">
        <f t="shared" si="28"/>
        <v>7.2550000000000002E-4</v>
      </c>
      <c r="V83" s="38">
        <f t="shared" si="29"/>
        <v>0</v>
      </c>
      <c r="W83" s="62">
        <f t="shared" si="30"/>
        <v>0</v>
      </c>
      <c r="X83" s="12">
        <f>X82</f>
        <v>4181.3</v>
      </c>
    </row>
    <row r="84" spans="2:24" ht="18.75">
      <c r="B84" s="33">
        <v>1.5</v>
      </c>
      <c r="C84" s="34">
        <v>45</v>
      </c>
      <c r="D84" s="33">
        <v>10</v>
      </c>
      <c r="E84" s="33">
        <f t="shared" si="31"/>
        <v>0</v>
      </c>
      <c r="F84" s="35">
        <v>0</v>
      </c>
      <c r="G84" s="36">
        <v>44.95</v>
      </c>
      <c r="H84" s="37">
        <f t="shared" si="20"/>
        <v>0</v>
      </c>
      <c r="I84" s="70">
        <f t="shared" si="21"/>
        <v>0</v>
      </c>
      <c r="J84" s="75">
        <f t="shared" si="22"/>
        <v>0</v>
      </c>
      <c r="K84" s="54">
        <f t="shared" si="23"/>
        <v>0</v>
      </c>
      <c r="M84" s="65">
        <f t="shared" si="24"/>
        <v>55.716535376239996</v>
      </c>
      <c r="N84" s="66">
        <v>3.66</v>
      </c>
      <c r="O84" s="66">
        <v>0.57999999999999996</v>
      </c>
      <c r="P84" s="11">
        <f t="shared" si="25"/>
        <v>3.8100000038861999E-2</v>
      </c>
      <c r="Q84" s="8">
        <f t="shared" si="26"/>
        <v>1.1400918302951573E-3</v>
      </c>
      <c r="R84" s="12">
        <f t="shared" si="27"/>
        <v>3.8100000038861999E-2</v>
      </c>
      <c r="S84" s="13">
        <v>1000</v>
      </c>
      <c r="T84" s="14">
        <f t="shared" si="32"/>
        <v>3.8100000038861999E-2</v>
      </c>
      <c r="U84" s="15">
        <f t="shared" si="28"/>
        <v>7.2550000000000002E-4</v>
      </c>
      <c r="V84" s="38">
        <f t="shared" si="29"/>
        <v>0</v>
      </c>
      <c r="W84" s="62">
        <f t="shared" si="30"/>
        <v>0</v>
      </c>
      <c r="X84" s="12">
        <f>X83</f>
        <v>4181.3</v>
      </c>
    </row>
    <row r="85" spans="2:24" ht="18.75">
      <c r="B85" s="33">
        <v>1.5</v>
      </c>
      <c r="C85" s="34">
        <v>45</v>
      </c>
      <c r="D85" s="33">
        <v>10</v>
      </c>
      <c r="E85" s="33">
        <f t="shared" si="31"/>
        <v>0</v>
      </c>
      <c r="F85" s="35">
        <v>0</v>
      </c>
      <c r="G85" s="36">
        <v>44.95</v>
      </c>
      <c r="H85" s="37">
        <f t="shared" si="20"/>
        <v>0</v>
      </c>
      <c r="I85" s="70">
        <f t="shared" si="21"/>
        <v>0</v>
      </c>
      <c r="J85" s="75">
        <f t="shared" si="22"/>
        <v>0</v>
      </c>
      <c r="K85" s="54">
        <f t="shared" si="23"/>
        <v>0</v>
      </c>
      <c r="M85" s="65">
        <f t="shared" si="24"/>
        <v>55.716535376239996</v>
      </c>
      <c r="N85" s="66">
        <v>3.66</v>
      </c>
      <c r="O85" s="66">
        <v>0.57999999999999996</v>
      </c>
      <c r="P85" s="11">
        <f t="shared" si="25"/>
        <v>3.8100000038861999E-2</v>
      </c>
      <c r="Q85" s="8">
        <f t="shared" si="26"/>
        <v>1.1400918302951573E-3</v>
      </c>
      <c r="R85" s="12">
        <f t="shared" si="27"/>
        <v>3.8100000038861999E-2</v>
      </c>
      <c r="S85" s="13">
        <v>1000</v>
      </c>
      <c r="T85" s="14">
        <f t="shared" si="32"/>
        <v>3.8100000038861999E-2</v>
      </c>
      <c r="U85" s="15">
        <f t="shared" si="28"/>
        <v>7.2550000000000002E-4</v>
      </c>
      <c r="V85" s="38">
        <f t="shared" si="29"/>
        <v>0</v>
      </c>
      <c r="W85" s="62">
        <f t="shared" si="30"/>
        <v>0</v>
      </c>
      <c r="X85" s="12">
        <f>X84</f>
        <v>4181.3</v>
      </c>
    </row>
    <row r="86" spans="2:24" ht="18.75">
      <c r="B86" s="33">
        <v>1.5</v>
      </c>
      <c r="C86" s="34">
        <v>45</v>
      </c>
      <c r="D86" s="33">
        <v>10</v>
      </c>
      <c r="E86" s="33">
        <f t="shared" si="31"/>
        <v>0</v>
      </c>
      <c r="F86" s="35">
        <v>0</v>
      </c>
      <c r="G86" s="36">
        <v>44.95</v>
      </c>
      <c r="H86" s="37">
        <f t="shared" si="20"/>
        <v>0</v>
      </c>
      <c r="I86" s="70">
        <f t="shared" si="21"/>
        <v>0</v>
      </c>
      <c r="J86" s="75">
        <f t="shared" si="22"/>
        <v>0</v>
      </c>
      <c r="K86" s="54">
        <f t="shared" si="23"/>
        <v>0</v>
      </c>
      <c r="M86" s="65">
        <f t="shared" si="24"/>
        <v>55.716535376239996</v>
      </c>
      <c r="N86" s="66">
        <v>3.66</v>
      </c>
      <c r="O86" s="66">
        <v>0.57999999999999996</v>
      </c>
      <c r="P86" s="11">
        <f t="shared" si="25"/>
        <v>3.8100000038861999E-2</v>
      </c>
      <c r="Q86" s="8">
        <f t="shared" si="26"/>
        <v>1.1400918302951573E-3</v>
      </c>
      <c r="R86" s="12">
        <f t="shared" si="27"/>
        <v>3.8100000038861999E-2</v>
      </c>
      <c r="S86" s="13">
        <v>1000</v>
      </c>
      <c r="T86" s="14">
        <f t="shared" si="32"/>
        <v>3.8100000038861999E-2</v>
      </c>
      <c r="U86" s="15">
        <f t="shared" si="28"/>
        <v>7.2550000000000002E-4</v>
      </c>
      <c r="V86" s="38">
        <f t="shared" si="29"/>
        <v>0</v>
      </c>
      <c r="W86" s="62">
        <f t="shared" si="30"/>
        <v>0</v>
      </c>
      <c r="X86" s="12">
        <f>X85</f>
        <v>4181.3</v>
      </c>
    </row>
    <row r="87" spans="2:24" ht="18.75">
      <c r="B87" s="33">
        <v>1.5</v>
      </c>
      <c r="C87" s="34">
        <v>45</v>
      </c>
      <c r="D87" s="33">
        <v>10</v>
      </c>
      <c r="E87" s="33">
        <f t="shared" si="31"/>
        <v>0</v>
      </c>
      <c r="F87" s="35">
        <v>0</v>
      </c>
      <c r="G87" s="36">
        <v>44.95</v>
      </c>
      <c r="H87" s="37">
        <f t="shared" si="20"/>
        <v>0</v>
      </c>
      <c r="I87" s="70">
        <f t="shared" si="21"/>
        <v>0</v>
      </c>
      <c r="J87" s="75">
        <f t="shared" si="22"/>
        <v>0</v>
      </c>
      <c r="K87" s="54">
        <f t="shared" si="23"/>
        <v>0</v>
      </c>
      <c r="M87" s="65">
        <f t="shared" si="24"/>
        <v>55.716535376239996</v>
      </c>
      <c r="N87" s="66">
        <v>3.66</v>
      </c>
      <c r="O87" s="66">
        <v>0.57999999999999996</v>
      </c>
      <c r="P87" s="20">
        <f t="shared" si="25"/>
        <v>3.8100000038861999E-2</v>
      </c>
      <c r="Q87" s="17">
        <f t="shared" si="26"/>
        <v>1.1400918302951573E-3</v>
      </c>
      <c r="R87" s="21">
        <f t="shared" si="27"/>
        <v>3.8100000038861999E-2</v>
      </c>
      <c r="S87" s="22">
        <v>1000</v>
      </c>
      <c r="T87" s="23">
        <f t="shared" si="32"/>
        <v>3.8100000038861999E-2</v>
      </c>
      <c r="U87" s="24">
        <f t="shared" si="28"/>
        <v>7.2550000000000002E-4</v>
      </c>
      <c r="V87" s="38">
        <f t="shared" si="29"/>
        <v>0</v>
      </c>
      <c r="W87" s="62">
        <f t="shared" si="30"/>
        <v>0</v>
      </c>
      <c r="X87" s="21">
        <f>X86</f>
        <v>4181.3</v>
      </c>
    </row>
    <row r="88" spans="2:24" ht="18.75">
      <c r="B88" s="33">
        <v>1.5</v>
      </c>
      <c r="C88" s="34">
        <v>45</v>
      </c>
      <c r="D88" s="33">
        <v>10</v>
      </c>
      <c r="E88" s="33">
        <f t="shared" si="31"/>
        <v>0</v>
      </c>
      <c r="F88" s="35">
        <v>0</v>
      </c>
      <c r="G88" s="36">
        <v>44.95</v>
      </c>
      <c r="H88" s="37">
        <f t="shared" si="20"/>
        <v>0</v>
      </c>
      <c r="I88" s="70">
        <f t="shared" si="21"/>
        <v>0</v>
      </c>
      <c r="J88" s="75">
        <f t="shared" si="22"/>
        <v>0</v>
      </c>
      <c r="K88" s="54">
        <f t="shared" si="23"/>
        <v>0</v>
      </c>
      <c r="M88" s="65">
        <f t="shared" ref="M88:M105" si="33">(N88*O88)/P88</f>
        <v>55.716535376239996</v>
      </c>
      <c r="N88" s="66">
        <v>3.66</v>
      </c>
      <c r="O88" s="66">
        <v>0.57999999999999996</v>
      </c>
      <c r="P88" s="11">
        <f t="shared" ref="P88:P105" si="34">B88/39.3700787</f>
        <v>3.8100000038861999E-2</v>
      </c>
      <c r="Q88" s="8">
        <f t="shared" ref="Q88:Q105" si="35">((P88/2)^2)*PI()</f>
        <v>1.1400918302951573E-3</v>
      </c>
      <c r="R88" s="12">
        <f t="shared" ref="R88:R105" si="36">(4*Q88)/(P88*PI())</f>
        <v>3.8100000038861999E-2</v>
      </c>
      <c r="S88" s="13">
        <v>1000</v>
      </c>
      <c r="T88" s="14">
        <f t="shared" ref="T88:T105" si="37">P88</f>
        <v>3.8100000038861999E-2</v>
      </c>
      <c r="U88" s="15">
        <f t="shared" si="28"/>
        <v>7.2550000000000002E-4</v>
      </c>
      <c r="V88" s="38">
        <f t="shared" si="29"/>
        <v>0</v>
      </c>
      <c r="W88" s="62">
        <f t="shared" si="30"/>
        <v>0</v>
      </c>
      <c r="X88" s="12">
        <f t="shared" ref="X88:X105" si="38">X87</f>
        <v>4181.3</v>
      </c>
    </row>
    <row r="89" spans="2:24" ht="18.75">
      <c r="B89" s="33">
        <v>1.5</v>
      </c>
      <c r="C89" s="34">
        <v>45</v>
      </c>
      <c r="D89" s="33">
        <v>10</v>
      </c>
      <c r="E89" s="33">
        <f t="shared" si="31"/>
        <v>0</v>
      </c>
      <c r="F89" s="35">
        <v>0</v>
      </c>
      <c r="G89" s="36">
        <v>44.95</v>
      </c>
      <c r="H89" s="37">
        <f t="shared" si="20"/>
        <v>0</v>
      </c>
      <c r="I89" s="70">
        <f t="shared" si="21"/>
        <v>0</v>
      </c>
      <c r="J89" s="75">
        <f t="shared" si="22"/>
        <v>0</v>
      </c>
      <c r="K89" s="54">
        <f t="shared" si="23"/>
        <v>0</v>
      </c>
      <c r="M89" s="65">
        <f t="shared" si="33"/>
        <v>55.716535376239996</v>
      </c>
      <c r="N89" s="66">
        <v>3.66</v>
      </c>
      <c r="O89" s="66">
        <v>0.57999999999999996</v>
      </c>
      <c r="P89" s="20">
        <f t="shared" si="34"/>
        <v>3.8100000038861999E-2</v>
      </c>
      <c r="Q89" s="17">
        <f t="shared" si="35"/>
        <v>1.1400918302951573E-3</v>
      </c>
      <c r="R89" s="21">
        <f t="shared" si="36"/>
        <v>3.8100000038861999E-2</v>
      </c>
      <c r="S89" s="22">
        <v>1000</v>
      </c>
      <c r="T89" s="23">
        <f t="shared" si="37"/>
        <v>3.8100000038861999E-2</v>
      </c>
      <c r="U89" s="24">
        <f t="shared" si="28"/>
        <v>7.2550000000000002E-4</v>
      </c>
      <c r="V89" s="38">
        <f t="shared" si="29"/>
        <v>0</v>
      </c>
      <c r="W89" s="62">
        <f t="shared" si="30"/>
        <v>0</v>
      </c>
      <c r="X89" s="21">
        <f t="shared" si="38"/>
        <v>4181.3</v>
      </c>
    </row>
    <row r="90" spans="2:24" ht="18.75">
      <c r="B90" s="33">
        <v>1.5</v>
      </c>
      <c r="C90" s="34">
        <v>45</v>
      </c>
      <c r="D90" s="33">
        <v>10</v>
      </c>
      <c r="E90" s="33">
        <f t="shared" si="31"/>
        <v>0</v>
      </c>
      <c r="F90" s="35">
        <v>0</v>
      </c>
      <c r="G90" s="36">
        <v>44.95</v>
      </c>
      <c r="H90" s="37">
        <f t="shared" si="20"/>
        <v>0</v>
      </c>
      <c r="I90" s="70">
        <f t="shared" si="21"/>
        <v>0</v>
      </c>
      <c r="J90" s="75">
        <f t="shared" si="22"/>
        <v>0</v>
      </c>
      <c r="K90" s="54">
        <f t="shared" si="23"/>
        <v>0</v>
      </c>
      <c r="M90" s="65">
        <f t="shared" si="33"/>
        <v>55.716535376239996</v>
      </c>
      <c r="N90" s="66">
        <v>3.66</v>
      </c>
      <c r="O90" s="66">
        <v>0.57999999999999996</v>
      </c>
      <c r="P90" s="11">
        <f t="shared" si="34"/>
        <v>3.8100000038861999E-2</v>
      </c>
      <c r="Q90" s="8">
        <f t="shared" si="35"/>
        <v>1.1400918302951573E-3</v>
      </c>
      <c r="R90" s="12">
        <f t="shared" si="36"/>
        <v>3.8100000038861999E-2</v>
      </c>
      <c r="S90" s="13">
        <v>1000</v>
      </c>
      <c r="T90" s="14">
        <f t="shared" si="37"/>
        <v>3.8100000038861999E-2</v>
      </c>
      <c r="U90" s="15">
        <f t="shared" si="28"/>
        <v>7.2550000000000002E-4</v>
      </c>
      <c r="V90" s="38">
        <f t="shared" si="29"/>
        <v>0</v>
      </c>
      <c r="W90" s="62">
        <f t="shared" si="30"/>
        <v>0</v>
      </c>
      <c r="X90" s="12">
        <f t="shared" si="38"/>
        <v>4181.3</v>
      </c>
    </row>
    <row r="91" spans="2:24" ht="18.75">
      <c r="B91" s="33">
        <v>1.5</v>
      </c>
      <c r="C91" s="34">
        <v>45</v>
      </c>
      <c r="D91" s="33">
        <v>10</v>
      </c>
      <c r="E91" s="33">
        <f t="shared" si="31"/>
        <v>0</v>
      </c>
      <c r="F91" s="35">
        <v>0</v>
      </c>
      <c r="G91" s="36">
        <v>44.95</v>
      </c>
      <c r="H91" s="37">
        <f t="shared" si="20"/>
        <v>0</v>
      </c>
      <c r="I91" s="70">
        <f t="shared" si="21"/>
        <v>0</v>
      </c>
      <c r="J91" s="75">
        <f t="shared" si="22"/>
        <v>0</v>
      </c>
      <c r="K91" s="54">
        <f t="shared" si="23"/>
        <v>0</v>
      </c>
      <c r="M91" s="65">
        <f t="shared" si="33"/>
        <v>55.716535376239996</v>
      </c>
      <c r="N91" s="66">
        <v>3.66</v>
      </c>
      <c r="O91" s="66">
        <v>0.57999999999999996</v>
      </c>
      <c r="P91" s="20">
        <f t="shared" si="34"/>
        <v>3.8100000038861999E-2</v>
      </c>
      <c r="Q91" s="17">
        <f t="shared" si="35"/>
        <v>1.1400918302951573E-3</v>
      </c>
      <c r="R91" s="21">
        <f t="shared" si="36"/>
        <v>3.8100000038861999E-2</v>
      </c>
      <c r="S91" s="22">
        <v>1000</v>
      </c>
      <c r="T91" s="23">
        <f t="shared" si="37"/>
        <v>3.8100000038861999E-2</v>
      </c>
      <c r="U91" s="24">
        <f t="shared" si="28"/>
        <v>7.2550000000000002E-4</v>
      </c>
      <c r="V91" s="38">
        <f t="shared" si="29"/>
        <v>0</v>
      </c>
      <c r="W91" s="62">
        <f t="shared" si="30"/>
        <v>0</v>
      </c>
      <c r="X91" s="21">
        <f t="shared" si="38"/>
        <v>4181.3</v>
      </c>
    </row>
    <row r="92" spans="2:24" ht="18.75">
      <c r="B92" s="33">
        <v>1.5</v>
      </c>
      <c r="C92" s="34">
        <v>45</v>
      </c>
      <c r="D92" s="33">
        <v>10</v>
      </c>
      <c r="E92" s="33">
        <f t="shared" si="31"/>
        <v>0</v>
      </c>
      <c r="F92" s="35">
        <v>0</v>
      </c>
      <c r="G92" s="36">
        <v>44.95</v>
      </c>
      <c r="H92" s="37">
        <f t="shared" si="20"/>
        <v>0</v>
      </c>
      <c r="I92" s="70">
        <f t="shared" si="21"/>
        <v>0</v>
      </c>
      <c r="J92" s="75">
        <f t="shared" si="22"/>
        <v>0</v>
      </c>
      <c r="K92" s="54">
        <f t="shared" si="23"/>
        <v>0</v>
      </c>
      <c r="M92" s="65">
        <f t="shared" si="33"/>
        <v>55.716535376239996</v>
      </c>
      <c r="N92" s="66">
        <v>3.66</v>
      </c>
      <c r="O92" s="66">
        <v>0.57999999999999996</v>
      </c>
      <c r="P92" s="11">
        <f t="shared" si="34"/>
        <v>3.8100000038861999E-2</v>
      </c>
      <c r="Q92" s="8">
        <f t="shared" si="35"/>
        <v>1.1400918302951573E-3</v>
      </c>
      <c r="R92" s="12">
        <f t="shared" si="36"/>
        <v>3.8100000038861999E-2</v>
      </c>
      <c r="S92" s="13">
        <v>1000</v>
      </c>
      <c r="T92" s="14">
        <f t="shared" si="37"/>
        <v>3.8100000038861999E-2</v>
      </c>
      <c r="U92" s="15">
        <f t="shared" si="28"/>
        <v>7.2550000000000002E-4</v>
      </c>
      <c r="V92" s="38">
        <f t="shared" si="29"/>
        <v>0</v>
      </c>
      <c r="W92" s="62">
        <f t="shared" si="30"/>
        <v>0</v>
      </c>
      <c r="X92" s="12">
        <f t="shared" si="38"/>
        <v>4181.3</v>
      </c>
    </row>
    <row r="93" spans="2:24" ht="18.75">
      <c r="B93" s="33">
        <v>1.5</v>
      </c>
      <c r="C93" s="34">
        <v>45</v>
      </c>
      <c r="D93" s="33">
        <v>10</v>
      </c>
      <c r="E93" s="33">
        <f t="shared" si="31"/>
        <v>0</v>
      </c>
      <c r="F93" s="35">
        <v>0</v>
      </c>
      <c r="G93" s="36">
        <v>44.95</v>
      </c>
      <c r="H93" s="37">
        <f t="shared" si="20"/>
        <v>0</v>
      </c>
      <c r="I93" s="70">
        <f t="shared" si="21"/>
        <v>0</v>
      </c>
      <c r="J93" s="75">
        <f t="shared" si="22"/>
        <v>0</v>
      </c>
      <c r="K93" s="54">
        <f t="shared" si="23"/>
        <v>0</v>
      </c>
      <c r="M93" s="65">
        <f t="shared" si="33"/>
        <v>55.716535376239996</v>
      </c>
      <c r="N93" s="66">
        <v>3.66</v>
      </c>
      <c r="O93" s="66">
        <v>0.57999999999999996</v>
      </c>
      <c r="P93" s="20">
        <f t="shared" si="34"/>
        <v>3.8100000038861999E-2</v>
      </c>
      <c r="Q93" s="17">
        <f t="shared" si="35"/>
        <v>1.1400918302951573E-3</v>
      </c>
      <c r="R93" s="21">
        <f t="shared" si="36"/>
        <v>3.8100000038861999E-2</v>
      </c>
      <c r="S93" s="22">
        <v>1000</v>
      </c>
      <c r="T93" s="23">
        <f t="shared" si="37"/>
        <v>3.8100000038861999E-2</v>
      </c>
      <c r="U93" s="24">
        <f t="shared" si="28"/>
        <v>7.2550000000000002E-4</v>
      </c>
      <c r="V93" s="38">
        <f t="shared" si="29"/>
        <v>0</v>
      </c>
      <c r="W93" s="62">
        <f t="shared" si="30"/>
        <v>0</v>
      </c>
      <c r="X93" s="21">
        <f t="shared" si="38"/>
        <v>4181.3</v>
      </c>
    </row>
    <row r="94" spans="2:24" ht="18.75">
      <c r="B94" s="33">
        <v>1.5</v>
      </c>
      <c r="C94" s="34">
        <v>45</v>
      </c>
      <c r="D94" s="33">
        <v>10</v>
      </c>
      <c r="E94" s="33">
        <f t="shared" si="31"/>
        <v>0</v>
      </c>
      <c r="F94" s="35">
        <v>0</v>
      </c>
      <c r="G94" s="36">
        <v>44.95</v>
      </c>
      <c r="H94" s="37">
        <f t="shared" si="20"/>
        <v>0</v>
      </c>
      <c r="I94" s="70">
        <f t="shared" si="21"/>
        <v>0</v>
      </c>
      <c r="J94" s="75">
        <f t="shared" si="22"/>
        <v>0</v>
      </c>
      <c r="K94" s="54">
        <f t="shared" si="23"/>
        <v>0</v>
      </c>
      <c r="M94" s="65">
        <f t="shared" si="33"/>
        <v>55.716535376239996</v>
      </c>
      <c r="N94" s="66">
        <v>3.66</v>
      </c>
      <c r="O94" s="66">
        <v>0.57999999999999996</v>
      </c>
      <c r="P94" s="11">
        <f t="shared" si="34"/>
        <v>3.8100000038861999E-2</v>
      </c>
      <c r="Q94" s="8">
        <f t="shared" si="35"/>
        <v>1.1400918302951573E-3</v>
      </c>
      <c r="R94" s="12">
        <f t="shared" si="36"/>
        <v>3.8100000038861999E-2</v>
      </c>
      <c r="S94" s="13">
        <v>1000</v>
      </c>
      <c r="T94" s="14">
        <f t="shared" si="37"/>
        <v>3.8100000038861999E-2</v>
      </c>
      <c r="U94" s="15">
        <f t="shared" si="28"/>
        <v>7.2550000000000002E-4</v>
      </c>
      <c r="V94" s="38">
        <f t="shared" si="29"/>
        <v>0</v>
      </c>
      <c r="W94" s="62">
        <f t="shared" si="30"/>
        <v>0</v>
      </c>
      <c r="X94" s="12">
        <f t="shared" si="38"/>
        <v>4181.3</v>
      </c>
    </row>
    <row r="95" spans="2:24" ht="18.75">
      <c r="B95" s="33">
        <v>1.5</v>
      </c>
      <c r="C95" s="34">
        <v>45</v>
      </c>
      <c r="D95" s="33">
        <v>10</v>
      </c>
      <c r="E95" s="33">
        <f t="shared" si="31"/>
        <v>0</v>
      </c>
      <c r="F95" s="35">
        <v>0</v>
      </c>
      <c r="G95" s="36">
        <v>44.95</v>
      </c>
      <c r="H95" s="37">
        <f t="shared" si="20"/>
        <v>0</v>
      </c>
      <c r="I95" s="70">
        <f t="shared" si="21"/>
        <v>0</v>
      </c>
      <c r="J95" s="75">
        <f t="shared" si="22"/>
        <v>0</v>
      </c>
      <c r="K95" s="54">
        <f t="shared" si="23"/>
        <v>0</v>
      </c>
      <c r="M95" s="65">
        <f t="shared" si="33"/>
        <v>55.716535376239996</v>
      </c>
      <c r="N95" s="66">
        <v>3.66</v>
      </c>
      <c r="O95" s="66">
        <v>0.57999999999999996</v>
      </c>
      <c r="P95" s="20">
        <f t="shared" si="34"/>
        <v>3.8100000038861999E-2</v>
      </c>
      <c r="Q95" s="17">
        <f t="shared" si="35"/>
        <v>1.1400918302951573E-3</v>
      </c>
      <c r="R95" s="21">
        <f t="shared" si="36"/>
        <v>3.8100000038861999E-2</v>
      </c>
      <c r="S95" s="22">
        <v>1000</v>
      </c>
      <c r="T95" s="23">
        <f t="shared" si="37"/>
        <v>3.8100000038861999E-2</v>
      </c>
      <c r="U95" s="24">
        <f t="shared" si="28"/>
        <v>7.2550000000000002E-4</v>
      </c>
      <c r="V95" s="38">
        <f t="shared" si="29"/>
        <v>0</v>
      </c>
      <c r="W95" s="62">
        <f t="shared" si="30"/>
        <v>0</v>
      </c>
      <c r="X95" s="21">
        <f t="shared" si="38"/>
        <v>4181.3</v>
      </c>
    </row>
    <row r="96" spans="2:24" ht="18.75">
      <c r="B96" s="33">
        <v>1.5</v>
      </c>
      <c r="C96" s="34">
        <v>45</v>
      </c>
      <c r="D96" s="33">
        <v>10</v>
      </c>
      <c r="E96" s="33">
        <f t="shared" si="31"/>
        <v>0</v>
      </c>
      <c r="F96" s="35">
        <v>0</v>
      </c>
      <c r="G96" s="36">
        <v>44.95</v>
      </c>
      <c r="H96" s="37">
        <f t="shared" si="20"/>
        <v>0</v>
      </c>
      <c r="I96" s="70">
        <f t="shared" si="21"/>
        <v>0</v>
      </c>
      <c r="J96" s="75">
        <f t="shared" si="22"/>
        <v>0</v>
      </c>
      <c r="K96" s="54">
        <f t="shared" si="23"/>
        <v>0</v>
      </c>
      <c r="M96" s="65">
        <f t="shared" si="33"/>
        <v>55.716535376239996</v>
      </c>
      <c r="N96" s="66">
        <v>3.66</v>
      </c>
      <c r="O96" s="66">
        <v>0.57999999999999996</v>
      </c>
      <c r="P96" s="11">
        <f t="shared" si="34"/>
        <v>3.8100000038861999E-2</v>
      </c>
      <c r="Q96" s="8">
        <f t="shared" si="35"/>
        <v>1.1400918302951573E-3</v>
      </c>
      <c r="R96" s="12">
        <f t="shared" si="36"/>
        <v>3.8100000038861999E-2</v>
      </c>
      <c r="S96" s="13">
        <v>1000</v>
      </c>
      <c r="T96" s="14">
        <f t="shared" si="37"/>
        <v>3.8100000038861999E-2</v>
      </c>
      <c r="U96" s="15">
        <f t="shared" si="28"/>
        <v>7.2550000000000002E-4</v>
      </c>
      <c r="V96" s="38">
        <f t="shared" si="29"/>
        <v>0</v>
      </c>
      <c r="W96" s="62">
        <f t="shared" si="30"/>
        <v>0</v>
      </c>
      <c r="X96" s="12">
        <f t="shared" si="38"/>
        <v>4181.3</v>
      </c>
    </row>
    <row r="97" spans="2:24" ht="18.75">
      <c r="B97" s="33">
        <v>1.5</v>
      </c>
      <c r="C97" s="34">
        <v>45</v>
      </c>
      <c r="D97" s="33">
        <v>10</v>
      </c>
      <c r="E97" s="33">
        <f t="shared" si="31"/>
        <v>0</v>
      </c>
      <c r="F97" s="35">
        <v>0</v>
      </c>
      <c r="G97" s="36">
        <v>44.95</v>
      </c>
      <c r="H97" s="37">
        <f t="shared" si="20"/>
        <v>0</v>
      </c>
      <c r="I97" s="70">
        <f t="shared" si="21"/>
        <v>0</v>
      </c>
      <c r="J97" s="75">
        <f t="shared" si="22"/>
        <v>0</v>
      </c>
      <c r="K97" s="54">
        <f t="shared" si="23"/>
        <v>0</v>
      </c>
      <c r="M97" s="65">
        <f t="shared" si="33"/>
        <v>55.716535376239996</v>
      </c>
      <c r="N97" s="66">
        <v>3.66</v>
      </c>
      <c r="O97" s="66">
        <v>0.57999999999999996</v>
      </c>
      <c r="P97" s="20">
        <f t="shared" si="34"/>
        <v>3.8100000038861999E-2</v>
      </c>
      <c r="Q97" s="17">
        <f t="shared" si="35"/>
        <v>1.1400918302951573E-3</v>
      </c>
      <c r="R97" s="21">
        <f t="shared" si="36"/>
        <v>3.8100000038861999E-2</v>
      </c>
      <c r="S97" s="22">
        <v>1000</v>
      </c>
      <c r="T97" s="23">
        <f t="shared" si="37"/>
        <v>3.8100000038861999E-2</v>
      </c>
      <c r="U97" s="24">
        <f t="shared" si="28"/>
        <v>7.2550000000000002E-4</v>
      </c>
      <c r="V97" s="38">
        <f t="shared" si="29"/>
        <v>0</v>
      </c>
      <c r="W97" s="62">
        <f t="shared" si="30"/>
        <v>0</v>
      </c>
      <c r="X97" s="21">
        <f t="shared" si="38"/>
        <v>4181.3</v>
      </c>
    </row>
    <row r="98" spans="2:24" ht="18.75">
      <c r="B98" s="33">
        <v>1.5</v>
      </c>
      <c r="C98" s="34">
        <v>45</v>
      </c>
      <c r="D98" s="33">
        <v>10</v>
      </c>
      <c r="E98" s="33">
        <f t="shared" si="31"/>
        <v>0</v>
      </c>
      <c r="F98" s="35">
        <v>0</v>
      </c>
      <c r="G98" s="36">
        <v>44.95</v>
      </c>
      <c r="H98" s="37">
        <f t="shared" si="20"/>
        <v>0</v>
      </c>
      <c r="I98" s="70">
        <f t="shared" si="21"/>
        <v>0</v>
      </c>
      <c r="J98" s="75">
        <f t="shared" si="22"/>
        <v>0</v>
      </c>
      <c r="K98" s="54">
        <f t="shared" si="23"/>
        <v>0</v>
      </c>
      <c r="M98" s="65">
        <f t="shared" si="33"/>
        <v>55.716535376239996</v>
      </c>
      <c r="N98" s="66">
        <v>3.66</v>
      </c>
      <c r="O98" s="66">
        <v>0.57999999999999996</v>
      </c>
      <c r="P98" s="11">
        <f t="shared" si="34"/>
        <v>3.8100000038861999E-2</v>
      </c>
      <c r="Q98" s="8">
        <f t="shared" si="35"/>
        <v>1.1400918302951573E-3</v>
      </c>
      <c r="R98" s="12">
        <f t="shared" si="36"/>
        <v>3.8100000038861999E-2</v>
      </c>
      <c r="S98" s="13">
        <v>1000</v>
      </c>
      <c r="T98" s="14">
        <f t="shared" si="37"/>
        <v>3.8100000038861999E-2</v>
      </c>
      <c r="U98" s="15">
        <f t="shared" si="28"/>
        <v>7.2550000000000002E-4</v>
      </c>
      <c r="V98" s="38">
        <f t="shared" si="29"/>
        <v>0</v>
      </c>
      <c r="W98" s="62">
        <f t="shared" si="30"/>
        <v>0</v>
      </c>
      <c r="X98" s="12">
        <f t="shared" si="38"/>
        <v>4181.3</v>
      </c>
    </row>
    <row r="99" spans="2:24" ht="18.75">
      <c r="B99" s="33">
        <v>1.5</v>
      </c>
      <c r="C99" s="34">
        <v>45</v>
      </c>
      <c r="D99" s="33">
        <v>10</v>
      </c>
      <c r="E99" s="33">
        <f t="shared" si="31"/>
        <v>0</v>
      </c>
      <c r="F99" s="35">
        <v>0</v>
      </c>
      <c r="G99" s="36">
        <v>44.95</v>
      </c>
      <c r="H99" s="37">
        <f t="shared" si="20"/>
        <v>0</v>
      </c>
      <c r="I99" s="70">
        <f t="shared" si="21"/>
        <v>0</v>
      </c>
      <c r="J99" s="75">
        <f t="shared" si="22"/>
        <v>0</v>
      </c>
      <c r="K99" s="54">
        <f t="shared" si="23"/>
        <v>0</v>
      </c>
      <c r="M99" s="65">
        <f t="shared" si="33"/>
        <v>55.716535376239996</v>
      </c>
      <c r="N99" s="66">
        <v>3.66</v>
      </c>
      <c r="O99" s="66">
        <v>0.57999999999999996</v>
      </c>
      <c r="P99" s="20">
        <f t="shared" si="34"/>
        <v>3.8100000038861999E-2</v>
      </c>
      <c r="Q99" s="17">
        <f t="shared" si="35"/>
        <v>1.1400918302951573E-3</v>
      </c>
      <c r="R99" s="21">
        <f t="shared" si="36"/>
        <v>3.8100000038861999E-2</v>
      </c>
      <c r="S99" s="22">
        <v>1000</v>
      </c>
      <c r="T99" s="23">
        <f t="shared" si="37"/>
        <v>3.8100000038861999E-2</v>
      </c>
      <c r="U99" s="24">
        <f t="shared" si="28"/>
        <v>7.2550000000000002E-4</v>
      </c>
      <c r="V99" s="38">
        <f t="shared" si="29"/>
        <v>0</v>
      </c>
      <c r="W99" s="62">
        <f t="shared" si="30"/>
        <v>0</v>
      </c>
      <c r="X99" s="21">
        <f t="shared" si="38"/>
        <v>4181.3</v>
      </c>
    </row>
    <row r="100" spans="2:24" ht="18.75">
      <c r="B100" s="33">
        <v>1.5</v>
      </c>
      <c r="C100" s="34">
        <v>45</v>
      </c>
      <c r="D100" s="33">
        <v>10</v>
      </c>
      <c r="E100" s="33">
        <f t="shared" si="31"/>
        <v>0</v>
      </c>
      <c r="F100" s="35">
        <v>0</v>
      </c>
      <c r="G100" s="36">
        <v>44.95</v>
      </c>
      <c r="H100" s="37">
        <f t="shared" ref="H100:H136" si="39">V100/(2*PI()*(T100/2))*3.2808399</f>
        <v>0</v>
      </c>
      <c r="I100" s="70">
        <f t="shared" ref="I100:I136" si="40">(S100*F100*T100)/U100</f>
        <v>0</v>
      </c>
      <c r="J100" s="75">
        <f t="shared" ref="J100:J131" si="41">K100*240</f>
        <v>0</v>
      </c>
      <c r="K100" s="54">
        <f t="shared" ref="K100:K136" si="42">((F100*Q100)*1000)*60</f>
        <v>0</v>
      </c>
      <c r="M100" s="65">
        <f t="shared" si="33"/>
        <v>55.716535376239996</v>
      </c>
      <c r="N100" s="66">
        <v>3.66</v>
      </c>
      <c r="O100" s="66">
        <v>0.57999999999999996</v>
      </c>
      <c r="P100" s="11">
        <f t="shared" si="34"/>
        <v>3.8100000038861999E-2</v>
      </c>
      <c r="Q100" s="8">
        <f t="shared" si="35"/>
        <v>1.1400918302951573E-3</v>
      </c>
      <c r="R100" s="12">
        <f t="shared" si="36"/>
        <v>3.8100000038861999E-2</v>
      </c>
      <c r="S100" s="13">
        <v>1000</v>
      </c>
      <c r="T100" s="14">
        <f t="shared" si="37"/>
        <v>3.8100000038861999E-2</v>
      </c>
      <c r="U100" s="15">
        <f t="shared" si="28"/>
        <v>7.2550000000000002E-4</v>
      </c>
      <c r="V100" s="38">
        <f t="shared" ref="V100:V131" si="43">-((LN((C100-G100)/(C100-D100)))*(W100*X100))/M100</f>
        <v>0</v>
      </c>
      <c r="W100" s="62">
        <f t="shared" ref="W100:W136" si="44">S100*F100*Q100</f>
        <v>0</v>
      </c>
      <c r="X100" s="12">
        <f t="shared" si="38"/>
        <v>4181.3</v>
      </c>
    </row>
    <row r="101" spans="2:24" ht="18.75">
      <c r="B101" s="33">
        <v>1.5</v>
      </c>
      <c r="C101" s="34">
        <v>45</v>
      </c>
      <c r="D101" s="33">
        <v>10</v>
      </c>
      <c r="E101" s="33">
        <f t="shared" si="31"/>
        <v>0</v>
      </c>
      <c r="F101" s="35">
        <v>0</v>
      </c>
      <c r="G101" s="36">
        <v>44.95</v>
      </c>
      <c r="H101" s="37">
        <f t="shared" si="39"/>
        <v>0</v>
      </c>
      <c r="I101" s="70">
        <f t="shared" si="40"/>
        <v>0</v>
      </c>
      <c r="J101" s="75">
        <f t="shared" si="41"/>
        <v>0</v>
      </c>
      <c r="K101" s="54">
        <f t="shared" si="42"/>
        <v>0</v>
      </c>
      <c r="M101" s="65">
        <f t="shared" si="33"/>
        <v>55.716535376239996</v>
      </c>
      <c r="N101" s="66">
        <v>3.66</v>
      </c>
      <c r="O101" s="66">
        <v>0.57999999999999996</v>
      </c>
      <c r="P101" s="20">
        <f t="shared" si="34"/>
        <v>3.8100000038861999E-2</v>
      </c>
      <c r="Q101" s="17">
        <f t="shared" si="35"/>
        <v>1.1400918302951573E-3</v>
      </c>
      <c r="R101" s="21">
        <f t="shared" si="36"/>
        <v>3.8100000038861999E-2</v>
      </c>
      <c r="S101" s="22">
        <v>1000</v>
      </c>
      <c r="T101" s="23">
        <f t="shared" si="37"/>
        <v>3.8100000038861999E-2</v>
      </c>
      <c r="U101" s="24">
        <f t="shared" si="28"/>
        <v>7.2550000000000002E-4</v>
      </c>
      <c r="V101" s="38">
        <f t="shared" si="43"/>
        <v>0</v>
      </c>
      <c r="W101" s="62">
        <f t="shared" si="44"/>
        <v>0</v>
      </c>
      <c r="X101" s="21">
        <f t="shared" si="38"/>
        <v>4181.3</v>
      </c>
    </row>
    <row r="102" spans="2:24" ht="18.75">
      <c r="B102" s="33">
        <v>1.5</v>
      </c>
      <c r="C102" s="34">
        <v>45</v>
      </c>
      <c r="D102" s="33">
        <v>10</v>
      </c>
      <c r="E102" s="33">
        <f t="shared" si="31"/>
        <v>0</v>
      </c>
      <c r="F102" s="35">
        <v>0</v>
      </c>
      <c r="G102" s="36">
        <v>44.95</v>
      </c>
      <c r="H102" s="37">
        <f t="shared" si="39"/>
        <v>0</v>
      </c>
      <c r="I102" s="70">
        <f t="shared" si="40"/>
        <v>0</v>
      </c>
      <c r="J102" s="75">
        <f t="shared" si="41"/>
        <v>0</v>
      </c>
      <c r="K102" s="54">
        <f t="shared" si="42"/>
        <v>0</v>
      </c>
      <c r="M102" s="65">
        <f t="shared" si="33"/>
        <v>55.716535376239996</v>
      </c>
      <c r="N102" s="66">
        <v>3.66</v>
      </c>
      <c r="O102" s="66">
        <v>0.57999999999999996</v>
      </c>
      <c r="P102" s="11">
        <f t="shared" si="34"/>
        <v>3.8100000038861999E-2</v>
      </c>
      <c r="Q102" s="8">
        <f t="shared" si="35"/>
        <v>1.1400918302951573E-3</v>
      </c>
      <c r="R102" s="12">
        <f t="shared" si="36"/>
        <v>3.8100000038861999E-2</v>
      </c>
      <c r="S102" s="13">
        <v>1000</v>
      </c>
      <c r="T102" s="14">
        <f t="shared" si="37"/>
        <v>3.8100000038861999E-2</v>
      </c>
      <c r="U102" s="15">
        <f t="shared" si="28"/>
        <v>7.2550000000000002E-4</v>
      </c>
      <c r="V102" s="38">
        <f t="shared" si="43"/>
        <v>0</v>
      </c>
      <c r="W102" s="62">
        <f t="shared" si="44"/>
        <v>0</v>
      </c>
      <c r="X102" s="12">
        <f t="shared" si="38"/>
        <v>4181.3</v>
      </c>
    </row>
    <row r="103" spans="2:24" ht="18.75">
      <c r="B103" s="33">
        <v>1.5</v>
      </c>
      <c r="C103" s="34">
        <v>45</v>
      </c>
      <c r="D103" s="33">
        <v>10</v>
      </c>
      <c r="E103" s="33">
        <f t="shared" si="31"/>
        <v>0</v>
      </c>
      <c r="F103" s="35">
        <v>0</v>
      </c>
      <c r="G103" s="36">
        <v>44.95</v>
      </c>
      <c r="H103" s="37">
        <f t="shared" si="39"/>
        <v>0</v>
      </c>
      <c r="I103" s="70">
        <f t="shared" si="40"/>
        <v>0</v>
      </c>
      <c r="J103" s="75">
        <f t="shared" si="41"/>
        <v>0</v>
      </c>
      <c r="K103" s="54">
        <f t="shared" si="42"/>
        <v>0</v>
      </c>
      <c r="M103" s="65">
        <f t="shared" si="33"/>
        <v>55.716535376239996</v>
      </c>
      <c r="N103" s="66">
        <v>3.66</v>
      </c>
      <c r="O103" s="66">
        <v>0.57999999999999996</v>
      </c>
      <c r="P103" s="20">
        <f t="shared" si="34"/>
        <v>3.8100000038861999E-2</v>
      </c>
      <c r="Q103" s="17">
        <f t="shared" si="35"/>
        <v>1.1400918302951573E-3</v>
      </c>
      <c r="R103" s="21">
        <f t="shared" si="36"/>
        <v>3.8100000038861999E-2</v>
      </c>
      <c r="S103" s="22">
        <v>1000</v>
      </c>
      <c r="T103" s="23">
        <f t="shared" si="37"/>
        <v>3.8100000038861999E-2</v>
      </c>
      <c r="U103" s="24">
        <f t="shared" si="28"/>
        <v>7.2550000000000002E-4</v>
      </c>
      <c r="V103" s="38">
        <f t="shared" si="43"/>
        <v>0</v>
      </c>
      <c r="W103" s="62">
        <f t="shared" si="44"/>
        <v>0</v>
      </c>
      <c r="X103" s="21">
        <f t="shared" si="38"/>
        <v>4181.3</v>
      </c>
    </row>
    <row r="104" spans="2:24" ht="18.75">
      <c r="B104" s="33">
        <v>1.5</v>
      </c>
      <c r="C104" s="34">
        <v>45</v>
      </c>
      <c r="D104" s="33">
        <v>10</v>
      </c>
      <c r="E104" s="33">
        <f t="shared" si="31"/>
        <v>0</v>
      </c>
      <c r="F104" s="35">
        <v>0</v>
      </c>
      <c r="G104" s="36">
        <v>44.95</v>
      </c>
      <c r="H104" s="37">
        <f t="shared" si="39"/>
        <v>0</v>
      </c>
      <c r="I104" s="70">
        <f t="shared" si="40"/>
        <v>0</v>
      </c>
      <c r="J104" s="75">
        <f t="shared" si="41"/>
        <v>0</v>
      </c>
      <c r="K104" s="54">
        <f t="shared" si="42"/>
        <v>0</v>
      </c>
      <c r="M104" s="65">
        <f t="shared" si="33"/>
        <v>55.716535376239996</v>
      </c>
      <c r="N104" s="66">
        <v>3.66</v>
      </c>
      <c r="O104" s="66">
        <v>0.57999999999999996</v>
      </c>
      <c r="P104" s="11">
        <f t="shared" si="34"/>
        <v>3.8100000038861999E-2</v>
      </c>
      <c r="Q104" s="8">
        <f t="shared" si="35"/>
        <v>1.1400918302951573E-3</v>
      </c>
      <c r="R104" s="12">
        <f t="shared" si="36"/>
        <v>3.8100000038861999E-2</v>
      </c>
      <c r="S104" s="13">
        <v>1000</v>
      </c>
      <c r="T104" s="14">
        <f t="shared" si="37"/>
        <v>3.8100000038861999E-2</v>
      </c>
      <c r="U104" s="15">
        <f t="shared" si="28"/>
        <v>7.2550000000000002E-4</v>
      </c>
      <c r="V104" s="38">
        <f t="shared" si="43"/>
        <v>0</v>
      </c>
      <c r="W104" s="62">
        <f t="shared" si="44"/>
        <v>0</v>
      </c>
      <c r="X104" s="12">
        <f t="shared" si="38"/>
        <v>4181.3</v>
      </c>
    </row>
    <row r="105" spans="2:24" ht="18.75">
      <c r="B105" s="33">
        <v>1.5</v>
      </c>
      <c r="C105" s="34">
        <v>45</v>
      </c>
      <c r="D105" s="33">
        <v>10</v>
      </c>
      <c r="E105" s="33">
        <f t="shared" si="31"/>
        <v>0</v>
      </c>
      <c r="F105" s="35">
        <v>0</v>
      </c>
      <c r="G105" s="36">
        <v>44.95</v>
      </c>
      <c r="H105" s="37">
        <f t="shared" si="39"/>
        <v>0</v>
      </c>
      <c r="I105" s="70">
        <f t="shared" si="40"/>
        <v>0</v>
      </c>
      <c r="J105" s="75">
        <f t="shared" si="41"/>
        <v>0</v>
      </c>
      <c r="K105" s="54">
        <f t="shared" si="42"/>
        <v>0</v>
      </c>
      <c r="M105" s="65">
        <f t="shared" si="33"/>
        <v>55.716535376239996</v>
      </c>
      <c r="N105" s="66">
        <v>3.66</v>
      </c>
      <c r="O105" s="66">
        <v>0.57999999999999996</v>
      </c>
      <c r="P105" s="20">
        <f t="shared" si="34"/>
        <v>3.8100000038861999E-2</v>
      </c>
      <c r="Q105" s="17">
        <f t="shared" si="35"/>
        <v>1.1400918302951573E-3</v>
      </c>
      <c r="R105" s="21">
        <f t="shared" si="36"/>
        <v>3.8100000038861999E-2</v>
      </c>
      <c r="S105" s="22">
        <v>1000</v>
      </c>
      <c r="T105" s="23">
        <f t="shared" si="37"/>
        <v>3.8100000038861999E-2</v>
      </c>
      <c r="U105" s="24">
        <f t="shared" si="28"/>
        <v>7.2550000000000002E-4</v>
      </c>
      <c r="V105" s="38">
        <f t="shared" si="43"/>
        <v>0</v>
      </c>
      <c r="W105" s="62">
        <f t="shared" si="44"/>
        <v>0</v>
      </c>
      <c r="X105" s="21">
        <f t="shared" si="38"/>
        <v>4181.3</v>
      </c>
    </row>
    <row r="106" spans="2:24" ht="18.75">
      <c r="B106" s="33">
        <v>1.5</v>
      </c>
      <c r="C106" s="34">
        <v>45</v>
      </c>
      <c r="D106" s="33">
        <v>10</v>
      </c>
      <c r="E106" s="33">
        <f t="shared" si="31"/>
        <v>0</v>
      </c>
      <c r="F106" s="35">
        <v>0</v>
      </c>
      <c r="G106" s="36">
        <v>44.95</v>
      </c>
      <c r="H106" s="37">
        <f t="shared" si="39"/>
        <v>0</v>
      </c>
      <c r="I106" s="70">
        <f t="shared" si="40"/>
        <v>0</v>
      </c>
      <c r="J106" s="75">
        <f t="shared" si="41"/>
        <v>0</v>
      </c>
      <c r="K106" s="54">
        <f t="shared" si="42"/>
        <v>0</v>
      </c>
      <c r="M106" s="65">
        <f t="shared" ref="M106:M136" si="45">(N106*O106)/P106</f>
        <v>55.716535376239996</v>
      </c>
      <c r="N106" s="66">
        <v>3.66</v>
      </c>
      <c r="O106" s="66">
        <v>0.57999999999999996</v>
      </c>
      <c r="P106" s="11">
        <f t="shared" ref="P106:P136" si="46">B106/39.3700787</f>
        <v>3.8100000038861999E-2</v>
      </c>
      <c r="Q106" s="8">
        <f t="shared" ref="Q106:Q136" si="47">((P106/2)^2)*PI()</f>
        <v>1.1400918302951573E-3</v>
      </c>
      <c r="R106" s="12">
        <f t="shared" ref="R106:R136" si="48">(4*Q106)/(P106*PI())</f>
        <v>3.8100000038861999E-2</v>
      </c>
      <c r="S106" s="13">
        <v>1000</v>
      </c>
      <c r="T106" s="14">
        <f t="shared" ref="T106:T136" si="49">P106</f>
        <v>3.8100000038861999E-2</v>
      </c>
      <c r="U106" s="15">
        <f t="shared" si="28"/>
        <v>7.2550000000000002E-4</v>
      </c>
      <c r="V106" s="38">
        <f t="shared" si="43"/>
        <v>0</v>
      </c>
      <c r="W106" s="62">
        <f t="shared" si="44"/>
        <v>0</v>
      </c>
      <c r="X106" s="12">
        <f t="shared" ref="X106:X124" si="50">X105</f>
        <v>4181.3</v>
      </c>
    </row>
    <row r="107" spans="2:24" ht="18.75">
      <c r="B107" s="33">
        <v>1.5</v>
      </c>
      <c r="C107" s="34">
        <v>45</v>
      </c>
      <c r="D107" s="33">
        <v>10</v>
      </c>
      <c r="E107" s="33">
        <f t="shared" si="31"/>
        <v>0</v>
      </c>
      <c r="F107" s="35">
        <v>0</v>
      </c>
      <c r="G107" s="36">
        <v>44.95</v>
      </c>
      <c r="H107" s="37">
        <f t="shared" si="39"/>
        <v>0</v>
      </c>
      <c r="I107" s="70">
        <f t="shared" si="40"/>
        <v>0</v>
      </c>
      <c r="J107" s="75">
        <f t="shared" si="41"/>
        <v>0</v>
      </c>
      <c r="K107" s="54">
        <f t="shared" si="42"/>
        <v>0</v>
      </c>
      <c r="M107" s="65">
        <f t="shared" si="45"/>
        <v>55.716535376239996</v>
      </c>
      <c r="N107" s="66">
        <v>3.66</v>
      </c>
      <c r="O107" s="66">
        <v>0.57999999999999996</v>
      </c>
      <c r="P107" s="20">
        <f t="shared" si="46"/>
        <v>3.8100000038861999E-2</v>
      </c>
      <c r="Q107" s="17">
        <f t="shared" si="47"/>
        <v>1.1400918302951573E-3</v>
      </c>
      <c r="R107" s="21">
        <f t="shared" si="48"/>
        <v>3.8100000038861999E-2</v>
      </c>
      <c r="S107" s="22">
        <v>1000</v>
      </c>
      <c r="T107" s="23">
        <f t="shared" si="49"/>
        <v>3.8100000038861999E-2</v>
      </c>
      <c r="U107" s="24">
        <f t="shared" si="28"/>
        <v>7.2550000000000002E-4</v>
      </c>
      <c r="V107" s="38">
        <f t="shared" si="43"/>
        <v>0</v>
      </c>
      <c r="W107" s="62">
        <f t="shared" si="44"/>
        <v>0</v>
      </c>
      <c r="X107" s="21">
        <f t="shared" si="50"/>
        <v>4181.3</v>
      </c>
    </row>
    <row r="108" spans="2:24" ht="18.75">
      <c r="B108" s="33">
        <v>1.5</v>
      </c>
      <c r="C108" s="34">
        <v>45</v>
      </c>
      <c r="D108" s="33">
        <v>10</v>
      </c>
      <c r="E108" s="33">
        <f t="shared" si="31"/>
        <v>0</v>
      </c>
      <c r="F108" s="35">
        <v>0</v>
      </c>
      <c r="G108" s="36">
        <v>44.95</v>
      </c>
      <c r="H108" s="37">
        <f t="shared" si="39"/>
        <v>0</v>
      </c>
      <c r="I108" s="70">
        <f t="shared" si="40"/>
        <v>0</v>
      </c>
      <c r="J108" s="75">
        <f t="shared" si="41"/>
        <v>0</v>
      </c>
      <c r="K108" s="54">
        <f t="shared" si="42"/>
        <v>0</v>
      </c>
      <c r="M108" s="65">
        <f t="shared" si="45"/>
        <v>55.716535376239996</v>
      </c>
      <c r="N108" s="66">
        <v>3.66</v>
      </c>
      <c r="O108" s="66">
        <v>0.57999999999999996</v>
      </c>
      <c r="P108" s="11">
        <f t="shared" si="46"/>
        <v>3.8100000038861999E-2</v>
      </c>
      <c r="Q108" s="8">
        <f t="shared" si="47"/>
        <v>1.1400918302951573E-3</v>
      </c>
      <c r="R108" s="12">
        <f t="shared" si="48"/>
        <v>3.8100000038861999E-2</v>
      </c>
      <c r="S108" s="13">
        <v>1000</v>
      </c>
      <c r="T108" s="14">
        <f t="shared" si="49"/>
        <v>3.8100000038861999E-2</v>
      </c>
      <c r="U108" s="15">
        <f t="shared" si="28"/>
        <v>7.2550000000000002E-4</v>
      </c>
      <c r="V108" s="38">
        <f t="shared" si="43"/>
        <v>0</v>
      </c>
      <c r="W108" s="62">
        <f t="shared" si="44"/>
        <v>0</v>
      </c>
      <c r="X108" s="12">
        <f t="shared" si="50"/>
        <v>4181.3</v>
      </c>
    </row>
    <row r="109" spans="2:24" ht="18.75">
      <c r="B109" s="33">
        <v>1.5</v>
      </c>
      <c r="C109" s="34">
        <v>45</v>
      </c>
      <c r="D109" s="33">
        <v>10</v>
      </c>
      <c r="E109" s="33">
        <f t="shared" si="31"/>
        <v>0</v>
      </c>
      <c r="F109" s="35">
        <v>0</v>
      </c>
      <c r="G109" s="36">
        <v>44.95</v>
      </c>
      <c r="H109" s="37">
        <f t="shared" si="39"/>
        <v>0</v>
      </c>
      <c r="I109" s="70">
        <f t="shared" si="40"/>
        <v>0</v>
      </c>
      <c r="J109" s="75">
        <f t="shared" si="41"/>
        <v>0</v>
      </c>
      <c r="K109" s="54">
        <f t="shared" si="42"/>
        <v>0</v>
      </c>
      <c r="M109" s="65">
        <f t="shared" si="45"/>
        <v>55.716535376239996</v>
      </c>
      <c r="N109" s="66">
        <v>3.66</v>
      </c>
      <c r="O109" s="66">
        <v>0.57999999999999996</v>
      </c>
      <c r="P109" s="20">
        <f t="shared" si="46"/>
        <v>3.8100000038861999E-2</v>
      </c>
      <c r="Q109" s="17">
        <f t="shared" si="47"/>
        <v>1.1400918302951573E-3</v>
      </c>
      <c r="R109" s="21">
        <f t="shared" si="48"/>
        <v>3.8100000038861999E-2</v>
      </c>
      <c r="S109" s="22">
        <v>1000</v>
      </c>
      <c r="T109" s="23">
        <f t="shared" si="49"/>
        <v>3.8100000038861999E-2</v>
      </c>
      <c r="U109" s="24">
        <f t="shared" si="28"/>
        <v>7.2550000000000002E-4</v>
      </c>
      <c r="V109" s="38">
        <f t="shared" si="43"/>
        <v>0</v>
      </c>
      <c r="W109" s="62">
        <f t="shared" si="44"/>
        <v>0</v>
      </c>
      <c r="X109" s="21">
        <f t="shared" si="50"/>
        <v>4181.3</v>
      </c>
    </row>
    <row r="110" spans="2:24" ht="18.75">
      <c r="B110" s="33">
        <v>1.5</v>
      </c>
      <c r="C110" s="34">
        <v>45</v>
      </c>
      <c r="D110" s="33">
        <v>10</v>
      </c>
      <c r="E110" s="33">
        <f t="shared" si="31"/>
        <v>0</v>
      </c>
      <c r="F110" s="35">
        <v>0</v>
      </c>
      <c r="G110" s="36">
        <v>44.95</v>
      </c>
      <c r="H110" s="37">
        <f t="shared" si="39"/>
        <v>0</v>
      </c>
      <c r="I110" s="70">
        <f t="shared" si="40"/>
        <v>0</v>
      </c>
      <c r="J110" s="75">
        <f t="shared" si="41"/>
        <v>0</v>
      </c>
      <c r="K110" s="54">
        <f t="shared" si="42"/>
        <v>0</v>
      </c>
      <c r="M110" s="65">
        <f t="shared" si="45"/>
        <v>55.716535376239996</v>
      </c>
      <c r="N110" s="66">
        <v>3.66</v>
      </c>
      <c r="O110" s="66">
        <v>0.57999999999999996</v>
      </c>
      <c r="P110" s="11">
        <f t="shared" si="46"/>
        <v>3.8100000038861999E-2</v>
      </c>
      <c r="Q110" s="8">
        <f t="shared" si="47"/>
        <v>1.1400918302951573E-3</v>
      </c>
      <c r="R110" s="12">
        <f t="shared" si="48"/>
        <v>3.8100000038861999E-2</v>
      </c>
      <c r="S110" s="13">
        <v>1000</v>
      </c>
      <c r="T110" s="14">
        <f t="shared" si="49"/>
        <v>3.8100000038861999E-2</v>
      </c>
      <c r="U110" s="15">
        <f t="shared" si="28"/>
        <v>7.2550000000000002E-4</v>
      </c>
      <c r="V110" s="38">
        <f t="shared" si="43"/>
        <v>0</v>
      </c>
      <c r="W110" s="62">
        <f t="shared" si="44"/>
        <v>0</v>
      </c>
      <c r="X110" s="12">
        <f t="shared" si="50"/>
        <v>4181.3</v>
      </c>
    </row>
    <row r="111" spans="2:24" ht="18.75">
      <c r="B111" s="33">
        <v>1.5</v>
      </c>
      <c r="C111" s="34">
        <v>45</v>
      </c>
      <c r="D111" s="33">
        <v>10</v>
      </c>
      <c r="E111" s="33">
        <f t="shared" si="31"/>
        <v>0</v>
      </c>
      <c r="F111" s="35">
        <v>0</v>
      </c>
      <c r="G111" s="36">
        <v>44.95</v>
      </c>
      <c r="H111" s="37">
        <f t="shared" si="39"/>
        <v>0</v>
      </c>
      <c r="I111" s="70">
        <f t="shared" si="40"/>
        <v>0</v>
      </c>
      <c r="J111" s="75">
        <f t="shared" si="41"/>
        <v>0</v>
      </c>
      <c r="K111" s="54">
        <f t="shared" si="42"/>
        <v>0</v>
      </c>
      <c r="M111" s="65">
        <f t="shared" si="45"/>
        <v>55.716535376239996</v>
      </c>
      <c r="N111" s="66">
        <v>3.66</v>
      </c>
      <c r="O111" s="66">
        <v>0.57999999999999996</v>
      </c>
      <c r="P111" s="20">
        <f t="shared" si="46"/>
        <v>3.8100000038861999E-2</v>
      </c>
      <c r="Q111" s="17">
        <f t="shared" si="47"/>
        <v>1.1400918302951573E-3</v>
      </c>
      <c r="R111" s="21">
        <f t="shared" si="48"/>
        <v>3.8100000038861999E-2</v>
      </c>
      <c r="S111" s="22">
        <v>1000</v>
      </c>
      <c r="T111" s="23">
        <f t="shared" si="49"/>
        <v>3.8100000038861999E-2</v>
      </c>
      <c r="U111" s="24">
        <f t="shared" si="28"/>
        <v>7.2550000000000002E-4</v>
      </c>
      <c r="V111" s="38">
        <f t="shared" si="43"/>
        <v>0</v>
      </c>
      <c r="W111" s="62">
        <f t="shared" si="44"/>
        <v>0</v>
      </c>
      <c r="X111" s="21">
        <f t="shared" si="50"/>
        <v>4181.3</v>
      </c>
    </row>
    <row r="112" spans="2:24" ht="18.75">
      <c r="B112" s="33">
        <v>1.5</v>
      </c>
      <c r="C112" s="34">
        <v>45</v>
      </c>
      <c r="D112" s="33">
        <v>10</v>
      </c>
      <c r="E112" s="33">
        <f t="shared" si="31"/>
        <v>0</v>
      </c>
      <c r="F112" s="35">
        <v>0</v>
      </c>
      <c r="G112" s="36">
        <v>44.95</v>
      </c>
      <c r="H112" s="37">
        <f t="shared" si="39"/>
        <v>0</v>
      </c>
      <c r="I112" s="70">
        <f t="shared" si="40"/>
        <v>0</v>
      </c>
      <c r="J112" s="75">
        <f t="shared" si="41"/>
        <v>0</v>
      </c>
      <c r="K112" s="54">
        <f t="shared" si="42"/>
        <v>0</v>
      </c>
      <c r="M112" s="65">
        <f t="shared" si="45"/>
        <v>55.716535376239996</v>
      </c>
      <c r="N112" s="66">
        <v>3.66</v>
      </c>
      <c r="O112" s="66">
        <v>0.57999999999999996</v>
      </c>
      <c r="P112" s="11">
        <f t="shared" si="46"/>
        <v>3.8100000038861999E-2</v>
      </c>
      <c r="Q112" s="8">
        <f t="shared" si="47"/>
        <v>1.1400918302951573E-3</v>
      </c>
      <c r="R112" s="12">
        <f t="shared" si="48"/>
        <v>3.8100000038861999E-2</v>
      </c>
      <c r="S112" s="13">
        <v>1000</v>
      </c>
      <c r="T112" s="14">
        <f t="shared" si="49"/>
        <v>3.8100000038861999E-2</v>
      </c>
      <c r="U112" s="15">
        <f t="shared" si="28"/>
        <v>7.2550000000000002E-4</v>
      </c>
      <c r="V112" s="38">
        <f t="shared" si="43"/>
        <v>0</v>
      </c>
      <c r="W112" s="62">
        <f t="shared" si="44"/>
        <v>0</v>
      </c>
      <c r="X112" s="12">
        <f t="shared" si="50"/>
        <v>4181.3</v>
      </c>
    </row>
    <row r="113" spans="2:24" ht="18.75">
      <c r="B113" s="33">
        <v>1.5</v>
      </c>
      <c r="C113" s="34">
        <v>45</v>
      </c>
      <c r="D113" s="33">
        <v>10</v>
      </c>
      <c r="E113" s="33">
        <f t="shared" si="31"/>
        <v>0</v>
      </c>
      <c r="F113" s="35">
        <v>0</v>
      </c>
      <c r="G113" s="36">
        <v>44.95</v>
      </c>
      <c r="H113" s="37">
        <f t="shared" si="39"/>
        <v>0</v>
      </c>
      <c r="I113" s="70">
        <f t="shared" si="40"/>
        <v>0</v>
      </c>
      <c r="J113" s="75">
        <f t="shared" si="41"/>
        <v>0</v>
      </c>
      <c r="K113" s="54">
        <f t="shared" si="42"/>
        <v>0</v>
      </c>
      <c r="M113" s="65">
        <f t="shared" si="45"/>
        <v>55.716535376239996</v>
      </c>
      <c r="N113" s="66">
        <v>3.66</v>
      </c>
      <c r="O113" s="66">
        <v>0.57999999999999996</v>
      </c>
      <c r="P113" s="20">
        <f t="shared" si="46"/>
        <v>3.8100000038861999E-2</v>
      </c>
      <c r="Q113" s="17">
        <f t="shared" si="47"/>
        <v>1.1400918302951573E-3</v>
      </c>
      <c r="R113" s="21">
        <f t="shared" si="48"/>
        <v>3.8100000038861999E-2</v>
      </c>
      <c r="S113" s="22">
        <v>1000</v>
      </c>
      <c r="T113" s="23">
        <f t="shared" si="49"/>
        <v>3.8100000038861999E-2</v>
      </c>
      <c r="U113" s="24">
        <f t="shared" si="28"/>
        <v>7.2550000000000002E-4</v>
      </c>
      <c r="V113" s="38">
        <f t="shared" si="43"/>
        <v>0</v>
      </c>
      <c r="W113" s="62">
        <f t="shared" si="44"/>
        <v>0</v>
      </c>
      <c r="X113" s="21">
        <f t="shared" si="50"/>
        <v>4181.3</v>
      </c>
    </row>
    <row r="114" spans="2:24" ht="18.75">
      <c r="B114" s="33">
        <v>1.5</v>
      </c>
      <c r="C114" s="34">
        <v>45</v>
      </c>
      <c r="D114" s="33">
        <v>10</v>
      </c>
      <c r="E114" s="33">
        <f t="shared" si="31"/>
        <v>0</v>
      </c>
      <c r="F114" s="35">
        <v>0</v>
      </c>
      <c r="G114" s="36">
        <v>44.95</v>
      </c>
      <c r="H114" s="37">
        <f t="shared" si="39"/>
        <v>0</v>
      </c>
      <c r="I114" s="70">
        <f t="shared" si="40"/>
        <v>0</v>
      </c>
      <c r="J114" s="75">
        <f t="shared" si="41"/>
        <v>0</v>
      </c>
      <c r="K114" s="54">
        <f t="shared" si="42"/>
        <v>0</v>
      </c>
      <c r="M114" s="65">
        <f t="shared" si="45"/>
        <v>55.716535376239996</v>
      </c>
      <c r="N114" s="66">
        <v>3.66</v>
      </c>
      <c r="O114" s="66">
        <v>0.57999999999999996</v>
      </c>
      <c r="P114" s="11">
        <f t="shared" si="46"/>
        <v>3.8100000038861999E-2</v>
      </c>
      <c r="Q114" s="8">
        <f t="shared" si="47"/>
        <v>1.1400918302951573E-3</v>
      </c>
      <c r="R114" s="12">
        <f t="shared" si="48"/>
        <v>3.8100000038861999E-2</v>
      </c>
      <c r="S114" s="13">
        <v>1000</v>
      </c>
      <c r="T114" s="14">
        <f t="shared" si="49"/>
        <v>3.8100000038861999E-2</v>
      </c>
      <c r="U114" s="15">
        <f t="shared" si="28"/>
        <v>7.2550000000000002E-4</v>
      </c>
      <c r="V114" s="38">
        <f t="shared" si="43"/>
        <v>0</v>
      </c>
      <c r="W114" s="62">
        <f t="shared" si="44"/>
        <v>0</v>
      </c>
      <c r="X114" s="12">
        <f t="shared" si="50"/>
        <v>4181.3</v>
      </c>
    </row>
    <row r="115" spans="2:24" ht="18.75">
      <c r="B115" s="33">
        <v>1.5</v>
      </c>
      <c r="C115" s="34">
        <v>45</v>
      </c>
      <c r="D115" s="33">
        <v>10</v>
      </c>
      <c r="E115" s="33">
        <f t="shared" si="31"/>
        <v>0</v>
      </c>
      <c r="F115" s="35">
        <v>0</v>
      </c>
      <c r="G115" s="36">
        <v>44.95</v>
      </c>
      <c r="H115" s="37">
        <f t="shared" si="39"/>
        <v>0</v>
      </c>
      <c r="I115" s="70">
        <f t="shared" si="40"/>
        <v>0</v>
      </c>
      <c r="J115" s="75">
        <f t="shared" si="41"/>
        <v>0</v>
      </c>
      <c r="K115" s="54">
        <f t="shared" si="42"/>
        <v>0</v>
      </c>
      <c r="M115" s="65">
        <f t="shared" si="45"/>
        <v>55.716535376239996</v>
      </c>
      <c r="N115" s="66">
        <v>3.66</v>
      </c>
      <c r="O115" s="66">
        <v>0.57999999999999996</v>
      </c>
      <c r="P115" s="20">
        <f t="shared" si="46"/>
        <v>3.8100000038861999E-2</v>
      </c>
      <c r="Q115" s="17">
        <f t="shared" si="47"/>
        <v>1.1400918302951573E-3</v>
      </c>
      <c r="R115" s="21">
        <f t="shared" si="48"/>
        <v>3.8100000038861999E-2</v>
      </c>
      <c r="S115" s="22">
        <v>1000</v>
      </c>
      <c r="T115" s="23">
        <f t="shared" si="49"/>
        <v>3.8100000038861999E-2</v>
      </c>
      <c r="U115" s="24">
        <f t="shared" si="28"/>
        <v>7.2550000000000002E-4</v>
      </c>
      <c r="V115" s="38">
        <f t="shared" si="43"/>
        <v>0</v>
      </c>
      <c r="W115" s="62">
        <f t="shared" si="44"/>
        <v>0</v>
      </c>
      <c r="X115" s="21">
        <f t="shared" si="50"/>
        <v>4181.3</v>
      </c>
    </row>
    <row r="116" spans="2:24" ht="18.75">
      <c r="B116" s="33">
        <v>1.5</v>
      </c>
      <c r="C116" s="34">
        <v>45</v>
      </c>
      <c r="D116" s="33">
        <v>10</v>
      </c>
      <c r="E116" s="33">
        <f t="shared" si="31"/>
        <v>0</v>
      </c>
      <c r="F116" s="35">
        <v>0</v>
      </c>
      <c r="G116" s="36">
        <v>44.95</v>
      </c>
      <c r="H116" s="37">
        <f t="shared" si="39"/>
        <v>0</v>
      </c>
      <c r="I116" s="70">
        <f t="shared" si="40"/>
        <v>0</v>
      </c>
      <c r="J116" s="75">
        <f t="shared" si="41"/>
        <v>0</v>
      </c>
      <c r="K116" s="54">
        <f t="shared" si="42"/>
        <v>0</v>
      </c>
      <c r="M116" s="65">
        <f t="shared" si="45"/>
        <v>55.716535376239996</v>
      </c>
      <c r="N116" s="66">
        <v>3.66</v>
      </c>
      <c r="O116" s="66">
        <v>0.57999999999999996</v>
      </c>
      <c r="P116" s="11">
        <f t="shared" si="46"/>
        <v>3.8100000038861999E-2</v>
      </c>
      <c r="Q116" s="8">
        <f t="shared" si="47"/>
        <v>1.1400918302951573E-3</v>
      </c>
      <c r="R116" s="12">
        <f t="shared" si="48"/>
        <v>3.8100000038861999E-2</v>
      </c>
      <c r="S116" s="13">
        <v>1000</v>
      </c>
      <c r="T116" s="14">
        <f t="shared" si="49"/>
        <v>3.8100000038861999E-2</v>
      </c>
      <c r="U116" s="15">
        <f t="shared" si="28"/>
        <v>7.2550000000000002E-4</v>
      </c>
      <c r="V116" s="38">
        <f t="shared" si="43"/>
        <v>0</v>
      </c>
      <c r="W116" s="62">
        <f t="shared" si="44"/>
        <v>0</v>
      </c>
      <c r="X116" s="12">
        <f t="shared" si="50"/>
        <v>4181.3</v>
      </c>
    </row>
    <row r="117" spans="2:24" ht="18.75">
      <c r="B117" s="33">
        <v>1.5</v>
      </c>
      <c r="C117" s="34">
        <v>45</v>
      </c>
      <c r="D117" s="33">
        <v>10</v>
      </c>
      <c r="E117" s="33">
        <f t="shared" si="31"/>
        <v>0</v>
      </c>
      <c r="F117" s="35">
        <v>0</v>
      </c>
      <c r="G117" s="36">
        <v>44.95</v>
      </c>
      <c r="H117" s="37">
        <f t="shared" si="39"/>
        <v>0</v>
      </c>
      <c r="I117" s="70">
        <f t="shared" si="40"/>
        <v>0</v>
      </c>
      <c r="J117" s="75">
        <f t="shared" si="41"/>
        <v>0</v>
      </c>
      <c r="K117" s="54">
        <f t="shared" si="42"/>
        <v>0</v>
      </c>
      <c r="M117" s="65">
        <f t="shared" si="45"/>
        <v>55.716535376239996</v>
      </c>
      <c r="N117" s="66">
        <v>3.66</v>
      </c>
      <c r="O117" s="66">
        <v>0.57999999999999996</v>
      </c>
      <c r="P117" s="20">
        <f t="shared" si="46"/>
        <v>3.8100000038861999E-2</v>
      </c>
      <c r="Q117" s="17">
        <f t="shared" si="47"/>
        <v>1.1400918302951573E-3</v>
      </c>
      <c r="R117" s="21">
        <f t="shared" si="48"/>
        <v>3.8100000038861999E-2</v>
      </c>
      <c r="S117" s="22">
        <v>1000</v>
      </c>
      <c r="T117" s="23">
        <f t="shared" si="49"/>
        <v>3.8100000038861999E-2</v>
      </c>
      <c r="U117" s="24">
        <f t="shared" si="28"/>
        <v>7.2550000000000002E-4</v>
      </c>
      <c r="V117" s="38">
        <f t="shared" si="43"/>
        <v>0</v>
      </c>
      <c r="W117" s="62">
        <f t="shared" si="44"/>
        <v>0</v>
      </c>
      <c r="X117" s="21">
        <f t="shared" si="50"/>
        <v>4181.3</v>
      </c>
    </row>
    <row r="118" spans="2:24" ht="18.75">
      <c r="B118" s="33">
        <v>1.5</v>
      </c>
      <c r="C118" s="34">
        <v>45</v>
      </c>
      <c r="D118" s="33">
        <v>10</v>
      </c>
      <c r="E118" s="33">
        <f t="shared" si="31"/>
        <v>0</v>
      </c>
      <c r="F118" s="35">
        <v>0</v>
      </c>
      <c r="G118" s="36">
        <v>44.95</v>
      </c>
      <c r="H118" s="37">
        <f t="shared" si="39"/>
        <v>0</v>
      </c>
      <c r="I118" s="70">
        <f t="shared" si="40"/>
        <v>0</v>
      </c>
      <c r="J118" s="75">
        <f t="shared" si="41"/>
        <v>0</v>
      </c>
      <c r="K118" s="54">
        <f t="shared" si="42"/>
        <v>0</v>
      </c>
      <c r="M118" s="65">
        <f t="shared" si="45"/>
        <v>55.716535376239996</v>
      </c>
      <c r="N118" s="66">
        <v>3.66</v>
      </c>
      <c r="O118" s="66">
        <v>0.57999999999999996</v>
      </c>
      <c r="P118" s="11">
        <f t="shared" si="46"/>
        <v>3.8100000038861999E-2</v>
      </c>
      <c r="Q118" s="8">
        <f t="shared" si="47"/>
        <v>1.1400918302951573E-3</v>
      </c>
      <c r="R118" s="12">
        <f t="shared" si="48"/>
        <v>3.8100000038861999E-2</v>
      </c>
      <c r="S118" s="13">
        <v>1000</v>
      </c>
      <c r="T118" s="14">
        <f t="shared" si="49"/>
        <v>3.8100000038861999E-2</v>
      </c>
      <c r="U118" s="15">
        <f t="shared" si="28"/>
        <v>7.2550000000000002E-4</v>
      </c>
      <c r="V118" s="38">
        <f t="shared" si="43"/>
        <v>0</v>
      </c>
      <c r="W118" s="62">
        <f t="shared" si="44"/>
        <v>0</v>
      </c>
      <c r="X118" s="12">
        <f t="shared" si="50"/>
        <v>4181.3</v>
      </c>
    </row>
    <row r="119" spans="2:24" ht="18.75">
      <c r="B119" s="33">
        <v>1.5</v>
      </c>
      <c r="C119" s="34">
        <v>45</v>
      </c>
      <c r="D119" s="33">
        <v>10</v>
      </c>
      <c r="E119" s="33">
        <f t="shared" si="31"/>
        <v>0</v>
      </c>
      <c r="F119" s="35">
        <v>0</v>
      </c>
      <c r="G119" s="36">
        <v>44.95</v>
      </c>
      <c r="H119" s="37">
        <f t="shared" si="39"/>
        <v>0</v>
      </c>
      <c r="I119" s="70">
        <f t="shared" si="40"/>
        <v>0</v>
      </c>
      <c r="J119" s="75">
        <f t="shared" si="41"/>
        <v>0</v>
      </c>
      <c r="K119" s="54">
        <f t="shared" si="42"/>
        <v>0</v>
      </c>
      <c r="M119" s="65">
        <f t="shared" si="45"/>
        <v>55.716535376239996</v>
      </c>
      <c r="N119" s="66">
        <v>3.66</v>
      </c>
      <c r="O119" s="66">
        <v>0.57999999999999996</v>
      </c>
      <c r="P119" s="20">
        <f t="shared" si="46"/>
        <v>3.8100000038861999E-2</v>
      </c>
      <c r="Q119" s="17">
        <f t="shared" si="47"/>
        <v>1.1400918302951573E-3</v>
      </c>
      <c r="R119" s="21">
        <f t="shared" si="48"/>
        <v>3.8100000038861999E-2</v>
      </c>
      <c r="S119" s="22">
        <v>1000</v>
      </c>
      <c r="T119" s="23">
        <f t="shared" si="49"/>
        <v>3.8100000038861999E-2</v>
      </c>
      <c r="U119" s="24">
        <f t="shared" si="28"/>
        <v>7.2550000000000002E-4</v>
      </c>
      <c r="V119" s="38">
        <f t="shared" si="43"/>
        <v>0</v>
      </c>
      <c r="W119" s="62">
        <f t="shared" si="44"/>
        <v>0</v>
      </c>
      <c r="X119" s="21">
        <f t="shared" si="50"/>
        <v>4181.3</v>
      </c>
    </row>
    <row r="120" spans="2:24" ht="18.75">
      <c r="B120" s="33">
        <v>1.5</v>
      </c>
      <c r="C120" s="34">
        <v>45</v>
      </c>
      <c r="D120" s="33">
        <v>10</v>
      </c>
      <c r="E120" s="33">
        <f t="shared" si="31"/>
        <v>0</v>
      </c>
      <c r="F120" s="35">
        <v>0</v>
      </c>
      <c r="G120" s="36">
        <v>44.95</v>
      </c>
      <c r="H120" s="37">
        <f t="shared" si="39"/>
        <v>0</v>
      </c>
      <c r="I120" s="70">
        <f t="shared" si="40"/>
        <v>0</v>
      </c>
      <c r="J120" s="75">
        <f t="shared" si="41"/>
        <v>0</v>
      </c>
      <c r="K120" s="54">
        <f t="shared" si="42"/>
        <v>0</v>
      </c>
      <c r="M120" s="65">
        <f t="shared" si="45"/>
        <v>55.716535376239996</v>
      </c>
      <c r="N120" s="66">
        <v>3.66</v>
      </c>
      <c r="O120" s="66">
        <v>0.57999999999999996</v>
      </c>
      <c r="P120" s="11">
        <f t="shared" si="46"/>
        <v>3.8100000038861999E-2</v>
      </c>
      <c r="Q120" s="8">
        <f t="shared" si="47"/>
        <v>1.1400918302951573E-3</v>
      </c>
      <c r="R120" s="12">
        <f t="shared" si="48"/>
        <v>3.8100000038861999E-2</v>
      </c>
      <c r="S120" s="13">
        <v>1000</v>
      </c>
      <c r="T120" s="14">
        <f t="shared" si="49"/>
        <v>3.8100000038861999E-2</v>
      </c>
      <c r="U120" s="15">
        <f t="shared" si="28"/>
        <v>7.2550000000000002E-4</v>
      </c>
      <c r="V120" s="38">
        <f t="shared" si="43"/>
        <v>0</v>
      </c>
      <c r="W120" s="62">
        <f t="shared" si="44"/>
        <v>0</v>
      </c>
      <c r="X120" s="12">
        <f t="shared" si="50"/>
        <v>4181.3</v>
      </c>
    </row>
    <row r="121" spans="2:24" ht="18.75">
      <c r="B121" s="33">
        <v>1.5</v>
      </c>
      <c r="C121" s="34">
        <v>45</v>
      </c>
      <c r="D121" s="33">
        <v>10</v>
      </c>
      <c r="E121" s="33">
        <f t="shared" si="31"/>
        <v>0</v>
      </c>
      <c r="F121" s="35">
        <v>0</v>
      </c>
      <c r="G121" s="36">
        <v>44.95</v>
      </c>
      <c r="H121" s="37">
        <f t="shared" si="39"/>
        <v>0</v>
      </c>
      <c r="I121" s="70">
        <f t="shared" si="40"/>
        <v>0</v>
      </c>
      <c r="J121" s="75">
        <f t="shared" si="41"/>
        <v>0</v>
      </c>
      <c r="K121" s="54">
        <f t="shared" si="42"/>
        <v>0</v>
      </c>
      <c r="M121" s="65">
        <f t="shared" si="45"/>
        <v>55.716535376239996</v>
      </c>
      <c r="N121" s="66">
        <v>3.66</v>
      </c>
      <c r="O121" s="66">
        <v>0.57999999999999996</v>
      </c>
      <c r="P121" s="20">
        <f t="shared" si="46"/>
        <v>3.8100000038861999E-2</v>
      </c>
      <c r="Q121" s="17">
        <f t="shared" si="47"/>
        <v>1.1400918302951573E-3</v>
      </c>
      <c r="R121" s="21">
        <f t="shared" si="48"/>
        <v>3.8100000038861999E-2</v>
      </c>
      <c r="S121" s="22">
        <v>1000</v>
      </c>
      <c r="T121" s="23">
        <f t="shared" si="49"/>
        <v>3.8100000038861999E-2</v>
      </c>
      <c r="U121" s="24">
        <f t="shared" si="28"/>
        <v>7.2550000000000002E-4</v>
      </c>
      <c r="V121" s="38">
        <f t="shared" si="43"/>
        <v>0</v>
      </c>
      <c r="W121" s="62">
        <f t="shared" si="44"/>
        <v>0</v>
      </c>
      <c r="X121" s="21">
        <f t="shared" si="50"/>
        <v>4181.3</v>
      </c>
    </row>
    <row r="122" spans="2:24" ht="18.75">
      <c r="B122" s="33">
        <v>1.5</v>
      </c>
      <c r="C122" s="34">
        <v>45</v>
      </c>
      <c r="D122" s="33">
        <v>10</v>
      </c>
      <c r="E122" s="33">
        <f t="shared" si="31"/>
        <v>0</v>
      </c>
      <c r="F122" s="35">
        <v>0</v>
      </c>
      <c r="G122" s="36">
        <v>44.95</v>
      </c>
      <c r="H122" s="37">
        <f t="shared" si="39"/>
        <v>0</v>
      </c>
      <c r="I122" s="70">
        <f t="shared" si="40"/>
        <v>0</v>
      </c>
      <c r="J122" s="75">
        <f t="shared" si="41"/>
        <v>0</v>
      </c>
      <c r="K122" s="54">
        <f t="shared" si="42"/>
        <v>0</v>
      </c>
      <c r="M122" s="65">
        <f t="shared" si="45"/>
        <v>55.716535376239996</v>
      </c>
      <c r="N122" s="66">
        <v>3.66</v>
      </c>
      <c r="O122" s="66">
        <v>0.57999999999999996</v>
      </c>
      <c r="P122" s="11">
        <f t="shared" si="46"/>
        <v>3.8100000038861999E-2</v>
      </c>
      <c r="Q122" s="8">
        <f t="shared" si="47"/>
        <v>1.1400918302951573E-3</v>
      </c>
      <c r="R122" s="12">
        <f t="shared" si="48"/>
        <v>3.8100000038861999E-2</v>
      </c>
      <c r="S122" s="13">
        <v>1000</v>
      </c>
      <c r="T122" s="14">
        <f t="shared" si="49"/>
        <v>3.8100000038861999E-2</v>
      </c>
      <c r="U122" s="15">
        <f t="shared" si="28"/>
        <v>7.2550000000000002E-4</v>
      </c>
      <c r="V122" s="38">
        <f t="shared" si="43"/>
        <v>0</v>
      </c>
      <c r="W122" s="62">
        <f t="shared" si="44"/>
        <v>0</v>
      </c>
      <c r="X122" s="12">
        <f t="shared" si="50"/>
        <v>4181.3</v>
      </c>
    </row>
    <row r="123" spans="2:24" ht="18.75">
      <c r="B123" s="33">
        <v>1.5</v>
      </c>
      <c r="C123" s="34">
        <v>45</v>
      </c>
      <c r="D123" s="33">
        <v>10</v>
      </c>
      <c r="E123" s="33">
        <f t="shared" si="31"/>
        <v>0</v>
      </c>
      <c r="F123" s="35">
        <v>0</v>
      </c>
      <c r="G123" s="36">
        <v>44.95</v>
      </c>
      <c r="H123" s="37">
        <f t="shared" si="39"/>
        <v>0</v>
      </c>
      <c r="I123" s="70">
        <f t="shared" si="40"/>
        <v>0</v>
      </c>
      <c r="J123" s="75">
        <f t="shared" si="41"/>
        <v>0</v>
      </c>
      <c r="K123" s="54">
        <f t="shared" si="42"/>
        <v>0</v>
      </c>
      <c r="M123" s="65">
        <f t="shared" si="45"/>
        <v>55.716535376239996</v>
      </c>
      <c r="N123" s="66">
        <v>3.66</v>
      </c>
      <c r="O123" s="66">
        <v>0.57999999999999996</v>
      </c>
      <c r="P123" s="20">
        <f t="shared" si="46"/>
        <v>3.8100000038861999E-2</v>
      </c>
      <c r="Q123" s="17">
        <f t="shared" si="47"/>
        <v>1.1400918302951573E-3</v>
      </c>
      <c r="R123" s="21">
        <f t="shared" si="48"/>
        <v>3.8100000038861999E-2</v>
      </c>
      <c r="S123" s="22">
        <v>1000</v>
      </c>
      <c r="T123" s="23">
        <f t="shared" si="49"/>
        <v>3.8100000038861999E-2</v>
      </c>
      <c r="U123" s="24">
        <f t="shared" si="28"/>
        <v>7.2550000000000002E-4</v>
      </c>
      <c r="V123" s="38">
        <f t="shared" si="43"/>
        <v>0</v>
      </c>
      <c r="W123" s="62">
        <f t="shared" si="44"/>
        <v>0</v>
      </c>
      <c r="X123" s="21">
        <f t="shared" si="50"/>
        <v>4181.3</v>
      </c>
    </row>
    <row r="124" spans="2:24" ht="18.75">
      <c r="B124" s="33">
        <v>1.5</v>
      </c>
      <c r="C124" s="34">
        <v>45</v>
      </c>
      <c r="D124" s="33">
        <v>10</v>
      </c>
      <c r="E124" s="33">
        <f t="shared" si="31"/>
        <v>0</v>
      </c>
      <c r="F124" s="35">
        <v>0</v>
      </c>
      <c r="G124" s="36">
        <v>44.95</v>
      </c>
      <c r="H124" s="37">
        <f t="shared" si="39"/>
        <v>0</v>
      </c>
      <c r="I124" s="70">
        <f t="shared" si="40"/>
        <v>0</v>
      </c>
      <c r="J124" s="75">
        <f t="shared" si="41"/>
        <v>0</v>
      </c>
      <c r="K124" s="54">
        <f t="shared" si="42"/>
        <v>0</v>
      </c>
      <c r="M124" s="65">
        <f t="shared" si="45"/>
        <v>55.716535376239996</v>
      </c>
      <c r="N124" s="66">
        <v>3.66</v>
      </c>
      <c r="O124" s="66">
        <v>0.57999999999999996</v>
      </c>
      <c r="P124" s="11">
        <f t="shared" si="46"/>
        <v>3.8100000038861999E-2</v>
      </c>
      <c r="Q124" s="8">
        <f t="shared" si="47"/>
        <v>1.1400918302951573E-3</v>
      </c>
      <c r="R124" s="12">
        <f t="shared" si="48"/>
        <v>3.8100000038861999E-2</v>
      </c>
      <c r="S124" s="13">
        <v>1000</v>
      </c>
      <c r="T124" s="14">
        <f t="shared" si="49"/>
        <v>3.8100000038861999E-2</v>
      </c>
      <c r="U124" s="15">
        <f t="shared" si="28"/>
        <v>7.2550000000000002E-4</v>
      </c>
      <c r="V124" s="38">
        <f t="shared" si="43"/>
        <v>0</v>
      </c>
      <c r="W124" s="62">
        <f t="shared" si="44"/>
        <v>0</v>
      </c>
      <c r="X124" s="12">
        <f t="shared" si="50"/>
        <v>4181.3</v>
      </c>
    </row>
    <row r="125" spans="2:24" ht="18.75">
      <c r="B125" s="33">
        <v>1.5</v>
      </c>
      <c r="C125" s="34">
        <v>45</v>
      </c>
      <c r="D125" s="33">
        <v>10</v>
      </c>
      <c r="E125" s="33">
        <f t="shared" si="31"/>
        <v>0</v>
      </c>
      <c r="F125" s="35">
        <v>0</v>
      </c>
      <c r="G125" s="36">
        <v>44.95</v>
      </c>
      <c r="H125" s="37">
        <f t="shared" si="39"/>
        <v>0</v>
      </c>
      <c r="I125" s="70">
        <f t="shared" si="40"/>
        <v>0</v>
      </c>
      <c r="J125" s="75">
        <f t="shared" si="41"/>
        <v>0</v>
      </c>
      <c r="K125" s="54">
        <f t="shared" si="42"/>
        <v>0</v>
      </c>
      <c r="M125" s="65">
        <f t="shared" si="45"/>
        <v>55.716535376239996</v>
      </c>
      <c r="N125" s="66">
        <v>3.66</v>
      </c>
      <c r="O125" s="66">
        <v>0.57999999999999996</v>
      </c>
      <c r="P125" s="11">
        <f t="shared" si="46"/>
        <v>3.8100000038861999E-2</v>
      </c>
      <c r="Q125" s="8">
        <f t="shared" si="47"/>
        <v>1.1400918302951573E-3</v>
      </c>
      <c r="R125" s="12">
        <f t="shared" si="48"/>
        <v>3.8100000038861999E-2</v>
      </c>
      <c r="S125" s="13">
        <v>1000</v>
      </c>
      <c r="T125" s="14">
        <f t="shared" si="49"/>
        <v>3.8100000038861999E-2</v>
      </c>
      <c r="U125" s="15">
        <f t="shared" si="28"/>
        <v>7.2550000000000002E-4</v>
      </c>
      <c r="V125" s="38">
        <f t="shared" si="43"/>
        <v>0</v>
      </c>
      <c r="W125" s="62">
        <f t="shared" si="44"/>
        <v>0</v>
      </c>
      <c r="X125" s="12">
        <f>X124</f>
        <v>4181.3</v>
      </c>
    </row>
    <row r="126" spans="2:24" ht="18.75">
      <c r="B126" s="33">
        <v>1.5</v>
      </c>
      <c r="C126" s="34">
        <v>45</v>
      </c>
      <c r="D126" s="33">
        <v>10</v>
      </c>
      <c r="E126" s="33">
        <f t="shared" si="31"/>
        <v>0</v>
      </c>
      <c r="F126" s="35">
        <v>0</v>
      </c>
      <c r="G126" s="36">
        <v>44.95</v>
      </c>
      <c r="H126" s="37">
        <f t="shared" si="39"/>
        <v>0</v>
      </c>
      <c r="I126" s="70">
        <f t="shared" si="40"/>
        <v>0</v>
      </c>
      <c r="J126" s="75">
        <f t="shared" si="41"/>
        <v>0</v>
      </c>
      <c r="K126" s="54">
        <f t="shared" si="42"/>
        <v>0</v>
      </c>
      <c r="M126" s="65">
        <f t="shared" si="45"/>
        <v>55.716535376239996</v>
      </c>
      <c r="N126" s="66">
        <v>3.66</v>
      </c>
      <c r="O126" s="66">
        <v>0.57999999999999996</v>
      </c>
      <c r="P126" s="20">
        <f t="shared" si="46"/>
        <v>3.8100000038861999E-2</v>
      </c>
      <c r="Q126" s="17">
        <f t="shared" si="47"/>
        <v>1.1400918302951573E-3</v>
      </c>
      <c r="R126" s="21">
        <f t="shared" si="48"/>
        <v>3.8100000038861999E-2</v>
      </c>
      <c r="S126" s="22">
        <v>1000</v>
      </c>
      <c r="T126" s="23">
        <f t="shared" si="49"/>
        <v>3.8100000038861999E-2</v>
      </c>
      <c r="U126" s="24">
        <f t="shared" si="28"/>
        <v>7.2550000000000002E-4</v>
      </c>
      <c r="V126" s="38">
        <f t="shared" si="43"/>
        <v>0</v>
      </c>
      <c r="W126" s="62">
        <f t="shared" si="44"/>
        <v>0</v>
      </c>
      <c r="X126" s="21">
        <f>X125</f>
        <v>4181.3</v>
      </c>
    </row>
    <row r="127" spans="2:24" ht="18.75">
      <c r="B127" s="33">
        <v>1.5</v>
      </c>
      <c r="C127" s="34">
        <v>45</v>
      </c>
      <c r="D127" s="33">
        <v>10</v>
      </c>
      <c r="E127" s="33">
        <f t="shared" si="31"/>
        <v>0</v>
      </c>
      <c r="F127" s="35">
        <v>0</v>
      </c>
      <c r="G127" s="36">
        <v>44.95</v>
      </c>
      <c r="H127" s="37">
        <f t="shared" si="39"/>
        <v>0</v>
      </c>
      <c r="I127" s="70">
        <f t="shared" si="40"/>
        <v>0</v>
      </c>
      <c r="J127" s="75">
        <f t="shared" si="41"/>
        <v>0</v>
      </c>
      <c r="K127" s="54">
        <f t="shared" si="42"/>
        <v>0</v>
      </c>
      <c r="M127" s="65">
        <f t="shared" si="45"/>
        <v>55.716535376239996</v>
      </c>
      <c r="N127" s="66">
        <v>3.66</v>
      </c>
      <c r="O127" s="66">
        <v>0.57999999999999996</v>
      </c>
      <c r="P127" s="11">
        <f t="shared" si="46"/>
        <v>3.8100000038861999E-2</v>
      </c>
      <c r="Q127" s="8">
        <f t="shared" si="47"/>
        <v>1.1400918302951573E-3</v>
      </c>
      <c r="R127" s="12">
        <f t="shared" si="48"/>
        <v>3.8100000038861999E-2</v>
      </c>
      <c r="S127" s="13">
        <v>1000</v>
      </c>
      <c r="T127" s="14">
        <f t="shared" si="49"/>
        <v>3.8100000038861999E-2</v>
      </c>
      <c r="U127" s="15">
        <f t="shared" si="28"/>
        <v>7.2550000000000002E-4</v>
      </c>
      <c r="V127" s="38">
        <f t="shared" si="43"/>
        <v>0</v>
      </c>
      <c r="W127" s="62">
        <f t="shared" si="44"/>
        <v>0</v>
      </c>
      <c r="X127" s="12">
        <f t="shared" ref="X127:X136" si="51">X126</f>
        <v>4181.3</v>
      </c>
    </row>
    <row r="128" spans="2:24" ht="18.75">
      <c r="B128" s="33">
        <v>1.5</v>
      </c>
      <c r="C128" s="34">
        <v>45</v>
      </c>
      <c r="D128" s="33">
        <v>10</v>
      </c>
      <c r="E128" s="33">
        <f t="shared" si="31"/>
        <v>0</v>
      </c>
      <c r="F128" s="35">
        <v>0</v>
      </c>
      <c r="G128" s="36">
        <v>44.95</v>
      </c>
      <c r="H128" s="37">
        <f t="shared" si="39"/>
        <v>0</v>
      </c>
      <c r="I128" s="70">
        <f t="shared" si="40"/>
        <v>0</v>
      </c>
      <c r="J128" s="75">
        <f t="shared" si="41"/>
        <v>0</v>
      </c>
      <c r="K128" s="54">
        <f t="shared" si="42"/>
        <v>0</v>
      </c>
      <c r="M128" s="65">
        <f t="shared" si="45"/>
        <v>55.716535376239996</v>
      </c>
      <c r="N128" s="66">
        <v>3.66</v>
      </c>
      <c r="O128" s="66">
        <v>0.57999999999999996</v>
      </c>
      <c r="P128" s="20">
        <f t="shared" si="46"/>
        <v>3.8100000038861999E-2</v>
      </c>
      <c r="Q128" s="17">
        <f t="shared" si="47"/>
        <v>1.1400918302951573E-3</v>
      </c>
      <c r="R128" s="21">
        <f t="shared" si="48"/>
        <v>3.8100000038861999E-2</v>
      </c>
      <c r="S128" s="22">
        <v>1000</v>
      </c>
      <c r="T128" s="23">
        <f t="shared" si="49"/>
        <v>3.8100000038861999E-2</v>
      </c>
      <c r="U128" s="24">
        <f t="shared" si="28"/>
        <v>7.2550000000000002E-4</v>
      </c>
      <c r="V128" s="38">
        <f t="shared" si="43"/>
        <v>0</v>
      </c>
      <c r="W128" s="62">
        <f t="shared" si="44"/>
        <v>0</v>
      </c>
      <c r="X128" s="21">
        <f t="shared" si="51"/>
        <v>4181.3</v>
      </c>
    </row>
    <row r="129" spans="2:24" ht="18.75">
      <c r="B129" s="33">
        <v>1.5</v>
      </c>
      <c r="C129" s="34">
        <v>45</v>
      </c>
      <c r="D129" s="33">
        <v>10</v>
      </c>
      <c r="E129" s="33">
        <f t="shared" si="31"/>
        <v>0</v>
      </c>
      <c r="F129" s="35">
        <v>0</v>
      </c>
      <c r="G129" s="36">
        <v>44.95</v>
      </c>
      <c r="H129" s="37">
        <f t="shared" si="39"/>
        <v>0</v>
      </c>
      <c r="I129" s="70">
        <f t="shared" si="40"/>
        <v>0</v>
      </c>
      <c r="J129" s="75">
        <f t="shared" si="41"/>
        <v>0</v>
      </c>
      <c r="K129" s="54">
        <f t="shared" si="42"/>
        <v>0</v>
      </c>
      <c r="M129" s="65">
        <f t="shared" si="45"/>
        <v>55.716535376239996</v>
      </c>
      <c r="N129" s="66">
        <v>3.66</v>
      </c>
      <c r="O129" s="66">
        <v>0.57999999999999996</v>
      </c>
      <c r="P129" s="11">
        <f t="shared" si="46"/>
        <v>3.8100000038861999E-2</v>
      </c>
      <c r="Q129" s="8">
        <f t="shared" si="47"/>
        <v>1.1400918302951573E-3</v>
      </c>
      <c r="R129" s="12">
        <f t="shared" si="48"/>
        <v>3.8100000038861999E-2</v>
      </c>
      <c r="S129" s="13">
        <v>1000</v>
      </c>
      <c r="T129" s="14">
        <f t="shared" si="49"/>
        <v>3.8100000038861999E-2</v>
      </c>
      <c r="U129" s="15">
        <f t="shared" si="28"/>
        <v>7.2550000000000002E-4</v>
      </c>
      <c r="V129" s="38">
        <f t="shared" si="43"/>
        <v>0</v>
      </c>
      <c r="W129" s="62">
        <f t="shared" si="44"/>
        <v>0</v>
      </c>
      <c r="X129" s="12">
        <f t="shared" si="51"/>
        <v>4181.3</v>
      </c>
    </row>
    <row r="130" spans="2:24" ht="18.75">
      <c r="B130" s="33">
        <v>1.5</v>
      </c>
      <c r="C130" s="34">
        <v>45</v>
      </c>
      <c r="D130" s="33">
        <v>10</v>
      </c>
      <c r="E130" s="33">
        <f t="shared" si="31"/>
        <v>0</v>
      </c>
      <c r="F130" s="35">
        <v>0</v>
      </c>
      <c r="G130" s="36">
        <v>44.95</v>
      </c>
      <c r="H130" s="37">
        <f t="shared" si="39"/>
        <v>0</v>
      </c>
      <c r="I130" s="70">
        <f t="shared" si="40"/>
        <v>0</v>
      </c>
      <c r="J130" s="75">
        <f t="shared" si="41"/>
        <v>0</v>
      </c>
      <c r="K130" s="54">
        <f t="shared" si="42"/>
        <v>0</v>
      </c>
      <c r="M130" s="65">
        <f t="shared" si="45"/>
        <v>55.716535376239996</v>
      </c>
      <c r="N130" s="66">
        <v>3.66</v>
      </c>
      <c r="O130" s="66">
        <v>0.57999999999999996</v>
      </c>
      <c r="P130" s="20">
        <f t="shared" si="46"/>
        <v>3.8100000038861999E-2</v>
      </c>
      <c r="Q130" s="17">
        <f t="shared" si="47"/>
        <v>1.1400918302951573E-3</v>
      </c>
      <c r="R130" s="21">
        <f t="shared" si="48"/>
        <v>3.8100000038861999E-2</v>
      </c>
      <c r="S130" s="22">
        <v>1000</v>
      </c>
      <c r="T130" s="23">
        <f t="shared" si="49"/>
        <v>3.8100000038861999E-2</v>
      </c>
      <c r="U130" s="24">
        <f t="shared" si="28"/>
        <v>7.2550000000000002E-4</v>
      </c>
      <c r="V130" s="38">
        <f t="shared" si="43"/>
        <v>0</v>
      </c>
      <c r="W130" s="62">
        <f t="shared" si="44"/>
        <v>0</v>
      </c>
      <c r="X130" s="21">
        <f t="shared" si="51"/>
        <v>4181.3</v>
      </c>
    </row>
    <row r="131" spans="2:24" ht="18.75">
      <c r="B131" s="33">
        <v>1.5</v>
      </c>
      <c r="C131" s="34">
        <v>45</v>
      </c>
      <c r="D131" s="33">
        <v>10</v>
      </c>
      <c r="E131" s="33">
        <f t="shared" si="31"/>
        <v>0</v>
      </c>
      <c r="F131" s="35">
        <v>0</v>
      </c>
      <c r="G131" s="36">
        <v>44.95</v>
      </c>
      <c r="H131" s="37">
        <f t="shared" si="39"/>
        <v>0</v>
      </c>
      <c r="I131" s="70">
        <f t="shared" si="40"/>
        <v>0</v>
      </c>
      <c r="J131" s="75">
        <f t="shared" si="41"/>
        <v>0</v>
      </c>
      <c r="K131" s="54">
        <f t="shared" si="42"/>
        <v>0</v>
      </c>
      <c r="M131" s="65">
        <f t="shared" si="45"/>
        <v>55.716535376239996</v>
      </c>
      <c r="N131" s="66">
        <v>3.66</v>
      </c>
      <c r="O131" s="66">
        <v>0.57999999999999996</v>
      </c>
      <c r="P131" s="11">
        <f t="shared" si="46"/>
        <v>3.8100000038861999E-2</v>
      </c>
      <c r="Q131" s="8">
        <f t="shared" si="47"/>
        <v>1.1400918302951573E-3</v>
      </c>
      <c r="R131" s="12">
        <f t="shared" si="48"/>
        <v>3.8100000038861999E-2</v>
      </c>
      <c r="S131" s="13">
        <v>1000</v>
      </c>
      <c r="T131" s="14">
        <f t="shared" si="49"/>
        <v>3.8100000038861999E-2</v>
      </c>
      <c r="U131" s="15">
        <f t="shared" si="28"/>
        <v>7.2550000000000002E-4</v>
      </c>
      <c r="V131" s="38">
        <f t="shared" si="43"/>
        <v>0</v>
      </c>
      <c r="W131" s="62">
        <f t="shared" si="44"/>
        <v>0</v>
      </c>
      <c r="X131" s="12">
        <f t="shared" si="51"/>
        <v>4181.3</v>
      </c>
    </row>
    <row r="132" spans="2:24" ht="18.75">
      <c r="B132" s="33">
        <v>1.5</v>
      </c>
      <c r="C132" s="34">
        <v>45</v>
      </c>
      <c r="D132" s="33">
        <v>10</v>
      </c>
      <c r="E132" s="33">
        <f t="shared" si="31"/>
        <v>0</v>
      </c>
      <c r="F132" s="35">
        <v>0</v>
      </c>
      <c r="G132" s="36">
        <v>44.95</v>
      </c>
      <c r="H132" s="37">
        <f t="shared" si="39"/>
        <v>0</v>
      </c>
      <c r="I132" s="70">
        <f t="shared" si="40"/>
        <v>0</v>
      </c>
      <c r="J132" s="75">
        <f t="shared" ref="J132:J136" si="52">K132*240</f>
        <v>0</v>
      </c>
      <c r="K132" s="54">
        <f t="shared" si="42"/>
        <v>0</v>
      </c>
      <c r="M132" s="65">
        <f t="shared" si="45"/>
        <v>55.716535376239996</v>
      </c>
      <c r="N132" s="66">
        <v>3.66</v>
      </c>
      <c r="O132" s="66">
        <v>0.57999999999999996</v>
      </c>
      <c r="P132" s="20">
        <f t="shared" si="46"/>
        <v>3.8100000038861999E-2</v>
      </c>
      <c r="Q132" s="17">
        <f t="shared" si="47"/>
        <v>1.1400918302951573E-3</v>
      </c>
      <c r="R132" s="21">
        <f t="shared" si="48"/>
        <v>3.8100000038861999E-2</v>
      </c>
      <c r="S132" s="22">
        <v>1000</v>
      </c>
      <c r="T132" s="23">
        <f t="shared" si="49"/>
        <v>3.8100000038861999E-2</v>
      </c>
      <c r="U132" s="24">
        <f t="shared" ref="U132:U136" si="53">(0.7255*(10^(-3)))</f>
        <v>7.2550000000000002E-4</v>
      </c>
      <c r="V132" s="38">
        <f t="shared" ref="V132:V136" si="54">-((LN((C132-G132)/(C132-D132)))*(W132*X132))/M132</f>
        <v>0</v>
      </c>
      <c r="W132" s="62">
        <f t="shared" si="44"/>
        <v>0</v>
      </c>
      <c r="X132" s="21">
        <f t="shared" si="51"/>
        <v>4181.3</v>
      </c>
    </row>
    <row r="133" spans="2:24" ht="18.75">
      <c r="B133" s="33">
        <v>1.5</v>
      </c>
      <c r="C133" s="34">
        <v>45</v>
      </c>
      <c r="D133" s="33">
        <v>10</v>
      </c>
      <c r="E133" s="33">
        <f t="shared" ref="E133:E136" si="55">F133*3.2808399</f>
        <v>0</v>
      </c>
      <c r="F133" s="35">
        <v>0</v>
      </c>
      <c r="G133" s="36">
        <v>44.95</v>
      </c>
      <c r="H133" s="37">
        <f t="shared" si="39"/>
        <v>0</v>
      </c>
      <c r="I133" s="70">
        <f t="shared" si="40"/>
        <v>0</v>
      </c>
      <c r="J133" s="75">
        <f t="shared" si="52"/>
        <v>0</v>
      </c>
      <c r="K133" s="54">
        <f t="shared" si="42"/>
        <v>0</v>
      </c>
      <c r="M133" s="65">
        <f t="shared" si="45"/>
        <v>55.716535376239996</v>
      </c>
      <c r="N133" s="66">
        <v>3.66</v>
      </c>
      <c r="O133" s="66">
        <v>0.57999999999999996</v>
      </c>
      <c r="P133" s="11">
        <f t="shared" si="46"/>
        <v>3.8100000038861999E-2</v>
      </c>
      <c r="Q133" s="8">
        <f t="shared" si="47"/>
        <v>1.1400918302951573E-3</v>
      </c>
      <c r="R133" s="12">
        <f t="shared" si="48"/>
        <v>3.8100000038861999E-2</v>
      </c>
      <c r="S133" s="13">
        <v>1000</v>
      </c>
      <c r="T133" s="14">
        <f t="shared" si="49"/>
        <v>3.8100000038861999E-2</v>
      </c>
      <c r="U133" s="15">
        <f t="shared" si="53"/>
        <v>7.2550000000000002E-4</v>
      </c>
      <c r="V133" s="38">
        <f t="shared" si="54"/>
        <v>0</v>
      </c>
      <c r="W133" s="62">
        <f t="shared" si="44"/>
        <v>0</v>
      </c>
      <c r="X133" s="12">
        <f t="shared" si="51"/>
        <v>4181.3</v>
      </c>
    </row>
    <row r="134" spans="2:24" ht="18.75">
      <c r="B134" s="33">
        <v>1.5</v>
      </c>
      <c r="C134" s="34">
        <v>45</v>
      </c>
      <c r="D134" s="33">
        <v>10</v>
      </c>
      <c r="E134" s="33">
        <f t="shared" si="55"/>
        <v>0</v>
      </c>
      <c r="F134" s="35">
        <v>0</v>
      </c>
      <c r="G134" s="36">
        <v>44.95</v>
      </c>
      <c r="H134" s="37">
        <f t="shared" si="39"/>
        <v>0</v>
      </c>
      <c r="I134" s="70">
        <f t="shared" si="40"/>
        <v>0</v>
      </c>
      <c r="J134" s="75">
        <f t="shared" si="52"/>
        <v>0</v>
      </c>
      <c r="K134" s="54">
        <f t="shared" si="42"/>
        <v>0</v>
      </c>
      <c r="M134" s="65">
        <f t="shared" si="45"/>
        <v>55.716535376239996</v>
      </c>
      <c r="N134" s="66">
        <v>3.66</v>
      </c>
      <c r="O134" s="66">
        <v>0.57999999999999996</v>
      </c>
      <c r="P134" s="20">
        <f t="shared" si="46"/>
        <v>3.8100000038861999E-2</v>
      </c>
      <c r="Q134" s="17">
        <f t="shared" si="47"/>
        <v>1.1400918302951573E-3</v>
      </c>
      <c r="R134" s="21">
        <f t="shared" si="48"/>
        <v>3.8100000038861999E-2</v>
      </c>
      <c r="S134" s="22">
        <v>1000</v>
      </c>
      <c r="T134" s="23">
        <f t="shared" si="49"/>
        <v>3.8100000038861999E-2</v>
      </c>
      <c r="U134" s="24">
        <f t="shared" si="53"/>
        <v>7.2550000000000002E-4</v>
      </c>
      <c r="V134" s="38">
        <f t="shared" si="54"/>
        <v>0</v>
      </c>
      <c r="W134" s="62">
        <f t="shared" si="44"/>
        <v>0</v>
      </c>
      <c r="X134" s="21">
        <f t="shared" si="51"/>
        <v>4181.3</v>
      </c>
    </row>
    <row r="135" spans="2:24" ht="18.75">
      <c r="B135" s="33">
        <v>1.5</v>
      </c>
      <c r="C135" s="34">
        <v>45</v>
      </c>
      <c r="D135" s="33">
        <v>10</v>
      </c>
      <c r="E135" s="33">
        <f t="shared" si="55"/>
        <v>0</v>
      </c>
      <c r="F135" s="35">
        <v>0</v>
      </c>
      <c r="G135" s="36">
        <v>44.95</v>
      </c>
      <c r="H135" s="37">
        <f t="shared" si="39"/>
        <v>0</v>
      </c>
      <c r="I135" s="70">
        <f t="shared" si="40"/>
        <v>0</v>
      </c>
      <c r="J135" s="75">
        <f t="shared" si="52"/>
        <v>0</v>
      </c>
      <c r="K135" s="54">
        <f t="shared" si="42"/>
        <v>0</v>
      </c>
      <c r="M135" s="65">
        <f t="shared" si="45"/>
        <v>55.716535376239996</v>
      </c>
      <c r="N135" s="66">
        <v>3.66</v>
      </c>
      <c r="O135" s="66">
        <v>0.57999999999999996</v>
      </c>
      <c r="P135" s="11">
        <f t="shared" si="46"/>
        <v>3.8100000038861999E-2</v>
      </c>
      <c r="Q135" s="8">
        <f t="shared" si="47"/>
        <v>1.1400918302951573E-3</v>
      </c>
      <c r="R135" s="12">
        <f t="shared" si="48"/>
        <v>3.8100000038861999E-2</v>
      </c>
      <c r="S135" s="13">
        <v>1000</v>
      </c>
      <c r="T135" s="14">
        <f t="shared" si="49"/>
        <v>3.8100000038861999E-2</v>
      </c>
      <c r="U135" s="15">
        <f t="shared" si="53"/>
        <v>7.2550000000000002E-4</v>
      </c>
      <c r="V135" s="38">
        <f t="shared" si="54"/>
        <v>0</v>
      </c>
      <c r="W135" s="62">
        <f t="shared" si="44"/>
        <v>0</v>
      </c>
      <c r="X135" s="12">
        <f t="shared" si="51"/>
        <v>4181.3</v>
      </c>
    </row>
    <row r="136" spans="2:24" ht="18.75">
      <c r="B136" s="33">
        <v>1.5</v>
      </c>
      <c r="C136" s="34">
        <v>45</v>
      </c>
      <c r="D136" s="33">
        <v>10</v>
      </c>
      <c r="E136" s="33">
        <f t="shared" si="55"/>
        <v>0</v>
      </c>
      <c r="F136" s="35">
        <v>0</v>
      </c>
      <c r="G136" s="36">
        <v>44.95</v>
      </c>
      <c r="H136" s="37">
        <f t="shared" si="39"/>
        <v>0</v>
      </c>
      <c r="I136" s="70">
        <f t="shared" si="40"/>
        <v>0</v>
      </c>
      <c r="J136" s="75">
        <f t="shared" si="52"/>
        <v>0</v>
      </c>
      <c r="K136" s="54">
        <f t="shared" si="42"/>
        <v>0</v>
      </c>
      <c r="M136" s="65">
        <f t="shared" si="45"/>
        <v>55.716535376239996</v>
      </c>
      <c r="N136" s="66">
        <v>3.66</v>
      </c>
      <c r="O136" s="66">
        <v>0.57999999999999996</v>
      </c>
      <c r="P136" s="20">
        <f t="shared" si="46"/>
        <v>3.8100000038861999E-2</v>
      </c>
      <c r="Q136" s="17">
        <f t="shared" si="47"/>
        <v>1.1400918302951573E-3</v>
      </c>
      <c r="R136" s="21">
        <f t="shared" si="48"/>
        <v>3.8100000038861999E-2</v>
      </c>
      <c r="S136" s="22">
        <v>1000</v>
      </c>
      <c r="T136" s="23">
        <f t="shared" si="49"/>
        <v>3.8100000038861999E-2</v>
      </c>
      <c r="U136" s="24">
        <f t="shared" si="53"/>
        <v>7.2550000000000002E-4</v>
      </c>
      <c r="V136" s="38">
        <f t="shared" si="54"/>
        <v>0</v>
      </c>
      <c r="W136" s="62">
        <f t="shared" si="44"/>
        <v>0</v>
      </c>
      <c r="X136" s="21">
        <f t="shared" si="51"/>
        <v>4181.3</v>
      </c>
    </row>
  </sheetData>
  <mergeCells count="1">
    <mergeCell ref="R1:T1"/>
  </mergeCells>
  <pageMargins left="0.7" right="0.7" top="0.75" bottom="0.75" header="0.3" footer="0.3"/>
  <pageSetup scale="69" orientation="portrait" r:id="rId1"/>
  <rowBreaks count="1" manualBreakCount="1">
    <brk id="46" max="16383" man="1"/>
  </rowBreaks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87"/>
  <sheetViews>
    <sheetView tabSelected="1" zoomScale="70" zoomScaleNormal="70" zoomScaleSheetLayoutView="55" workbookViewId="0">
      <selection activeCell="E5" sqref="E5"/>
    </sheetView>
  </sheetViews>
  <sheetFormatPr defaultRowHeight="15"/>
  <cols>
    <col min="1" max="1" width="9.140625" style="1"/>
    <col min="2" max="2" width="16" style="1" customWidth="1"/>
    <col min="3" max="3" width="23" style="1" customWidth="1"/>
    <col min="4" max="4" width="12.85546875" style="1" customWidth="1"/>
    <col min="5" max="5" width="14.5703125" style="1" customWidth="1"/>
    <col min="6" max="6" width="15" style="1" customWidth="1"/>
    <col min="7" max="7" width="16.5703125" style="1" customWidth="1"/>
    <col min="8" max="8" width="14.7109375" style="1" customWidth="1"/>
    <col min="9" max="9" width="14.7109375" customWidth="1"/>
    <col min="11" max="11" width="20.28515625" style="1" customWidth="1"/>
    <col min="12" max="12" width="23.42578125" style="1" customWidth="1"/>
    <col min="13" max="13" width="17.140625" style="1" bestFit="1" customWidth="1"/>
    <col min="14" max="14" width="18.28515625" style="1" customWidth="1"/>
    <col min="15" max="15" width="21.140625" style="1" customWidth="1"/>
    <col min="16" max="16" width="17.140625" style="1" customWidth="1"/>
    <col min="17" max="18" width="15" style="1" bestFit="1" customWidth="1"/>
    <col min="19" max="19" width="15.85546875" style="25" customWidth="1"/>
    <col min="20" max="20" width="15.42578125" style="1" customWidth="1"/>
    <col min="21" max="21" width="15" style="1" bestFit="1" customWidth="1"/>
    <col min="22" max="22" width="11.5703125" style="25" bestFit="1" customWidth="1"/>
    <col min="23" max="16384" width="9.140625" style="1"/>
  </cols>
  <sheetData>
    <row r="1" spans="2:22">
      <c r="C1" s="2"/>
      <c r="K1" s="2"/>
    </row>
    <row r="2" spans="2:22" s="4" customFormat="1" ht="50.25" customHeight="1">
      <c r="B2" s="3" t="s">
        <v>0</v>
      </c>
      <c r="C2" s="3" t="s">
        <v>13</v>
      </c>
      <c r="D2" s="3" t="s">
        <v>17</v>
      </c>
      <c r="E2" s="3" t="s">
        <v>9</v>
      </c>
      <c r="F2" s="3" t="s">
        <v>12</v>
      </c>
      <c r="G2" s="26" t="s">
        <v>26</v>
      </c>
      <c r="H2" s="3" t="s">
        <v>7</v>
      </c>
      <c r="I2" s="3" t="s">
        <v>23</v>
      </c>
      <c r="K2" s="3" t="s">
        <v>1</v>
      </c>
      <c r="L2" s="3" t="s">
        <v>2</v>
      </c>
      <c r="M2" s="3" t="s">
        <v>3</v>
      </c>
      <c r="N2" s="3" t="s">
        <v>4</v>
      </c>
      <c r="O2" s="3" t="s">
        <v>5</v>
      </c>
      <c r="P2" s="3" t="s">
        <v>6</v>
      </c>
      <c r="Q2" s="3" t="s">
        <v>8</v>
      </c>
      <c r="R2" s="3" t="s">
        <v>10</v>
      </c>
      <c r="S2" s="3" t="s">
        <v>11</v>
      </c>
      <c r="T2" s="26" t="s">
        <v>14</v>
      </c>
      <c r="U2" s="28" t="s">
        <v>15</v>
      </c>
      <c r="V2" s="3" t="s">
        <v>16</v>
      </c>
    </row>
    <row r="3" spans="2:22" ht="18.75" customHeight="1">
      <c r="B3" s="5"/>
      <c r="C3" s="5"/>
      <c r="D3" s="5"/>
      <c r="E3" s="7"/>
      <c r="F3" s="5"/>
      <c r="G3" s="7"/>
      <c r="H3" s="6"/>
      <c r="I3" s="5"/>
      <c r="K3" s="6"/>
      <c r="L3" s="7"/>
      <c r="M3" s="7"/>
      <c r="N3" s="7"/>
      <c r="O3" s="5"/>
      <c r="P3" s="5"/>
      <c r="Q3" s="7"/>
      <c r="R3" s="7"/>
      <c r="S3" s="7"/>
      <c r="T3" s="7"/>
      <c r="U3" s="29"/>
      <c r="V3" s="5"/>
    </row>
    <row r="4" spans="2:22" ht="18.75" customHeight="1">
      <c r="B4" s="33">
        <v>2</v>
      </c>
      <c r="C4" s="53">
        <v>45</v>
      </c>
      <c r="D4" s="33">
        <v>10</v>
      </c>
      <c r="E4" s="35">
        <v>1E-3</v>
      </c>
      <c r="F4" s="36">
        <v>44.95</v>
      </c>
      <c r="G4" s="37">
        <f>T4/(2*PI()*(R4/2))*3.2808399</f>
        <v>27.312889441688451</v>
      </c>
      <c r="H4" s="9">
        <f t="shared" ref="H4:H35" si="0">(Q4*E4*R4)/S4</f>
        <v>70.020675467699519</v>
      </c>
      <c r="I4" s="38">
        <f t="shared" ref="I4:I35" si="1">(E4*O4)*1000*60</f>
        <v>0.12160979523148345</v>
      </c>
      <c r="K4" s="9">
        <f>(L4*M4)/N4</f>
        <v>41.787401532179999</v>
      </c>
      <c r="L4" s="10">
        <v>3.66</v>
      </c>
      <c r="M4" s="10">
        <v>0.57999999999999996</v>
      </c>
      <c r="N4" s="11">
        <f>B4/39.3700787</f>
        <v>5.0800000051816001E-2</v>
      </c>
      <c r="O4" s="8">
        <f>((N4/2)^2)*PI()</f>
        <v>2.0268299205247241E-3</v>
      </c>
      <c r="P4" s="12">
        <f t="shared" ref="P4:P67" si="2">(4*O4)/(N4*PI())</f>
        <v>5.0800000051816008E-2</v>
      </c>
      <c r="Q4" s="13">
        <v>1000</v>
      </c>
      <c r="R4" s="14">
        <f>N4</f>
        <v>5.0800000051816001E-2</v>
      </c>
      <c r="S4" s="15">
        <f t="shared" ref="S4:S67" si="3">(0.7255*(10^(-3)))</f>
        <v>7.2550000000000002E-4</v>
      </c>
      <c r="T4" s="38">
        <f t="shared" ref="T4:T35" si="4">-((LN((C4-F4)/(C4-D4)))*(U4*V4))/K4</f>
        <v>1.3286059534988921</v>
      </c>
      <c r="U4" s="11">
        <f t="shared" ref="U4:U35" si="5">Q4*E4*O4</f>
        <v>2.0268299205247241E-3</v>
      </c>
      <c r="V4" s="12">
        <f>4.1813*1000</f>
        <v>4181.3</v>
      </c>
    </row>
    <row r="5" spans="2:22" ht="18.75" customHeight="1">
      <c r="B5" s="33">
        <v>2</v>
      </c>
      <c r="C5" s="53">
        <v>45</v>
      </c>
      <c r="D5" s="33">
        <v>10</v>
      </c>
      <c r="E5" s="35">
        <v>3.3000000000000002E-2</v>
      </c>
      <c r="F5" s="36">
        <v>44.95</v>
      </c>
      <c r="G5" s="37">
        <f>T5/(2*PI()*(R5/2))*3.2808399</f>
        <v>901.32535157571851</v>
      </c>
      <c r="H5" s="9">
        <f t="shared" si="0"/>
        <v>2310.6822904340843</v>
      </c>
      <c r="I5" s="38">
        <f t="shared" si="1"/>
        <v>4.0131232426389545</v>
      </c>
      <c r="K5" s="9">
        <f t="shared" ref="K5:K68" si="6">(L5*M5)/N5</f>
        <v>41.787401532179999</v>
      </c>
      <c r="L5" s="10">
        <v>3.66</v>
      </c>
      <c r="M5" s="10">
        <v>0.57999999999999996</v>
      </c>
      <c r="N5" s="11">
        <f t="shared" ref="N5:N68" si="7">B5/39.3700787</f>
        <v>5.0800000051816001E-2</v>
      </c>
      <c r="O5" s="8">
        <f t="shared" ref="O5:O68" si="8">((N5/2)^2)*PI()</f>
        <v>2.0268299205247241E-3</v>
      </c>
      <c r="P5" s="12">
        <f t="shared" si="2"/>
        <v>5.0800000051816008E-2</v>
      </c>
      <c r="Q5" s="13">
        <v>1000</v>
      </c>
      <c r="R5" s="14">
        <f t="shared" ref="R5:R68" si="9">N5</f>
        <v>5.0800000051816001E-2</v>
      </c>
      <c r="S5" s="15">
        <f t="shared" si="3"/>
        <v>7.2550000000000002E-4</v>
      </c>
      <c r="T5" s="38">
        <f t="shared" si="4"/>
        <v>43.843996465463427</v>
      </c>
      <c r="U5" s="11">
        <f t="shared" si="5"/>
        <v>6.6885387377315891E-2</v>
      </c>
      <c r="V5" s="12">
        <f>4.1813*1000</f>
        <v>4181.3</v>
      </c>
    </row>
    <row r="6" spans="2:22" ht="18.75" customHeight="1">
      <c r="B6" s="33">
        <v>2</v>
      </c>
      <c r="C6" s="53">
        <v>45</v>
      </c>
      <c r="D6" s="33">
        <v>10</v>
      </c>
      <c r="E6" s="35">
        <v>0.05</v>
      </c>
      <c r="F6" s="36">
        <v>44.95</v>
      </c>
      <c r="G6" s="37">
        <f t="shared" ref="G6:G28" si="10">T6/(2*PI()*(R6/2))*3.2808399</f>
        <v>1365.6444720844222</v>
      </c>
      <c r="H6" s="9">
        <f t="shared" si="0"/>
        <v>3501.033773384976</v>
      </c>
      <c r="I6" s="38">
        <f t="shared" si="1"/>
        <v>6.0804897615741726</v>
      </c>
      <c r="K6" s="9">
        <f t="shared" si="6"/>
        <v>41.787401532179999</v>
      </c>
      <c r="L6" s="10">
        <v>3.66</v>
      </c>
      <c r="M6" s="10">
        <v>0.57999999999999996</v>
      </c>
      <c r="N6" s="11">
        <f t="shared" si="7"/>
        <v>5.0800000051816001E-2</v>
      </c>
      <c r="O6" s="8">
        <f t="shared" si="8"/>
        <v>2.0268299205247241E-3</v>
      </c>
      <c r="P6" s="12">
        <f t="shared" si="2"/>
        <v>5.0800000051816008E-2</v>
      </c>
      <c r="Q6" s="13">
        <v>1000</v>
      </c>
      <c r="R6" s="14">
        <f t="shared" si="9"/>
        <v>5.0800000051816001E-2</v>
      </c>
      <c r="S6" s="15">
        <f t="shared" si="3"/>
        <v>7.2550000000000002E-4</v>
      </c>
      <c r="T6" s="38">
        <f t="shared" si="4"/>
        <v>66.430297674944597</v>
      </c>
      <c r="U6" s="11">
        <f t="shared" si="5"/>
        <v>0.10134149602623621</v>
      </c>
      <c r="V6" s="12">
        <f>V4</f>
        <v>4181.3</v>
      </c>
    </row>
    <row r="7" spans="2:22" ht="18.75" customHeight="1">
      <c r="B7" s="33">
        <v>2</v>
      </c>
      <c r="C7" s="53">
        <v>45</v>
      </c>
      <c r="D7" s="33">
        <v>10</v>
      </c>
      <c r="E7" s="35">
        <v>0.1</v>
      </c>
      <c r="F7" s="36">
        <v>44.95</v>
      </c>
      <c r="G7" s="37">
        <f t="shared" si="10"/>
        <v>2731.2889441688444</v>
      </c>
      <c r="H7" s="9">
        <f t="shared" si="0"/>
        <v>7002.0675467699521</v>
      </c>
      <c r="I7" s="38">
        <f t="shared" si="1"/>
        <v>12.160979523148345</v>
      </c>
      <c r="K7" s="9">
        <f t="shared" si="6"/>
        <v>41.787401532179999</v>
      </c>
      <c r="L7" s="10">
        <v>3.66</v>
      </c>
      <c r="M7" s="10">
        <v>0.57999999999999996</v>
      </c>
      <c r="N7" s="11">
        <f t="shared" si="7"/>
        <v>5.0800000051816001E-2</v>
      </c>
      <c r="O7" s="8">
        <f t="shared" si="8"/>
        <v>2.0268299205247241E-3</v>
      </c>
      <c r="P7" s="12">
        <f t="shared" si="2"/>
        <v>5.0800000051816008E-2</v>
      </c>
      <c r="Q7" s="13">
        <v>1000</v>
      </c>
      <c r="R7" s="14">
        <f t="shared" si="9"/>
        <v>5.0800000051816001E-2</v>
      </c>
      <c r="S7" s="15">
        <f t="shared" si="3"/>
        <v>7.2550000000000002E-4</v>
      </c>
      <c r="T7" s="38">
        <f t="shared" si="4"/>
        <v>132.86059534988919</v>
      </c>
      <c r="U7" s="11">
        <f t="shared" si="5"/>
        <v>0.20268299205247242</v>
      </c>
      <c r="V7" s="12">
        <f>V6</f>
        <v>4181.3</v>
      </c>
    </row>
    <row r="8" spans="2:22" ht="18.75" customHeight="1">
      <c r="B8" s="33">
        <v>2</v>
      </c>
      <c r="C8" s="53">
        <v>45</v>
      </c>
      <c r="D8" s="33">
        <v>10</v>
      </c>
      <c r="E8" s="35">
        <v>0.15</v>
      </c>
      <c r="F8" s="36">
        <v>44.95</v>
      </c>
      <c r="G8" s="37">
        <f t="shared" si="10"/>
        <v>4096.9334162532668</v>
      </c>
      <c r="H8" s="9">
        <f t="shared" si="0"/>
        <v>10503.101320154927</v>
      </c>
      <c r="I8" s="38">
        <f t="shared" si="1"/>
        <v>18.241469284722516</v>
      </c>
      <c r="K8" s="9">
        <f t="shared" si="6"/>
        <v>41.787401532179999</v>
      </c>
      <c r="L8" s="10">
        <v>3.66</v>
      </c>
      <c r="M8" s="10">
        <v>0.57999999999999996</v>
      </c>
      <c r="N8" s="11">
        <f t="shared" si="7"/>
        <v>5.0800000051816001E-2</v>
      </c>
      <c r="O8" s="8">
        <f t="shared" si="8"/>
        <v>2.0268299205247241E-3</v>
      </c>
      <c r="P8" s="12">
        <f t="shared" si="2"/>
        <v>5.0800000051816008E-2</v>
      </c>
      <c r="Q8" s="13">
        <v>1000</v>
      </c>
      <c r="R8" s="14">
        <f t="shared" si="9"/>
        <v>5.0800000051816001E-2</v>
      </c>
      <c r="S8" s="15">
        <f t="shared" si="3"/>
        <v>7.2550000000000002E-4</v>
      </c>
      <c r="T8" s="38">
        <f t="shared" si="4"/>
        <v>199.29089302483382</v>
      </c>
      <c r="U8" s="11">
        <f t="shared" si="5"/>
        <v>0.30402448807870863</v>
      </c>
      <c r="V8" s="12">
        <f>V7</f>
        <v>4181.3</v>
      </c>
    </row>
    <row r="9" spans="2:22" ht="18.75" customHeight="1">
      <c r="B9" s="33">
        <v>2</v>
      </c>
      <c r="C9" s="53">
        <v>45</v>
      </c>
      <c r="D9" s="33">
        <v>10</v>
      </c>
      <c r="E9" s="35">
        <v>0.2</v>
      </c>
      <c r="F9" s="36">
        <v>44.95</v>
      </c>
      <c r="G9" s="37">
        <f t="shared" si="10"/>
        <v>5462.5778883376888</v>
      </c>
      <c r="H9" s="9">
        <f t="shared" si="0"/>
        <v>14004.135093539904</v>
      </c>
      <c r="I9" s="38">
        <f t="shared" si="1"/>
        <v>24.321959046296691</v>
      </c>
      <c r="K9" s="9">
        <f t="shared" si="6"/>
        <v>41.787401532179999</v>
      </c>
      <c r="L9" s="10">
        <v>3.66</v>
      </c>
      <c r="M9" s="10">
        <v>0.57999999999999996</v>
      </c>
      <c r="N9" s="11">
        <f t="shared" si="7"/>
        <v>5.0800000051816001E-2</v>
      </c>
      <c r="O9" s="8">
        <f t="shared" si="8"/>
        <v>2.0268299205247241E-3</v>
      </c>
      <c r="P9" s="12">
        <f t="shared" si="2"/>
        <v>5.0800000051816008E-2</v>
      </c>
      <c r="Q9" s="13">
        <v>1000</v>
      </c>
      <c r="R9" s="14">
        <f t="shared" si="9"/>
        <v>5.0800000051816001E-2</v>
      </c>
      <c r="S9" s="15">
        <f t="shared" si="3"/>
        <v>7.2550000000000002E-4</v>
      </c>
      <c r="T9" s="38">
        <f t="shared" si="4"/>
        <v>265.72119069977839</v>
      </c>
      <c r="U9" s="11">
        <f t="shared" si="5"/>
        <v>0.40536598410494484</v>
      </c>
      <c r="V9" s="12">
        <f>V8</f>
        <v>4181.3</v>
      </c>
    </row>
    <row r="10" spans="2:22" ht="18.75" customHeight="1">
      <c r="B10" s="33">
        <v>2</v>
      </c>
      <c r="C10" s="53">
        <v>45</v>
      </c>
      <c r="D10" s="33">
        <v>10</v>
      </c>
      <c r="E10" s="35">
        <v>0.25</v>
      </c>
      <c r="F10" s="36">
        <v>44.95</v>
      </c>
      <c r="G10" s="37">
        <f t="shared" si="10"/>
        <v>6828.2223604221108</v>
      </c>
      <c r="H10" s="9">
        <f t="shared" si="0"/>
        <v>17505.16886692488</v>
      </c>
      <c r="I10" s="38">
        <f t="shared" si="1"/>
        <v>30.402448807870861</v>
      </c>
      <c r="K10" s="9">
        <f t="shared" si="6"/>
        <v>41.787401532179999</v>
      </c>
      <c r="L10" s="10">
        <v>3.66</v>
      </c>
      <c r="M10" s="10">
        <v>0.57999999999999996</v>
      </c>
      <c r="N10" s="11">
        <f t="shared" si="7"/>
        <v>5.0800000051816001E-2</v>
      </c>
      <c r="O10" s="8">
        <f t="shared" si="8"/>
        <v>2.0268299205247241E-3</v>
      </c>
      <c r="P10" s="12">
        <f t="shared" si="2"/>
        <v>5.0800000051816008E-2</v>
      </c>
      <c r="Q10" s="13">
        <v>1000</v>
      </c>
      <c r="R10" s="14">
        <f t="shared" si="9"/>
        <v>5.0800000051816001E-2</v>
      </c>
      <c r="S10" s="15">
        <f t="shared" si="3"/>
        <v>7.2550000000000002E-4</v>
      </c>
      <c r="T10" s="38">
        <f t="shared" si="4"/>
        <v>332.15148837472299</v>
      </c>
      <c r="U10" s="11">
        <f t="shared" si="5"/>
        <v>0.50670748013118105</v>
      </c>
      <c r="V10" s="12">
        <f>V9</f>
        <v>4181.3</v>
      </c>
    </row>
    <row r="11" spans="2:22" ht="18.75" customHeight="1">
      <c r="B11" s="33">
        <v>2</v>
      </c>
      <c r="C11" s="53">
        <v>45</v>
      </c>
      <c r="D11" s="33">
        <v>10</v>
      </c>
      <c r="E11" s="35">
        <v>0.3</v>
      </c>
      <c r="F11" s="36">
        <v>44.95</v>
      </c>
      <c r="G11" s="37">
        <f t="shared" si="10"/>
        <v>8193.8668325065337</v>
      </c>
      <c r="H11" s="9">
        <f t="shared" si="0"/>
        <v>21006.202640309853</v>
      </c>
      <c r="I11" s="38">
        <f t="shared" si="1"/>
        <v>36.482938569445032</v>
      </c>
      <c r="K11" s="9">
        <f t="shared" si="6"/>
        <v>41.787401532179999</v>
      </c>
      <c r="L11" s="10">
        <v>3.66</v>
      </c>
      <c r="M11" s="10">
        <v>0.57999999999999996</v>
      </c>
      <c r="N11" s="11">
        <f t="shared" si="7"/>
        <v>5.0800000051816001E-2</v>
      </c>
      <c r="O11" s="8">
        <f t="shared" si="8"/>
        <v>2.0268299205247241E-3</v>
      </c>
      <c r="P11" s="12">
        <f t="shared" si="2"/>
        <v>5.0800000051816008E-2</v>
      </c>
      <c r="Q11" s="13">
        <v>1000</v>
      </c>
      <c r="R11" s="14">
        <f t="shared" si="9"/>
        <v>5.0800000051816001E-2</v>
      </c>
      <c r="S11" s="15">
        <f t="shared" si="3"/>
        <v>7.2550000000000002E-4</v>
      </c>
      <c r="T11" s="38">
        <f t="shared" si="4"/>
        <v>398.58178604966764</v>
      </c>
      <c r="U11" s="11">
        <f t="shared" si="5"/>
        <v>0.60804897615741726</v>
      </c>
      <c r="V11" s="12">
        <f>V10</f>
        <v>4181.3</v>
      </c>
    </row>
    <row r="12" spans="2:22" ht="18.75" customHeight="1">
      <c r="B12" s="33">
        <v>2</v>
      </c>
      <c r="C12" s="53">
        <v>45</v>
      </c>
      <c r="D12" s="33">
        <v>10</v>
      </c>
      <c r="E12" s="35">
        <v>0.35</v>
      </c>
      <c r="F12" s="36">
        <v>44.95</v>
      </c>
      <c r="G12" s="37">
        <f t="shared" si="10"/>
        <v>9559.5113045909566</v>
      </c>
      <c r="H12" s="9">
        <f t="shared" si="0"/>
        <v>24507.236413694831</v>
      </c>
      <c r="I12" s="38">
        <f t="shared" si="1"/>
        <v>42.563428331019203</v>
      </c>
      <c r="K12" s="9">
        <f t="shared" si="6"/>
        <v>41.787401532179999</v>
      </c>
      <c r="L12" s="10">
        <v>3.66</v>
      </c>
      <c r="M12" s="10">
        <v>0.57999999999999996</v>
      </c>
      <c r="N12" s="11">
        <f t="shared" si="7"/>
        <v>5.0800000051816001E-2</v>
      </c>
      <c r="O12" s="8">
        <f t="shared" si="8"/>
        <v>2.0268299205247241E-3</v>
      </c>
      <c r="P12" s="12">
        <f t="shared" si="2"/>
        <v>5.0800000051816008E-2</v>
      </c>
      <c r="Q12" s="13">
        <v>1000</v>
      </c>
      <c r="R12" s="14">
        <f t="shared" si="9"/>
        <v>5.0800000051816001E-2</v>
      </c>
      <c r="S12" s="15">
        <f t="shared" si="3"/>
        <v>7.2550000000000002E-4</v>
      </c>
      <c r="T12" s="38">
        <f t="shared" si="4"/>
        <v>465.01208372461218</v>
      </c>
      <c r="U12" s="11">
        <f t="shared" si="5"/>
        <v>0.70939047218365348</v>
      </c>
      <c r="V12" s="12">
        <f>4.1813*1000</f>
        <v>4181.3</v>
      </c>
    </row>
    <row r="13" spans="2:22" ht="18.75" customHeight="1">
      <c r="B13" s="33">
        <v>2</v>
      </c>
      <c r="C13" s="53">
        <v>45</v>
      </c>
      <c r="D13" s="33">
        <v>10</v>
      </c>
      <c r="E13" s="35">
        <v>0.4</v>
      </c>
      <c r="F13" s="36">
        <v>44.95</v>
      </c>
      <c r="G13" s="37">
        <f t="shared" si="10"/>
        <v>10925.155776675378</v>
      </c>
      <c r="H13" s="9">
        <f t="shared" si="0"/>
        <v>28008.270187079808</v>
      </c>
      <c r="I13" s="38">
        <f t="shared" si="1"/>
        <v>48.643918092593381</v>
      </c>
      <c r="K13" s="9">
        <f t="shared" si="6"/>
        <v>41.787401532179999</v>
      </c>
      <c r="L13" s="10">
        <v>3.66</v>
      </c>
      <c r="M13" s="10">
        <v>0.57999999999999996</v>
      </c>
      <c r="N13" s="11">
        <f t="shared" si="7"/>
        <v>5.0800000051816001E-2</v>
      </c>
      <c r="O13" s="8">
        <f t="shared" si="8"/>
        <v>2.0268299205247241E-3</v>
      </c>
      <c r="P13" s="12">
        <f t="shared" si="2"/>
        <v>5.0800000051816008E-2</v>
      </c>
      <c r="Q13" s="13">
        <v>1000</v>
      </c>
      <c r="R13" s="14">
        <f t="shared" si="9"/>
        <v>5.0800000051816001E-2</v>
      </c>
      <c r="S13" s="15">
        <f t="shared" si="3"/>
        <v>7.2550000000000002E-4</v>
      </c>
      <c r="T13" s="38">
        <f t="shared" si="4"/>
        <v>531.44238139955678</v>
      </c>
      <c r="U13" s="11">
        <f t="shared" si="5"/>
        <v>0.81073196820988969</v>
      </c>
      <c r="V13" s="12">
        <f>4.1813*1000</f>
        <v>4181.3</v>
      </c>
    </row>
    <row r="14" spans="2:22" ht="18.75" customHeight="1">
      <c r="B14" s="33">
        <v>2</v>
      </c>
      <c r="C14" s="53">
        <v>45</v>
      </c>
      <c r="D14" s="33">
        <v>10</v>
      </c>
      <c r="E14" s="35">
        <v>0.45</v>
      </c>
      <c r="F14" s="36">
        <v>44.95</v>
      </c>
      <c r="G14" s="37">
        <f t="shared" si="10"/>
        <v>12290.800248759801</v>
      </c>
      <c r="H14" s="9">
        <f t="shared" si="0"/>
        <v>31509.303960464786</v>
      </c>
      <c r="I14" s="38">
        <f t="shared" si="1"/>
        <v>54.724407854167552</v>
      </c>
      <c r="K14" s="9">
        <f t="shared" si="6"/>
        <v>41.787401532179999</v>
      </c>
      <c r="L14" s="10">
        <v>3.66</v>
      </c>
      <c r="M14" s="10">
        <v>0.57999999999999996</v>
      </c>
      <c r="N14" s="11">
        <f t="shared" si="7"/>
        <v>5.0800000051816001E-2</v>
      </c>
      <c r="O14" s="8">
        <f t="shared" si="8"/>
        <v>2.0268299205247241E-3</v>
      </c>
      <c r="P14" s="12">
        <f t="shared" si="2"/>
        <v>5.0800000051816008E-2</v>
      </c>
      <c r="Q14" s="13">
        <v>1000</v>
      </c>
      <c r="R14" s="14">
        <f t="shared" si="9"/>
        <v>5.0800000051816001E-2</v>
      </c>
      <c r="S14" s="15">
        <f t="shared" si="3"/>
        <v>7.2550000000000002E-4</v>
      </c>
      <c r="T14" s="38">
        <f t="shared" si="4"/>
        <v>597.87267907450132</v>
      </c>
      <c r="U14" s="11">
        <f t="shared" si="5"/>
        <v>0.9120734642361259</v>
      </c>
      <c r="V14" s="12">
        <f>V12</f>
        <v>4181.3</v>
      </c>
    </row>
    <row r="15" spans="2:22" ht="18.75" customHeight="1">
      <c r="B15" s="33">
        <v>2</v>
      </c>
      <c r="C15" s="53">
        <v>45</v>
      </c>
      <c r="D15" s="33">
        <v>10</v>
      </c>
      <c r="E15" s="35">
        <v>0.5</v>
      </c>
      <c r="F15" s="36">
        <v>44.95</v>
      </c>
      <c r="G15" s="37">
        <f t="shared" si="10"/>
        <v>13656.444720844222</v>
      </c>
      <c r="H15" s="9">
        <f t="shared" si="0"/>
        <v>35010.337733849759</v>
      </c>
      <c r="I15" s="38">
        <f t="shared" si="1"/>
        <v>60.804897615741723</v>
      </c>
      <c r="K15" s="9">
        <f t="shared" si="6"/>
        <v>41.787401532179999</v>
      </c>
      <c r="L15" s="10">
        <v>3.66</v>
      </c>
      <c r="M15" s="10">
        <v>0.57999999999999996</v>
      </c>
      <c r="N15" s="11">
        <f t="shared" si="7"/>
        <v>5.0800000051816001E-2</v>
      </c>
      <c r="O15" s="8">
        <f t="shared" si="8"/>
        <v>2.0268299205247241E-3</v>
      </c>
      <c r="P15" s="12">
        <f t="shared" si="2"/>
        <v>5.0800000051816008E-2</v>
      </c>
      <c r="Q15" s="13">
        <v>1000</v>
      </c>
      <c r="R15" s="14">
        <f t="shared" si="9"/>
        <v>5.0800000051816001E-2</v>
      </c>
      <c r="S15" s="15">
        <f t="shared" si="3"/>
        <v>7.2550000000000002E-4</v>
      </c>
      <c r="T15" s="38">
        <f t="shared" si="4"/>
        <v>664.30297674944597</v>
      </c>
      <c r="U15" s="11">
        <f t="shared" si="5"/>
        <v>1.0134149602623621</v>
      </c>
      <c r="V15" s="12">
        <f>V14</f>
        <v>4181.3</v>
      </c>
    </row>
    <row r="16" spans="2:22" ht="18.75" customHeight="1">
      <c r="B16" s="33">
        <v>2</v>
      </c>
      <c r="C16" s="53">
        <v>45</v>
      </c>
      <c r="D16" s="33">
        <v>10</v>
      </c>
      <c r="E16" s="35">
        <v>0.55000000000000004</v>
      </c>
      <c r="F16" s="36">
        <v>44.95</v>
      </c>
      <c r="G16" s="37">
        <f t="shared" si="10"/>
        <v>15022.089192928646</v>
      </c>
      <c r="H16" s="9">
        <f t="shared" si="0"/>
        <v>38511.371507234733</v>
      </c>
      <c r="I16" s="38">
        <f t="shared" si="1"/>
        <v>66.885387377315908</v>
      </c>
      <c r="K16" s="9">
        <f t="shared" si="6"/>
        <v>41.787401532179999</v>
      </c>
      <c r="L16" s="10">
        <v>3.66</v>
      </c>
      <c r="M16" s="10">
        <v>0.57999999999999996</v>
      </c>
      <c r="N16" s="11">
        <f t="shared" si="7"/>
        <v>5.0800000051816001E-2</v>
      </c>
      <c r="O16" s="8">
        <f t="shared" si="8"/>
        <v>2.0268299205247241E-3</v>
      </c>
      <c r="P16" s="12">
        <f t="shared" si="2"/>
        <v>5.0800000051816008E-2</v>
      </c>
      <c r="Q16" s="13">
        <v>1000</v>
      </c>
      <c r="R16" s="14">
        <f t="shared" si="9"/>
        <v>5.0800000051816001E-2</v>
      </c>
      <c r="S16" s="15">
        <f t="shared" si="3"/>
        <v>7.2550000000000002E-4</v>
      </c>
      <c r="T16" s="38">
        <f t="shared" si="4"/>
        <v>730.73327442439063</v>
      </c>
      <c r="U16" s="11">
        <f t="shared" si="5"/>
        <v>1.1147564562885983</v>
      </c>
      <c r="V16" s="12">
        <f>V15</f>
        <v>4181.3</v>
      </c>
    </row>
    <row r="17" spans="2:27" ht="18.75" customHeight="1">
      <c r="B17" s="33">
        <v>2</v>
      </c>
      <c r="C17" s="53">
        <v>45</v>
      </c>
      <c r="D17" s="33">
        <v>10</v>
      </c>
      <c r="E17" s="35">
        <v>0.6</v>
      </c>
      <c r="F17" s="36">
        <v>44.95</v>
      </c>
      <c r="G17" s="37">
        <f t="shared" si="10"/>
        <v>16387.733665013067</v>
      </c>
      <c r="H17" s="9">
        <f t="shared" si="0"/>
        <v>42012.405280619707</v>
      </c>
      <c r="I17" s="38">
        <f t="shared" si="1"/>
        <v>72.965877138890065</v>
      </c>
      <c r="K17" s="9">
        <f t="shared" si="6"/>
        <v>41.787401532179999</v>
      </c>
      <c r="L17" s="10">
        <v>3.66</v>
      </c>
      <c r="M17" s="10">
        <v>0.57999999999999996</v>
      </c>
      <c r="N17" s="11">
        <f t="shared" si="7"/>
        <v>5.0800000051816001E-2</v>
      </c>
      <c r="O17" s="8">
        <f t="shared" si="8"/>
        <v>2.0268299205247241E-3</v>
      </c>
      <c r="P17" s="12">
        <f t="shared" si="2"/>
        <v>5.0800000051816008E-2</v>
      </c>
      <c r="Q17" s="13">
        <v>1000</v>
      </c>
      <c r="R17" s="14">
        <f t="shared" si="9"/>
        <v>5.0800000051816001E-2</v>
      </c>
      <c r="S17" s="15">
        <f t="shared" si="3"/>
        <v>7.2550000000000002E-4</v>
      </c>
      <c r="T17" s="38">
        <f t="shared" si="4"/>
        <v>797.16357209933528</v>
      </c>
      <c r="U17" s="11">
        <f t="shared" si="5"/>
        <v>1.2160979523148345</v>
      </c>
      <c r="V17" s="12">
        <f>V16</f>
        <v>4181.3</v>
      </c>
    </row>
    <row r="18" spans="2:27" ht="18.75" customHeight="1">
      <c r="B18" s="33">
        <v>2</v>
      </c>
      <c r="C18" s="53">
        <v>45</v>
      </c>
      <c r="D18" s="33">
        <v>10</v>
      </c>
      <c r="E18" s="35">
        <v>0.65</v>
      </c>
      <c r="F18" s="36">
        <v>44.95</v>
      </c>
      <c r="G18" s="37">
        <f t="shared" si="10"/>
        <v>17753.37813709749</v>
      </c>
      <c r="H18" s="9">
        <f t="shared" si="0"/>
        <v>45513.439054004688</v>
      </c>
      <c r="I18" s="38">
        <f t="shared" si="1"/>
        <v>79.04636690046425</v>
      </c>
      <c r="K18" s="9">
        <f t="shared" si="6"/>
        <v>41.787401532179999</v>
      </c>
      <c r="L18" s="10">
        <v>3.66</v>
      </c>
      <c r="M18" s="10">
        <v>0.57999999999999996</v>
      </c>
      <c r="N18" s="11">
        <f t="shared" si="7"/>
        <v>5.0800000051816001E-2</v>
      </c>
      <c r="O18" s="8">
        <f t="shared" si="8"/>
        <v>2.0268299205247241E-3</v>
      </c>
      <c r="P18" s="12">
        <f t="shared" si="2"/>
        <v>5.0800000051816008E-2</v>
      </c>
      <c r="Q18" s="13">
        <v>1000</v>
      </c>
      <c r="R18" s="14">
        <f t="shared" si="9"/>
        <v>5.0800000051816001E-2</v>
      </c>
      <c r="S18" s="15">
        <f t="shared" si="3"/>
        <v>7.2550000000000002E-4</v>
      </c>
      <c r="T18" s="38">
        <f t="shared" si="4"/>
        <v>863.59386977427971</v>
      </c>
      <c r="U18" s="11">
        <f t="shared" si="5"/>
        <v>1.3174394483410707</v>
      </c>
      <c r="V18" s="12">
        <f>V17</f>
        <v>4181.3</v>
      </c>
    </row>
    <row r="19" spans="2:27" ht="18.75" customHeight="1">
      <c r="B19" s="33">
        <v>2</v>
      </c>
      <c r="C19" s="53">
        <v>45</v>
      </c>
      <c r="D19" s="33">
        <v>10</v>
      </c>
      <c r="E19" s="35">
        <v>0.7</v>
      </c>
      <c r="F19" s="36">
        <v>44.95</v>
      </c>
      <c r="G19" s="37">
        <f t="shared" si="10"/>
        <v>19119.022609181913</v>
      </c>
      <c r="H19" s="9">
        <f t="shared" si="0"/>
        <v>49014.472827389662</v>
      </c>
      <c r="I19" s="38">
        <f t="shared" si="1"/>
        <v>85.126856662038406</v>
      </c>
      <c r="K19" s="9">
        <f t="shared" si="6"/>
        <v>41.787401532179999</v>
      </c>
      <c r="L19" s="10">
        <v>3.66</v>
      </c>
      <c r="M19" s="10">
        <v>0.57999999999999996</v>
      </c>
      <c r="N19" s="11">
        <f t="shared" si="7"/>
        <v>5.0800000051816001E-2</v>
      </c>
      <c r="O19" s="8">
        <f t="shared" si="8"/>
        <v>2.0268299205247241E-3</v>
      </c>
      <c r="P19" s="12">
        <f t="shared" si="2"/>
        <v>5.0800000051816008E-2</v>
      </c>
      <c r="Q19" s="13">
        <v>1000</v>
      </c>
      <c r="R19" s="14">
        <f t="shared" si="9"/>
        <v>5.0800000051816001E-2</v>
      </c>
      <c r="S19" s="15">
        <f t="shared" si="3"/>
        <v>7.2550000000000002E-4</v>
      </c>
      <c r="T19" s="38">
        <f t="shared" si="4"/>
        <v>930.02416744922436</v>
      </c>
      <c r="U19" s="11">
        <f t="shared" si="5"/>
        <v>1.418780944367307</v>
      </c>
      <c r="V19" s="12">
        <f>V18</f>
        <v>4181.3</v>
      </c>
    </row>
    <row r="20" spans="2:27" ht="18.75" customHeight="1">
      <c r="B20" s="33">
        <v>2</v>
      </c>
      <c r="C20" s="53">
        <v>45</v>
      </c>
      <c r="D20" s="33">
        <v>10</v>
      </c>
      <c r="E20" s="35">
        <v>0.75</v>
      </c>
      <c r="F20" s="36">
        <v>44.95</v>
      </c>
      <c r="G20" s="37">
        <f t="shared" si="10"/>
        <v>20484.667081266332</v>
      </c>
      <c r="H20" s="9">
        <f t="shared" si="0"/>
        <v>52515.506600774635</v>
      </c>
      <c r="I20" s="38">
        <f t="shared" si="1"/>
        <v>91.207346423612591</v>
      </c>
      <c r="K20" s="9">
        <f t="shared" si="6"/>
        <v>41.787401532179999</v>
      </c>
      <c r="L20" s="10">
        <v>3.66</v>
      </c>
      <c r="M20" s="10">
        <v>0.57999999999999996</v>
      </c>
      <c r="N20" s="11">
        <f t="shared" si="7"/>
        <v>5.0800000051816001E-2</v>
      </c>
      <c r="O20" s="8">
        <f t="shared" si="8"/>
        <v>2.0268299205247241E-3</v>
      </c>
      <c r="P20" s="12">
        <f t="shared" si="2"/>
        <v>5.0800000051816008E-2</v>
      </c>
      <c r="Q20" s="13">
        <v>1000</v>
      </c>
      <c r="R20" s="14">
        <f t="shared" si="9"/>
        <v>5.0800000051816001E-2</v>
      </c>
      <c r="S20" s="15">
        <f t="shared" si="3"/>
        <v>7.2550000000000002E-4</v>
      </c>
      <c r="T20" s="38">
        <f t="shared" si="4"/>
        <v>996.45446512416891</v>
      </c>
      <c r="U20" s="11">
        <f t="shared" si="5"/>
        <v>1.5201224403935432</v>
      </c>
      <c r="V20" s="12">
        <f>4.1813*1000</f>
        <v>4181.3</v>
      </c>
    </row>
    <row r="21" spans="2:27" ht="18.75" customHeight="1">
      <c r="B21" s="33">
        <v>2</v>
      </c>
      <c r="C21" s="53">
        <v>45</v>
      </c>
      <c r="D21" s="33">
        <v>10</v>
      </c>
      <c r="E21" s="35">
        <v>0.8</v>
      </c>
      <c r="F21" s="36">
        <v>44.95</v>
      </c>
      <c r="G21" s="37">
        <f t="shared" si="10"/>
        <v>21850.311553350755</v>
      </c>
      <c r="H21" s="9">
        <f t="shared" si="0"/>
        <v>56016.540374159616</v>
      </c>
      <c r="I21" s="38">
        <f t="shared" si="1"/>
        <v>97.287836185186762</v>
      </c>
      <c r="K21" s="9">
        <f t="shared" si="6"/>
        <v>41.787401532179999</v>
      </c>
      <c r="L21" s="10">
        <v>3.66</v>
      </c>
      <c r="M21" s="10">
        <v>0.57999999999999996</v>
      </c>
      <c r="N21" s="11">
        <f t="shared" si="7"/>
        <v>5.0800000051816001E-2</v>
      </c>
      <c r="O21" s="8">
        <f t="shared" si="8"/>
        <v>2.0268299205247241E-3</v>
      </c>
      <c r="P21" s="12">
        <f t="shared" si="2"/>
        <v>5.0800000051816008E-2</v>
      </c>
      <c r="Q21" s="13">
        <v>1000</v>
      </c>
      <c r="R21" s="14">
        <f t="shared" si="9"/>
        <v>5.0800000051816001E-2</v>
      </c>
      <c r="S21" s="15">
        <f t="shared" si="3"/>
        <v>7.2550000000000002E-4</v>
      </c>
      <c r="T21" s="38">
        <f t="shared" si="4"/>
        <v>1062.8847627991136</v>
      </c>
      <c r="U21" s="11">
        <f t="shared" si="5"/>
        <v>1.6214639364197794</v>
      </c>
      <c r="V21" s="12">
        <f>4.1813*1000</f>
        <v>4181.3</v>
      </c>
    </row>
    <row r="22" spans="2:27" ht="18.75" customHeight="1">
      <c r="B22" s="33">
        <v>2</v>
      </c>
      <c r="C22" s="53">
        <v>45</v>
      </c>
      <c r="D22" s="33">
        <v>10</v>
      </c>
      <c r="E22" s="35">
        <v>0.85</v>
      </c>
      <c r="F22" s="36">
        <v>44.95</v>
      </c>
      <c r="G22" s="37">
        <f t="shared" si="10"/>
        <v>23215.956025435182</v>
      </c>
      <c r="H22" s="9">
        <f t="shared" si="0"/>
        <v>59517.57414754459</v>
      </c>
      <c r="I22" s="38">
        <f t="shared" si="1"/>
        <v>103.36832594676092</v>
      </c>
      <c r="K22" s="9">
        <f t="shared" si="6"/>
        <v>41.787401532179999</v>
      </c>
      <c r="L22" s="10">
        <v>3.66</v>
      </c>
      <c r="M22" s="10">
        <v>0.57999999999999996</v>
      </c>
      <c r="N22" s="11">
        <f t="shared" si="7"/>
        <v>5.0800000051816001E-2</v>
      </c>
      <c r="O22" s="8">
        <f t="shared" si="8"/>
        <v>2.0268299205247241E-3</v>
      </c>
      <c r="P22" s="12">
        <f t="shared" si="2"/>
        <v>5.0800000051816008E-2</v>
      </c>
      <c r="Q22" s="13">
        <v>1000</v>
      </c>
      <c r="R22" s="14">
        <f t="shared" si="9"/>
        <v>5.0800000051816001E-2</v>
      </c>
      <c r="S22" s="15">
        <f t="shared" si="3"/>
        <v>7.2550000000000002E-4</v>
      </c>
      <c r="T22" s="38">
        <f t="shared" si="4"/>
        <v>1129.3150604740583</v>
      </c>
      <c r="U22" s="11">
        <f t="shared" si="5"/>
        <v>1.7228054324460156</v>
      </c>
      <c r="V22" s="12">
        <f>V20</f>
        <v>4181.3</v>
      </c>
    </row>
    <row r="23" spans="2:27" ht="18.75" customHeight="1">
      <c r="B23" s="33">
        <v>2</v>
      </c>
      <c r="C23" s="53">
        <v>45</v>
      </c>
      <c r="D23" s="33">
        <v>10</v>
      </c>
      <c r="E23" s="35">
        <v>0.9</v>
      </c>
      <c r="F23" s="36">
        <v>44.95</v>
      </c>
      <c r="G23" s="37">
        <f t="shared" si="10"/>
        <v>24581.600497519601</v>
      </c>
      <c r="H23" s="9">
        <f t="shared" si="0"/>
        <v>63018.607920929571</v>
      </c>
      <c r="I23" s="38">
        <f t="shared" si="1"/>
        <v>109.4488157083351</v>
      </c>
      <c r="K23" s="9">
        <f t="shared" si="6"/>
        <v>41.787401532179999</v>
      </c>
      <c r="L23" s="10">
        <v>3.66</v>
      </c>
      <c r="M23" s="10">
        <v>0.57999999999999996</v>
      </c>
      <c r="N23" s="11">
        <f t="shared" si="7"/>
        <v>5.0800000051816001E-2</v>
      </c>
      <c r="O23" s="8">
        <f t="shared" si="8"/>
        <v>2.0268299205247241E-3</v>
      </c>
      <c r="P23" s="12">
        <f t="shared" si="2"/>
        <v>5.0800000051816008E-2</v>
      </c>
      <c r="Q23" s="13">
        <v>1000</v>
      </c>
      <c r="R23" s="14">
        <f t="shared" si="9"/>
        <v>5.0800000051816001E-2</v>
      </c>
      <c r="S23" s="15">
        <f t="shared" si="3"/>
        <v>7.2550000000000002E-4</v>
      </c>
      <c r="T23" s="38">
        <f t="shared" si="4"/>
        <v>1195.7453581490026</v>
      </c>
      <c r="U23" s="11">
        <f t="shared" si="5"/>
        <v>1.8241469284722518</v>
      </c>
      <c r="V23" s="12">
        <f>V22</f>
        <v>4181.3</v>
      </c>
    </row>
    <row r="24" spans="2:27" ht="18.75" customHeight="1">
      <c r="B24" s="33">
        <v>2</v>
      </c>
      <c r="C24" s="53">
        <v>45</v>
      </c>
      <c r="D24" s="33">
        <v>10</v>
      </c>
      <c r="E24" s="35">
        <v>0.95</v>
      </c>
      <c r="F24" s="36">
        <v>44.95</v>
      </c>
      <c r="G24" s="37">
        <f t="shared" si="10"/>
        <v>25947.244969604024</v>
      </c>
      <c r="H24" s="9">
        <f t="shared" si="0"/>
        <v>66519.64169431453</v>
      </c>
      <c r="I24" s="38">
        <f t="shared" si="1"/>
        <v>115.52930546990926</v>
      </c>
      <c r="K24" s="9">
        <f t="shared" si="6"/>
        <v>41.787401532179999</v>
      </c>
      <c r="L24" s="10">
        <v>3.66</v>
      </c>
      <c r="M24" s="10">
        <v>0.57999999999999996</v>
      </c>
      <c r="N24" s="11">
        <f t="shared" si="7"/>
        <v>5.0800000051816001E-2</v>
      </c>
      <c r="O24" s="8">
        <f t="shared" si="8"/>
        <v>2.0268299205247241E-3</v>
      </c>
      <c r="P24" s="12">
        <f t="shared" si="2"/>
        <v>5.0800000051816008E-2</v>
      </c>
      <c r="Q24" s="13">
        <v>1000</v>
      </c>
      <c r="R24" s="14">
        <f t="shared" si="9"/>
        <v>5.0800000051816001E-2</v>
      </c>
      <c r="S24" s="15">
        <f t="shared" si="3"/>
        <v>7.2550000000000002E-4</v>
      </c>
      <c r="T24" s="38">
        <f t="shared" si="4"/>
        <v>1262.1756558239474</v>
      </c>
      <c r="U24" s="11">
        <f t="shared" si="5"/>
        <v>1.925488424498488</v>
      </c>
      <c r="V24" s="12">
        <f>V23</f>
        <v>4181.3</v>
      </c>
    </row>
    <row r="25" spans="2:27" ht="18.75" customHeight="1">
      <c r="B25" s="33">
        <v>2</v>
      </c>
      <c r="C25" s="53">
        <v>45</v>
      </c>
      <c r="D25" s="33">
        <v>10</v>
      </c>
      <c r="E25" s="35">
        <v>1</v>
      </c>
      <c r="F25" s="36">
        <v>44.95</v>
      </c>
      <c r="G25" s="37">
        <f t="shared" si="10"/>
        <v>27312.889441688443</v>
      </c>
      <c r="H25" s="9">
        <f t="shared" si="0"/>
        <v>70020.675467699519</v>
      </c>
      <c r="I25" s="38">
        <f t="shared" si="1"/>
        <v>121.60979523148345</v>
      </c>
      <c r="K25" s="9">
        <f t="shared" si="6"/>
        <v>41.787401532179999</v>
      </c>
      <c r="L25" s="10">
        <v>3.66</v>
      </c>
      <c r="M25" s="10">
        <v>0.57999999999999996</v>
      </c>
      <c r="N25" s="11">
        <f t="shared" si="7"/>
        <v>5.0800000051816001E-2</v>
      </c>
      <c r="O25" s="8">
        <f t="shared" si="8"/>
        <v>2.0268299205247241E-3</v>
      </c>
      <c r="P25" s="12">
        <f t="shared" si="2"/>
        <v>5.0800000051816008E-2</v>
      </c>
      <c r="Q25" s="13">
        <v>1000</v>
      </c>
      <c r="R25" s="14">
        <f t="shared" si="9"/>
        <v>5.0800000051816001E-2</v>
      </c>
      <c r="S25" s="15">
        <f t="shared" si="3"/>
        <v>7.2550000000000002E-4</v>
      </c>
      <c r="T25" s="38">
        <f t="shared" si="4"/>
        <v>1328.6059534988919</v>
      </c>
      <c r="U25" s="11">
        <f t="shared" si="5"/>
        <v>2.0268299205247242</v>
      </c>
      <c r="V25" s="12">
        <f>V24</f>
        <v>4181.3</v>
      </c>
    </row>
    <row r="26" spans="2:27" ht="18.75" customHeight="1">
      <c r="B26" s="33">
        <v>2</v>
      </c>
      <c r="C26" s="53">
        <v>45</v>
      </c>
      <c r="D26" s="33">
        <v>10</v>
      </c>
      <c r="E26" s="35">
        <v>1.05</v>
      </c>
      <c r="F26" s="36">
        <v>44.95</v>
      </c>
      <c r="G26" s="37">
        <f t="shared" si="10"/>
        <v>28678.53391377287</v>
      </c>
      <c r="H26" s="9">
        <f t="shared" si="0"/>
        <v>73521.709241084493</v>
      </c>
      <c r="I26" s="38">
        <f t="shared" si="1"/>
        <v>127.69028499305763</v>
      </c>
      <c r="K26" s="9">
        <f t="shared" si="6"/>
        <v>41.787401532179999</v>
      </c>
      <c r="L26" s="10">
        <v>3.66</v>
      </c>
      <c r="M26" s="10">
        <v>0.57999999999999996</v>
      </c>
      <c r="N26" s="11">
        <f t="shared" si="7"/>
        <v>5.0800000051816001E-2</v>
      </c>
      <c r="O26" s="8">
        <f t="shared" si="8"/>
        <v>2.0268299205247241E-3</v>
      </c>
      <c r="P26" s="12">
        <f t="shared" si="2"/>
        <v>5.0800000051816008E-2</v>
      </c>
      <c r="Q26" s="13">
        <v>1000</v>
      </c>
      <c r="R26" s="14">
        <f t="shared" si="9"/>
        <v>5.0800000051816001E-2</v>
      </c>
      <c r="S26" s="15">
        <f t="shared" si="3"/>
        <v>7.2550000000000002E-4</v>
      </c>
      <c r="T26" s="38">
        <f t="shared" si="4"/>
        <v>1395.0362511738367</v>
      </c>
      <c r="U26" s="11">
        <f t="shared" si="5"/>
        <v>2.1281714165509604</v>
      </c>
      <c r="V26" s="12">
        <f>V25</f>
        <v>4181.3</v>
      </c>
    </row>
    <row r="27" spans="2:27" ht="18.75" customHeight="1">
      <c r="B27" s="33">
        <v>2</v>
      </c>
      <c r="C27" s="53">
        <v>45</v>
      </c>
      <c r="D27" s="33">
        <v>10</v>
      </c>
      <c r="E27" s="35">
        <v>1.1000000000000001</v>
      </c>
      <c r="F27" s="36">
        <v>44.95</v>
      </c>
      <c r="G27" s="37">
        <f t="shared" si="10"/>
        <v>30044.178385857293</v>
      </c>
      <c r="H27" s="9">
        <f t="shared" si="0"/>
        <v>77022.743014469466</v>
      </c>
      <c r="I27" s="38">
        <f t="shared" si="1"/>
        <v>133.77077475463182</v>
      </c>
      <c r="K27" s="9">
        <f t="shared" si="6"/>
        <v>41.787401532179999</v>
      </c>
      <c r="L27" s="10">
        <v>3.66</v>
      </c>
      <c r="M27" s="10">
        <v>0.57999999999999996</v>
      </c>
      <c r="N27" s="11">
        <f t="shared" si="7"/>
        <v>5.0800000051816001E-2</v>
      </c>
      <c r="O27" s="8">
        <f t="shared" si="8"/>
        <v>2.0268299205247241E-3</v>
      </c>
      <c r="P27" s="12">
        <f t="shared" si="2"/>
        <v>5.0800000051816008E-2</v>
      </c>
      <c r="Q27" s="13">
        <v>1000</v>
      </c>
      <c r="R27" s="14">
        <f t="shared" si="9"/>
        <v>5.0800000051816001E-2</v>
      </c>
      <c r="S27" s="15">
        <f t="shared" si="3"/>
        <v>7.2550000000000002E-4</v>
      </c>
      <c r="T27" s="38">
        <f t="shared" si="4"/>
        <v>1461.4665488487813</v>
      </c>
      <c r="U27" s="11">
        <f t="shared" si="5"/>
        <v>2.2295129125771966</v>
      </c>
      <c r="V27" s="12">
        <f>V26</f>
        <v>4181.3</v>
      </c>
    </row>
    <row r="28" spans="2:27" ht="18.75" customHeight="1">
      <c r="B28" s="33">
        <v>2</v>
      </c>
      <c r="C28" s="53">
        <v>45</v>
      </c>
      <c r="D28" s="33">
        <v>10</v>
      </c>
      <c r="E28" s="35">
        <v>1.1499999999999999</v>
      </c>
      <c r="F28" s="36">
        <v>44.95</v>
      </c>
      <c r="G28" s="37">
        <f t="shared" si="10"/>
        <v>31409.822857941719</v>
      </c>
      <c r="H28" s="9">
        <f t="shared" si="0"/>
        <v>80523.776787854455</v>
      </c>
      <c r="I28" s="38">
        <f t="shared" si="1"/>
        <v>139.85126451620596</v>
      </c>
      <c r="K28" s="9">
        <f t="shared" si="6"/>
        <v>41.787401532179999</v>
      </c>
      <c r="L28" s="10">
        <v>3.66</v>
      </c>
      <c r="M28" s="10">
        <v>0.57999999999999996</v>
      </c>
      <c r="N28" s="11">
        <f t="shared" si="7"/>
        <v>5.0800000051816001E-2</v>
      </c>
      <c r="O28" s="8">
        <f t="shared" si="8"/>
        <v>2.0268299205247241E-3</v>
      </c>
      <c r="P28" s="12">
        <f t="shared" si="2"/>
        <v>5.0800000051816008E-2</v>
      </c>
      <c r="Q28" s="13">
        <v>1000</v>
      </c>
      <c r="R28" s="14">
        <f t="shared" si="9"/>
        <v>5.0800000051816001E-2</v>
      </c>
      <c r="S28" s="15">
        <f t="shared" si="3"/>
        <v>7.2550000000000002E-4</v>
      </c>
      <c r="T28" s="38">
        <f t="shared" si="4"/>
        <v>1527.8968465237258</v>
      </c>
      <c r="U28" s="11">
        <f t="shared" si="5"/>
        <v>2.3308544086034328</v>
      </c>
      <c r="V28" s="12">
        <f t="shared" ref="V28:V31" si="11">V27</f>
        <v>4181.3</v>
      </c>
      <c r="W28" s="16"/>
      <c r="X28" s="16"/>
      <c r="Y28" s="16"/>
      <c r="Z28" s="16"/>
      <c r="AA28" s="16"/>
    </row>
    <row r="29" spans="2:27" ht="18.75" customHeight="1">
      <c r="B29" s="33">
        <v>2</v>
      </c>
      <c r="C29" s="53">
        <v>45</v>
      </c>
      <c r="D29" s="33">
        <v>10</v>
      </c>
      <c r="E29" s="35">
        <v>0</v>
      </c>
      <c r="F29" s="36">
        <v>44.95</v>
      </c>
      <c r="G29" s="37">
        <f t="shared" ref="G29:G35" si="12">T29/(2*PI()*(R29/2))</f>
        <v>0</v>
      </c>
      <c r="H29" s="9">
        <f t="shared" si="0"/>
        <v>0</v>
      </c>
      <c r="I29" s="38">
        <f t="shared" si="1"/>
        <v>0</v>
      </c>
      <c r="K29" s="9">
        <f t="shared" si="6"/>
        <v>41.787401532179999</v>
      </c>
      <c r="L29" s="10">
        <v>3.66</v>
      </c>
      <c r="M29" s="10">
        <v>0.57999999999999996</v>
      </c>
      <c r="N29" s="11">
        <f t="shared" si="7"/>
        <v>5.0800000051816001E-2</v>
      </c>
      <c r="O29" s="8">
        <f t="shared" si="8"/>
        <v>2.0268299205247241E-3</v>
      </c>
      <c r="P29" s="12">
        <f t="shared" si="2"/>
        <v>5.0800000051816008E-2</v>
      </c>
      <c r="Q29" s="13">
        <v>1000</v>
      </c>
      <c r="R29" s="14">
        <f t="shared" si="9"/>
        <v>5.0800000051816001E-2</v>
      </c>
      <c r="S29" s="15">
        <f t="shared" si="3"/>
        <v>7.2550000000000002E-4</v>
      </c>
      <c r="T29" s="38">
        <f t="shared" si="4"/>
        <v>0</v>
      </c>
      <c r="U29" s="11">
        <f t="shared" si="5"/>
        <v>0</v>
      </c>
      <c r="V29" s="12">
        <f t="shared" si="11"/>
        <v>4181.3</v>
      </c>
      <c r="W29" s="16"/>
      <c r="X29" s="16"/>
      <c r="Y29" s="16"/>
      <c r="Z29" s="16"/>
      <c r="AA29" s="16"/>
    </row>
    <row r="30" spans="2:27" ht="18.75" customHeight="1">
      <c r="B30" s="33">
        <v>2</v>
      </c>
      <c r="C30" s="53">
        <v>45</v>
      </c>
      <c r="D30" s="33">
        <v>10</v>
      </c>
      <c r="E30" s="35">
        <v>0</v>
      </c>
      <c r="F30" s="36">
        <v>44.95</v>
      </c>
      <c r="G30" s="37">
        <f t="shared" si="12"/>
        <v>0</v>
      </c>
      <c r="H30" s="9">
        <f t="shared" si="0"/>
        <v>0</v>
      </c>
      <c r="I30" s="38">
        <f t="shared" si="1"/>
        <v>0</v>
      </c>
      <c r="K30" s="9">
        <f t="shared" si="6"/>
        <v>41.787401532179999</v>
      </c>
      <c r="L30" s="10">
        <v>3.66</v>
      </c>
      <c r="M30" s="10">
        <v>0.57999999999999996</v>
      </c>
      <c r="N30" s="11">
        <f t="shared" si="7"/>
        <v>5.0800000051816001E-2</v>
      </c>
      <c r="O30" s="8">
        <f t="shared" si="8"/>
        <v>2.0268299205247241E-3</v>
      </c>
      <c r="P30" s="12">
        <f t="shared" si="2"/>
        <v>5.0800000051816008E-2</v>
      </c>
      <c r="Q30" s="13">
        <v>1000</v>
      </c>
      <c r="R30" s="14">
        <f t="shared" si="9"/>
        <v>5.0800000051816001E-2</v>
      </c>
      <c r="S30" s="15">
        <f t="shared" si="3"/>
        <v>7.2550000000000002E-4</v>
      </c>
      <c r="T30" s="38">
        <f t="shared" si="4"/>
        <v>0</v>
      </c>
      <c r="U30" s="11">
        <f t="shared" si="5"/>
        <v>0</v>
      </c>
      <c r="V30" s="12">
        <f t="shared" si="11"/>
        <v>4181.3</v>
      </c>
      <c r="W30" s="16"/>
      <c r="X30" s="16"/>
      <c r="Y30" s="16"/>
      <c r="Z30" s="16"/>
      <c r="AA30" s="16"/>
    </row>
    <row r="31" spans="2:27" ht="18.75" customHeight="1">
      <c r="B31" s="33">
        <v>2</v>
      </c>
      <c r="C31" s="53">
        <v>45</v>
      </c>
      <c r="D31" s="33">
        <v>10</v>
      </c>
      <c r="E31" s="35">
        <v>0</v>
      </c>
      <c r="F31" s="36">
        <v>44.95</v>
      </c>
      <c r="G31" s="37">
        <f t="shared" si="12"/>
        <v>0</v>
      </c>
      <c r="H31" s="9">
        <f t="shared" si="0"/>
        <v>0</v>
      </c>
      <c r="I31" s="38">
        <f t="shared" si="1"/>
        <v>0</v>
      </c>
      <c r="K31" s="9">
        <f t="shared" si="6"/>
        <v>41.787401532179999</v>
      </c>
      <c r="L31" s="10">
        <v>3.66</v>
      </c>
      <c r="M31" s="10">
        <v>0.57999999999999996</v>
      </c>
      <c r="N31" s="11">
        <f t="shared" si="7"/>
        <v>5.0800000051816001E-2</v>
      </c>
      <c r="O31" s="8">
        <f t="shared" si="8"/>
        <v>2.0268299205247241E-3</v>
      </c>
      <c r="P31" s="12">
        <f t="shared" si="2"/>
        <v>5.0800000051816008E-2</v>
      </c>
      <c r="Q31" s="13">
        <v>1000</v>
      </c>
      <c r="R31" s="14">
        <f t="shared" si="9"/>
        <v>5.0800000051816001E-2</v>
      </c>
      <c r="S31" s="15">
        <f t="shared" si="3"/>
        <v>7.2550000000000002E-4</v>
      </c>
      <c r="T31" s="38">
        <f t="shared" si="4"/>
        <v>0</v>
      </c>
      <c r="U31" s="11">
        <f t="shared" si="5"/>
        <v>0</v>
      </c>
      <c r="V31" s="12">
        <f t="shared" si="11"/>
        <v>4181.3</v>
      </c>
    </row>
    <row r="32" spans="2:27" ht="18.75" customHeight="1">
      <c r="B32" s="33">
        <v>2</v>
      </c>
      <c r="C32" s="53">
        <v>45</v>
      </c>
      <c r="D32" s="33">
        <v>10</v>
      </c>
      <c r="E32" s="35">
        <v>0</v>
      </c>
      <c r="F32" s="36">
        <v>44.95</v>
      </c>
      <c r="G32" s="37">
        <f t="shared" si="12"/>
        <v>0</v>
      </c>
      <c r="H32" s="9">
        <f t="shared" si="0"/>
        <v>0</v>
      </c>
      <c r="I32" s="38">
        <f t="shared" si="1"/>
        <v>0</v>
      </c>
      <c r="K32" s="9">
        <f t="shared" si="6"/>
        <v>41.787401532179999</v>
      </c>
      <c r="L32" s="10">
        <v>3.66</v>
      </c>
      <c r="M32" s="10">
        <v>0.57999999999999996</v>
      </c>
      <c r="N32" s="11">
        <f t="shared" si="7"/>
        <v>5.0800000051816001E-2</v>
      </c>
      <c r="O32" s="8">
        <f t="shared" si="8"/>
        <v>2.0268299205247241E-3</v>
      </c>
      <c r="P32" s="12">
        <f t="shared" si="2"/>
        <v>5.0800000051816008E-2</v>
      </c>
      <c r="Q32" s="13">
        <v>1000</v>
      </c>
      <c r="R32" s="14">
        <f t="shared" si="9"/>
        <v>5.0800000051816001E-2</v>
      </c>
      <c r="S32" s="15">
        <f t="shared" si="3"/>
        <v>7.2550000000000002E-4</v>
      </c>
      <c r="T32" s="38">
        <f t="shared" si="4"/>
        <v>0</v>
      </c>
      <c r="U32" s="11">
        <f t="shared" si="5"/>
        <v>0</v>
      </c>
      <c r="V32" s="12">
        <f>4.1813*1000</f>
        <v>4181.3</v>
      </c>
    </row>
    <row r="33" spans="2:22" ht="18.75" customHeight="1">
      <c r="B33" s="33">
        <v>2</v>
      </c>
      <c r="C33" s="53">
        <v>45</v>
      </c>
      <c r="D33" s="33">
        <v>10</v>
      </c>
      <c r="E33" s="35">
        <v>0</v>
      </c>
      <c r="F33" s="36">
        <v>44.95</v>
      </c>
      <c r="G33" s="37">
        <f t="shared" si="12"/>
        <v>0</v>
      </c>
      <c r="H33" s="9">
        <f t="shared" si="0"/>
        <v>0</v>
      </c>
      <c r="I33" s="38">
        <f t="shared" si="1"/>
        <v>0</v>
      </c>
      <c r="K33" s="9">
        <f t="shared" si="6"/>
        <v>41.787401532179999</v>
      </c>
      <c r="L33" s="10">
        <v>3.66</v>
      </c>
      <c r="M33" s="10">
        <v>0.57999999999999996</v>
      </c>
      <c r="N33" s="11">
        <f t="shared" si="7"/>
        <v>5.0800000051816001E-2</v>
      </c>
      <c r="O33" s="8">
        <f t="shared" si="8"/>
        <v>2.0268299205247241E-3</v>
      </c>
      <c r="P33" s="12">
        <f t="shared" si="2"/>
        <v>5.0800000051816008E-2</v>
      </c>
      <c r="Q33" s="13">
        <v>1000</v>
      </c>
      <c r="R33" s="14">
        <f t="shared" si="9"/>
        <v>5.0800000051816001E-2</v>
      </c>
      <c r="S33" s="15">
        <f t="shared" si="3"/>
        <v>7.2550000000000002E-4</v>
      </c>
      <c r="T33" s="38">
        <f t="shared" si="4"/>
        <v>0</v>
      </c>
      <c r="U33" s="11">
        <f t="shared" si="5"/>
        <v>0</v>
      </c>
      <c r="V33" s="12">
        <f>4.1813*1000</f>
        <v>4181.3</v>
      </c>
    </row>
    <row r="34" spans="2:22" ht="18.75" customHeight="1">
      <c r="B34" s="33">
        <v>2</v>
      </c>
      <c r="C34" s="53">
        <v>45</v>
      </c>
      <c r="D34" s="33">
        <v>10</v>
      </c>
      <c r="E34" s="35">
        <v>0</v>
      </c>
      <c r="F34" s="36">
        <v>44.95</v>
      </c>
      <c r="G34" s="37">
        <f t="shared" si="12"/>
        <v>0</v>
      </c>
      <c r="H34" s="9">
        <f t="shared" si="0"/>
        <v>0</v>
      </c>
      <c r="I34" s="38">
        <f t="shared" si="1"/>
        <v>0</v>
      </c>
      <c r="K34" s="9">
        <f t="shared" si="6"/>
        <v>41.787401532179999</v>
      </c>
      <c r="L34" s="10">
        <v>3.66</v>
      </c>
      <c r="M34" s="10">
        <v>0.57999999999999996</v>
      </c>
      <c r="N34" s="11">
        <f t="shared" si="7"/>
        <v>5.0800000051816001E-2</v>
      </c>
      <c r="O34" s="8">
        <f t="shared" si="8"/>
        <v>2.0268299205247241E-3</v>
      </c>
      <c r="P34" s="12">
        <f t="shared" si="2"/>
        <v>5.0800000051816008E-2</v>
      </c>
      <c r="Q34" s="13">
        <v>1000</v>
      </c>
      <c r="R34" s="14">
        <f t="shared" si="9"/>
        <v>5.0800000051816001E-2</v>
      </c>
      <c r="S34" s="15">
        <f t="shared" si="3"/>
        <v>7.2550000000000002E-4</v>
      </c>
      <c r="T34" s="38">
        <f t="shared" si="4"/>
        <v>0</v>
      </c>
      <c r="U34" s="11">
        <f t="shared" si="5"/>
        <v>0</v>
      </c>
      <c r="V34" s="12">
        <f>V32</f>
        <v>4181.3</v>
      </c>
    </row>
    <row r="35" spans="2:22" ht="18.75" customHeight="1">
      <c r="B35" s="33">
        <v>2</v>
      </c>
      <c r="C35" s="53">
        <v>45</v>
      </c>
      <c r="D35" s="33">
        <v>10</v>
      </c>
      <c r="E35" s="35">
        <v>0</v>
      </c>
      <c r="F35" s="36">
        <v>44.95</v>
      </c>
      <c r="G35" s="37">
        <f t="shared" si="12"/>
        <v>0</v>
      </c>
      <c r="H35" s="9">
        <f t="shared" si="0"/>
        <v>0</v>
      </c>
      <c r="I35" s="38">
        <f t="shared" si="1"/>
        <v>0</v>
      </c>
      <c r="K35" s="9">
        <f t="shared" si="6"/>
        <v>41.787401532179999</v>
      </c>
      <c r="L35" s="10">
        <v>3.66</v>
      </c>
      <c r="M35" s="10">
        <v>0.57999999999999996</v>
      </c>
      <c r="N35" s="11">
        <f t="shared" si="7"/>
        <v>5.0800000051816001E-2</v>
      </c>
      <c r="O35" s="8">
        <f t="shared" si="8"/>
        <v>2.0268299205247241E-3</v>
      </c>
      <c r="P35" s="12">
        <f t="shared" si="2"/>
        <v>5.0800000051816008E-2</v>
      </c>
      <c r="Q35" s="13">
        <v>1000</v>
      </c>
      <c r="R35" s="14">
        <f t="shared" si="9"/>
        <v>5.0800000051816001E-2</v>
      </c>
      <c r="S35" s="15">
        <f t="shared" si="3"/>
        <v>7.2550000000000002E-4</v>
      </c>
      <c r="T35" s="38">
        <f t="shared" si="4"/>
        <v>0</v>
      </c>
      <c r="U35" s="11">
        <f t="shared" si="5"/>
        <v>0</v>
      </c>
      <c r="V35" s="12">
        <f>V34</f>
        <v>4181.3</v>
      </c>
    </row>
    <row r="36" spans="2:22" ht="18.75" customHeight="1">
      <c r="B36" s="33">
        <v>2</v>
      </c>
      <c r="C36" s="53">
        <v>45</v>
      </c>
      <c r="D36" s="33">
        <v>10</v>
      </c>
      <c r="E36" s="35">
        <v>0</v>
      </c>
      <c r="F36" s="36">
        <v>44.95</v>
      </c>
      <c r="G36" s="37">
        <f t="shared" ref="G36:G67" si="13">T36/(2*PI()*(R36/2))</f>
        <v>0</v>
      </c>
      <c r="H36" s="9">
        <f t="shared" ref="H36:H67" si="14">(Q36*E36*R36)/S36</f>
        <v>0</v>
      </c>
      <c r="I36" s="38">
        <f t="shared" ref="I36:I67" si="15">(E36*O36)*1000*60</f>
        <v>0</v>
      </c>
      <c r="K36" s="9">
        <f t="shared" si="6"/>
        <v>41.787401532179999</v>
      </c>
      <c r="L36" s="10">
        <v>3.66</v>
      </c>
      <c r="M36" s="10">
        <v>0.57999999999999996</v>
      </c>
      <c r="N36" s="11">
        <f t="shared" si="7"/>
        <v>5.0800000051816001E-2</v>
      </c>
      <c r="O36" s="8">
        <f t="shared" si="8"/>
        <v>2.0268299205247241E-3</v>
      </c>
      <c r="P36" s="12">
        <f t="shared" si="2"/>
        <v>5.0800000051816008E-2</v>
      </c>
      <c r="Q36" s="13">
        <v>1000</v>
      </c>
      <c r="R36" s="14">
        <f t="shared" si="9"/>
        <v>5.0800000051816001E-2</v>
      </c>
      <c r="S36" s="15">
        <f t="shared" si="3"/>
        <v>7.2550000000000002E-4</v>
      </c>
      <c r="T36" s="38">
        <f t="shared" ref="T36:T67" si="16">-((LN((C36-F36)/(C36-D36)))*(U36*V36))/K36</f>
        <v>0</v>
      </c>
      <c r="U36" s="11">
        <f t="shared" ref="U36:U67" si="17">Q36*E36*O36</f>
        <v>0</v>
      </c>
      <c r="V36" s="12">
        <f>V35</f>
        <v>4181.3</v>
      </c>
    </row>
    <row r="37" spans="2:22" ht="18.75" customHeight="1">
      <c r="B37" s="33">
        <v>2</v>
      </c>
      <c r="C37" s="53">
        <v>45</v>
      </c>
      <c r="D37" s="33">
        <v>10</v>
      </c>
      <c r="E37" s="35">
        <v>0</v>
      </c>
      <c r="F37" s="36">
        <v>44.95</v>
      </c>
      <c r="G37" s="37">
        <f t="shared" si="13"/>
        <v>0</v>
      </c>
      <c r="H37" s="9">
        <f t="shared" si="14"/>
        <v>0</v>
      </c>
      <c r="I37" s="38">
        <f t="shared" si="15"/>
        <v>0</v>
      </c>
      <c r="K37" s="9">
        <f t="shared" si="6"/>
        <v>41.787401532179999</v>
      </c>
      <c r="L37" s="10">
        <v>3.66</v>
      </c>
      <c r="M37" s="10">
        <v>0.57999999999999996</v>
      </c>
      <c r="N37" s="11">
        <f t="shared" si="7"/>
        <v>5.0800000051816001E-2</v>
      </c>
      <c r="O37" s="8">
        <f t="shared" si="8"/>
        <v>2.0268299205247241E-3</v>
      </c>
      <c r="P37" s="12">
        <f t="shared" si="2"/>
        <v>5.0800000051816008E-2</v>
      </c>
      <c r="Q37" s="13">
        <v>1000</v>
      </c>
      <c r="R37" s="14">
        <f t="shared" si="9"/>
        <v>5.0800000051816001E-2</v>
      </c>
      <c r="S37" s="15">
        <f t="shared" si="3"/>
        <v>7.2550000000000002E-4</v>
      </c>
      <c r="T37" s="38">
        <f t="shared" si="16"/>
        <v>0</v>
      </c>
      <c r="U37" s="11">
        <f t="shared" si="17"/>
        <v>0</v>
      </c>
      <c r="V37" s="12">
        <f>V36</f>
        <v>4181.3</v>
      </c>
    </row>
    <row r="38" spans="2:22" ht="18.75" customHeight="1">
      <c r="B38" s="33">
        <v>2</v>
      </c>
      <c r="C38" s="53">
        <v>45</v>
      </c>
      <c r="D38" s="33">
        <v>10</v>
      </c>
      <c r="E38" s="35">
        <v>0</v>
      </c>
      <c r="F38" s="36">
        <v>44.95</v>
      </c>
      <c r="G38" s="37">
        <f t="shared" si="13"/>
        <v>0</v>
      </c>
      <c r="H38" s="9">
        <f t="shared" si="14"/>
        <v>0</v>
      </c>
      <c r="I38" s="38">
        <f t="shared" si="15"/>
        <v>0</v>
      </c>
      <c r="K38" s="9">
        <f t="shared" si="6"/>
        <v>41.787401532179999</v>
      </c>
      <c r="L38" s="10">
        <v>3.66</v>
      </c>
      <c r="M38" s="10">
        <v>0.57999999999999996</v>
      </c>
      <c r="N38" s="11">
        <f t="shared" si="7"/>
        <v>5.0800000051816001E-2</v>
      </c>
      <c r="O38" s="8">
        <f t="shared" si="8"/>
        <v>2.0268299205247241E-3</v>
      </c>
      <c r="P38" s="12">
        <f t="shared" si="2"/>
        <v>5.0800000051816008E-2</v>
      </c>
      <c r="Q38" s="13">
        <v>1000</v>
      </c>
      <c r="R38" s="14">
        <f t="shared" si="9"/>
        <v>5.0800000051816001E-2</v>
      </c>
      <c r="S38" s="15">
        <f t="shared" si="3"/>
        <v>7.2550000000000002E-4</v>
      </c>
      <c r="T38" s="38">
        <f t="shared" si="16"/>
        <v>0</v>
      </c>
      <c r="U38" s="11">
        <f t="shared" si="17"/>
        <v>0</v>
      </c>
      <c r="V38" s="12">
        <f>V37</f>
        <v>4181.3</v>
      </c>
    </row>
    <row r="39" spans="2:22" ht="18.75" customHeight="1">
      <c r="B39" s="33">
        <v>2</v>
      </c>
      <c r="C39" s="53">
        <v>45</v>
      </c>
      <c r="D39" s="33">
        <v>10</v>
      </c>
      <c r="E39" s="35">
        <v>0</v>
      </c>
      <c r="F39" s="36">
        <v>44.95</v>
      </c>
      <c r="G39" s="37">
        <f t="shared" si="13"/>
        <v>0</v>
      </c>
      <c r="H39" s="9">
        <f t="shared" si="14"/>
        <v>0</v>
      </c>
      <c r="I39" s="38">
        <f t="shared" si="15"/>
        <v>0</v>
      </c>
      <c r="K39" s="9">
        <f t="shared" si="6"/>
        <v>41.787401532179999</v>
      </c>
      <c r="L39" s="10">
        <v>3.66</v>
      </c>
      <c r="M39" s="10">
        <v>0.57999999999999996</v>
      </c>
      <c r="N39" s="11">
        <f t="shared" si="7"/>
        <v>5.0800000051816001E-2</v>
      </c>
      <c r="O39" s="8">
        <f t="shared" si="8"/>
        <v>2.0268299205247241E-3</v>
      </c>
      <c r="P39" s="12">
        <f t="shared" si="2"/>
        <v>5.0800000051816008E-2</v>
      </c>
      <c r="Q39" s="13">
        <v>1000</v>
      </c>
      <c r="R39" s="14">
        <f t="shared" si="9"/>
        <v>5.0800000051816001E-2</v>
      </c>
      <c r="S39" s="15">
        <f t="shared" si="3"/>
        <v>7.2550000000000002E-4</v>
      </c>
      <c r="T39" s="38">
        <f t="shared" si="16"/>
        <v>0</v>
      </c>
      <c r="U39" s="11">
        <f t="shared" si="17"/>
        <v>0</v>
      </c>
      <c r="V39" s="12">
        <f>V38</f>
        <v>4181.3</v>
      </c>
    </row>
    <row r="40" spans="2:22" ht="18.75" customHeight="1">
      <c r="B40" s="33">
        <v>2</v>
      </c>
      <c r="C40" s="53">
        <v>45</v>
      </c>
      <c r="D40" s="33">
        <v>10</v>
      </c>
      <c r="E40" s="35">
        <v>0</v>
      </c>
      <c r="F40" s="36">
        <v>44.95</v>
      </c>
      <c r="G40" s="37">
        <f t="shared" si="13"/>
        <v>0</v>
      </c>
      <c r="H40" s="9">
        <f t="shared" si="14"/>
        <v>0</v>
      </c>
      <c r="I40" s="38">
        <f t="shared" si="15"/>
        <v>0</v>
      </c>
      <c r="K40" s="9">
        <f t="shared" si="6"/>
        <v>41.787401532179999</v>
      </c>
      <c r="L40" s="10">
        <v>3.66</v>
      </c>
      <c r="M40" s="10">
        <v>0.57999999999999996</v>
      </c>
      <c r="N40" s="11">
        <f t="shared" si="7"/>
        <v>5.0800000051816001E-2</v>
      </c>
      <c r="O40" s="8">
        <f t="shared" si="8"/>
        <v>2.0268299205247241E-3</v>
      </c>
      <c r="P40" s="12">
        <f t="shared" si="2"/>
        <v>5.0800000051816008E-2</v>
      </c>
      <c r="Q40" s="13">
        <v>1000</v>
      </c>
      <c r="R40" s="14">
        <f t="shared" si="9"/>
        <v>5.0800000051816001E-2</v>
      </c>
      <c r="S40" s="15">
        <f t="shared" si="3"/>
        <v>7.2550000000000002E-4</v>
      </c>
      <c r="T40" s="38">
        <f t="shared" si="16"/>
        <v>0</v>
      </c>
      <c r="U40" s="11">
        <f t="shared" si="17"/>
        <v>0</v>
      </c>
      <c r="V40" s="12">
        <f>4.1813*1000</f>
        <v>4181.3</v>
      </c>
    </row>
    <row r="41" spans="2:22" ht="18.75" customHeight="1">
      <c r="B41" s="33">
        <v>2</v>
      </c>
      <c r="C41" s="53">
        <v>45</v>
      </c>
      <c r="D41" s="33">
        <v>10</v>
      </c>
      <c r="E41" s="35">
        <v>0</v>
      </c>
      <c r="F41" s="36">
        <v>44.95</v>
      </c>
      <c r="G41" s="37">
        <f t="shared" si="13"/>
        <v>0</v>
      </c>
      <c r="H41" s="9">
        <f t="shared" si="14"/>
        <v>0</v>
      </c>
      <c r="I41" s="38">
        <f t="shared" si="15"/>
        <v>0</v>
      </c>
      <c r="K41" s="9">
        <f t="shared" si="6"/>
        <v>41.787401532179999</v>
      </c>
      <c r="L41" s="10">
        <v>3.66</v>
      </c>
      <c r="M41" s="10">
        <v>0.57999999999999996</v>
      </c>
      <c r="N41" s="11">
        <f t="shared" si="7"/>
        <v>5.0800000051816001E-2</v>
      </c>
      <c r="O41" s="8">
        <f t="shared" si="8"/>
        <v>2.0268299205247241E-3</v>
      </c>
      <c r="P41" s="12">
        <f t="shared" si="2"/>
        <v>5.0800000051816008E-2</v>
      </c>
      <c r="Q41" s="13">
        <v>1000</v>
      </c>
      <c r="R41" s="14">
        <f t="shared" si="9"/>
        <v>5.0800000051816001E-2</v>
      </c>
      <c r="S41" s="15">
        <f t="shared" si="3"/>
        <v>7.2550000000000002E-4</v>
      </c>
      <c r="T41" s="38">
        <f t="shared" si="16"/>
        <v>0</v>
      </c>
      <c r="U41" s="11">
        <f t="shared" si="17"/>
        <v>0</v>
      </c>
      <c r="V41" s="12">
        <f>4.1813*1000</f>
        <v>4181.3</v>
      </c>
    </row>
    <row r="42" spans="2:22" ht="18.75" customHeight="1">
      <c r="B42" s="33">
        <v>2</v>
      </c>
      <c r="C42" s="53">
        <v>45</v>
      </c>
      <c r="D42" s="33">
        <v>10</v>
      </c>
      <c r="E42" s="35">
        <v>0</v>
      </c>
      <c r="F42" s="36">
        <v>44.95</v>
      </c>
      <c r="G42" s="37">
        <f t="shared" si="13"/>
        <v>0</v>
      </c>
      <c r="H42" s="9">
        <f t="shared" si="14"/>
        <v>0</v>
      </c>
      <c r="I42" s="38">
        <f t="shared" si="15"/>
        <v>0</v>
      </c>
      <c r="K42" s="9">
        <f t="shared" si="6"/>
        <v>41.787401532179999</v>
      </c>
      <c r="L42" s="10">
        <v>3.66</v>
      </c>
      <c r="M42" s="10">
        <v>0.57999999999999996</v>
      </c>
      <c r="N42" s="11">
        <f t="shared" si="7"/>
        <v>5.0800000051816001E-2</v>
      </c>
      <c r="O42" s="8">
        <f t="shared" si="8"/>
        <v>2.0268299205247241E-3</v>
      </c>
      <c r="P42" s="12">
        <f t="shared" si="2"/>
        <v>5.0800000051816008E-2</v>
      </c>
      <c r="Q42" s="13">
        <v>1000</v>
      </c>
      <c r="R42" s="14">
        <f t="shared" si="9"/>
        <v>5.0800000051816001E-2</v>
      </c>
      <c r="S42" s="15">
        <f t="shared" si="3"/>
        <v>7.2550000000000002E-4</v>
      </c>
      <c r="T42" s="38">
        <f t="shared" si="16"/>
        <v>0</v>
      </c>
      <c r="U42" s="11">
        <f t="shared" si="17"/>
        <v>0</v>
      </c>
      <c r="V42" s="12">
        <f>V40</f>
        <v>4181.3</v>
      </c>
    </row>
    <row r="43" spans="2:22" ht="18.75" customHeight="1">
      <c r="B43" s="33">
        <v>2</v>
      </c>
      <c r="C43" s="53">
        <v>45</v>
      </c>
      <c r="D43" s="33">
        <v>10</v>
      </c>
      <c r="E43" s="35">
        <v>0</v>
      </c>
      <c r="F43" s="36">
        <v>44.95</v>
      </c>
      <c r="G43" s="37">
        <f t="shared" si="13"/>
        <v>0</v>
      </c>
      <c r="H43" s="9">
        <f t="shared" si="14"/>
        <v>0</v>
      </c>
      <c r="I43" s="38">
        <f t="shared" si="15"/>
        <v>0</v>
      </c>
      <c r="K43" s="9">
        <f t="shared" si="6"/>
        <v>41.787401532179999</v>
      </c>
      <c r="L43" s="10">
        <v>3.66</v>
      </c>
      <c r="M43" s="10">
        <v>0.57999999999999996</v>
      </c>
      <c r="N43" s="11">
        <f t="shared" si="7"/>
        <v>5.0800000051816001E-2</v>
      </c>
      <c r="O43" s="8">
        <f t="shared" si="8"/>
        <v>2.0268299205247241E-3</v>
      </c>
      <c r="P43" s="12">
        <f t="shared" si="2"/>
        <v>5.0800000051816008E-2</v>
      </c>
      <c r="Q43" s="13">
        <v>1000</v>
      </c>
      <c r="R43" s="14">
        <f t="shared" si="9"/>
        <v>5.0800000051816001E-2</v>
      </c>
      <c r="S43" s="15">
        <f t="shared" si="3"/>
        <v>7.2550000000000002E-4</v>
      </c>
      <c r="T43" s="38">
        <f t="shared" si="16"/>
        <v>0</v>
      </c>
      <c r="U43" s="11">
        <f t="shared" si="17"/>
        <v>0</v>
      </c>
      <c r="V43" s="12">
        <f>V42</f>
        <v>4181.3</v>
      </c>
    </row>
    <row r="44" spans="2:22" ht="18.75" customHeight="1">
      <c r="B44" s="33">
        <v>2</v>
      </c>
      <c r="C44" s="53">
        <v>45</v>
      </c>
      <c r="D44" s="33">
        <v>10</v>
      </c>
      <c r="E44" s="35">
        <v>0</v>
      </c>
      <c r="F44" s="36">
        <v>44.95</v>
      </c>
      <c r="G44" s="37">
        <f t="shared" si="13"/>
        <v>0</v>
      </c>
      <c r="H44" s="9">
        <f t="shared" si="14"/>
        <v>0</v>
      </c>
      <c r="I44" s="38">
        <f t="shared" si="15"/>
        <v>0</v>
      </c>
      <c r="K44" s="9">
        <f t="shared" si="6"/>
        <v>41.787401532179999</v>
      </c>
      <c r="L44" s="10">
        <v>3.66</v>
      </c>
      <c r="M44" s="10">
        <v>0.57999999999999996</v>
      </c>
      <c r="N44" s="11">
        <f t="shared" si="7"/>
        <v>5.0800000051816001E-2</v>
      </c>
      <c r="O44" s="8">
        <f t="shared" si="8"/>
        <v>2.0268299205247241E-3</v>
      </c>
      <c r="P44" s="12">
        <f t="shared" si="2"/>
        <v>5.0800000051816008E-2</v>
      </c>
      <c r="Q44" s="13">
        <v>1000</v>
      </c>
      <c r="R44" s="14">
        <f t="shared" si="9"/>
        <v>5.0800000051816001E-2</v>
      </c>
      <c r="S44" s="15">
        <f t="shared" si="3"/>
        <v>7.2550000000000002E-4</v>
      </c>
      <c r="T44" s="38">
        <f t="shared" si="16"/>
        <v>0</v>
      </c>
      <c r="U44" s="11">
        <f t="shared" si="17"/>
        <v>0</v>
      </c>
      <c r="V44" s="12">
        <f>V43</f>
        <v>4181.3</v>
      </c>
    </row>
    <row r="45" spans="2:22" ht="18.75" customHeight="1">
      <c r="B45" s="33">
        <v>2</v>
      </c>
      <c r="C45" s="53">
        <v>45</v>
      </c>
      <c r="D45" s="33">
        <v>10</v>
      </c>
      <c r="E45" s="35">
        <v>0</v>
      </c>
      <c r="F45" s="36">
        <v>44.95</v>
      </c>
      <c r="G45" s="37">
        <f t="shared" si="13"/>
        <v>0</v>
      </c>
      <c r="H45" s="9">
        <f t="shared" si="14"/>
        <v>0</v>
      </c>
      <c r="I45" s="38">
        <f t="shared" si="15"/>
        <v>0</v>
      </c>
      <c r="K45" s="9">
        <f t="shared" si="6"/>
        <v>41.787401532179999</v>
      </c>
      <c r="L45" s="10">
        <v>3.66</v>
      </c>
      <c r="M45" s="10">
        <v>0.57999999999999996</v>
      </c>
      <c r="N45" s="11">
        <f t="shared" si="7"/>
        <v>5.0800000051816001E-2</v>
      </c>
      <c r="O45" s="8">
        <f t="shared" si="8"/>
        <v>2.0268299205247241E-3</v>
      </c>
      <c r="P45" s="12">
        <f t="shared" si="2"/>
        <v>5.0800000051816008E-2</v>
      </c>
      <c r="Q45" s="13">
        <v>1000</v>
      </c>
      <c r="R45" s="14">
        <f t="shared" si="9"/>
        <v>5.0800000051816001E-2</v>
      </c>
      <c r="S45" s="15">
        <f t="shared" si="3"/>
        <v>7.2550000000000002E-4</v>
      </c>
      <c r="T45" s="38">
        <f t="shared" si="16"/>
        <v>0</v>
      </c>
      <c r="U45" s="11">
        <f t="shared" si="17"/>
        <v>0</v>
      </c>
      <c r="V45" s="12">
        <f>V44</f>
        <v>4181.3</v>
      </c>
    </row>
    <row r="46" spans="2:22" ht="18.75" customHeight="1">
      <c r="B46" s="33">
        <v>2</v>
      </c>
      <c r="C46" s="53">
        <v>45</v>
      </c>
      <c r="D46" s="33">
        <v>10</v>
      </c>
      <c r="E46" s="35">
        <v>0</v>
      </c>
      <c r="F46" s="36">
        <v>44.95</v>
      </c>
      <c r="G46" s="37">
        <f t="shared" si="13"/>
        <v>0</v>
      </c>
      <c r="H46" s="9">
        <f t="shared" si="14"/>
        <v>0</v>
      </c>
      <c r="I46" s="38">
        <f t="shared" si="15"/>
        <v>0</v>
      </c>
      <c r="K46" s="9">
        <f t="shared" si="6"/>
        <v>41.787401532179999</v>
      </c>
      <c r="L46" s="10">
        <v>3.66</v>
      </c>
      <c r="M46" s="10">
        <v>0.57999999999999996</v>
      </c>
      <c r="N46" s="11">
        <f t="shared" si="7"/>
        <v>5.0800000051816001E-2</v>
      </c>
      <c r="O46" s="8">
        <f t="shared" si="8"/>
        <v>2.0268299205247241E-3</v>
      </c>
      <c r="P46" s="12">
        <f t="shared" si="2"/>
        <v>5.0800000051816008E-2</v>
      </c>
      <c r="Q46" s="13">
        <v>1000</v>
      </c>
      <c r="R46" s="14">
        <f t="shared" si="9"/>
        <v>5.0800000051816001E-2</v>
      </c>
      <c r="S46" s="15">
        <f t="shared" si="3"/>
        <v>7.2550000000000002E-4</v>
      </c>
      <c r="T46" s="38">
        <f t="shared" si="16"/>
        <v>0</v>
      </c>
      <c r="U46" s="11">
        <f t="shared" si="17"/>
        <v>0</v>
      </c>
      <c r="V46" s="12">
        <f>V45</f>
        <v>4181.3</v>
      </c>
    </row>
    <row r="47" spans="2:22" ht="18.75" customHeight="1">
      <c r="B47" s="33">
        <v>2</v>
      </c>
      <c r="C47" s="53">
        <v>45</v>
      </c>
      <c r="D47" s="33">
        <v>10</v>
      </c>
      <c r="E47" s="35">
        <v>0</v>
      </c>
      <c r="F47" s="36">
        <v>44.95</v>
      </c>
      <c r="G47" s="37">
        <f t="shared" si="13"/>
        <v>0</v>
      </c>
      <c r="H47" s="9">
        <f t="shared" si="14"/>
        <v>0</v>
      </c>
      <c r="I47" s="38">
        <f t="shared" si="15"/>
        <v>0</v>
      </c>
      <c r="K47" s="9">
        <f t="shared" si="6"/>
        <v>41.787401532179999</v>
      </c>
      <c r="L47" s="10">
        <v>3.66</v>
      </c>
      <c r="M47" s="10">
        <v>0.57999999999999996</v>
      </c>
      <c r="N47" s="11">
        <f t="shared" si="7"/>
        <v>5.0800000051816001E-2</v>
      </c>
      <c r="O47" s="8">
        <f t="shared" si="8"/>
        <v>2.0268299205247241E-3</v>
      </c>
      <c r="P47" s="12">
        <f t="shared" si="2"/>
        <v>5.0800000051816008E-2</v>
      </c>
      <c r="Q47" s="13">
        <v>1000</v>
      </c>
      <c r="R47" s="14">
        <f t="shared" si="9"/>
        <v>5.0800000051816001E-2</v>
      </c>
      <c r="S47" s="15">
        <f t="shared" si="3"/>
        <v>7.2550000000000002E-4</v>
      </c>
      <c r="T47" s="38">
        <f t="shared" si="16"/>
        <v>0</v>
      </c>
      <c r="U47" s="11">
        <f t="shared" si="17"/>
        <v>0</v>
      </c>
      <c r="V47" s="12">
        <f>V46</f>
        <v>4181.3</v>
      </c>
    </row>
    <row r="48" spans="2:22" ht="18.75" customHeight="1">
      <c r="B48" s="33">
        <v>2</v>
      </c>
      <c r="C48" s="53">
        <v>45</v>
      </c>
      <c r="D48" s="33">
        <v>10</v>
      </c>
      <c r="E48" s="35">
        <v>0</v>
      </c>
      <c r="F48" s="36">
        <v>44.95</v>
      </c>
      <c r="G48" s="37">
        <f t="shared" si="13"/>
        <v>0</v>
      </c>
      <c r="H48" s="9">
        <f t="shared" si="14"/>
        <v>0</v>
      </c>
      <c r="I48" s="38">
        <f t="shared" si="15"/>
        <v>0</v>
      </c>
      <c r="K48" s="9">
        <f t="shared" si="6"/>
        <v>41.787401532179999</v>
      </c>
      <c r="L48" s="10">
        <v>3.66</v>
      </c>
      <c r="M48" s="10">
        <v>0.57999999999999996</v>
      </c>
      <c r="N48" s="11">
        <f t="shared" si="7"/>
        <v>5.0800000051816001E-2</v>
      </c>
      <c r="O48" s="8">
        <f t="shared" si="8"/>
        <v>2.0268299205247241E-3</v>
      </c>
      <c r="P48" s="12">
        <f t="shared" si="2"/>
        <v>5.0800000051816008E-2</v>
      </c>
      <c r="Q48" s="13">
        <v>1000</v>
      </c>
      <c r="R48" s="14">
        <f t="shared" si="9"/>
        <v>5.0800000051816001E-2</v>
      </c>
      <c r="S48" s="15">
        <f t="shared" si="3"/>
        <v>7.2550000000000002E-4</v>
      </c>
      <c r="T48" s="38">
        <f t="shared" si="16"/>
        <v>0</v>
      </c>
      <c r="U48" s="11">
        <f t="shared" si="17"/>
        <v>0</v>
      </c>
      <c r="V48" s="12">
        <f>4.1813*1000</f>
        <v>4181.3</v>
      </c>
    </row>
    <row r="49" spans="2:22" ht="18.75" customHeight="1">
      <c r="B49" s="33">
        <v>2</v>
      </c>
      <c r="C49" s="53">
        <v>45</v>
      </c>
      <c r="D49" s="33">
        <v>10</v>
      </c>
      <c r="E49" s="35">
        <v>0</v>
      </c>
      <c r="F49" s="36">
        <v>44.95</v>
      </c>
      <c r="G49" s="37">
        <f t="shared" si="13"/>
        <v>0</v>
      </c>
      <c r="H49" s="9">
        <f t="shared" si="14"/>
        <v>0</v>
      </c>
      <c r="I49" s="38">
        <f t="shared" si="15"/>
        <v>0</v>
      </c>
      <c r="K49" s="9">
        <f t="shared" si="6"/>
        <v>41.787401532179999</v>
      </c>
      <c r="L49" s="10">
        <v>3.66</v>
      </c>
      <c r="M49" s="10">
        <v>0.57999999999999996</v>
      </c>
      <c r="N49" s="11">
        <f t="shared" si="7"/>
        <v>5.0800000051816001E-2</v>
      </c>
      <c r="O49" s="8">
        <f t="shared" si="8"/>
        <v>2.0268299205247241E-3</v>
      </c>
      <c r="P49" s="12">
        <f t="shared" si="2"/>
        <v>5.0800000051816008E-2</v>
      </c>
      <c r="Q49" s="13">
        <v>1000</v>
      </c>
      <c r="R49" s="14">
        <f t="shared" si="9"/>
        <v>5.0800000051816001E-2</v>
      </c>
      <c r="S49" s="15">
        <f t="shared" si="3"/>
        <v>7.2550000000000002E-4</v>
      </c>
      <c r="T49" s="38">
        <f t="shared" si="16"/>
        <v>0</v>
      </c>
      <c r="U49" s="11">
        <f t="shared" si="17"/>
        <v>0</v>
      </c>
      <c r="V49" s="12">
        <f>4.1813*1000</f>
        <v>4181.3</v>
      </c>
    </row>
    <row r="50" spans="2:22" ht="18.75" customHeight="1">
      <c r="B50" s="33">
        <v>2</v>
      </c>
      <c r="C50" s="53">
        <v>45</v>
      </c>
      <c r="D50" s="33">
        <v>10</v>
      </c>
      <c r="E50" s="35">
        <v>0</v>
      </c>
      <c r="F50" s="36">
        <v>44.95</v>
      </c>
      <c r="G50" s="37">
        <f t="shared" si="13"/>
        <v>0</v>
      </c>
      <c r="H50" s="9">
        <f t="shared" si="14"/>
        <v>0</v>
      </c>
      <c r="I50" s="38">
        <f t="shared" si="15"/>
        <v>0</v>
      </c>
      <c r="K50" s="9">
        <f t="shared" si="6"/>
        <v>41.787401532179999</v>
      </c>
      <c r="L50" s="10">
        <v>3.66</v>
      </c>
      <c r="M50" s="10">
        <v>0.57999999999999996</v>
      </c>
      <c r="N50" s="11">
        <f t="shared" si="7"/>
        <v>5.0800000051816001E-2</v>
      </c>
      <c r="O50" s="8">
        <f t="shared" si="8"/>
        <v>2.0268299205247241E-3</v>
      </c>
      <c r="P50" s="12">
        <f t="shared" si="2"/>
        <v>5.0800000051816008E-2</v>
      </c>
      <c r="Q50" s="13">
        <v>1000</v>
      </c>
      <c r="R50" s="14">
        <f t="shared" si="9"/>
        <v>5.0800000051816001E-2</v>
      </c>
      <c r="S50" s="15">
        <f t="shared" si="3"/>
        <v>7.2550000000000002E-4</v>
      </c>
      <c r="T50" s="38">
        <f t="shared" si="16"/>
        <v>0</v>
      </c>
      <c r="U50" s="11">
        <f t="shared" si="17"/>
        <v>0</v>
      </c>
      <c r="V50" s="12">
        <f>V48</f>
        <v>4181.3</v>
      </c>
    </row>
    <row r="51" spans="2:22" ht="18.75" customHeight="1">
      <c r="B51" s="33">
        <v>2</v>
      </c>
      <c r="C51" s="53">
        <v>45</v>
      </c>
      <c r="D51" s="33">
        <v>10</v>
      </c>
      <c r="E51" s="35">
        <v>0</v>
      </c>
      <c r="F51" s="36">
        <v>44.95</v>
      </c>
      <c r="G51" s="37">
        <f t="shared" si="13"/>
        <v>0</v>
      </c>
      <c r="H51" s="9">
        <f t="shared" si="14"/>
        <v>0</v>
      </c>
      <c r="I51" s="38">
        <f t="shared" si="15"/>
        <v>0</v>
      </c>
      <c r="K51" s="9">
        <f t="shared" si="6"/>
        <v>41.787401532179999</v>
      </c>
      <c r="L51" s="10">
        <v>3.66</v>
      </c>
      <c r="M51" s="10">
        <v>0.57999999999999996</v>
      </c>
      <c r="N51" s="11">
        <f t="shared" si="7"/>
        <v>5.0800000051816001E-2</v>
      </c>
      <c r="O51" s="8">
        <f t="shared" si="8"/>
        <v>2.0268299205247241E-3</v>
      </c>
      <c r="P51" s="12">
        <f t="shared" si="2"/>
        <v>5.0800000051816008E-2</v>
      </c>
      <c r="Q51" s="13">
        <v>1000</v>
      </c>
      <c r="R51" s="14">
        <f t="shared" si="9"/>
        <v>5.0800000051816001E-2</v>
      </c>
      <c r="S51" s="15">
        <f t="shared" si="3"/>
        <v>7.2550000000000002E-4</v>
      </c>
      <c r="T51" s="38">
        <f t="shared" si="16"/>
        <v>0</v>
      </c>
      <c r="U51" s="11">
        <f t="shared" si="17"/>
        <v>0</v>
      </c>
      <c r="V51" s="12">
        <f>V50</f>
        <v>4181.3</v>
      </c>
    </row>
    <row r="52" spans="2:22" ht="18.75" customHeight="1">
      <c r="B52" s="33">
        <v>2</v>
      </c>
      <c r="C52" s="53">
        <v>45</v>
      </c>
      <c r="D52" s="33">
        <v>10</v>
      </c>
      <c r="E52" s="35">
        <v>0</v>
      </c>
      <c r="F52" s="36">
        <v>44.95</v>
      </c>
      <c r="G52" s="37">
        <f t="shared" si="13"/>
        <v>0</v>
      </c>
      <c r="H52" s="9">
        <f t="shared" si="14"/>
        <v>0</v>
      </c>
      <c r="I52" s="38">
        <f t="shared" si="15"/>
        <v>0</v>
      </c>
      <c r="K52" s="9">
        <f t="shared" si="6"/>
        <v>41.787401532179999</v>
      </c>
      <c r="L52" s="10">
        <v>3.66</v>
      </c>
      <c r="M52" s="10">
        <v>0.57999999999999996</v>
      </c>
      <c r="N52" s="11">
        <f t="shared" si="7"/>
        <v>5.0800000051816001E-2</v>
      </c>
      <c r="O52" s="8">
        <f t="shared" si="8"/>
        <v>2.0268299205247241E-3</v>
      </c>
      <c r="P52" s="12">
        <f t="shared" si="2"/>
        <v>5.0800000051816008E-2</v>
      </c>
      <c r="Q52" s="13">
        <v>1000</v>
      </c>
      <c r="R52" s="14">
        <f t="shared" si="9"/>
        <v>5.0800000051816001E-2</v>
      </c>
      <c r="S52" s="15">
        <f t="shared" si="3"/>
        <v>7.2550000000000002E-4</v>
      </c>
      <c r="T52" s="38">
        <f t="shared" si="16"/>
        <v>0</v>
      </c>
      <c r="U52" s="11">
        <f t="shared" si="17"/>
        <v>0</v>
      </c>
      <c r="V52" s="12">
        <f>V51</f>
        <v>4181.3</v>
      </c>
    </row>
    <row r="53" spans="2:22" ht="18.75" customHeight="1">
      <c r="B53" s="33">
        <v>2</v>
      </c>
      <c r="C53" s="53">
        <v>45</v>
      </c>
      <c r="D53" s="33">
        <v>10</v>
      </c>
      <c r="E53" s="35">
        <v>0</v>
      </c>
      <c r="F53" s="36">
        <v>44.95</v>
      </c>
      <c r="G53" s="37">
        <f t="shared" si="13"/>
        <v>0</v>
      </c>
      <c r="H53" s="9">
        <f t="shared" si="14"/>
        <v>0</v>
      </c>
      <c r="I53" s="38">
        <f t="shared" si="15"/>
        <v>0</v>
      </c>
      <c r="K53" s="9">
        <f t="shared" si="6"/>
        <v>41.787401532179999</v>
      </c>
      <c r="L53" s="10">
        <v>3.66</v>
      </c>
      <c r="M53" s="10">
        <v>0.57999999999999996</v>
      </c>
      <c r="N53" s="11">
        <f t="shared" si="7"/>
        <v>5.0800000051816001E-2</v>
      </c>
      <c r="O53" s="8">
        <f t="shared" si="8"/>
        <v>2.0268299205247241E-3</v>
      </c>
      <c r="P53" s="12">
        <f t="shared" si="2"/>
        <v>5.0800000051816008E-2</v>
      </c>
      <c r="Q53" s="13">
        <v>1000</v>
      </c>
      <c r="R53" s="14">
        <f t="shared" si="9"/>
        <v>5.0800000051816001E-2</v>
      </c>
      <c r="S53" s="15">
        <f t="shared" si="3"/>
        <v>7.2550000000000002E-4</v>
      </c>
      <c r="T53" s="38">
        <f t="shared" si="16"/>
        <v>0</v>
      </c>
      <c r="U53" s="11">
        <f t="shared" si="17"/>
        <v>0</v>
      </c>
      <c r="V53" s="12">
        <f>V52</f>
        <v>4181.3</v>
      </c>
    </row>
    <row r="54" spans="2:22" ht="18.75" customHeight="1">
      <c r="B54" s="33">
        <v>2</v>
      </c>
      <c r="C54" s="53">
        <v>45</v>
      </c>
      <c r="D54" s="33">
        <v>10</v>
      </c>
      <c r="E54" s="35">
        <v>0</v>
      </c>
      <c r="F54" s="36">
        <v>44.95</v>
      </c>
      <c r="G54" s="37">
        <f t="shared" si="13"/>
        <v>0</v>
      </c>
      <c r="H54" s="9">
        <f t="shared" si="14"/>
        <v>0</v>
      </c>
      <c r="I54" s="38">
        <f t="shared" si="15"/>
        <v>0</v>
      </c>
      <c r="K54" s="9">
        <f t="shared" si="6"/>
        <v>41.787401532179999</v>
      </c>
      <c r="L54" s="10">
        <v>3.66</v>
      </c>
      <c r="M54" s="10">
        <v>0.57999999999999996</v>
      </c>
      <c r="N54" s="11">
        <f t="shared" si="7"/>
        <v>5.0800000051816001E-2</v>
      </c>
      <c r="O54" s="8">
        <f t="shared" si="8"/>
        <v>2.0268299205247241E-3</v>
      </c>
      <c r="P54" s="12">
        <f t="shared" si="2"/>
        <v>5.0800000051816008E-2</v>
      </c>
      <c r="Q54" s="13">
        <v>1000</v>
      </c>
      <c r="R54" s="14">
        <f t="shared" si="9"/>
        <v>5.0800000051816001E-2</v>
      </c>
      <c r="S54" s="15">
        <f t="shared" si="3"/>
        <v>7.2550000000000002E-4</v>
      </c>
      <c r="T54" s="38">
        <f t="shared" si="16"/>
        <v>0</v>
      </c>
      <c r="U54" s="11">
        <f t="shared" si="17"/>
        <v>0</v>
      </c>
      <c r="V54" s="12">
        <f>V53</f>
        <v>4181.3</v>
      </c>
    </row>
    <row r="55" spans="2:22" ht="18.75" customHeight="1">
      <c r="B55" s="33">
        <v>2</v>
      </c>
      <c r="C55" s="53">
        <v>45</v>
      </c>
      <c r="D55" s="33">
        <v>10</v>
      </c>
      <c r="E55" s="35">
        <v>0</v>
      </c>
      <c r="F55" s="36">
        <v>44.95</v>
      </c>
      <c r="G55" s="37">
        <f t="shared" si="13"/>
        <v>0</v>
      </c>
      <c r="H55" s="9">
        <f t="shared" si="14"/>
        <v>0</v>
      </c>
      <c r="I55" s="38">
        <f t="shared" si="15"/>
        <v>0</v>
      </c>
      <c r="K55" s="9">
        <f t="shared" si="6"/>
        <v>41.787401532179999</v>
      </c>
      <c r="L55" s="10">
        <v>3.66</v>
      </c>
      <c r="M55" s="10">
        <v>0.57999999999999996</v>
      </c>
      <c r="N55" s="11">
        <f t="shared" si="7"/>
        <v>5.0800000051816001E-2</v>
      </c>
      <c r="O55" s="8">
        <f t="shared" si="8"/>
        <v>2.0268299205247241E-3</v>
      </c>
      <c r="P55" s="12">
        <f t="shared" si="2"/>
        <v>5.0800000051816008E-2</v>
      </c>
      <c r="Q55" s="13">
        <v>1000</v>
      </c>
      <c r="R55" s="14">
        <f t="shared" si="9"/>
        <v>5.0800000051816001E-2</v>
      </c>
      <c r="S55" s="15">
        <f t="shared" si="3"/>
        <v>7.2550000000000002E-4</v>
      </c>
      <c r="T55" s="38">
        <f t="shared" si="16"/>
        <v>0</v>
      </c>
      <c r="U55" s="11">
        <f t="shared" si="17"/>
        <v>0</v>
      </c>
      <c r="V55" s="12">
        <f>V54</f>
        <v>4181.3</v>
      </c>
    </row>
    <row r="56" spans="2:22" ht="18.75" customHeight="1">
      <c r="B56" s="33">
        <v>2</v>
      </c>
      <c r="C56" s="53">
        <v>45</v>
      </c>
      <c r="D56" s="33">
        <v>10</v>
      </c>
      <c r="E56" s="35">
        <v>0</v>
      </c>
      <c r="F56" s="36">
        <v>44.95</v>
      </c>
      <c r="G56" s="37">
        <f t="shared" si="13"/>
        <v>0</v>
      </c>
      <c r="H56" s="9">
        <f t="shared" si="14"/>
        <v>0</v>
      </c>
      <c r="I56" s="38">
        <f t="shared" si="15"/>
        <v>0</v>
      </c>
      <c r="K56" s="9">
        <f t="shared" si="6"/>
        <v>41.787401532179999</v>
      </c>
      <c r="L56" s="10">
        <v>3.66</v>
      </c>
      <c r="M56" s="10">
        <v>0.57999999999999996</v>
      </c>
      <c r="N56" s="11">
        <f t="shared" si="7"/>
        <v>5.0800000051816001E-2</v>
      </c>
      <c r="O56" s="8">
        <f t="shared" si="8"/>
        <v>2.0268299205247241E-3</v>
      </c>
      <c r="P56" s="12">
        <f t="shared" si="2"/>
        <v>5.0800000051816008E-2</v>
      </c>
      <c r="Q56" s="13">
        <v>1000</v>
      </c>
      <c r="R56" s="14">
        <f t="shared" si="9"/>
        <v>5.0800000051816001E-2</v>
      </c>
      <c r="S56" s="15">
        <f t="shared" si="3"/>
        <v>7.2550000000000002E-4</v>
      </c>
      <c r="T56" s="38">
        <f t="shared" si="16"/>
        <v>0</v>
      </c>
      <c r="U56" s="11">
        <f t="shared" si="17"/>
        <v>0</v>
      </c>
      <c r="V56" s="12">
        <f>4.1813*1000</f>
        <v>4181.3</v>
      </c>
    </row>
    <row r="57" spans="2:22" ht="18.75" customHeight="1">
      <c r="B57" s="33">
        <v>2</v>
      </c>
      <c r="C57" s="53">
        <v>45</v>
      </c>
      <c r="D57" s="33">
        <v>10</v>
      </c>
      <c r="E57" s="35">
        <v>0</v>
      </c>
      <c r="F57" s="36">
        <v>44.95</v>
      </c>
      <c r="G57" s="37">
        <f t="shared" si="13"/>
        <v>0</v>
      </c>
      <c r="H57" s="9">
        <f t="shared" si="14"/>
        <v>0</v>
      </c>
      <c r="I57" s="38">
        <f t="shared" si="15"/>
        <v>0</v>
      </c>
      <c r="K57" s="9">
        <f t="shared" si="6"/>
        <v>41.787401532179999</v>
      </c>
      <c r="L57" s="10">
        <v>3.66</v>
      </c>
      <c r="M57" s="10">
        <v>0.57999999999999996</v>
      </c>
      <c r="N57" s="11">
        <f t="shared" si="7"/>
        <v>5.0800000051816001E-2</v>
      </c>
      <c r="O57" s="8">
        <f t="shared" si="8"/>
        <v>2.0268299205247241E-3</v>
      </c>
      <c r="P57" s="12">
        <f t="shared" si="2"/>
        <v>5.0800000051816008E-2</v>
      </c>
      <c r="Q57" s="13">
        <v>1000</v>
      </c>
      <c r="R57" s="14">
        <f t="shared" si="9"/>
        <v>5.0800000051816001E-2</v>
      </c>
      <c r="S57" s="15">
        <f t="shared" si="3"/>
        <v>7.2550000000000002E-4</v>
      </c>
      <c r="T57" s="38">
        <f t="shared" si="16"/>
        <v>0</v>
      </c>
      <c r="U57" s="11">
        <f t="shared" si="17"/>
        <v>0</v>
      </c>
      <c r="V57" s="12">
        <f>4.1813*1000</f>
        <v>4181.3</v>
      </c>
    </row>
    <row r="58" spans="2:22" ht="18.75" customHeight="1">
      <c r="B58" s="33">
        <v>2</v>
      </c>
      <c r="C58" s="53">
        <v>45</v>
      </c>
      <c r="D58" s="33">
        <v>10</v>
      </c>
      <c r="E58" s="35">
        <v>0</v>
      </c>
      <c r="F58" s="36">
        <v>44.95</v>
      </c>
      <c r="G58" s="37">
        <f t="shared" si="13"/>
        <v>0</v>
      </c>
      <c r="H58" s="9">
        <f t="shared" si="14"/>
        <v>0</v>
      </c>
      <c r="I58" s="38">
        <f t="shared" si="15"/>
        <v>0</v>
      </c>
      <c r="K58" s="9">
        <f t="shared" si="6"/>
        <v>41.787401532179999</v>
      </c>
      <c r="L58" s="10">
        <v>3.66</v>
      </c>
      <c r="M58" s="10">
        <v>0.57999999999999996</v>
      </c>
      <c r="N58" s="11">
        <f t="shared" si="7"/>
        <v>5.0800000051816001E-2</v>
      </c>
      <c r="O58" s="8">
        <f t="shared" si="8"/>
        <v>2.0268299205247241E-3</v>
      </c>
      <c r="P58" s="12">
        <f t="shared" si="2"/>
        <v>5.0800000051816008E-2</v>
      </c>
      <c r="Q58" s="13">
        <v>1000</v>
      </c>
      <c r="R58" s="14">
        <f t="shared" si="9"/>
        <v>5.0800000051816001E-2</v>
      </c>
      <c r="S58" s="15">
        <f t="shared" si="3"/>
        <v>7.2550000000000002E-4</v>
      </c>
      <c r="T58" s="38">
        <f t="shared" si="16"/>
        <v>0</v>
      </c>
      <c r="U58" s="11">
        <f t="shared" si="17"/>
        <v>0</v>
      </c>
      <c r="V58" s="12">
        <f>V56</f>
        <v>4181.3</v>
      </c>
    </row>
    <row r="59" spans="2:22" ht="18.75" customHeight="1">
      <c r="B59" s="33">
        <v>2</v>
      </c>
      <c r="C59" s="53">
        <v>45</v>
      </c>
      <c r="D59" s="33">
        <v>10</v>
      </c>
      <c r="E59" s="35">
        <v>0</v>
      </c>
      <c r="F59" s="36">
        <v>44.95</v>
      </c>
      <c r="G59" s="37">
        <f t="shared" si="13"/>
        <v>0</v>
      </c>
      <c r="H59" s="9">
        <f t="shared" si="14"/>
        <v>0</v>
      </c>
      <c r="I59" s="38">
        <f t="shared" si="15"/>
        <v>0</v>
      </c>
      <c r="K59" s="9">
        <f t="shared" si="6"/>
        <v>41.787401532179999</v>
      </c>
      <c r="L59" s="10">
        <v>3.66</v>
      </c>
      <c r="M59" s="10">
        <v>0.57999999999999996</v>
      </c>
      <c r="N59" s="11">
        <f t="shared" si="7"/>
        <v>5.0800000051816001E-2</v>
      </c>
      <c r="O59" s="8">
        <f t="shared" si="8"/>
        <v>2.0268299205247241E-3</v>
      </c>
      <c r="P59" s="12">
        <f t="shared" si="2"/>
        <v>5.0800000051816008E-2</v>
      </c>
      <c r="Q59" s="13">
        <v>1000</v>
      </c>
      <c r="R59" s="14">
        <f t="shared" si="9"/>
        <v>5.0800000051816001E-2</v>
      </c>
      <c r="S59" s="15">
        <f t="shared" si="3"/>
        <v>7.2550000000000002E-4</v>
      </c>
      <c r="T59" s="38">
        <f t="shared" si="16"/>
        <v>0</v>
      </c>
      <c r="U59" s="11">
        <f t="shared" si="17"/>
        <v>0</v>
      </c>
      <c r="V59" s="12">
        <f>V58</f>
        <v>4181.3</v>
      </c>
    </row>
    <row r="60" spans="2:22" ht="18.75" customHeight="1">
      <c r="B60" s="33">
        <v>2</v>
      </c>
      <c r="C60" s="53">
        <v>45</v>
      </c>
      <c r="D60" s="33">
        <v>10</v>
      </c>
      <c r="E60" s="35">
        <v>0</v>
      </c>
      <c r="F60" s="36">
        <v>44.95</v>
      </c>
      <c r="G60" s="37">
        <f t="shared" si="13"/>
        <v>0</v>
      </c>
      <c r="H60" s="9">
        <f t="shared" si="14"/>
        <v>0</v>
      </c>
      <c r="I60" s="38">
        <f t="shared" si="15"/>
        <v>0</v>
      </c>
      <c r="K60" s="9">
        <f t="shared" si="6"/>
        <v>41.787401532179999</v>
      </c>
      <c r="L60" s="10">
        <v>3.66</v>
      </c>
      <c r="M60" s="10">
        <v>0.57999999999999996</v>
      </c>
      <c r="N60" s="11">
        <f t="shared" si="7"/>
        <v>5.0800000051816001E-2</v>
      </c>
      <c r="O60" s="8">
        <f t="shared" si="8"/>
        <v>2.0268299205247241E-3</v>
      </c>
      <c r="P60" s="12">
        <f t="shared" si="2"/>
        <v>5.0800000051816008E-2</v>
      </c>
      <c r="Q60" s="13">
        <v>1000</v>
      </c>
      <c r="R60" s="14">
        <f t="shared" si="9"/>
        <v>5.0800000051816001E-2</v>
      </c>
      <c r="S60" s="15">
        <f t="shared" si="3"/>
        <v>7.2550000000000002E-4</v>
      </c>
      <c r="T60" s="38">
        <f t="shared" si="16"/>
        <v>0</v>
      </c>
      <c r="U60" s="11">
        <f t="shared" si="17"/>
        <v>0</v>
      </c>
      <c r="V60" s="12">
        <f>V59</f>
        <v>4181.3</v>
      </c>
    </row>
    <row r="61" spans="2:22" ht="18.75" customHeight="1">
      <c r="B61" s="33">
        <v>2</v>
      </c>
      <c r="C61" s="53">
        <v>45</v>
      </c>
      <c r="D61" s="33">
        <v>10</v>
      </c>
      <c r="E61" s="35">
        <v>0</v>
      </c>
      <c r="F61" s="36">
        <v>44.95</v>
      </c>
      <c r="G61" s="37">
        <f t="shared" si="13"/>
        <v>0</v>
      </c>
      <c r="H61" s="9">
        <f t="shared" si="14"/>
        <v>0</v>
      </c>
      <c r="I61" s="38">
        <f t="shared" si="15"/>
        <v>0</v>
      </c>
      <c r="K61" s="9">
        <f t="shared" si="6"/>
        <v>41.787401532179999</v>
      </c>
      <c r="L61" s="10">
        <v>3.66</v>
      </c>
      <c r="M61" s="10">
        <v>0.57999999999999996</v>
      </c>
      <c r="N61" s="11">
        <f t="shared" si="7"/>
        <v>5.0800000051816001E-2</v>
      </c>
      <c r="O61" s="8">
        <f t="shared" si="8"/>
        <v>2.0268299205247241E-3</v>
      </c>
      <c r="P61" s="12">
        <f t="shared" si="2"/>
        <v>5.0800000051816008E-2</v>
      </c>
      <c r="Q61" s="13">
        <v>1000</v>
      </c>
      <c r="R61" s="14">
        <f t="shared" si="9"/>
        <v>5.0800000051816001E-2</v>
      </c>
      <c r="S61" s="15">
        <f t="shared" si="3"/>
        <v>7.2550000000000002E-4</v>
      </c>
      <c r="T61" s="38">
        <f t="shared" si="16"/>
        <v>0</v>
      </c>
      <c r="U61" s="11">
        <f t="shared" si="17"/>
        <v>0</v>
      </c>
      <c r="V61" s="12">
        <f>V60</f>
        <v>4181.3</v>
      </c>
    </row>
    <row r="62" spans="2:22" ht="18.75" customHeight="1">
      <c r="B62" s="33">
        <v>2</v>
      </c>
      <c r="C62" s="53">
        <v>45</v>
      </c>
      <c r="D62" s="33">
        <v>10</v>
      </c>
      <c r="E62" s="35">
        <v>0</v>
      </c>
      <c r="F62" s="36">
        <v>44.95</v>
      </c>
      <c r="G62" s="37">
        <f t="shared" si="13"/>
        <v>0</v>
      </c>
      <c r="H62" s="9">
        <f t="shared" si="14"/>
        <v>0</v>
      </c>
      <c r="I62" s="38">
        <f t="shared" si="15"/>
        <v>0</v>
      </c>
      <c r="K62" s="9">
        <f t="shared" si="6"/>
        <v>41.787401532179999</v>
      </c>
      <c r="L62" s="10">
        <v>3.66</v>
      </c>
      <c r="M62" s="10">
        <v>0.57999999999999996</v>
      </c>
      <c r="N62" s="11">
        <f t="shared" si="7"/>
        <v>5.0800000051816001E-2</v>
      </c>
      <c r="O62" s="8">
        <f t="shared" si="8"/>
        <v>2.0268299205247241E-3</v>
      </c>
      <c r="P62" s="12">
        <f t="shared" si="2"/>
        <v>5.0800000051816008E-2</v>
      </c>
      <c r="Q62" s="13">
        <v>1000</v>
      </c>
      <c r="R62" s="14">
        <f t="shared" si="9"/>
        <v>5.0800000051816001E-2</v>
      </c>
      <c r="S62" s="15">
        <f t="shared" si="3"/>
        <v>7.2550000000000002E-4</v>
      </c>
      <c r="T62" s="38">
        <f t="shared" si="16"/>
        <v>0</v>
      </c>
      <c r="U62" s="11">
        <f t="shared" si="17"/>
        <v>0</v>
      </c>
      <c r="V62" s="12">
        <f>V61</f>
        <v>4181.3</v>
      </c>
    </row>
    <row r="63" spans="2:22" ht="18.75" customHeight="1">
      <c r="B63" s="33">
        <v>2</v>
      </c>
      <c r="C63" s="53">
        <v>45</v>
      </c>
      <c r="D63" s="33">
        <v>10</v>
      </c>
      <c r="E63" s="35">
        <v>0</v>
      </c>
      <c r="F63" s="36">
        <v>44.95</v>
      </c>
      <c r="G63" s="37">
        <f t="shared" si="13"/>
        <v>0</v>
      </c>
      <c r="H63" s="9">
        <f t="shared" si="14"/>
        <v>0</v>
      </c>
      <c r="I63" s="38">
        <f t="shared" si="15"/>
        <v>0</v>
      </c>
      <c r="K63" s="9">
        <f t="shared" si="6"/>
        <v>41.787401532179999</v>
      </c>
      <c r="L63" s="10">
        <v>3.66</v>
      </c>
      <c r="M63" s="10">
        <v>0.57999999999999996</v>
      </c>
      <c r="N63" s="11">
        <f t="shared" si="7"/>
        <v>5.0800000051816001E-2</v>
      </c>
      <c r="O63" s="8">
        <f t="shared" si="8"/>
        <v>2.0268299205247241E-3</v>
      </c>
      <c r="P63" s="12">
        <f t="shared" si="2"/>
        <v>5.0800000051816008E-2</v>
      </c>
      <c r="Q63" s="13">
        <v>1000</v>
      </c>
      <c r="R63" s="14">
        <f t="shared" si="9"/>
        <v>5.0800000051816001E-2</v>
      </c>
      <c r="S63" s="15">
        <f t="shared" si="3"/>
        <v>7.2550000000000002E-4</v>
      </c>
      <c r="T63" s="38">
        <f t="shared" si="16"/>
        <v>0</v>
      </c>
      <c r="U63" s="11">
        <f t="shared" si="17"/>
        <v>0</v>
      </c>
      <c r="V63" s="12">
        <f>V62</f>
        <v>4181.3</v>
      </c>
    </row>
    <row r="64" spans="2:22" ht="18.75" customHeight="1">
      <c r="B64" s="33">
        <v>2</v>
      </c>
      <c r="C64" s="53">
        <v>45</v>
      </c>
      <c r="D64" s="33">
        <v>10</v>
      </c>
      <c r="E64" s="35">
        <v>0</v>
      </c>
      <c r="F64" s="36">
        <v>44.95</v>
      </c>
      <c r="G64" s="37">
        <f t="shared" si="13"/>
        <v>0</v>
      </c>
      <c r="H64" s="9">
        <f t="shared" si="14"/>
        <v>0</v>
      </c>
      <c r="I64" s="38">
        <f t="shared" si="15"/>
        <v>0</v>
      </c>
      <c r="K64" s="9">
        <f t="shared" si="6"/>
        <v>41.787401532179999</v>
      </c>
      <c r="L64" s="10">
        <v>3.66</v>
      </c>
      <c r="M64" s="10">
        <v>0.57999999999999996</v>
      </c>
      <c r="N64" s="11">
        <f t="shared" si="7"/>
        <v>5.0800000051816001E-2</v>
      </c>
      <c r="O64" s="8">
        <f t="shared" si="8"/>
        <v>2.0268299205247241E-3</v>
      </c>
      <c r="P64" s="12">
        <f t="shared" si="2"/>
        <v>5.0800000051816008E-2</v>
      </c>
      <c r="Q64" s="13">
        <v>1000</v>
      </c>
      <c r="R64" s="14">
        <f t="shared" si="9"/>
        <v>5.0800000051816001E-2</v>
      </c>
      <c r="S64" s="15">
        <f t="shared" si="3"/>
        <v>7.2550000000000002E-4</v>
      </c>
      <c r="T64" s="38">
        <f t="shared" si="16"/>
        <v>0</v>
      </c>
      <c r="U64" s="11">
        <f t="shared" si="17"/>
        <v>0</v>
      </c>
      <c r="V64" s="12">
        <f>4.1813*1000</f>
        <v>4181.3</v>
      </c>
    </row>
    <row r="65" spans="2:22" ht="18.75" customHeight="1">
      <c r="B65" s="33">
        <v>2</v>
      </c>
      <c r="C65" s="53">
        <v>45</v>
      </c>
      <c r="D65" s="33">
        <v>10</v>
      </c>
      <c r="E65" s="35">
        <v>0</v>
      </c>
      <c r="F65" s="36">
        <v>44.95</v>
      </c>
      <c r="G65" s="37">
        <f t="shared" si="13"/>
        <v>0</v>
      </c>
      <c r="H65" s="9">
        <f t="shared" si="14"/>
        <v>0</v>
      </c>
      <c r="I65" s="38">
        <f t="shared" si="15"/>
        <v>0</v>
      </c>
      <c r="K65" s="9">
        <f t="shared" si="6"/>
        <v>41.787401532179999</v>
      </c>
      <c r="L65" s="10">
        <v>3.66</v>
      </c>
      <c r="M65" s="10">
        <v>0.57999999999999996</v>
      </c>
      <c r="N65" s="11">
        <f t="shared" si="7"/>
        <v>5.0800000051816001E-2</v>
      </c>
      <c r="O65" s="8">
        <f t="shared" si="8"/>
        <v>2.0268299205247241E-3</v>
      </c>
      <c r="P65" s="12">
        <f t="shared" si="2"/>
        <v>5.0800000051816008E-2</v>
      </c>
      <c r="Q65" s="13">
        <v>1000</v>
      </c>
      <c r="R65" s="14">
        <f t="shared" si="9"/>
        <v>5.0800000051816001E-2</v>
      </c>
      <c r="S65" s="15">
        <f t="shared" si="3"/>
        <v>7.2550000000000002E-4</v>
      </c>
      <c r="T65" s="38">
        <f t="shared" si="16"/>
        <v>0</v>
      </c>
      <c r="U65" s="11">
        <f t="shared" si="17"/>
        <v>0</v>
      </c>
      <c r="V65" s="12">
        <f>4.1813*1000</f>
        <v>4181.3</v>
      </c>
    </row>
    <row r="66" spans="2:22" ht="18.75" customHeight="1">
      <c r="B66" s="33">
        <v>2</v>
      </c>
      <c r="C66" s="53">
        <v>45</v>
      </c>
      <c r="D66" s="33">
        <v>10</v>
      </c>
      <c r="E66" s="35">
        <v>0</v>
      </c>
      <c r="F66" s="36">
        <v>44.95</v>
      </c>
      <c r="G66" s="37">
        <f t="shared" si="13"/>
        <v>0</v>
      </c>
      <c r="H66" s="9">
        <f t="shared" si="14"/>
        <v>0</v>
      </c>
      <c r="I66" s="38">
        <f t="shared" si="15"/>
        <v>0</v>
      </c>
      <c r="K66" s="9">
        <f t="shared" si="6"/>
        <v>41.787401532179999</v>
      </c>
      <c r="L66" s="10">
        <v>3.66</v>
      </c>
      <c r="M66" s="10">
        <v>0.57999999999999996</v>
      </c>
      <c r="N66" s="11">
        <f t="shared" si="7"/>
        <v>5.0800000051816001E-2</v>
      </c>
      <c r="O66" s="8">
        <f t="shared" si="8"/>
        <v>2.0268299205247241E-3</v>
      </c>
      <c r="P66" s="12">
        <f t="shared" si="2"/>
        <v>5.0800000051816008E-2</v>
      </c>
      <c r="Q66" s="13">
        <v>1000</v>
      </c>
      <c r="R66" s="14">
        <f t="shared" si="9"/>
        <v>5.0800000051816001E-2</v>
      </c>
      <c r="S66" s="15">
        <f t="shared" si="3"/>
        <v>7.2550000000000002E-4</v>
      </c>
      <c r="T66" s="38">
        <f t="shared" si="16"/>
        <v>0</v>
      </c>
      <c r="U66" s="11">
        <f t="shared" si="17"/>
        <v>0</v>
      </c>
      <c r="V66" s="12">
        <f>V64</f>
        <v>4181.3</v>
      </c>
    </row>
    <row r="67" spans="2:22" ht="18.75" customHeight="1">
      <c r="B67" s="33">
        <v>2</v>
      </c>
      <c r="C67" s="53">
        <v>45</v>
      </c>
      <c r="D67" s="33">
        <v>10</v>
      </c>
      <c r="E67" s="35">
        <v>0</v>
      </c>
      <c r="F67" s="36">
        <v>44.95</v>
      </c>
      <c r="G67" s="37">
        <f t="shared" si="13"/>
        <v>0</v>
      </c>
      <c r="H67" s="9">
        <f t="shared" si="14"/>
        <v>0</v>
      </c>
      <c r="I67" s="38">
        <f t="shared" si="15"/>
        <v>0</v>
      </c>
      <c r="K67" s="9">
        <f t="shared" si="6"/>
        <v>41.787401532179999</v>
      </c>
      <c r="L67" s="10">
        <v>3.66</v>
      </c>
      <c r="M67" s="10">
        <v>0.57999999999999996</v>
      </c>
      <c r="N67" s="11">
        <f t="shared" si="7"/>
        <v>5.0800000051816001E-2</v>
      </c>
      <c r="O67" s="8">
        <f t="shared" si="8"/>
        <v>2.0268299205247241E-3</v>
      </c>
      <c r="P67" s="12">
        <f t="shared" si="2"/>
        <v>5.0800000051816008E-2</v>
      </c>
      <c r="Q67" s="13">
        <v>1000</v>
      </c>
      <c r="R67" s="14">
        <f t="shared" si="9"/>
        <v>5.0800000051816001E-2</v>
      </c>
      <c r="S67" s="15">
        <f t="shared" si="3"/>
        <v>7.2550000000000002E-4</v>
      </c>
      <c r="T67" s="38">
        <f t="shared" si="16"/>
        <v>0</v>
      </c>
      <c r="U67" s="11">
        <f t="shared" si="17"/>
        <v>0</v>
      </c>
      <c r="V67" s="12">
        <f>V66</f>
        <v>4181.3</v>
      </c>
    </row>
    <row r="68" spans="2:22" ht="18.75" customHeight="1">
      <c r="B68" s="33">
        <v>2</v>
      </c>
      <c r="C68" s="53">
        <v>45</v>
      </c>
      <c r="D68" s="33">
        <v>10</v>
      </c>
      <c r="E68" s="35">
        <v>0</v>
      </c>
      <c r="F68" s="36">
        <v>44.95</v>
      </c>
      <c r="G68" s="37">
        <f t="shared" ref="G68:G87" si="18">T68/(2*PI()*(R68/2))</f>
        <v>0</v>
      </c>
      <c r="H68" s="9">
        <f t="shared" ref="H68:H87" si="19">(Q68*E68*R68)/S68</f>
        <v>0</v>
      </c>
      <c r="I68" s="38">
        <f t="shared" ref="I68:I87" si="20">(E68*O68)*1000*60</f>
        <v>0</v>
      </c>
      <c r="K68" s="9">
        <f t="shared" si="6"/>
        <v>41.787401532179999</v>
      </c>
      <c r="L68" s="10">
        <v>3.66</v>
      </c>
      <c r="M68" s="10">
        <v>0.57999999999999996</v>
      </c>
      <c r="N68" s="11">
        <f t="shared" si="7"/>
        <v>5.0800000051816001E-2</v>
      </c>
      <c r="O68" s="8">
        <f t="shared" si="8"/>
        <v>2.0268299205247241E-3</v>
      </c>
      <c r="P68" s="12">
        <f t="shared" ref="P68:P87" si="21">(4*O68)/(N68*PI())</f>
        <v>5.0800000051816008E-2</v>
      </c>
      <c r="Q68" s="13">
        <v>1000</v>
      </c>
      <c r="R68" s="14">
        <f t="shared" si="9"/>
        <v>5.0800000051816001E-2</v>
      </c>
      <c r="S68" s="15">
        <f t="shared" ref="S68:S87" si="22">(0.7255*(10^(-3)))</f>
        <v>7.2550000000000002E-4</v>
      </c>
      <c r="T68" s="38">
        <f t="shared" ref="T68:T87" si="23">-((LN((C68-F68)/(C68-D68)))*(U68*V68))/K68</f>
        <v>0</v>
      </c>
      <c r="U68" s="11">
        <f t="shared" ref="U68:U87" si="24">Q68*E68*O68</f>
        <v>0</v>
      </c>
      <c r="V68" s="12">
        <f>V67</f>
        <v>4181.3</v>
      </c>
    </row>
    <row r="69" spans="2:22" ht="18.75" customHeight="1">
      <c r="B69" s="33">
        <v>2</v>
      </c>
      <c r="C69" s="53">
        <v>45</v>
      </c>
      <c r="D69" s="33">
        <v>10</v>
      </c>
      <c r="E69" s="35">
        <v>0</v>
      </c>
      <c r="F69" s="36">
        <v>44.95</v>
      </c>
      <c r="G69" s="37">
        <f t="shared" si="18"/>
        <v>0</v>
      </c>
      <c r="H69" s="9">
        <f t="shared" si="19"/>
        <v>0</v>
      </c>
      <c r="I69" s="38">
        <f t="shared" si="20"/>
        <v>0</v>
      </c>
      <c r="K69" s="9">
        <f t="shared" ref="K69:K87" si="25">(L69*M69)/N69</f>
        <v>41.787401532179999</v>
      </c>
      <c r="L69" s="10">
        <v>3.66</v>
      </c>
      <c r="M69" s="10">
        <v>0.57999999999999996</v>
      </c>
      <c r="N69" s="11">
        <f t="shared" ref="N69:N87" si="26">B69/39.3700787</f>
        <v>5.0800000051816001E-2</v>
      </c>
      <c r="O69" s="8">
        <f t="shared" ref="O69:O87" si="27">((N69/2)^2)*PI()</f>
        <v>2.0268299205247241E-3</v>
      </c>
      <c r="P69" s="12">
        <f t="shared" si="21"/>
        <v>5.0800000051816008E-2</v>
      </c>
      <c r="Q69" s="13">
        <v>1000</v>
      </c>
      <c r="R69" s="14">
        <f t="shared" ref="R69:R87" si="28">N69</f>
        <v>5.0800000051816001E-2</v>
      </c>
      <c r="S69" s="15">
        <f t="shared" si="22"/>
        <v>7.2550000000000002E-4</v>
      </c>
      <c r="T69" s="38">
        <f t="shared" si="23"/>
        <v>0</v>
      </c>
      <c r="U69" s="11">
        <f t="shared" si="24"/>
        <v>0</v>
      </c>
      <c r="V69" s="12">
        <f>V68</f>
        <v>4181.3</v>
      </c>
    </row>
    <row r="70" spans="2:22" ht="18.75" customHeight="1">
      <c r="B70" s="33">
        <v>2</v>
      </c>
      <c r="C70" s="53">
        <v>45</v>
      </c>
      <c r="D70" s="33">
        <v>10</v>
      </c>
      <c r="E70" s="35">
        <v>0</v>
      </c>
      <c r="F70" s="36">
        <v>44.95</v>
      </c>
      <c r="G70" s="37">
        <f t="shared" si="18"/>
        <v>0</v>
      </c>
      <c r="H70" s="9">
        <f t="shared" si="19"/>
        <v>0</v>
      </c>
      <c r="I70" s="38">
        <f t="shared" si="20"/>
        <v>0</v>
      </c>
      <c r="K70" s="9">
        <f t="shared" si="25"/>
        <v>41.787401532179999</v>
      </c>
      <c r="L70" s="10">
        <v>3.66</v>
      </c>
      <c r="M70" s="10">
        <v>0.57999999999999996</v>
      </c>
      <c r="N70" s="11">
        <f t="shared" si="26"/>
        <v>5.0800000051816001E-2</v>
      </c>
      <c r="O70" s="8">
        <f t="shared" si="27"/>
        <v>2.0268299205247241E-3</v>
      </c>
      <c r="P70" s="12">
        <f t="shared" si="21"/>
        <v>5.0800000051816008E-2</v>
      </c>
      <c r="Q70" s="13">
        <v>1000</v>
      </c>
      <c r="R70" s="14">
        <f t="shared" si="28"/>
        <v>5.0800000051816001E-2</v>
      </c>
      <c r="S70" s="15">
        <f t="shared" si="22"/>
        <v>7.2550000000000002E-4</v>
      </c>
      <c r="T70" s="38">
        <f t="shared" si="23"/>
        <v>0</v>
      </c>
      <c r="U70" s="11">
        <f t="shared" si="24"/>
        <v>0</v>
      </c>
      <c r="V70" s="12">
        <f>V69</f>
        <v>4181.3</v>
      </c>
    </row>
    <row r="71" spans="2:22" ht="18.75" customHeight="1">
      <c r="B71" s="33">
        <v>2</v>
      </c>
      <c r="C71" s="53">
        <v>45</v>
      </c>
      <c r="D71" s="33">
        <v>10</v>
      </c>
      <c r="E71" s="35">
        <v>0</v>
      </c>
      <c r="F71" s="36">
        <v>44.95</v>
      </c>
      <c r="G71" s="37">
        <f t="shared" si="18"/>
        <v>0</v>
      </c>
      <c r="H71" s="9">
        <f t="shared" si="19"/>
        <v>0</v>
      </c>
      <c r="I71" s="38">
        <f t="shared" si="20"/>
        <v>0</v>
      </c>
      <c r="K71" s="9">
        <f t="shared" si="25"/>
        <v>41.787401532179999</v>
      </c>
      <c r="L71" s="10">
        <v>3.66</v>
      </c>
      <c r="M71" s="10">
        <v>0.57999999999999996</v>
      </c>
      <c r="N71" s="11">
        <f t="shared" si="26"/>
        <v>5.0800000051816001E-2</v>
      </c>
      <c r="O71" s="8">
        <f t="shared" si="27"/>
        <v>2.0268299205247241E-3</v>
      </c>
      <c r="P71" s="12">
        <f t="shared" si="21"/>
        <v>5.0800000051816008E-2</v>
      </c>
      <c r="Q71" s="13">
        <v>1000</v>
      </c>
      <c r="R71" s="14">
        <f t="shared" si="28"/>
        <v>5.0800000051816001E-2</v>
      </c>
      <c r="S71" s="15">
        <f t="shared" si="22"/>
        <v>7.2550000000000002E-4</v>
      </c>
      <c r="T71" s="38">
        <f t="shared" si="23"/>
        <v>0</v>
      </c>
      <c r="U71" s="11">
        <f t="shared" si="24"/>
        <v>0</v>
      </c>
      <c r="V71" s="12">
        <f>V70</f>
        <v>4181.3</v>
      </c>
    </row>
    <row r="72" spans="2:22" ht="18.75" customHeight="1">
      <c r="B72" s="33">
        <v>2</v>
      </c>
      <c r="C72" s="53">
        <v>45</v>
      </c>
      <c r="D72" s="33">
        <v>10</v>
      </c>
      <c r="E72" s="35">
        <v>0</v>
      </c>
      <c r="F72" s="36">
        <v>44.95</v>
      </c>
      <c r="G72" s="37">
        <f t="shared" si="18"/>
        <v>0</v>
      </c>
      <c r="H72" s="9">
        <f t="shared" si="19"/>
        <v>0</v>
      </c>
      <c r="I72" s="38">
        <f t="shared" si="20"/>
        <v>0</v>
      </c>
      <c r="K72" s="9">
        <f t="shared" si="25"/>
        <v>41.787401532179999</v>
      </c>
      <c r="L72" s="10">
        <v>3.66</v>
      </c>
      <c r="M72" s="10">
        <v>0.57999999999999996</v>
      </c>
      <c r="N72" s="11">
        <f t="shared" si="26"/>
        <v>5.0800000051816001E-2</v>
      </c>
      <c r="O72" s="8">
        <f t="shared" si="27"/>
        <v>2.0268299205247241E-3</v>
      </c>
      <c r="P72" s="12">
        <f t="shared" si="21"/>
        <v>5.0800000051816008E-2</v>
      </c>
      <c r="Q72" s="13">
        <v>1000</v>
      </c>
      <c r="R72" s="14">
        <f t="shared" si="28"/>
        <v>5.0800000051816001E-2</v>
      </c>
      <c r="S72" s="15">
        <f t="shared" si="22"/>
        <v>7.2550000000000002E-4</v>
      </c>
      <c r="T72" s="38">
        <f t="shared" si="23"/>
        <v>0</v>
      </c>
      <c r="U72" s="11">
        <f t="shared" si="24"/>
        <v>0</v>
      </c>
      <c r="V72" s="12">
        <f>4.1813*1000</f>
        <v>4181.3</v>
      </c>
    </row>
    <row r="73" spans="2:22" ht="18.75" customHeight="1">
      <c r="B73" s="33">
        <v>2</v>
      </c>
      <c r="C73" s="53">
        <v>45</v>
      </c>
      <c r="D73" s="33">
        <v>10</v>
      </c>
      <c r="E73" s="35">
        <v>0</v>
      </c>
      <c r="F73" s="36">
        <v>44.95</v>
      </c>
      <c r="G73" s="37">
        <f t="shared" si="18"/>
        <v>0</v>
      </c>
      <c r="H73" s="9">
        <f t="shared" si="19"/>
        <v>0</v>
      </c>
      <c r="I73" s="38">
        <f t="shared" si="20"/>
        <v>0</v>
      </c>
      <c r="K73" s="9">
        <f t="shared" si="25"/>
        <v>41.787401532179999</v>
      </c>
      <c r="L73" s="10">
        <v>3.66</v>
      </c>
      <c r="M73" s="10">
        <v>0.57999999999999996</v>
      </c>
      <c r="N73" s="11">
        <f t="shared" si="26"/>
        <v>5.0800000051816001E-2</v>
      </c>
      <c r="O73" s="8">
        <f t="shared" si="27"/>
        <v>2.0268299205247241E-3</v>
      </c>
      <c r="P73" s="12">
        <f t="shared" si="21"/>
        <v>5.0800000051816008E-2</v>
      </c>
      <c r="Q73" s="13">
        <v>1000</v>
      </c>
      <c r="R73" s="14">
        <f t="shared" si="28"/>
        <v>5.0800000051816001E-2</v>
      </c>
      <c r="S73" s="15">
        <f t="shared" si="22"/>
        <v>7.2550000000000002E-4</v>
      </c>
      <c r="T73" s="38">
        <f t="shared" si="23"/>
        <v>0</v>
      </c>
      <c r="U73" s="11">
        <f t="shared" si="24"/>
        <v>0</v>
      </c>
      <c r="V73" s="12">
        <f>4.1813*1000</f>
        <v>4181.3</v>
      </c>
    </row>
    <row r="74" spans="2:22" ht="18.75" customHeight="1">
      <c r="B74" s="33">
        <v>2</v>
      </c>
      <c r="C74" s="53">
        <v>45</v>
      </c>
      <c r="D74" s="33">
        <v>10</v>
      </c>
      <c r="E74" s="35">
        <v>0</v>
      </c>
      <c r="F74" s="36">
        <v>44.95</v>
      </c>
      <c r="G74" s="37">
        <f t="shared" si="18"/>
        <v>0</v>
      </c>
      <c r="H74" s="9">
        <f t="shared" si="19"/>
        <v>0</v>
      </c>
      <c r="I74" s="38">
        <f t="shared" si="20"/>
        <v>0</v>
      </c>
      <c r="K74" s="9">
        <f t="shared" si="25"/>
        <v>41.787401532179999</v>
      </c>
      <c r="L74" s="10">
        <v>3.66</v>
      </c>
      <c r="M74" s="10">
        <v>0.57999999999999996</v>
      </c>
      <c r="N74" s="11">
        <f t="shared" si="26"/>
        <v>5.0800000051816001E-2</v>
      </c>
      <c r="O74" s="8">
        <f t="shared" si="27"/>
        <v>2.0268299205247241E-3</v>
      </c>
      <c r="P74" s="12">
        <f t="shared" si="21"/>
        <v>5.0800000051816008E-2</v>
      </c>
      <c r="Q74" s="13">
        <v>1000</v>
      </c>
      <c r="R74" s="14">
        <f t="shared" si="28"/>
        <v>5.0800000051816001E-2</v>
      </c>
      <c r="S74" s="15">
        <f t="shared" si="22"/>
        <v>7.2550000000000002E-4</v>
      </c>
      <c r="T74" s="38">
        <f t="shared" si="23"/>
        <v>0</v>
      </c>
      <c r="U74" s="11">
        <f t="shared" si="24"/>
        <v>0</v>
      </c>
      <c r="V74" s="12">
        <f>V72</f>
        <v>4181.3</v>
      </c>
    </row>
    <row r="75" spans="2:22" ht="18.75" customHeight="1">
      <c r="B75" s="33">
        <v>2</v>
      </c>
      <c r="C75" s="53">
        <v>45</v>
      </c>
      <c r="D75" s="33">
        <v>10</v>
      </c>
      <c r="E75" s="35">
        <v>0</v>
      </c>
      <c r="F75" s="36">
        <v>44.95</v>
      </c>
      <c r="G75" s="37">
        <f t="shared" si="18"/>
        <v>0</v>
      </c>
      <c r="H75" s="9">
        <f t="shared" si="19"/>
        <v>0</v>
      </c>
      <c r="I75" s="38">
        <f t="shared" si="20"/>
        <v>0</v>
      </c>
      <c r="K75" s="9">
        <f t="shared" si="25"/>
        <v>41.787401532179999</v>
      </c>
      <c r="L75" s="10">
        <v>3.66</v>
      </c>
      <c r="M75" s="10">
        <v>0.57999999999999996</v>
      </c>
      <c r="N75" s="11">
        <f t="shared" si="26"/>
        <v>5.0800000051816001E-2</v>
      </c>
      <c r="O75" s="8">
        <f t="shared" si="27"/>
        <v>2.0268299205247241E-3</v>
      </c>
      <c r="P75" s="12">
        <f t="shared" si="21"/>
        <v>5.0800000051816008E-2</v>
      </c>
      <c r="Q75" s="13">
        <v>1000</v>
      </c>
      <c r="R75" s="14">
        <f t="shared" si="28"/>
        <v>5.0800000051816001E-2</v>
      </c>
      <c r="S75" s="15">
        <f t="shared" si="22"/>
        <v>7.2550000000000002E-4</v>
      </c>
      <c r="T75" s="38">
        <f t="shared" si="23"/>
        <v>0</v>
      </c>
      <c r="U75" s="11">
        <f t="shared" si="24"/>
        <v>0</v>
      </c>
      <c r="V75" s="12">
        <f>V74</f>
        <v>4181.3</v>
      </c>
    </row>
    <row r="76" spans="2:22" ht="18.75" customHeight="1">
      <c r="B76" s="33">
        <v>2</v>
      </c>
      <c r="C76" s="53">
        <v>45</v>
      </c>
      <c r="D76" s="33">
        <v>10</v>
      </c>
      <c r="E76" s="35">
        <v>0</v>
      </c>
      <c r="F76" s="36">
        <v>44.95</v>
      </c>
      <c r="G76" s="37">
        <f t="shared" si="18"/>
        <v>0</v>
      </c>
      <c r="H76" s="9">
        <f t="shared" si="19"/>
        <v>0</v>
      </c>
      <c r="I76" s="38">
        <f t="shared" si="20"/>
        <v>0</v>
      </c>
      <c r="K76" s="9">
        <f t="shared" si="25"/>
        <v>41.787401532179999</v>
      </c>
      <c r="L76" s="10">
        <v>3.66</v>
      </c>
      <c r="M76" s="10">
        <v>0.57999999999999996</v>
      </c>
      <c r="N76" s="11">
        <f t="shared" si="26"/>
        <v>5.0800000051816001E-2</v>
      </c>
      <c r="O76" s="8">
        <f t="shared" si="27"/>
        <v>2.0268299205247241E-3</v>
      </c>
      <c r="P76" s="12">
        <f t="shared" si="21"/>
        <v>5.0800000051816008E-2</v>
      </c>
      <c r="Q76" s="13">
        <v>1000</v>
      </c>
      <c r="R76" s="14">
        <f t="shared" si="28"/>
        <v>5.0800000051816001E-2</v>
      </c>
      <c r="S76" s="15">
        <f t="shared" si="22"/>
        <v>7.2550000000000002E-4</v>
      </c>
      <c r="T76" s="38">
        <f t="shared" si="23"/>
        <v>0</v>
      </c>
      <c r="U76" s="11">
        <f t="shared" si="24"/>
        <v>0</v>
      </c>
      <c r="V76" s="12">
        <f>V75</f>
        <v>4181.3</v>
      </c>
    </row>
    <row r="77" spans="2:22" ht="18.75" customHeight="1">
      <c r="B77" s="33">
        <v>2</v>
      </c>
      <c r="C77" s="53">
        <v>45</v>
      </c>
      <c r="D77" s="33">
        <v>10</v>
      </c>
      <c r="E77" s="35">
        <v>0</v>
      </c>
      <c r="F77" s="36">
        <v>44.95</v>
      </c>
      <c r="G77" s="37">
        <f t="shared" si="18"/>
        <v>0</v>
      </c>
      <c r="H77" s="9">
        <f t="shared" si="19"/>
        <v>0</v>
      </c>
      <c r="I77" s="38">
        <f t="shared" si="20"/>
        <v>0</v>
      </c>
      <c r="K77" s="9">
        <f t="shared" si="25"/>
        <v>41.787401532179999</v>
      </c>
      <c r="L77" s="10">
        <v>3.66</v>
      </c>
      <c r="M77" s="10">
        <v>0.57999999999999996</v>
      </c>
      <c r="N77" s="11">
        <f t="shared" si="26"/>
        <v>5.0800000051816001E-2</v>
      </c>
      <c r="O77" s="8">
        <f t="shared" si="27"/>
        <v>2.0268299205247241E-3</v>
      </c>
      <c r="P77" s="12">
        <f t="shared" si="21"/>
        <v>5.0800000051816008E-2</v>
      </c>
      <c r="Q77" s="13">
        <v>1000</v>
      </c>
      <c r="R77" s="14">
        <f t="shared" si="28"/>
        <v>5.0800000051816001E-2</v>
      </c>
      <c r="S77" s="15">
        <f t="shared" si="22"/>
        <v>7.2550000000000002E-4</v>
      </c>
      <c r="T77" s="38">
        <f t="shared" si="23"/>
        <v>0</v>
      </c>
      <c r="U77" s="11">
        <f t="shared" si="24"/>
        <v>0</v>
      </c>
      <c r="V77" s="12">
        <f>V76</f>
        <v>4181.3</v>
      </c>
    </row>
    <row r="78" spans="2:22" ht="18.75" customHeight="1">
      <c r="B78" s="33">
        <v>2</v>
      </c>
      <c r="C78" s="53">
        <v>45</v>
      </c>
      <c r="D78" s="33">
        <v>10</v>
      </c>
      <c r="E78" s="35">
        <v>0</v>
      </c>
      <c r="F78" s="36">
        <v>44.95</v>
      </c>
      <c r="G78" s="37">
        <f t="shared" si="18"/>
        <v>0</v>
      </c>
      <c r="H78" s="9">
        <f t="shared" si="19"/>
        <v>0</v>
      </c>
      <c r="I78" s="38">
        <f t="shared" si="20"/>
        <v>0</v>
      </c>
      <c r="K78" s="9">
        <f t="shared" si="25"/>
        <v>41.787401532179999</v>
      </c>
      <c r="L78" s="10">
        <v>3.66</v>
      </c>
      <c r="M78" s="10">
        <v>0.57999999999999996</v>
      </c>
      <c r="N78" s="11">
        <f t="shared" si="26"/>
        <v>5.0800000051816001E-2</v>
      </c>
      <c r="O78" s="8">
        <f t="shared" si="27"/>
        <v>2.0268299205247241E-3</v>
      </c>
      <c r="P78" s="12">
        <f t="shared" si="21"/>
        <v>5.0800000051816008E-2</v>
      </c>
      <c r="Q78" s="13">
        <v>1000</v>
      </c>
      <c r="R78" s="14">
        <f t="shared" si="28"/>
        <v>5.0800000051816001E-2</v>
      </c>
      <c r="S78" s="15">
        <f t="shared" si="22"/>
        <v>7.2550000000000002E-4</v>
      </c>
      <c r="T78" s="38">
        <f t="shared" si="23"/>
        <v>0</v>
      </c>
      <c r="U78" s="11">
        <f t="shared" si="24"/>
        <v>0</v>
      </c>
      <c r="V78" s="12">
        <f>V77</f>
        <v>4181.3</v>
      </c>
    </row>
    <row r="79" spans="2:22" ht="18.75" customHeight="1">
      <c r="B79" s="33">
        <v>2</v>
      </c>
      <c r="C79" s="53">
        <v>45</v>
      </c>
      <c r="D79" s="33">
        <v>10</v>
      </c>
      <c r="E79" s="35">
        <v>0</v>
      </c>
      <c r="F79" s="36">
        <v>44.95</v>
      </c>
      <c r="G79" s="37">
        <f t="shared" si="18"/>
        <v>0</v>
      </c>
      <c r="H79" s="9">
        <f t="shared" si="19"/>
        <v>0</v>
      </c>
      <c r="I79" s="38">
        <f t="shared" si="20"/>
        <v>0</v>
      </c>
      <c r="K79" s="9">
        <f t="shared" si="25"/>
        <v>41.787401532179999</v>
      </c>
      <c r="L79" s="10">
        <v>3.66</v>
      </c>
      <c r="M79" s="10">
        <v>0.57999999999999996</v>
      </c>
      <c r="N79" s="11">
        <f t="shared" si="26"/>
        <v>5.0800000051816001E-2</v>
      </c>
      <c r="O79" s="8">
        <f t="shared" si="27"/>
        <v>2.0268299205247241E-3</v>
      </c>
      <c r="P79" s="12">
        <f t="shared" si="21"/>
        <v>5.0800000051816008E-2</v>
      </c>
      <c r="Q79" s="13">
        <v>1000</v>
      </c>
      <c r="R79" s="14">
        <f t="shared" si="28"/>
        <v>5.0800000051816001E-2</v>
      </c>
      <c r="S79" s="15">
        <f t="shared" si="22"/>
        <v>7.2550000000000002E-4</v>
      </c>
      <c r="T79" s="38">
        <f t="shared" si="23"/>
        <v>0</v>
      </c>
      <c r="U79" s="11">
        <f t="shared" si="24"/>
        <v>0</v>
      </c>
      <c r="V79" s="12">
        <f>V78</f>
        <v>4181.3</v>
      </c>
    </row>
    <row r="80" spans="2:22" ht="18.75" customHeight="1">
      <c r="B80" s="33">
        <v>2</v>
      </c>
      <c r="C80" s="53">
        <v>45</v>
      </c>
      <c r="D80" s="33">
        <v>10</v>
      </c>
      <c r="E80" s="35">
        <v>0</v>
      </c>
      <c r="F80" s="36">
        <v>44.95</v>
      </c>
      <c r="G80" s="37">
        <f t="shared" si="18"/>
        <v>0</v>
      </c>
      <c r="H80" s="9">
        <f t="shared" si="19"/>
        <v>0</v>
      </c>
      <c r="I80" s="38">
        <f t="shared" si="20"/>
        <v>0</v>
      </c>
      <c r="K80" s="9">
        <f t="shared" si="25"/>
        <v>41.787401532179999</v>
      </c>
      <c r="L80" s="10">
        <v>3.66</v>
      </c>
      <c r="M80" s="10">
        <v>0.57999999999999996</v>
      </c>
      <c r="N80" s="11">
        <f t="shared" si="26"/>
        <v>5.0800000051816001E-2</v>
      </c>
      <c r="O80" s="8">
        <f t="shared" si="27"/>
        <v>2.0268299205247241E-3</v>
      </c>
      <c r="P80" s="12">
        <f t="shared" si="21"/>
        <v>5.0800000051816008E-2</v>
      </c>
      <c r="Q80" s="13">
        <v>1000</v>
      </c>
      <c r="R80" s="14">
        <f t="shared" si="28"/>
        <v>5.0800000051816001E-2</v>
      </c>
      <c r="S80" s="15">
        <f t="shared" si="22"/>
        <v>7.2550000000000002E-4</v>
      </c>
      <c r="T80" s="38">
        <f t="shared" si="23"/>
        <v>0</v>
      </c>
      <c r="U80" s="11">
        <f t="shared" si="24"/>
        <v>0</v>
      </c>
      <c r="V80" s="12">
        <f>4.1813*1000</f>
        <v>4181.3</v>
      </c>
    </row>
    <row r="81" spans="2:22" ht="18.75" customHeight="1">
      <c r="B81" s="33">
        <v>2</v>
      </c>
      <c r="C81" s="53">
        <v>45</v>
      </c>
      <c r="D81" s="33">
        <v>10</v>
      </c>
      <c r="E81" s="35">
        <v>0</v>
      </c>
      <c r="F81" s="36">
        <v>44.95</v>
      </c>
      <c r="G81" s="37">
        <f t="shared" si="18"/>
        <v>0</v>
      </c>
      <c r="H81" s="9">
        <f t="shared" si="19"/>
        <v>0</v>
      </c>
      <c r="I81" s="38">
        <f t="shared" si="20"/>
        <v>0</v>
      </c>
      <c r="K81" s="9">
        <f t="shared" si="25"/>
        <v>41.787401532179999</v>
      </c>
      <c r="L81" s="10">
        <v>3.66</v>
      </c>
      <c r="M81" s="10">
        <v>0.57999999999999996</v>
      </c>
      <c r="N81" s="11">
        <f t="shared" si="26"/>
        <v>5.0800000051816001E-2</v>
      </c>
      <c r="O81" s="8">
        <f t="shared" si="27"/>
        <v>2.0268299205247241E-3</v>
      </c>
      <c r="P81" s="12">
        <f t="shared" si="21"/>
        <v>5.0800000051816008E-2</v>
      </c>
      <c r="Q81" s="13">
        <v>1000</v>
      </c>
      <c r="R81" s="14">
        <f t="shared" si="28"/>
        <v>5.0800000051816001E-2</v>
      </c>
      <c r="S81" s="15">
        <f t="shared" si="22"/>
        <v>7.2550000000000002E-4</v>
      </c>
      <c r="T81" s="38">
        <f t="shared" si="23"/>
        <v>0</v>
      </c>
      <c r="U81" s="11">
        <f t="shared" si="24"/>
        <v>0</v>
      </c>
      <c r="V81" s="12">
        <f>4.1813*1000</f>
        <v>4181.3</v>
      </c>
    </row>
    <row r="82" spans="2:22" ht="18.75" customHeight="1">
      <c r="B82" s="33">
        <v>2</v>
      </c>
      <c r="C82" s="53">
        <v>45</v>
      </c>
      <c r="D82" s="33">
        <v>10</v>
      </c>
      <c r="E82" s="35">
        <v>0</v>
      </c>
      <c r="F82" s="36">
        <v>44.95</v>
      </c>
      <c r="G82" s="37">
        <f t="shared" si="18"/>
        <v>0</v>
      </c>
      <c r="H82" s="9">
        <f t="shared" si="19"/>
        <v>0</v>
      </c>
      <c r="I82" s="38">
        <f t="shared" si="20"/>
        <v>0</v>
      </c>
      <c r="K82" s="9">
        <f t="shared" si="25"/>
        <v>41.787401532179999</v>
      </c>
      <c r="L82" s="10">
        <v>3.66</v>
      </c>
      <c r="M82" s="10">
        <v>0.57999999999999996</v>
      </c>
      <c r="N82" s="11">
        <f t="shared" si="26"/>
        <v>5.0800000051816001E-2</v>
      </c>
      <c r="O82" s="8">
        <f t="shared" si="27"/>
        <v>2.0268299205247241E-3</v>
      </c>
      <c r="P82" s="12">
        <f t="shared" si="21"/>
        <v>5.0800000051816008E-2</v>
      </c>
      <c r="Q82" s="13">
        <v>1000</v>
      </c>
      <c r="R82" s="14">
        <f t="shared" si="28"/>
        <v>5.0800000051816001E-2</v>
      </c>
      <c r="S82" s="15">
        <f t="shared" si="22"/>
        <v>7.2550000000000002E-4</v>
      </c>
      <c r="T82" s="38">
        <f t="shared" si="23"/>
        <v>0</v>
      </c>
      <c r="U82" s="11">
        <f t="shared" si="24"/>
        <v>0</v>
      </c>
      <c r="V82" s="12">
        <f>V80</f>
        <v>4181.3</v>
      </c>
    </row>
    <row r="83" spans="2:22" ht="18.75" customHeight="1">
      <c r="B83" s="33">
        <v>2</v>
      </c>
      <c r="C83" s="53">
        <v>45</v>
      </c>
      <c r="D83" s="33">
        <v>10</v>
      </c>
      <c r="E83" s="35">
        <v>0</v>
      </c>
      <c r="F83" s="36">
        <v>44.95</v>
      </c>
      <c r="G83" s="37">
        <f t="shared" si="18"/>
        <v>0</v>
      </c>
      <c r="H83" s="9">
        <f t="shared" si="19"/>
        <v>0</v>
      </c>
      <c r="I83" s="38">
        <f t="shared" si="20"/>
        <v>0</v>
      </c>
      <c r="K83" s="9">
        <f t="shared" si="25"/>
        <v>41.787401532179999</v>
      </c>
      <c r="L83" s="10">
        <v>3.66</v>
      </c>
      <c r="M83" s="10">
        <v>0.57999999999999996</v>
      </c>
      <c r="N83" s="11">
        <f t="shared" si="26"/>
        <v>5.0800000051816001E-2</v>
      </c>
      <c r="O83" s="8">
        <f t="shared" si="27"/>
        <v>2.0268299205247241E-3</v>
      </c>
      <c r="P83" s="12">
        <f t="shared" si="21"/>
        <v>5.0800000051816008E-2</v>
      </c>
      <c r="Q83" s="13">
        <v>1000</v>
      </c>
      <c r="R83" s="14">
        <f t="shared" si="28"/>
        <v>5.0800000051816001E-2</v>
      </c>
      <c r="S83" s="15">
        <f t="shared" si="22"/>
        <v>7.2550000000000002E-4</v>
      </c>
      <c r="T83" s="38">
        <f t="shared" si="23"/>
        <v>0</v>
      </c>
      <c r="U83" s="11">
        <f t="shared" si="24"/>
        <v>0</v>
      </c>
      <c r="V83" s="12">
        <f>V82</f>
        <v>4181.3</v>
      </c>
    </row>
    <row r="84" spans="2:22" ht="18.75" customHeight="1">
      <c r="B84" s="33">
        <v>2</v>
      </c>
      <c r="C84" s="53">
        <v>45</v>
      </c>
      <c r="D84" s="33">
        <v>10</v>
      </c>
      <c r="E84" s="35">
        <v>0</v>
      </c>
      <c r="F84" s="36">
        <v>44.95</v>
      </c>
      <c r="G84" s="37">
        <f t="shared" si="18"/>
        <v>0</v>
      </c>
      <c r="H84" s="9">
        <f t="shared" si="19"/>
        <v>0</v>
      </c>
      <c r="I84" s="38">
        <f t="shared" si="20"/>
        <v>0</v>
      </c>
      <c r="K84" s="9">
        <f t="shared" si="25"/>
        <v>41.787401532179999</v>
      </c>
      <c r="L84" s="10">
        <v>3.66</v>
      </c>
      <c r="M84" s="10">
        <v>0.57999999999999996</v>
      </c>
      <c r="N84" s="11">
        <f t="shared" si="26"/>
        <v>5.0800000051816001E-2</v>
      </c>
      <c r="O84" s="8">
        <f t="shared" si="27"/>
        <v>2.0268299205247241E-3</v>
      </c>
      <c r="P84" s="12">
        <f t="shared" si="21"/>
        <v>5.0800000051816008E-2</v>
      </c>
      <c r="Q84" s="13">
        <v>1000</v>
      </c>
      <c r="R84" s="14">
        <f t="shared" si="28"/>
        <v>5.0800000051816001E-2</v>
      </c>
      <c r="S84" s="15">
        <f t="shared" si="22"/>
        <v>7.2550000000000002E-4</v>
      </c>
      <c r="T84" s="38">
        <f t="shared" si="23"/>
        <v>0</v>
      </c>
      <c r="U84" s="11">
        <f t="shared" si="24"/>
        <v>0</v>
      </c>
      <c r="V84" s="12">
        <f>V83</f>
        <v>4181.3</v>
      </c>
    </row>
    <row r="85" spans="2:22" ht="18.75" customHeight="1">
      <c r="B85" s="33">
        <v>2</v>
      </c>
      <c r="C85" s="53">
        <v>45</v>
      </c>
      <c r="D85" s="33">
        <v>10</v>
      </c>
      <c r="E85" s="35">
        <v>0</v>
      </c>
      <c r="F85" s="36">
        <v>44.95</v>
      </c>
      <c r="G85" s="37">
        <f t="shared" si="18"/>
        <v>0</v>
      </c>
      <c r="H85" s="9">
        <f t="shared" si="19"/>
        <v>0</v>
      </c>
      <c r="I85" s="38">
        <f t="shared" si="20"/>
        <v>0</v>
      </c>
      <c r="K85" s="9">
        <f t="shared" si="25"/>
        <v>41.787401532179999</v>
      </c>
      <c r="L85" s="10">
        <v>3.66</v>
      </c>
      <c r="M85" s="10">
        <v>0.57999999999999996</v>
      </c>
      <c r="N85" s="11">
        <f t="shared" si="26"/>
        <v>5.0800000051816001E-2</v>
      </c>
      <c r="O85" s="8">
        <f t="shared" si="27"/>
        <v>2.0268299205247241E-3</v>
      </c>
      <c r="P85" s="12">
        <f t="shared" si="21"/>
        <v>5.0800000051816008E-2</v>
      </c>
      <c r="Q85" s="13">
        <v>1000</v>
      </c>
      <c r="R85" s="14">
        <f t="shared" si="28"/>
        <v>5.0800000051816001E-2</v>
      </c>
      <c r="S85" s="15">
        <f t="shared" si="22"/>
        <v>7.2550000000000002E-4</v>
      </c>
      <c r="T85" s="38">
        <f t="shared" si="23"/>
        <v>0</v>
      </c>
      <c r="U85" s="11">
        <f t="shared" si="24"/>
        <v>0</v>
      </c>
      <c r="V85" s="12">
        <f>V84</f>
        <v>4181.3</v>
      </c>
    </row>
    <row r="86" spans="2:22" ht="18.75" customHeight="1">
      <c r="B86" s="33">
        <v>2</v>
      </c>
      <c r="C86" s="53">
        <v>45</v>
      </c>
      <c r="D86" s="33">
        <v>10</v>
      </c>
      <c r="E86" s="35">
        <v>0</v>
      </c>
      <c r="F86" s="36">
        <v>44.95</v>
      </c>
      <c r="G86" s="37">
        <f t="shared" si="18"/>
        <v>0</v>
      </c>
      <c r="H86" s="9">
        <f t="shared" si="19"/>
        <v>0</v>
      </c>
      <c r="I86" s="38">
        <f t="shared" si="20"/>
        <v>0</v>
      </c>
      <c r="K86" s="9">
        <f t="shared" si="25"/>
        <v>41.787401532179999</v>
      </c>
      <c r="L86" s="10">
        <v>3.66</v>
      </c>
      <c r="M86" s="10">
        <v>0.57999999999999996</v>
      </c>
      <c r="N86" s="11">
        <f t="shared" si="26"/>
        <v>5.0800000051816001E-2</v>
      </c>
      <c r="O86" s="8">
        <f t="shared" si="27"/>
        <v>2.0268299205247241E-3</v>
      </c>
      <c r="P86" s="12">
        <f t="shared" si="21"/>
        <v>5.0800000051816008E-2</v>
      </c>
      <c r="Q86" s="13">
        <v>1000</v>
      </c>
      <c r="R86" s="14">
        <f t="shared" si="28"/>
        <v>5.0800000051816001E-2</v>
      </c>
      <c r="S86" s="15">
        <f t="shared" si="22"/>
        <v>7.2550000000000002E-4</v>
      </c>
      <c r="T86" s="38">
        <f t="shared" si="23"/>
        <v>0</v>
      </c>
      <c r="U86" s="11">
        <f t="shared" si="24"/>
        <v>0</v>
      </c>
      <c r="V86" s="12">
        <f>V85</f>
        <v>4181.3</v>
      </c>
    </row>
    <row r="87" spans="2:22" ht="18.75" customHeight="1">
      <c r="B87" s="33">
        <v>2</v>
      </c>
      <c r="C87" s="53">
        <v>45</v>
      </c>
      <c r="D87" s="33">
        <v>10</v>
      </c>
      <c r="E87" s="35">
        <v>0</v>
      </c>
      <c r="F87" s="36">
        <v>44.95</v>
      </c>
      <c r="G87" s="37">
        <f t="shared" si="18"/>
        <v>0</v>
      </c>
      <c r="H87" s="18">
        <f t="shared" si="19"/>
        <v>0</v>
      </c>
      <c r="I87" s="38">
        <f t="shared" si="20"/>
        <v>0</v>
      </c>
      <c r="K87" s="18">
        <f t="shared" si="25"/>
        <v>41.787401532179999</v>
      </c>
      <c r="L87" s="19">
        <v>3.66</v>
      </c>
      <c r="M87" s="19">
        <v>0.57999999999999996</v>
      </c>
      <c r="N87" s="20">
        <f t="shared" si="26"/>
        <v>5.0800000051816001E-2</v>
      </c>
      <c r="O87" s="17">
        <f t="shared" si="27"/>
        <v>2.0268299205247241E-3</v>
      </c>
      <c r="P87" s="21">
        <f t="shared" si="21"/>
        <v>5.0800000051816008E-2</v>
      </c>
      <c r="Q87" s="22">
        <v>1000</v>
      </c>
      <c r="R87" s="23">
        <f t="shared" si="28"/>
        <v>5.0800000051816001E-2</v>
      </c>
      <c r="S87" s="24">
        <f t="shared" si="22"/>
        <v>7.2550000000000002E-4</v>
      </c>
      <c r="T87" s="38">
        <f t="shared" si="23"/>
        <v>0</v>
      </c>
      <c r="U87" s="20">
        <f t="shared" si="24"/>
        <v>0</v>
      </c>
      <c r="V87" s="21">
        <f>V86</f>
        <v>4181.3</v>
      </c>
    </row>
  </sheetData>
  <pageMargins left="0.7" right="0.7" top="0.75" bottom="0.75" header="0.3" footer="0.3"/>
  <pageSetup scale="69" orientation="portrait" r:id="rId1"/>
  <rowBreaks count="1" manualBreakCount="1">
    <brk id="46" max="16383" man="1"/>
  </rowBreaks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87"/>
  <sheetViews>
    <sheetView topLeftCell="E1" zoomScale="70" zoomScaleNormal="70" workbookViewId="0">
      <selection activeCell="I4" sqref="I4"/>
    </sheetView>
  </sheetViews>
  <sheetFormatPr defaultRowHeight="15"/>
  <cols>
    <col min="1" max="1" width="9.140625" style="1"/>
    <col min="2" max="2" width="16" style="1" customWidth="1"/>
    <col min="3" max="3" width="23" style="1" customWidth="1"/>
    <col min="4" max="4" width="12.85546875" style="1" customWidth="1"/>
    <col min="5" max="5" width="14.5703125" style="1" customWidth="1"/>
    <col min="6" max="6" width="15" style="1" customWidth="1"/>
    <col min="7" max="7" width="16.5703125" style="1" customWidth="1"/>
    <col min="8" max="8" width="14.7109375" style="1" customWidth="1"/>
    <col min="9" max="10" width="14.7109375" customWidth="1"/>
    <col min="11" max="11" width="20.28515625" style="1" customWidth="1"/>
    <col min="12" max="12" width="23.42578125" style="1" customWidth="1"/>
    <col min="13" max="13" width="17.140625" style="1" bestFit="1" customWidth="1"/>
    <col min="14" max="14" width="18.28515625" style="1" customWidth="1"/>
    <col min="15" max="15" width="21.140625" style="1" customWidth="1"/>
    <col min="16" max="16" width="17.140625" style="1" customWidth="1"/>
    <col min="17" max="17" width="15" style="1" bestFit="1" customWidth="1"/>
    <col min="18" max="18" width="15" style="1" customWidth="1"/>
    <col min="19" max="19" width="15.85546875" style="25" customWidth="1"/>
    <col min="20" max="20" width="13" style="27" customWidth="1"/>
    <col min="21" max="21" width="15.42578125" style="1" customWidth="1"/>
    <col min="22" max="22" width="15" style="1" bestFit="1" customWidth="1"/>
    <col min="23" max="23" width="12" style="25" bestFit="1" customWidth="1"/>
    <col min="24" max="16384" width="9.140625" style="1"/>
  </cols>
  <sheetData>
    <row r="1" spans="2:23">
      <c r="C1" s="2"/>
      <c r="K1" s="2"/>
    </row>
    <row r="2" spans="2:23" s="4" customFormat="1" ht="50.25" customHeight="1">
      <c r="B2" s="3" t="s">
        <v>0</v>
      </c>
      <c r="C2" s="3" t="s">
        <v>13</v>
      </c>
      <c r="D2" s="3" t="s">
        <v>17</v>
      </c>
      <c r="E2" s="3" t="s">
        <v>9</v>
      </c>
      <c r="F2" s="3" t="s">
        <v>12</v>
      </c>
      <c r="G2" s="26" t="s">
        <v>26</v>
      </c>
      <c r="H2" s="3" t="s">
        <v>7</v>
      </c>
      <c r="I2" s="3" t="s">
        <v>23</v>
      </c>
      <c r="J2"/>
      <c r="K2"/>
      <c r="L2" s="3" t="s">
        <v>1</v>
      </c>
      <c r="M2" s="3" t="s">
        <v>2</v>
      </c>
      <c r="N2" s="3" t="s">
        <v>3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10</v>
      </c>
      <c r="T2" s="3" t="s">
        <v>11</v>
      </c>
      <c r="U2" s="26" t="s">
        <v>14</v>
      </c>
      <c r="V2" s="28" t="s">
        <v>15</v>
      </c>
      <c r="W2" s="3" t="s">
        <v>16</v>
      </c>
    </row>
    <row r="3" spans="2:23" ht="18.75" customHeight="1">
      <c r="B3" s="5"/>
      <c r="C3" s="5"/>
      <c r="D3" s="5"/>
      <c r="E3" s="7"/>
      <c r="F3" s="5"/>
      <c r="G3" s="7"/>
      <c r="H3" s="6"/>
      <c r="I3" s="5"/>
      <c r="K3"/>
      <c r="L3" s="6"/>
      <c r="M3" s="7"/>
      <c r="N3" s="7"/>
      <c r="O3" s="7"/>
      <c r="P3" s="5"/>
      <c r="Q3" s="5"/>
      <c r="R3" s="7"/>
      <c r="S3" s="7"/>
      <c r="T3" s="7"/>
      <c r="U3" s="7"/>
      <c r="V3" s="29"/>
      <c r="W3" s="5"/>
    </row>
    <row r="4" spans="2:23" ht="18.75" customHeight="1">
      <c r="B4" s="33">
        <v>3</v>
      </c>
      <c r="C4" s="34">
        <v>45</v>
      </c>
      <c r="D4" s="33">
        <v>10</v>
      </c>
      <c r="E4" s="35">
        <v>0</v>
      </c>
      <c r="F4" s="36">
        <v>44.95</v>
      </c>
      <c r="G4" s="37">
        <f t="shared" ref="G4:G35" si="0">U4/(2*PI()*(S4/2))</f>
        <v>0</v>
      </c>
      <c r="H4" s="9">
        <f t="shared" ref="H4:H35" si="1">(R4*E4*S4)/T4</f>
        <v>0</v>
      </c>
      <c r="I4" s="38">
        <f t="shared" ref="I4:I35" si="2">(E4*P4)*1000*60</f>
        <v>0</v>
      </c>
      <c r="K4"/>
      <c r="L4" s="9">
        <f>(M4*N4)/O4</f>
        <v>27.858267688119998</v>
      </c>
      <c r="M4" s="10">
        <v>3.66</v>
      </c>
      <c r="N4" s="10">
        <v>0.57999999999999996</v>
      </c>
      <c r="O4" s="11">
        <f>B4/39.3700787</f>
        <v>7.6200000077723998E-2</v>
      </c>
      <c r="P4" s="8">
        <f>((O4/2)^2)*PI()</f>
        <v>4.560367321180629E-3</v>
      </c>
      <c r="Q4" s="12">
        <f t="shared" ref="Q4:Q67" si="3">(4*P4)/(O4*PI())</f>
        <v>7.6200000077723998E-2</v>
      </c>
      <c r="R4" s="13">
        <v>1000</v>
      </c>
      <c r="S4" s="14">
        <f>O4</f>
        <v>7.6200000077723998E-2</v>
      </c>
      <c r="T4" s="15">
        <f t="shared" ref="T4:T67" si="4">(0.7255*(10^(-3)))</f>
        <v>7.2550000000000002E-4</v>
      </c>
      <c r="U4" s="38">
        <f t="shared" ref="U4:U35" si="5">-((LN((C4-F4)/(C4-D4)))*(V4*W4))/L4</f>
        <v>0</v>
      </c>
      <c r="V4" s="11">
        <f t="shared" ref="V4:V35" si="6">R4*E4*P4</f>
        <v>0</v>
      </c>
      <c r="W4" s="12">
        <f>4.1813*1000</f>
        <v>4181.3</v>
      </c>
    </row>
    <row r="5" spans="2:23" ht="18.75" customHeight="1">
      <c r="B5" s="33">
        <v>3</v>
      </c>
      <c r="C5" s="34">
        <v>45</v>
      </c>
      <c r="D5" s="33">
        <v>10</v>
      </c>
      <c r="E5" s="35">
        <v>2.1999999999999999E-2</v>
      </c>
      <c r="F5" s="36">
        <v>44.95</v>
      </c>
      <c r="G5" s="37">
        <f>U5/(2*PI()*(S5/2))*3.2808399</f>
        <v>1351.9880273635779</v>
      </c>
      <c r="H5" s="9">
        <f t="shared" si="1"/>
        <v>2310.6822904340838</v>
      </c>
      <c r="I5" s="38">
        <f t="shared" si="2"/>
        <v>6.0196848639584299</v>
      </c>
      <c r="K5"/>
      <c r="L5" s="9">
        <f t="shared" ref="L5:L68" si="7">(M5*N5)/O5</f>
        <v>27.858267688119998</v>
      </c>
      <c r="M5" s="10">
        <v>3.66</v>
      </c>
      <c r="N5" s="10">
        <v>0.57999999999999996</v>
      </c>
      <c r="O5" s="11">
        <f t="shared" ref="O5:O68" si="8">B5/39.3700787</f>
        <v>7.6200000077723998E-2</v>
      </c>
      <c r="P5" s="8">
        <f t="shared" ref="P5:P68" si="9">((O5/2)^2)*PI()</f>
        <v>4.560367321180629E-3</v>
      </c>
      <c r="Q5" s="12">
        <f t="shared" si="3"/>
        <v>7.6200000077723998E-2</v>
      </c>
      <c r="R5" s="13">
        <v>1000</v>
      </c>
      <c r="S5" s="14">
        <f t="shared" ref="S5:S68" si="10">O5</f>
        <v>7.6200000077723998E-2</v>
      </c>
      <c r="T5" s="15">
        <f t="shared" si="4"/>
        <v>7.2550000000000002E-4</v>
      </c>
      <c r="U5" s="38">
        <f t="shared" si="5"/>
        <v>98.648992047292722</v>
      </c>
      <c r="V5" s="11">
        <f t="shared" si="6"/>
        <v>0.10032808106597384</v>
      </c>
      <c r="W5" s="12">
        <f>4.1813*1000</f>
        <v>4181.3</v>
      </c>
    </row>
    <row r="6" spans="2:23" ht="18.75" customHeight="1">
      <c r="B6" s="33">
        <v>3</v>
      </c>
      <c r="C6" s="34">
        <v>45</v>
      </c>
      <c r="D6" s="33">
        <v>10</v>
      </c>
      <c r="E6" s="35">
        <v>0.05</v>
      </c>
      <c r="F6" s="36">
        <v>44.95</v>
      </c>
      <c r="G6" s="37">
        <f t="shared" ref="G6:G15" si="11">U6/(2*PI()*(S6/2))*3.2808399</f>
        <v>3072.7000621899497</v>
      </c>
      <c r="H6" s="9">
        <f t="shared" si="1"/>
        <v>5251.5506600774634</v>
      </c>
      <c r="I6" s="38">
        <f t="shared" si="2"/>
        <v>13.681101963541888</v>
      </c>
      <c r="K6"/>
      <c r="L6" s="9">
        <f t="shared" si="7"/>
        <v>27.858267688119998</v>
      </c>
      <c r="M6" s="10">
        <v>3.66</v>
      </c>
      <c r="N6" s="10">
        <v>0.57999999999999996</v>
      </c>
      <c r="O6" s="11">
        <f t="shared" si="8"/>
        <v>7.6200000077723998E-2</v>
      </c>
      <c r="P6" s="8">
        <f t="shared" si="9"/>
        <v>4.560367321180629E-3</v>
      </c>
      <c r="Q6" s="12">
        <f t="shared" si="3"/>
        <v>7.6200000077723998E-2</v>
      </c>
      <c r="R6" s="13">
        <v>1000</v>
      </c>
      <c r="S6" s="14">
        <f t="shared" si="10"/>
        <v>7.6200000077723998E-2</v>
      </c>
      <c r="T6" s="15">
        <f t="shared" si="4"/>
        <v>7.2550000000000002E-4</v>
      </c>
      <c r="U6" s="38">
        <f t="shared" si="5"/>
        <v>224.202254652938</v>
      </c>
      <c r="V6" s="11">
        <f t="shared" si="6"/>
        <v>0.22801836605903145</v>
      </c>
      <c r="W6" s="12">
        <f>W4</f>
        <v>4181.3</v>
      </c>
    </row>
    <row r="7" spans="2:23" ht="18.75" customHeight="1">
      <c r="B7" s="33">
        <v>3</v>
      </c>
      <c r="C7" s="34">
        <v>45</v>
      </c>
      <c r="D7" s="33">
        <v>10</v>
      </c>
      <c r="E7" s="35">
        <v>0.1</v>
      </c>
      <c r="F7" s="36">
        <v>44.95</v>
      </c>
      <c r="G7" s="37">
        <f t="shared" si="11"/>
        <v>6145.4001243798994</v>
      </c>
      <c r="H7" s="9">
        <f t="shared" si="1"/>
        <v>10503.101320154927</v>
      </c>
      <c r="I7" s="38">
        <f t="shared" si="2"/>
        <v>27.362203927083776</v>
      </c>
      <c r="K7"/>
      <c r="L7" s="9">
        <f t="shared" si="7"/>
        <v>27.858267688119998</v>
      </c>
      <c r="M7" s="10">
        <v>3.66</v>
      </c>
      <c r="N7" s="10">
        <v>0.57999999999999996</v>
      </c>
      <c r="O7" s="11">
        <f t="shared" si="8"/>
        <v>7.6200000077723998E-2</v>
      </c>
      <c r="P7" s="8">
        <f t="shared" si="9"/>
        <v>4.560367321180629E-3</v>
      </c>
      <c r="Q7" s="12">
        <f t="shared" si="3"/>
        <v>7.6200000077723998E-2</v>
      </c>
      <c r="R7" s="13">
        <v>1000</v>
      </c>
      <c r="S7" s="14">
        <f t="shared" si="10"/>
        <v>7.6200000077723998E-2</v>
      </c>
      <c r="T7" s="15">
        <f t="shared" si="4"/>
        <v>7.2550000000000002E-4</v>
      </c>
      <c r="U7" s="38">
        <f t="shared" si="5"/>
        <v>448.40450930587599</v>
      </c>
      <c r="V7" s="11">
        <f t="shared" si="6"/>
        <v>0.45603673211806289</v>
      </c>
      <c r="W7" s="12">
        <f>W6</f>
        <v>4181.3</v>
      </c>
    </row>
    <row r="8" spans="2:23" ht="18.75" customHeight="1">
      <c r="B8" s="33">
        <v>3</v>
      </c>
      <c r="C8" s="34">
        <v>45</v>
      </c>
      <c r="D8" s="33">
        <v>10</v>
      </c>
      <c r="E8" s="35">
        <v>0.15</v>
      </c>
      <c r="F8" s="36">
        <v>44.95</v>
      </c>
      <c r="G8" s="37">
        <f t="shared" si="11"/>
        <v>9218.100186569849</v>
      </c>
      <c r="H8" s="9">
        <f t="shared" si="1"/>
        <v>15754.651980232389</v>
      </c>
      <c r="I8" s="38">
        <f t="shared" si="2"/>
        <v>41.04330589062566</v>
      </c>
      <c r="K8"/>
      <c r="L8" s="9">
        <f t="shared" si="7"/>
        <v>27.858267688119998</v>
      </c>
      <c r="M8" s="10">
        <v>3.66</v>
      </c>
      <c r="N8" s="10">
        <v>0.57999999999999996</v>
      </c>
      <c r="O8" s="11">
        <f t="shared" si="8"/>
        <v>7.6200000077723998E-2</v>
      </c>
      <c r="P8" s="8">
        <f t="shared" si="9"/>
        <v>4.560367321180629E-3</v>
      </c>
      <c r="Q8" s="12">
        <f t="shared" si="3"/>
        <v>7.6200000077723998E-2</v>
      </c>
      <c r="R8" s="13">
        <v>1000</v>
      </c>
      <c r="S8" s="14">
        <f t="shared" si="10"/>
        <v>7.6200000077723998E-2</v>
      </c>
      <c r="T8" s="15">
        <f t="shared" si="4"/>
        <v>7.2550000000000002E-4</v>
      </c>
      <c r="U8" s="38">
        <f t="shared" si="5"/>
        <v>672.60676395881399</v>
      </c>
      <c r="V8" s="11">
        <f t="shared" si="6"/>
        <v>0.68405509817709431</v>
      </c>
      <c r="W8" s="12">
        <f>W7</f>
        <v>4181.3</v>
      </c>
    </row>
    <row r="9" spans="2:23" ht="18.75" customHeight="1">
      <c r="B9" s="33">
        <v>3</v>
      </c>
      <c r="C9" s="34">
        <v>45</v>
      </c>
      <c r="D9" s="33">
        <v>10</v>
      </c>
      <c r="E9" s="35">
        <v>0.2</v>
      </c>
      <c r="F9" s="36">
        <v>44.95</v>
      </c>
      <c r="G9" s="37">
        <f t="shared" si="11"/>
        <v>12290.800248759799</v>
      </c>
      <c r="H9" s="9">
        <f t="shared" si="1"/>
        <v>21006.202640309853</v>
      </c>
      <c r="I9" s="38">
        <f t="shared" si="2"/>
        <v>54.724407854167552</v>
      </c>
      <c r="K9"/>
      <c r="L9" s="9">
        <f t="shared" si="7"/>
        <v>27.858267688119998</v>
      </c>
      <c r="M9" s="10">
        <v>3.66</v>
      </c>
      <c r="N9" s="10">
        <v>0.57999999999999996</v>
      </c>
      <c r="O9" s="11">
        <f t="shared" si="8"/>
        <v>7.6200000077723998E-2</v>
      </c>
      <c r="P9" s="8">
        <f t="shared" si="9"/>
        <v>4.560367321180629E-3</v>
      </c>
      <c r="Q9" s="12">
        <f t="shared" si="3"/>
        <v>7.6200000077723998E-2</v>
      </c>
      <c r="R9" s="13">
        <v>1000</v>
      </c>
      <c r="S9" s="14">
        <f t="shared" si="10"/>
        <v>7.6200000077723998E-2</v>
      </c>
      <c r="T9" s="15">
        <f t="shared" si="4"/>
        <v>7.2550000000000002E-4</v>
      </c>
      <c r="U9" s="38">
        <f t="shared" si="5"/>
        <v>896.80901861175198</v>
      </c>
      <c r="V9" s="11">
        <f t="shared" si="6"/>
        <v>0.91207346423612579</v>
      </c>
      <c r="W9" s="12">
        <f>W8</f>
        <v>4181.3</v>
      </c>
    </row>
    <row r="10" spans="2:23" ht="18.75" customHeight="1">
      <c r="B10" s="33">
        <v>3</v>
      </c>
      <c r="C10" s="34">
        <v>45</v>
      </c>
      <c r="D10" s="33">
        <v>10</v>
      </c>
      <c r="E10" s="35">
        <v>0.25</v>
      </c>
      <c r="F10" s="36">
        <v>44.95</v>
      </c>
      <c r="G10" s="37">
        <f t="shared" si="11"/>
        <v>15363.500310949748</v>
      </c>
      <c r="H10" s="9">
        <f t="shared" si="1"/>
        <v>26257.753300387318</v>
      </c>
      <c r="I10" s="38">
        <f t="shared" si="2"/>
        <v>68.405509817709429</v>
      </c>
      <c r="K10"/>
      <c r="L10" s="9">
        <f t="shared" si="7"/>
        <v>27.858267688119998</v>
      </c>
      <c r="M10" s="10">
        <v>3.66</v>
      </c>
      <c r="N10" s="10">
        <v>0.57999999999999996</v>
      </c>
      <c r="O10" s="11">
        <f t="shared" si="8"/>
        <v>7.6200000077723998E-2</v>
      </c>
      <c r="P10" s="8">
        <f t="shared" si="9"/>
        <v>4.560367321180629E-3</v>
      </c>
      <c r="Q10" s="12">
        <f t="shared" si="3"/>
        <v>7.6200000077723998E-2</v>
      </c>
      <c r="R10" s="13">
        <v>1000</v>
      </c>
      <c r="S10" s="14">
        <f t="shared" si="10"/>
        <v>7.6200000077723998E-2</v>
      </c>
      <c r="T10" s="15">
        <f t="shared" si="4"/>
        <v>7.2550000000000002E-4</v>
      </c>
      <c r="U10" s="38">
        <f t="shared" si="5"/>
        <v>1121.0112732646899</v>
      </c>
      <c r="V10" s="11">
        <f t="shared" si="6"/>
        <v>1.1400918302951573</v>
      </c>
      <c r="W10" s="12">
        <f>W9</f>
        <v>4181.3</v>
      </c>
    </row>
    <row r="11" spans="2:23" ht="18.75" customHeight="1">
      <c r="B11" s="33">
        <v>3</v>
      </c>
      <c r="C11" s="34">
        <v>45</v>
      </c>
      <c r="D11" s="33">
        <v>10</v>
      </c>
      <c r="E11" s="35">
        <v>0.3</v>
      </c>
      <c r="F11" s="36">
        <v>44.95</v>
      </c>
      <c r="G11" s="37">
        <f t="shared" si="11"/>
        <v>18436.200373139698</v>
      </c>
      <c r="H11" s="9">
        <f t="shared" si="1"/>
        <v>31509.303960464778</v>
      </c>
      <c r="I11" s="38">
        <f t="shared" si="2"/>
        <v>82.086611781251321</v>
      </c>
      <c r="K11"/>
      <c r="L11" s="9">
        <f t="shared" si="7"/>
        <v>27.858267688119998</v>
      </c>
      <c r="M11" s="10">
        <v>3.66</v>
      </c>
      <c r="N11" s="10">
        <v>0.57999999999999996</v>
      </c>
      <c r="O11" s="11">
        <f t="shared" si="8"/>
        <v>7.6200000077723998E-2</v>
      </c>
      <c r="P11" s="8">
        <f t="shared" si="9"/>
        <v>4.560367321180629E-3</v>
      </c>
      <c r="Q11" s="12">
        <f t="shared" si="3"/>
        <v>7.6200000077723998E-2</v>
      </c>
      <c r="R11" s="13">
        <v>1000</v>
      </c>
      <c r="S11" s="14">
        <f t="shared" si="10"/>
        <v>7.6200000077723998E-2</v>
      </c>
      <c r="T11" s="15">
        <f t="shared" si="4"/>
        <v>7.2550000000000002E-4</v>
      </c>
      <c r="U11" s="38">
        <f t="shared" si="5"/>
        <v>1345.213527917628</v>
      </c>
      <c r="V11" s="11">
        <f t="shared" si="6"/>
        <v>1.3681101963541886</v>
      </c>
      <c r="W11" s="12">
        <f>W10</f>
        <v>4181.3</v>
      </c>
    </row>
    <row r="12" spans="2:23" ht="18.75" customHeight="1">
      <c r="B12" s="33">
        <v>3</v>
      </c>
      <c r="C12" s="34">
        <v>45</v>
      </c>
      <c r="D12" s="33">
        <v>10</v>
      </c>
      <c r="E12" s="35">
        <v>0.35</v>
      </c>
      <c r="F12" s="36">
        <v>44.95</v>
      </c>
      <c r="G12" s="37">
        <f t="shared" si="11"/>
        <v>21508.900435329648</v>
      </c>
      <c r="H12" s="9">
        <f t="shared" si="1"/>
        <v>36760.854620542246</v>
      </c>
      <c r="I12" s="38">
        <f t="shared" si="2"/>
        <v>95.767713744793198</v>
      </c>
      <c r="K12"/>
      <c r="L12" s="9">
        <f t="shared" si="7"/>
        <v>27.858267688119998</v>
      </c>
      <c r="M12" s="10">
        <v>3.66</v>
      </c>
      <c r="N12" s="10">
        <v>0.57999999999999996</v>
      </c>
      <c r="O12" s="11">
        <f t="shared" si="8"/>
        <v>7.6200000077723998E-2</v>
      </c>
      <c r="P12" s="8">
        <f t="shared" si="9"/>
        <v>4.560367321180629E-3</v>
      </c>
      <c r="Q12" s="12">
        <f t="shared" si="3"/>
        <v>7.6200000077723998E-2</v>
      </c>
      <c r="R12" s="13">
        <v>1000</v>
      </c>
      <c r="S12" s="14">
        <f t="shared" si="10"/>
        <v>7.6200000077723998E-2</v>
      </c>
      <c r="T12" s="15">
        <f t="shared" si="4"/>
        <v>7.2550000000000002E-4</v>
      </c>
      <c r="U12" s="38">
        <f t="shared" si="5"/>
        <v>1569.4157825705661</v>
      </c>
      <c r="V12" s="11">
        <f t="shared" si="6"/>
        <v>1.5961285624132202</v>
      </c>
      <c r="W12" s="12">
        <f>4.1813*1000</f>
        <v>4181.3</v>
      </c>
    </row>
    <row r="13" spans="2:23" ht="18.75" customHeight="1">
      <c r="B13" s="33">
        <v>3</v>
      </c>
      <c r="C13" s="34">
        <v>45</v>
      </c>
      <c r="D13" s="33">
        <v>10</v>
      </c>
      <c r="E13" s="35">
        <v>0.4</v>
      </c>
      <c r="F13" s="36">
        <v>44.95</v>
      </c>
      <c r="G13" s="37">
        <f t="shared" si="11"/>
        <v>24581.600497519597</v>
      </c>
      <c r="H13" s="9">
        <f t="shared" si="1"/>
        <v>42012.405280619707</v>
      </c>
      <c r="I13" s="38">
        <f t="shared" si="2"/>
        <v>109.4488157083351</v>
      </c>
      <c r="K13"/>
      <c r="L13" s="9">
        <f t="shared" si="7"/>
        <v>27.858267688119998</v>
      </c>
      <c r="M13" s="10">
        <v>3.66</v>
      </c>
      <c r="N13" s="10">
        <v>0.57999999999999996</v>
      </c>
      <c r="O13" s="11">
        <f t="shared" si="8"/>
        <v>7.6200000077723998E-2</v>
      </c>
      <c r="P13" s="8">
        <f t="shared" si="9"/>
        <v>4.560367321180629E-3</v>
      </c>
      <c r="Q13" s="12">
        <f t="shared" si="3"/>
        <v>7.6200000077723998E-2</v>
      </c>
      <c r="R13" s="13">
        <v>1000</v>
      </c>
      <c r="S13" s="14">
        <f t="shared" si="10"/>
        <v>7.6200000077723998E-2</v>
      </c>
      <c r="T13" s="15">
        <f t="shared" si="4"/>
        <v>7.2550000000000002E-4</v>
      </c>
      <c r="U13" s="38">
        <f t="shared" si="5"/>
        <v>1793.618037223504</v>
      </c>
      <c r="V13" s="11">
        <f t="shared" si="6"/>
        <v>1.8241469284722516</v>
      </c>
      <c r="W13" s="12">
        <f>4.1813*1000</f>
        <v>4181.3</v>
      </c>
    </row>
    <row r="14" spans="2:23" ht="18.75" customHeight="1">
      <c r="B14" s="33">
        <v>3</v>
      </c>
      <c r="C14" s="34">
        <v>45</v>
      </c>
      <c r="D14" s="33">
        <v>10</v>
      </c>
      <c r="E14" s="35">
        <v>0.45</v>
      </c>
      <c r="F14" s="36">
        <v>44.95</v>
      </c>
      <c r="G14" s="37">
        <f t="shared" si="11"/>
        <v>27654.300559709551</v>
      </c>
      <c r="H14" s="9">
        <f t="shared" si="1"/>
        <v>47263.955940697168</v>
      </c>
      <c r="I14" s="38">
        <f t="shared" si="2"/>
        <v>123.12991767187698</v>
      </c>
      <c r="K14"/>
      <c r="L14" s="9">
        <f t="shared" si="7"/>
        <v>27.858267688119998</v>
      </c>
      <c r="M14" s="10">
        <v>3.66</v>
      </c>
      <c r="N14" s="10">
        <v>0.57999999999999996</v>
      </c>
      <c r="O14" s="11">
        <f t="shared" si="8"/>
        <v>7.6200000077723998E-2</v>
      </c>
      <c r="P14" s="8">
        <f t="shared" si="9"/>
        <v>4.560367321180629E-3</v>
      </c>
      <c r="Q14" s="12">
        <f t="shared" si="3"/>
        <v>7.6200000077723998E-2</v>
      </c>
      <c r="R14" s="13">
        <v>1000</v>
      </c>
      <c r="S14" s="14">
        <f t="shared" si="10"/>
        <v>7.6200000077723998E-2</v>
      </c>
      <c r="T14" s="15">
        <f t="shared" si="4"/>
        <v>7.2550000000000002E-4</v>
      </c>
      <c r="U14" s="38">
        <f t="shared" si="5"/>
        <v>2017.8202918764421</v>
      </c>
      <c r="V14" s="11">
        <f t="shared" si="6"/>
        <v>2.0521652945312829</v>
      </c>
      <c r="W14" s="12">
        <f>W12</f>
        <v>4181.3</v>
      </c>
    </row>
    <row r="15" spans="2:23" ht="18.75" customHeight="1">
      <c r="B15" s="33">
        <v>3</v>
      </c>
      <c r="C15" s="34">
        <v>45</v>
      </c>
      <c r="D15" s="33">
        <v>10</v>
      </c>
      <c r="E15" s="35">
        <v>0.5</v>
      </c>
      <c r="F15" s="36">
        <v>44.95</v>
      </c>
      <c r="G15" s="37">
        <f t="shared" si="11"/>
        <v>30727.000621899497</v>
      </c>
      <c r="H15" s="9">
        <f t="shared" si="1"/>
        <v>52515.506600774635</v>
      </c>
      <c r="I15" s="38">
        <f t="shared" si="2"/>
        <v>136.81101963541886</v>
      </c>
      <c r="K15"/>
      <c r="L15" s="9">
        <f t="shared" si="7"/>
        <v>27.858267688119998</v>
      </c>
      <c r="M15" s="10">
        <v>3.66</v>
      </c>
      <c r="N15" s="10">
        <v>0.57999999999999996</v>
      </c>
      <c r="O15" s="11">
        <f t="shared" si="8"/>
        <v>7.6200000077723998E-2</v>
      </c>
      <c r="P15" s="8">
        <f t="shared" si="9"/>
        <v>4.560367321180629E-3</v>
      </c>
      <c r="Q15" s="12">
        <f t="shared" si="3"/>
        <v>7.6200000077723998E-2</v>
      </c>
      <c r="R15" s="13">
        <v>1000</v>
      </c>
      <c r="S15" s="14">
        <f t="shared" si="10"/>
        <v>7.6200000077723998E-2</v>
      </c>
      <c r="T15" s="15">
        <f t="shared" si="4"/>
        <v>7.2550000000000002E-4</v>
      </c>
      <c r="U15" s="38">
        <f t="shared" si="5"/>
        <v>2242.0225465293797</v>
      </c>
      <c r="V15" s="11">
        <f t="shared" si="6"/>
        <v>2.2801836605903145</v>
      </c>
      <c r="W15" s="12">
        <f>W14</f>
        <v>4181.3</v>
      </c>
    </row>
    <row r="16" spans="2:23" ht="18.75" customHeight="1">
      <c r="B16" s="33">
        <v>3</v>
      </c>
      <c r="C16" s="34">
        <v>45</v>
      </c>
      <c r="D16" s="33">
        <v>10</v>
      </c>
      <c r="E16" s="35">
        <v>0</v>
      </c>
      <c r="F16" s="36">
        <v>44.95</v>
      </c>
      <c r="G16" s="37">
        <f t="shared" si="0"/>
        <v>0</v>
      </c>
      <c r="H16" s="9">
        <f t="shared" si="1"/>
        <v>0</v>
      </c>
      <c r="I16" s="38">
        <f t="shared" si="2"/>
        <v>0</v>
      </c>
      <c r="K16"/>
      <c r="L16" s="9">
        <f t="shared" si="7"/>
        <v>27.858267688119998</v>
      </c>
      <c r="M16" s="10">
        <v>3.66</v>
      </c>
      <c r="N16" s="10">
        <v>0.57999999999999996</v>
      </c>
      <c r="O16" s="11">
        <f t="shared" si="8"/>
        <v>7.6200000077723998E-2</v>
      </c>
      <c r="P16" s="8">
        <f t="shared" si="9"/>
        <v>4.560367321180629E-3</v>
      </c>
      <c r="Q16" s="12">
        <f t="shared" si="3"/>
        <v>7.6200000077723998E-2</v>
      </c>
      <c r="R16" s="13">
        <v>1000</v>
      </c>
      <c r="S16" s="14">
        <f t="shared" si="10"/>
        <v>7.6200000077723998E-2</v>
      </c>
      <c r="T16" s="15">
        <f t="shared" si="4"/>
        <v>7.2550000000000002E-4</v>
      </c>
      <c r="U16" s="38">
        <f t="shared" si="5"/>
        <v>0</v>
      </c>
      <c r="V16" s="11">
        <f t="shared" si="6"/>
        <v>0</v>
      </c>
      <c r="W16" s="12">
        <f>W15</f>
        <v>4181.3</v>
      </c>
    </row>
    <row r="17" spans="2:28" ht="18.75" customHeight="1">
      <c r="B17" s="33">
        <v>3</v>
      </c>
      <c r="C17" s="34">
        <v>45</v>
      </c>
      <c r="D17" s="33">
        <v>10</v>
      </c>
      <c r="E17" s="35">
        <v>0</v>
      </c>
      <c r="F17" s="36">
        <v>44.95</v>
      </c>
      <c r="G17" s="37">
        <f t="shared" si="0"/>
        <v>0</v>
      </c>
      <c r="H17" s="9">
        <f t="shared" si="1"/>
        <v>0</v>
      </c>
      <c r="I17" s="38">
        <f t="shared" si="2"/>
        <v>0</v>
      </c>
      <c r="K17"/>
      <c r="L17" s="9">
        <f t="shared" si="7"/>
        <v>27.858267688119998</v>
      </c>
      <c r="M17" s="10">
        <v>3.66</v>
      </c>
      <c r="N17" s="10">
        <v>0.57999999999999996</v>
      </c>
      <c r="O17" s="11">
        <f t="shared" si="8"/>
        <v>7.6200000077723998E-2</v>
      </c>
      <c r="P17" s="8">
        <f t="shared" si="9"/>
        <v>4.560367321180629E-3</v>
      </c>
      <c r="Q17" s="12">
        <f t="shared" si="3"/>
        <v>7.6200000077723998E-2</v>
      </c>
      <c r="R17" s="13">
        <v>1000</v>
      </c>
      <c r="S17" s="14">
        <f t="shared" si="10"/>
        <v>7.6200000077723998E-2</v>
      </c>
      <c r="T17" s="15">
        <f t="shared" si="4"/>
        <v>7.2550000000000002E-4</v>
      </c>
      <c r="U17" s="38">
        <f t="shared" si="5"/>
        <v>0</v>
      </c>
      <c r="V17" s="11">
        <f t="shared" si="6"/>
        <v>0</v>
      </c>
      <c r="W17" s="12">
        <f>W16</f>
        <v>4181.3</v>
      </c>
    </row>
    <row r="18" spans="2:28" ht="18.75" customHeight="1">
      <c r="B18" s="33">
        <v>3</v>
      </c>
      <c r="C18" s="34">
        <v>45</v>
      </c>
      <c r="D18" s="33">
        <v>10</v>
      </c>
      <c r="E18" s="35">
        <v>0</v>
      </c>
      <c r="F18" s="36">
        <v>44.95</v>
      </c>
      <c r="G18" s="37">
        <f t="shared" si="0"/>
        <v>0</v>
      </c>
      <c r="H18" s="9">
        <f t="shared" si="1"/>
        <v>0</v>
      </c>
      <c r="I18" s="38">
        <f t="shared" si="2"/>
        <v>0</v>
      </c>
      <c r="K18"/>
      <c r="L18" s="9">
        <f t="shared" si="7"/>
        <v>27.858267688119998</v>
      </c>
      <c r="M18" s="10">
        <v>3.66</v>
      </c>
      <c r="N18" s="10">
        <v>0.57999999999999996</v>
      </c>
      <c r="O18" s="11">
        <f t="shared" si="8"/>
        <v>7.6200000077723998E-2</v>
      </c>
      <c r="P18" s="8">
        <f t="shared" si="9"/>
        <v>4.560367321180629E-3</v>
      </c>
      <c r="Q18" s="12">
        <f t="shared" si="3"/>
        <v>7.6200000077723998E-2</v>
      </c>
      <c r="R18" s="13">
        <v>1000</v>
      </c>
      <c r="S18" s="14">
        <f t="shared" si="10"/>
        <v>7.6200000077723998E-2</v>
      </c>
      <c r="T18" s="15">
        <f t="shared" si="4"/>
        <v>7.2550000000000002E-4</v>
      </c>
      <c r="U18" s="38">
        <f t="shared" si="5"/>
        <v>0</v>
      </c>
      <c r="V18" s="11">
        <f t="shared" si="6"/>
        <v>0</v>
      </c>
      <c r="W18" s="12">
        <f>W17</f>
        <v>4181.3</v>
      </c>
    </row>
    <row r="19" spans="2:28" ht="18.75" customHeight="1">
      <c r="B19" s="33">
        <v>3</v>
      </c>
      <c r="C19" s="34">
        <v>45</v>
      </c>
      <c r="D19" s="33">
        <v>10</v>
      </c>
      <c r="E19" s="35">
        <v>0</v>
      </c>
      <c r="F19" s="36">
        <v>44.95</v>
      </c>
      <c r="G19" s="37">
        <f t="shared" si="0"/>
        <v>0</v>
      </c>
      <c r="H19" s="9">
        <f t="shared" si="1"/>
        <v>0</v>
      </c>
      <c r="I19" s="38">
        <f t="shared" si="2"/>
        <v>0</v>
      </c>
      <c r="K19"/>
      <c r="L19" s="9">
        <f t="shared" si="7"/>
        <v>27.858267688119998</v>
      </c>
      <c r="M19" s="10">
        <v>3.66</v>
      </c>
      <c r="N19" s="10">
        <v>0.57999999999999996</v>
      </c>
      <c r="O19" s="11">
        <f t="shared" si="8"/>
        <v>7.6200000077723998E-2</v>
      </c>
      <c r="P19" s="8">
        <f t="shared" si="9"/>
        <v>4.560367321180629E-3</v>
      </c>
      <c r="Q19" s="12">
        <f t="shared" si="3"/>
        <v>7.6200000077723998E-2</v>
      </c>
      <c r="R19" s="13">
        <v>1000</v>
      </c>
      <c r="S19" s="14">
        <f t="shared" si="10"/>
        <v>7.6200000077723998E-2</v>
      </c>
      <c r="T19" s="15">
        <f t="shared" si="4"/>
        <v>7.2550000000000002E-4</v>
      </c>
      <c r="U19" s="38">
        <f t="shared" si="5"/>
        <v>0</v>
      </c>
      <c r="V19" s="11">
        <f t="shared" si="6"/>
        <v>0</v>
      </c>
      <c r="W19" s="12">
        <f>W18</f>
        <v>4181.3</v>
      </c>
    </row>
    <row r="20" spans="2:28" ht="18.75" customHeight="1">
      <c r="B20" s="33">
        <v>3</v>
      </c>
      <c r="C20" s="34">
        <v>45</v>
      </c>
      <c r="D20" s="33">
        <v>10</v>
      </c>
      <c r="E20" s="35">
        <v>0</v>
      </c>
      <c r="F20" s="36">
        <v>44.95</v>
      </c>
      <c r="G20" s="37">
        <f t="shared" si="0"/>
        <v>0</v>
      </c>
      <c r="H20" s="9">
        <f t="shared" si="1"/>
        <v>0</v>
      </c>
      <c r="I20" s="38">
        <f t="shared" si="2"/>
        <v>0</v>
      </c>
      <c r="K20"/>
      <c r="L20" s="9">
        <f t="shared" si="7"/>
        <v>27.858267688119998</v>
      </c>
      <c r="M20" s="10">
        <v>3.66</v>
      </c>
      <c r="N20" s="10">
        <v>0.57999999999999996</v>
      </c>
      <c r="O20" s="11">
        <f t="shared" si="8"/>
        <v>7.6200000077723998E-2</v>
      </c>
      <c r="P20" s="8">
        <f t="shared" si="9"/>
        <v>4.560367321180629E-3</v>
      </c>
      <c r="Q20" s="12">
        <f t="shared" si="3"/>
        <v>7.6200000077723998E-2</v>
      </c>
      <c r="R20" s="13">
        <v>1000</v>
      </c>
      <c r="S20" s="14">
        <f t="shared" si="10"/>
        <v>7.6200000077723998E-2</v>
      </c>
      <c r="T20" s="15">
        <f t="shared" si="4"/>
        <v>7.2550000000000002E-4</v>
      </c>
      <c r="U20" s="38">
        <f t="shared" si="5"/>
        <v>0</v>
      </c>
      <c r="V20" s="11">
        <f t="shared" si="6"/>
        <v>0</v>
      </c>
      <c r="W20" s="12">
        <f>4.1813*1000</f>
        <v>4181.3</v>
      </c>
    </row>
    <row r="21" spans="2:28" ht="18.75" customHeight="1">
      <c r="B21" s="33">
        <v>3</v>
      </c>
      <c r="C21" s="34">
        <v>45</v>
      </c>
      <c r="D21" s="33">
        <v>10</v>
      </c>
      <c r="E21" s="35">
        <v>0</v>
      </c>
      <c r="F21" s="36">
        <v>44.95</v>
      </c>
      <c r="G21" s="37">
        <f t="shared" si="0"/>
        <v>0</v>
      </c>
      <c r="H21" s="9">
        <f t="shared" si="1"/>
        <v>0</v>
      </c>
      <c r="I21" s="38">
        <f t="shared" si="2"/>
        <v>0</v>
      </c>
      <c r="K21"/>
      <c r="L21" s="9">
        <f t="shared" si="7"/>
        <v>27.858267688119998</v>
      </c>
      <c r="M21" s="10">
        <v>3.66</v>
      </c>
      <c r="N21" s="10">
        <v>0.57999999999999996</v>
      </c>
      <c r="O21" s="11">
        <f t="shared" si="8"/>
        <v>7.6200000077723998E-2</v>
      </c>
      <c r="P21" s="8">
        <f t="shared" si="9"/>
        <v>4.560367321180629E-3</v>
      </c>
      <c r="Q21" s="12">
        <f t="shared" si="3"/>
        <v>7.6200000077723998E-2</v>
      </c>
      <c r="R21" s="13">
        <v>1000</v>
      </c>
      <c r="S21" s="14">
        <f t="shared" si="10"/>
        <v>7.6200000077723998E-2</v>
      </c>
      <c r="T21" s="15">
        <f t="shared" si="4"/>
        <v>7.2550000000000002E-4</v>
      </c>
      <c r="U21" s="38">
        <f t="shared" si="5"/>
        <v>0</v>
      </c>
      <c r="V21" s="11">
        <f t="shared" si="6"/>
        <v>0</v>
      </c>
      <c r="W21" s="12">
        <f>4.1813*1000</f>
        <v>4181.3</v>
      </c>
    </row>
    <row r="22" spans="2:28" ht="18.75" customHeight="1">
      <c r="B22" s="33">
        <v>3</v>
      </c>
      <c r="C22" s="34">
        <v>45</v>
      </c>
      <c r="D22" s="33">
        <v>10</v>
      </c>
      <c r="E22" s="35">
        <v>0</v>
      </c>
      <c r="F22" s="36">
        <v>44.95</v>
      </c>
      <c r="G22" s="37">
        <f t="shared" si="0"/>
        <v>0</v>
      </c>
      <c r="H22" s="9">
        <f t="shared" si="1"/>
        <v>0</v>
      </c>
      <c r="I22" s="38">
        <f t="shared" si="2"/>
        <v>0</v>
      </c>
      <c r="K22"/>
      <c r="L22" s="9">
        <f t="shared" si="7"/>
        <v>27.858267688119998</v>
      </c>
      <c r="M22" s="10">
        <v>3.66</v>
      </c>
      <c r="N22" s="10">
        <v>0.57999999999999996</v>
      </c>
      <c r="O22" s="11">
        <f t="shared" si="8"/>
        <v>7.6200000077723998E-2</v>
      </c>
      <c r="P22" s="8">
        <f t="shared" si="9"/>
        <v>4.560367321180629E-3</v>
      </c>
      <c r="Q22" s="12">
        <f t="shared" si="3"/>
        <v>7.6200000077723998E-2</v>
      </c>
      <c r="R22" s="13">
        <v>1000</v>
      </c>
      <c r="S22" s="14">
        <f t="shared" si="10"/>
        <v>7.6200000077723998E-2</v>
      </c>
      <c r="T22" s="15">
        <f t="shared" si="4"/>
        <v>7.2550000000000002E-4</v>
      </c>
      <c r="U22" s="38">
        <f t="shared" si="5"/>
        <v>0</v>
      </c>
      <c r="V22" s="11">
        <f t="shared" si="6"/>
        <v>0</v>
      </c>
      <c r="W22" s="12">
        <f>W20</f>
        <v>4181.3</v>
      </c>
    </row>
    <row r="23" spans="2:28" ht="18.75" customHeight="1">
      <c r="B23" s="33">
        <v>3</v>
      </c>
      <c r="C23" s="34">
        <v>45</v>
      </c>
      <c r="D23" s="33">
        <v>10</v>
      </c>
      <c r="E23" s="35">
        <v>0</v>
      </c>
      <c r="F23" s="36">
        <v>44.95</v>
      </c>
      <c r="G23" s="37">
        <f t="shared" si="0"/>
        <v>0</v>
      </c>
      <c r="H23" s="9">
        <f t="shared" si="1"/>
        <v>0</v>
      </c>
      <c r="I23" s="38">
        <f t="shared" si="2"/>
        <v>0</v>
      </c>
      <c r="K23"/>
      <c r="L23" s="9">
        <f t="shared" si="7"/>
        <v>27.858267688119998</v>
      </c>
      <c r="M23" s="10">
        <v>3.66</v>
      </c>
      <c r="N23" s="10">
        <v>0.57999999999999996</v>
      </c>
      <c r="O23" s="11">
        <f t="shared" si="8"/>
        <v>7.6200000077723998E-2</v>
      </c>
      <c r="P23" s="8">
        <f t="shared" si="9"/>
        <v>4.560367321180629E-3</v>
      </c>
      <c r="Q23" s="12">
        <f t="shared" si="3"/>
        <v>7.6200000077723998E-2</v>
      </c>
      <c r="R23" s="13">
        <v>1000</v>
      </c>
      <c r="S23" s="14">
        <f t="shared" si="10"/>
        <v>7.6200000077723998E-2</v>
      </c>
      <c r="T23" s="15">
        <f t="shared" si="4"/>
        <v>7.2550000000000002E-4</v>
      </c>
      <c r="U23" s="38">
        <f t="shared" si="5"/>
        <v>0</v>
      </c>
      <c r="V23" s="11">
        <f t="shared" si="6"/>
        <v>0</v>
      </c>
      <c r="W23" s="12">
        <f>W22</f>
        <v>4181.3</v>
      </c>
    </row>
    <row r="24" spans="2:28" ht="18.75" customHeight="1">
      <c r="B24" s="33">
        <v>3</v>
      </c>
      <c r="C24" s="34">
        <v>45</v>
      </c>
      <c r="D24" s="33">
        <v>10</v>
      </c>
      <c r="E24" s="35">
        <v>0</v>
      </c>
      <c r="F24" s="36">
        <v>44.95</v>
      </c>
      <c r="G24" s="37">
        <f t="shared" si="0"/>
        <v>0</v>
      </c>
      <c r="H24" s="9">
        <f t="shared" si="1"/>
        <v>0</v>
      </c>
      <c r="I24" s="38">
        <f t="shared" si="2"/>
        <v>0</v>
      </c>
      <c r="K24"/>
      <c r="L24" s="9">
        <f t="shared" si="7"/>
        <v>27.858267688119998</v>
      </c>
      <c r="M24" s="10">
        <v>3.66</v>
      </c>
      <c r="N24" s="10">
        <v>0.57999999999999996</v>
      </c>
      <c r="O24" s="11">
        <f t="shared" si="8"/>
        <v>7.6200000077723998E-2</v>
      </c>
      <c r="P24" s="8">
        <f t="shared" si="9"/>
        <v>4.560367321180629E-3</v>
      </c>
      <c r="Q24" s="12">
        <f t="shared" si="3"/>
        <v>7.6200000077723998E-2</v>
      </c>
      <c r="R24" s="13">
        <v>1000</v>
      </c>
      <c r="S24" s="14">
        <f t="shared" si="10"/>
        <v>7.6200000077723998E-2</v>
      </c>
      <c r="T24" s="15">
        <f t="shared" si="4"/>
        <v>7.2550000000000002E-4</v>
      </c>
      <c r="U24" s="38">
        <f t="shared" si="5"/>
        <v>0</v>
      </c>
      <c r="V24" s="11">
        <f t="shared" si="6"/>
        <v>0</v>
      </c>
      <c r="W24" s="12">
        <f>W23</f>
        <v>4181.3</v>
      </c>
    </row>
    <row r="25" spans="2:28" ht="18.75" customHeight="1">
      <c r="B25" s="33">
        <v>3</v>
      </c>
      <c r="C25" s="34">
        <v>45</v>
      </c>
      <c r="D25" s="33">
        <v>10</v>
      </c>
      <c r="E25" s="35">
        <v>0</v>
      </c>
      <c r="F25" s="36">
        <v>44.95</v>
      </c>
      <c r="G25" s="37">
        <f t="shared" si="0"/>
        <v>0</v>
      </c>
      <c r="H25" s="9">
        <f t="shared" si="1"/>
        <v>0</v>
      </c>
      <c r="I25" s="38">
        <f t="shared" si="2"/>
        <v>0</v>
      </c>
      <c r="K25"/>
      <c r="L25" s="9">
        <f t="shared" si="7"/>
        <v>27.858267688119998</v>
      </c>
      <c r="M25" s="10">
        <v>3.66</v>
      </c>
      <c r="N25" s="10">
        <v>0.57999999999999996</v>
      </c>
      <c r="O25" s="11">
        <f t="shared" si="8"/>
        <v>7.6200000077723998E-2</v>
      </c>
      <c r="P25" s="8">
        <f t="shared" si="9"/>
        <v>4.560367321180629E-3</v>
      </c>
      <c r="Q25" s="12">
        <f t="shared" si="3"/>
        <v>7.6200000077723998E-2</v>
      </c>
      <c r="R25" s="13">
        <v>1000</v>
      </c>
      <c r="S25" s="14">
        <f t="shared" si="10"/>
        <v>7.6200000077723998E-2</v>
      </c>
      <c r="T25" s="15">
        <f t="shared" si="4"/>
        <v>7.2550000000000002E-4</v>
      </c>
      <c r="U25" s="38">
        <f t="shared" si="5"/>
        <v>0</v>
      </c>
      <c r="V25" s="11">
        <f t="shared" si="6"/>
        <v>0</v>
      </c>
      <c r="W25" s="12">
        <f>W24</f>
        <v>4181.3</v>
      </c>
    </row>
    <row r="26" spans="2:28" ht="18.75" customHeight="1">
      <c r="B26" s="33">
        <v>3</v>
      </c>
      <c r="C26" s="34">
        <v>45</v>
      </c>
      <c r="D26" s="33">
        <v>10</v>
      </c>
      <c r="E26" s="35">
        <v>0</v>
      </c>
      <c r="F26" s="36">
        <v>44.95</v>
      </c>
      <c r="G26" s="37">
        <f t="shared" si="0"/>
        <v>0</v>
      </c>
      <c r="H26" s="9">
        <f t="shared" si="1"/>
        <v>0</v>
      </c>
      <c r="I26" s="38">
        <f t="shared" si="2"/>
        <v>0</v>
      </c>
      <c r="K26"/>
      <c r="L26" s="9">
        <f t="shared" si="7"/>
        <v>27.858267688119998</v>
      </c>
      <c r="M26" s="10">
        <v>3.66</v>
      </c>
      <c r="N26" s="10">
        <v>0.57999999999999996</v>
      </c>
      <c r="O26" s="11">
        <f t="shared" si="8"/>
        <v>7.6200000077723998E-2</v>
      </c>
      <c r="P26" s="8">
        <f t="shared" si="9"/>
        <v>4.560367321180629E-3</v>
      </c>
      <c r="Q26" s="12">
        <f t="shared" si="3"/>
        <v>7.6200000077723998E-2</v>
      </c>
      <c r="R26" s="13">
        <v>1000</v>
      </c>
      <c r="S26" s="14">
        <f t="shared" si="10"/>
        <v>7.6200000077723998E-2</v>
      </c>
      <c r="T26" s="15">
        <f t="shared" si="4"/>
        <v>7.2550000000000002E-4</v>
      </c>
      <c r="U26" s="38">
        <f t="shared" si="5"/>
        <v>0</v>
      </c>
      <c r="V26" s="11">
        <f t="shared" si="6"/>
        <v>0</v>
      </c>
      <c r="W26" s="12">
        <f>W25</f>
        <v>4181.3</v>
      </c>
    </row>
    <row r="27" spans="2:28" ht="18.75" customHeight="1">
      <c r="B27" s="33">
        <v>3</v>
      </c>
      <c r="C27" s="34">
        <v>45</v>
      </c>
      <c r="D27" s="33">
        <v>10</v>
      </c>
      <c r="E27" s="35">
        <v>0</v>
      </c>
      <c r="F27" s="36">
        <v>44.95</v>
      </c>
      <c r="G27" s="37">
        <f t="shared" si="0"/>
        <v>0</v>
      </c>
      <c r="H27" s="9">
        <f t="shared" si="1"/>
        <v>0</v>
      </c>
      <c r="I27" s="38">
        <f t="shared" si="2"/>
        <v>0</v>
      </c>
      <c r="K27"/>
      <c r="L27" s="9">
        <f t="shared" si="7"/>
        <v>27.858267688119998</v>
      </c>
      <c r="M27" s="10">
        <v>3.66</v>
      </c>
      <c r="N27" s="10">
        <v>0.57999999999999996</v>
      </c>
      <c r="O27" s="11">
        <f t="shared" si="8"/>
        <v>7.6200000077723998E-2</v>
      </c>
      <c r="P27" s="8">
        <f t="shared" si="9"/>
        <v>4.560367321180629E-3</v>
      </c>
      <c r="Q27" s="12">
        <f t="shared" si="3"/>
        <v>7.6200000077723998E-2</v>
      </c>
      <c r="R27" s="13">
        <v>1000</v>
      </c>
      <c r="S27" s="14">
        <f t="shared" si="10"/>
        <v>7.6200000077723998E-2</v>
      </c>
      <c r="T27" s="15">
        <f t="shared" si="4"/>
        <v>7.2550000000000002E-4</v>
      </c>
      <c r="U27" s="38">
        <f t="shared" si="5"/>
        <v>0</v>
      </c>
      <c r="V27" s="11">
        <f t="shared" si="6"/>
        <v>0</v>
      </c>
      <c r="W27" s="12">
        <f>W26</f>
        <v>4181.3</v>
      </c>
    </row>
    <row r="28" spans="2:28" ht="18.75" customHeight="1">
      <c r="B28" s="33">
        <v>3</v>
      </c>
      <c r="C28" s="34">
        <v>45</v>
      </c>
      <c r="D28" s="33">
        <v>10</v>
      </c>
      <c r="E28" s="35">
        <v>0</v>
      </c>
      <c r="F28" s="36">
        <v>44.95</v>
      </c>
      <c r="G28" s="37">
        <f t="shared" si="0"/>
        <v>0</v>
      </c>
      <c r="H28" s="9">
        <f t="shared" si="1"/>
        <v>0</v>
      </c>
      <c r="I28" s="38">
        <f t="shared" si="2"/>
        <v>0</v>
      </c>
      <c r="K28"/>
      <c r="L28" s="9">
        <f t="shared" si="7"/>
        <v>27.858267688119998</v>
      </c>
      <c r="M28" s="10">
        <v>3.66</v>
      </c>
      <c r="N28" s="10">
        <v>0.57999999999999996</v>
      </c>
      <c r="O28" s="11">
        <f t="shared" si="8"/>
        <v>7.6200000077723998E-2</v>
      </c>
      <c r="P28" s="8">
        <f t="shared" si="9"/>
        <v>4.560367321180629E-3</v>
      </c>
      <c r="Q28" s="12">
        <f t="shared" si="3"/>
        <v>7.6200000077723998E-2</v>
      </c>
      <c r="R28" s="13">
        <v>1000</v>
      </c>
      <c r="S28" s="14">
        <f t="shared" si="10"/>
        <v>7.6200000077723998E-2</v>
      </c>
      <c r="T28" s="15">
        <f t="shared" si="4"/>
        <v>7.2550000000000002E-4</v>
      </c>
      <c r="U28" s="38">
        <f t="shared" si="5"/>
        <v>0</v>
      </c>
      <c r="V28" s="11">
        <f t="shared" si="6"/>
        <v>0</v>
      </c>
      <c r="W28" s="12">
        <f t="shared" ref="W28:W31" si="12">W27</f>
        <v>4181.3</v>
      </c>
      <c r="X28" s="16"/>
      <c r="Y28" s="16"/>
      <c r="Z28" s="16"/>
      <c r="AA28" s="16"/>
      <c r="AB28" s="16"/>
    </row>
    <row r="29" spans="2:28" ht="18.75" customHeight="1">
      <c r="B29" s="33">
        <v>3</v>
      </c>
      <c r="C29" s="34">
        <v>45</v>
      </c>
      <c r="D29" s="33">
        <v>10</v>
      </c>
      <c r="E29" s="35">
        <v>0</v>
      </c>
      <c r="F29" s="36">
        <v>44.95</v>
      </c>
      <c r="G29" s="37">
        <f t="shared" si="0"/>
        <v>0</v>
      </c>
      <c r="H29" s="9">
        <f t="shared" si="1"/>
        <v>0</v>
      </c>
      <c r="I29" s="38">
        <f t="shared" si="2"/>
        <v>0</v>
      </c>
      <c r="K29"/>
      <c r="L29" s="9">
        <f t="shared" si="7"/>
        <v>27.858267688119998</v>
      </c>
      <c r="M29" s="10">
        <v>3.66</v>
      </c>
      <c r="N29" s="10">
        <v>0.57999999999999996</v>
      </c>
      <c r="O29" s="11">
        <f t="shared" si="8"/>
        <v>7.6200000077723998E-2</v>
      </c>
      <c r="P29" s="8">
        <f t="shared" si="9"/>
        <v>4.560367321180629E-3</v>
      </c>
      <c r="Q29" s="12">
        <f t="shared" si="3"/>
        <v>7.6200000077723998E-2</v>
      </c>
      <c r="R29" s="13">
        <v>1000</v>
      </c>
      <c r="S29" s="14">
        <f t="shared" si="10"/>
        <v>7.6200000077723998E-2</v>
      </c>
      <c r="T29" s="15">
        <f t="shared" si="4"/>
        <v>7.2550000000000002E-4</v>
      </c>
      <c r="U29" s="38">
        <f t="shared" si="5"/>
        <v>0</v>
      </c>
      <c r="V29" s="11">
        <f t="shared" si="6"/>
        <v>0</v>
      </c>
      <c r="W29" s="12">
        <f t="shared" si="12"/>
        <v>4181.3</v>
      </c>
      <c r="X29" s="16"/>
      <c r="Y29" s="16"/>
      <c r="Z29" s="16"/>
      <c r="AA29" s="16"/>
      <c r="AB29" s="16"/>
    </row>
    <row r="30" spans="2:28" ht="18.75" customHeight="1">
      <c r="B30" s="33">
        <v>3</v>
      </c>
      <c r="C30" s="34">
        <v>45</v>
      </c>
      <c r="D30" s="33">
        <v>10</v>
      </c>
      <c r="E30" s="35">
        <v>0</v>
      </c>
      <c r="F30" s="36">
        <v>44.95</v>
      </c>
      <c r="G30" s="37">
        <f t="shared" si="0"/>
        <v>0</v>
      </c>
      <c r="H30" s="9">
        <f t="shared" si="1"/>
        <v>0</v>
      </c>
      <c r="I30" s="38">
        <f t="shared" si="2"/>
        <v>0</v>
      </c>
      <c r="K30"/>
      <c r="L30" s="9">
        <f t="shared" si="7"/>
        <v>27.858267688119998</v>
      </c>
      <c r="M30" s="10">
        <v>3.66</v>
      </c>
      <c r="N30" s="10">
        <v>0.57999999999999996</v>
      </c>
      <c r="O30" s="11">
        <f t="shared" si="8"/>
        <v>7.6200000077723998E-2</v>
      </c>
      <c r="P30" s="8">
        <f t="shared" si="9"/>
        <v>4.560367321180629E-3</v>
      </c>
      <c r="Q30" s="12">
        <f t="shared" si="3"/>
        <v>7.6200000077723998E-2</v>
      </c>
      <c r="R30" s="13">
        <v>1000</v>
      </c>
      <c r="S30" s="14">
        <f t="shared" si="10"/>
        <v>7.6200000077723998E-2</v>
      </c>
      <c r="T30" s="15">
        <f t="shared" si="4"/>
        <v>7.2550000000000002E-4</v>
      </c>
      <c r="U30" s="38">
        <f t="shared" si="5"/>
        <v>0</v>
      </c>
      <c r="V30" s="11">
        <f t="shared" si="6"/>
        <v>0</v>
      </c>
      <c r="W30" s="12">
        <f t="shared" si="12"/>
        <v>4181.3</v>
      </c>
      <c r="X30" s="16"/>
      <c r="Y30" s="16"/>
      <c r="Z30" s="16"/>
      <c r="AA30" s="16"/>
      <c r="AB30" s="16"/>
    </row>
    <row r="31" spans="2:28" ht="18.75" customHeight="1">
      <c r="B31" s="33">
        <v>3</v>
      </c>
      <c r="C31" s="34">
        <v>45</v>
      </c>
      <c r="D31" s="33">
        <v>10</v>
      </c>
      <c r="E31" s="35">
        <v>0</v>
      </c>
      <c r="F31" s="36">
        <v>44.95</v>
      </c>
      <c r="G31" s="37">
        <f t="shared" si="0"/>
        <v>0</v>
      </c>
      <c r="H31" s="9">
        <f t="shared" si="1"/>
        <v>0</v>
      </c>
      <c r="I31" s="38">
        <f t="shared" si="2"/>
        <v>0</v>
      </c>
      <c r="K31"/>
      <c r="L31" s="9">
        <f t="shared" si="7"/>
        <v>27.858267688119998</v>
      </c>
      <c r="M31" s="10">
        <v>3.66</v>
      </c>
      <c r="N31" s="10">
        <v>0.57999999999999996</v>
      </c>
      <c r="O31" s="11">
        <f t="shared" si="8"/>
        <v>7.6200000077723998E-2</v>
      </c>
      <c r="P31" s="8">
        <f t="shared" si="9"/>
        <v>4.560367321180629E-3</v>
      </c>
      <c r="Q31" s="12">
        <f t="shared" si="3"/>
        <v>7.6200000077723998E-2</v>
      </c>
      <c r="R31" s="13">
        <v>1000</v>
      </c>
      <c r="S31" s="14">
        <f t="shared" si="10"/>
        <v>7.6200000077723998E-2</v>
      </c>
      <c r="T31" s="15">
        <f t="shared" si="4"/>
        <v>7.2550000000000002E-4</v>
      </c>
      <c r="U31" s="38">
        <f t="shared" si="5"/>
        <v>0</v>
      </c>
      <c r="V31" s="11">
        <f t="shared" si="6"/>
        <v>0</v>
      </c>
      <c r="W31" s="12">
        <f t="shared" si="12"/>
        <v>4181.3</v>
      </c>
    </row>
    <row r="32" spans="2:28" ht="18.75" customHeight="1">
      <c r="B32" s="33">
        <v>3</v>
      </c>
      <c r="C32" s="34">
        <v>45</v>
      </c>
      <c r="D32" s="33">
        <v>10</v>
      </c>
      <c r="E32" s="35">
        <v>0</v>
      </c>
      <c r="F32" s="36">
        <v>44.95</v>
      </c>
      <c r="G32" s="37">
        <f t="shared" si="0"/>
        <v>0</v>
      </c>
      <c r="H32" s="9">
        <f t="shared" si="1"/>
        <v>0</v>
      </c>
      <c r="I32" s="38">
        <f t="shared" si="2"/>
        <v>0</v>
      </c>
      <c r="K32"/>
      <c r="L32" s="9">
        <f t="shared" si="7"/>
        <v>27.858267688119998</v>
      </c>
      <c r="M32" s="10">
        <v>3.66</v>
      </c>
      <c r="N32" s="10">
        <v>0.57999999999999996</v>
      </c>
      <c r="O32" s="11">
        <f t="shared" si="8"/>
        <v>7.6200000077723998E-2</v>
      </c>
      <c r="P32" s="8">
        <f t="shared" si="9"/>
        <v>4.560367321180629E-3</v>
      </c>
      <c r="Q32" s="12">
        <f t="shared" si="3"/>
        <v>7.6200000077723998E-2</v>
      </c>
      <c r="R32" s="13">
        <v>1000</v>
      </c>
      <c r="S32" s="14">
        <f t="shared" si="10"/>
        <v>7.6200000077723998E-2</v>
      </c>
      <c r="T32" s="15">
        <f t="shared" si="4"/>
        <v>7.2550000000000002E-4</v>
      </c>
      <c r="U32" s="38">
        <f t="shared" si="5"/>
        <v>0</v>
      </c>
      <c r="V32" s="11">
        <f t="shared" si="6"/>
        <v>0</v>
      </c>
      <c r="W32" s="12">
        <f>4.1813*1000</f>
        <v>4181.3</v>
      </c>
    </row>
    <row r="33" spans="2:23" ht="18.75" customHeight="1">
      <c r="B33" s="33">
        <v>3</v>
      </c>
      <c r="C33" s="34">
        <v>45</v>
      </c>
      <c r="D33" s="33">
        <v>10</v>
      </c>
      <c r="E33" s="35">
        <v>0</v>
      </c>
      <c r="F33" s="36">
        <v>44.95</v>
      </c>
      <c r="G33" s="37">
        <f t="shared" si="0"/>
        <v>0</v>
      </c>
      <c r="H33" s="9">
        <f t="shared" si="1"/>
        <v>0</v>
      </c>
      <c r="I33" s="38">
        <f t="shared" si="2"/>
        <v>0</v>
      </c>
      <c r="K33"/>
      <c r="L33" s="9">
        <f t="shared" si="7"/>
        <v>27.858267688119998</v>
      </c>
      <c r="M33" s="10">
        <v>3.66</v>
      </c>
      <c r="N33" s="10">
        <v>0.57999999999999996</v>
      </c>
      <c r="O33" s="11">
        <f t="shared" si="8"/>
        <v>7.6200000077723998E-2</v>
      </c>
      <c r="P33" s="8">
        <f t="shared" si="9"/>
        <v>4.560367321180629E-3</v>
      </c>
      <c r="Q33" s="12">
        <f t="shared" si="3"/>
        <v>7.6200000077723998E-2</v>
      </c>
      <c r="R33" s="13">
        <v>1000</v>
      </c>
      <c r="S33" s="14">
        <f t="shared" si="10"/>
        <v>7.6200000077723998E-2</v>
      </c>
      <c r="T33" s="15">
        <f t="shared" si="4"/>
        <v>7.2550000000000002E-4</v>
      </c>
      <c r="U33" s="38">
        <f t="shared" si="5"/>
        <v>0</v>
      </c>
      <c r="V33" s="11">
        <f t="shared" si="6"/>
        <v>0</v>
      </c>
      <c r="W33" s="12">
        <f>4.1813*1000</f>
        <v>4181.3</v>
      </c>
    </row>
    <row r="34" spans="2:23" ht="18.75" customHeight="1">
      <c r="B34" s="33">
        <v>3</v>
      </c>
      <c r="C34" s="34">
        <v>45</v>
      </c>
      <c r="D34" s="33">
        <v>10</v>
      </c>
      <c r="E34" s="35">
        <v>0</v>
      </c>
      <c r="F34" s="36">
        <v>44.95</v>
      </c>
      <c r="G34" s="37">
        <f t="shared" si="0"/>
        <v>0</v>
      </c>
      <c r="H34" s="9">
        <f t="shared" si="1"/>
        <v>0</v>
      </c>
      <c r="I34" s="38">
        <f t="shared" si="2"/>
        <v>0</v>
      </c>
      <c r="K34"/>
      <c r="L34" s="9">
        <f t="shared" si="7"/>
        <v>27.858267688119998</v>
      </c>
      <c r="M34" s="10">
        <v>3.66</v>
      </c>
      <c r="N34" s="10">
        <v>0.57999999999999996</v>
      </c>
      <c r="O34" s="11">
        <f t="shared" si="8"/>
        <v>7.6200000077723998E-2</v>
      </c>
      <c r="P34" s="8">
        <f t="shared" si="9"/>
        <v>4.560367321180629E-3</v>
      </c>
      <c r="Q34" s="12">
        <f t="shared" si="3"/>
        <v>7.6200000077723998E-2</v>
      </c>
      <c r="R34" s="13">
        <v>1000</v>
      </c>
      <c r="S34" s="14">
        <f t="shared" si="10"/>
        <v>7.6200000077723998E-2</v>
      </c>
      <c r="T34" s="15">
        <f t="shared" si="4"/>
        <v>7.2550000000000002E-4</v>
      </c>
      <c r="U34" s="38">
        <f t="shared" si="5"/>
        <v>0</v>
      </c>
      <c r="V34" s="11">
        <f t="shared" si="6"/>
        <v>0</v>
      </c>
      <c r="W34" s="12">
        <f>W32</f>
        <v>4181.3</v>
      </c>
    </row>
    <row r="35" spans="2:23" ht="18.75" customHeight="1">
      <c r="B35" s="33">
        <v>3</v>
      </c>
      <c r="C35" s="34">
        <v>45</v>
      </c>
      <c r="D35" s="33">
        <v>10</v>
      </c>
      <c r="E35" s="35">
        <v>0</v>
      </c>
      <c r="F35" s="36">
        <v>44.95</v>
      </c>
      <c r="G35" s="37">
        <f t="shared" si="0"/>
        <v>0</v>
      </c>
      <c r="H35" s="9">
        <f t="shared" si="1"/>
        <v>0</v>
      </c>
      <c r="I35" s="38">
        <f t="shared" si="2"/>
        <v>0</v>
      </c>
      <c r="K35"/>
      <c r="L35" s="9">
        <f t="shared" si="7"/>
        <v>27.858267688119998</v>
      </c>
      <c r="M35" s="10">
        <v>3.66</v>
      </c>
      <c r="N35" s="10">
        <v>0.57999999999999996</v>
      </c>
      <c r="O35" s="11">
        <f t="shared" si="8"/>
        <v>7.6200000077723998E-2</v>
      </c>
      <c r="P35" s="8">
        <f t="shared" si="9"/>
        <v>4.560367321180629E-3</v>
      </c>
      <c r="Q35" s="12">
        <f t="shared" si="3"/>
        <v>7.6200000077723998E-2</v>
      </c>
      <c r="R35" s="13">
        <v>1000</v>
      </c>
      <c r="S35" s="14">
        <f t="shared" si="10"/>
        <v>7.6200000077723998E-2</v>
      </c>
      <c r="T35" s="15">
        <f t="shared" si="4"/>
        <v>7.2550000000000002E-4</v>
      </c>
      <c r="U35" s="38">
        <f t="shared" si="5"/>
        <v>0</v>
      </c>
      <c r="V35" s="11">
        <f t="shared" si="6"/>
        <v>0</v>
      </c>
      <c r="W35" s="12">
        <f>W34</f>
        <v>4181.3</v>
      </c>
    </row>
    <row r="36" spans="2:23" ht="18.75" customHeight="1">
      <c r="B36" s="33">
        <v>3</v>
      </c>
      <c r="C36" s="34">
        <v>45</v>
      </c>
      <c r="D36" s="33">
        <v>10</v>
      </c>
      <c r="E36" s="35">
        <v>0</v>
      </c>
      <c r="F36" s="36">
        <v>44.95</v>
      </c>
      <c r="G36" s="37">
        <f t="shared" ref="G36:G67" si="13">U36/(2*PI()*(S36/2))</f>
        <v>0</v>
      </c>
      <c r="H36" s="9">
        <f t="shared" ref="H36:H67" si="14">(R36*E36*S36)/T36</f>
        <v>0</v>
      </c>
      <c r="I36" s="38">
        <f t="shared" ref="I36:I67" si="15">(E36*P36)*1000*60</f>
        <v>0</v>
      </c>
      <c r="K36"/>
      <c r="L36" s="9">
        <f t="shared" si="7"/>
        <v>27.858267688119998</v>
      </c>
      <c r="M36" s="10">
        <v>3.66</v>
      </c>
      <c r="N36" s="10">
        <v>0.57999999999999996</v>
      </c>
      <c r="O36" s="11">
        <f t="shared" si="8"/>
        <v>7.6200000077723998E-2</v>
      </c>
      <c r="P36" s="8">
        <f t="shared" si="9"/>
        <v>4.560367321180629E-3</v>
      </c>
      <c r="Q36" s="12">
        <f t="shared" si="3"/>
        <v>7.6200000077723998E-2</v>
      </c>
      <c r="R36" s="13">
        <v>1000</v>
      </c>
      <c r="S36" s="14">
        <f t="shared" si="10"/>
        <v>7.6200000077723998E-2</v>
      </c>
      <c r="T36" s="15">
        <f t="shared" si="4"/>
        <v>7.2550000000000002E-4</v>
      </c>
      <c r="U36" s="38">
        <f t="shared" ref="U36:U67" si="16">-((LN((C36-F36)/(C36-D36)))*(V36*W36))/L36</f>
        <v>0</v>
      </c>
      <c r="V36" s="11">
        <f t="shared" ref="V36:V67" si="17">R36*E36*P36</f>
        <v>0</v>
      </c>
      <c r="W36" s="12">
        <f>W35</f>
        <v>4181.3</v>
      </c>
    </row>
    <row r="37" spans="2:23" ht="18.75" customHeight="1">
      <c r="B37" s="33">
        <v>3</v>
      </c>
      <c r="C37" s="34">
        <v>45</v>
      </c>
      <c r="D37" s="33">
        <v>10</v>
      </c>
      <c r="E37" s="35">
        <v>0</v>
      </c>
      <c r="F37" s="36">
        <v>44.95</v>
      </c>
      <c r="G37" s="37">
        <f t="shared" si="13"/>
        <v>0</v>
      </c>
      <c r="H37" s="9">
        <f t="shared" si="14"/>
        <v>0</v>
      </c>
      <c r="I37" s="38">
        <f t="shared" si="15"/>
        <v>0</v>
      </c>
      <c r="K37"/>
      <c r="L37" s="9">
        <f t="shared" si="7"/>
        <v>27.858267688119998</v>
      </c>
      <c r="M37" s="10">
        <v>3.66</v>
      </c>
      <c r="N37" s="10">
        <v>0.57999999999999996</v>
      </c>
      <c r="O37" s="11">
        <f t="shared" si="8"/>
        <v>7.6200000077723998E-2</v>
      </c>
      <c r="P37" s="8">
        <f t="shared" si="9"/>
        <v>4.560367321180629E-3</v>
      </c>
      <c r="Q37" s="12">
        <f t="shared" si="3"/>
        <v>7.6200000077723998E-2</v>
      </c>
      <c r="R37" s="13">
        <v>1000</v>
      </c>
      <c r="S37" s="14">
        <f t="shared" si="10"/>
        <v>7.6200000077723998E-2</v>
      </c>
      <c r="T37" s="15">
        <f t="shared" si="4"/>
        <v>7.2550000000000002E-4</v>
      </c>
      <c r="U37" s="38">
        <f t="shared" si="16"/>
        <v>0</v>
      </c>
      <c r="V37" s="11">
        <f t="shared" si="17"/>
        <v>0</v>
      </c>
      <c r="W37" s="12">
        <f>W36</f>
        <v>4181.3</v>
      </c>
    </row>
    <row r="38" spans="2:23" ht="18.75" customHeight="1">
      <c r="B38" s="33">
        <v>3</v>
      </c>
      <c r="C38" s="34">
        <v>45</v>
      </c>
      <c r="D38" s="33">
        <v>10</v>
      </c>
      <c r="E38" s="35">
        <v>0</v>
      </c>
      <c r="F38" s="36">
        <v>44.95</v>
      </c>
      <c r="G38" s="37">
        <f t="shared" si="13"/>
        <v>0</v>
      </c>
      <c r="H38" s="9">
        <f t="shared" si="14"/>
        <v>0</v>
      </c>
      <c r="I38" s="38">
        <f t="shared" si="15"/>
        <v>0</v>
      </c>
      <c r="K38"/>
      <c r="L38" s="9">
        <f t="shared" si="7"/>
        <v>27.858267688119998</v>
      </c>
      <c r="M38" s="10">
        <v>3.66</v>
      </c>
      <c r="N38" s="10">
        <v>0.57999999999999996</v>
      </c>
      <c r="O38" s="11">
        <f t="shared" si="8"/>
        <v>7.6200000077723998E-2</v>
      </c>
      <c r="P38" s="8">
        <f t="shared" si="9"/>
        <v>4.560367321180629E-3</v>
      </c>
      <c r="Q38" s="12">
        <f t="shared" si="3"/>
        <v>7.6200000077723998E-2</v>
      </c>
      <c r="R38" s="13">
        <v>1000</v>
      </c>
      <c r="S38" s="14">
        <f t="shared" si="10"/>
        <v>7.6200000077723998E-2</v>
      </c>
      <c r="T38" s="15">
        <f t="shared" si="4"/>
        <v>7.2550000000000002E-4</v>
      </c>
      <c r="U38" s="38">
        <f t="shared" si="16"/>
        <v>0</v>
      </c>
      <c r="V38" s="11">
        <f t="shared" si="17"/>
        <v>0</v>
      </c>
      <c r="W38" s="12">
        <f>W37</f>
        <v>4181.3</v>
      </c>
    </row>
    <row r="39" spans="2:23" ht="18.75" customHeight="1">
      <c r="B39" s="33">
        <v>3</v>
      </c>
      <c r="C39" s="34">
        <v>45</v>
      </c>
      <c r="D39" s="33">
        <v>10</v>
      </c>
      <c r="E39" s="35">
        <v>0</v>
      </c>
      <c r="F39" s="36">
        <v>44.95</v>
      </c>
      <c r="G39" s="37">
        <f t="shared" si="13"/>
        <v>0</v>
      </c>
      <c r="H39" s="9">
        <f t="shared" si="14"/>
        <v>0</v>
      </c>
      <c r="I39" s="38">
        <f t="shared" si="15"/>
        <v>0</v>
      </c>
      <c r="K39"/>
      <c r="L39" s="9">
        <f t="shared" si="7"/>
        <v>27.858267688119998</v>
      </c>
      <c r="M39" s="10">
        <v>3.66</v>
      </c>
      <c r="N39" s="10">
        <v>0.57999999999999996</v>
      </c>
      <c r="O39" s="11">
        <f t="shared" si="8"/>
        <v>7.6200000077723998E-2</v>
      </c>
      <c r="P39" s="8">
        <f t="shared" si="9"/>
        <v>4.560367321180629E-3</v>
      </c>
      <c r="Q39" s="12">
        <f t="shared" si="3"/>
        <v>7.6200000077723998E-2</v>
      </c>
      <c r="R39" s="13">
        <v>1000</v>
      </c>
      <c r="S39" s="14">
        <f t="shared" si="10"/>
        <v>7.6200000077723998E-2</v>
      </c>
      <c r="T39" s="15">
        <f t="shared" si="4"/>
        <v>7.2550000000000002E-4</v>
      </c>
      <c r="U39" s="38">
        <f t="shared" si="16"/>
        <v>0</v>
      </c>
      <c r="V39" s="11">
        <f t="shared" si="17"/>
        <v>0</v>
      </c>
      <c r="W39" s="12">
        <f>W38</f>
        <v>4181.3</v>
      </c>
    </row>
    <row r="40" spans="2:23" ht="18.75" customHeight="1">
      <c r="B40" s="33">
        <v>3</v>
      </c>
      <c r="C40" s="34">
        <v>45</v>
      </c>
      <c r="D40" s="33">
        <v>10</v>
      </c>
      <c r="E40" s="35">
        <v>0</v>
      </c>
      <c r="F40" s="36">
        <v>44.95</v>
      </c>
      <c r="G40" s="37">
        <f t="shared" si="13"/>
        <v>0</v>
      </c>
      <c r="H40" s="9">
        <f t="shared" si="14"/>
        <v>0</v>
      </c>
      <c r="I40" s="38">
        <f t="shared" si="15"/>
        <v>0</v>
      </c>
      <c r="K40"/>
      <c r="L40" s="9">
        <f t="shared" si="7"/>
        <v>27.858267688119998</v>
      </c>
      <c r="M40" s="10">
        <v>3.66</v>
      </c>
      <c r="N40" s="10">
        <v>0.57999999999999996</v>
      </c>
      <c r="O40" s="11">
        <f t="shared" si="8"/>
        <v>7.6200000077723998E-2</v>
      </c>
      <c r="P40" s="8">
        <f t="shared" si="9"/>
        <v>4.560367321180629E-3</v>
      </c>
      <c r="Q40" s="12">
        <f t="shared" si="3"/>
        <v>7.6200000077723998E-2</v>
      </c>
      <c r="R40" s="13">
        <v>1000</v>
      </c>
      <c r="S40" s="14">
        <f t="shared" si="10"/>
        <v>7.6200000077723998E-2</v>
      </c>
      <c r="T40" s="15">
        <f t="shared" si="4"/>
        <v>7.2550000000000002E-4</v>
      </c>
      <c r="U40" s="38">
        <f t="shared" si="16"/>
        <v>0</v>
      </c>
      <c r="V40" s="11">
        <f t="shared" si="17"/>
        <v>0</v>
      </c>
      <c r="W40" s="12">
        <f>4.1813*1000</f>
        <v>4181.3</v>
      </c>
    </row>
    <row r="41" spans="2:23" ht="18.75" customHeight="1">
      <c r="B41" s="33">
        <v>3</v>
      </c>
      <c r="C41" s="34">
        <v>45</v>
      </c>
      <c r="D41" s="33">
        <v>10</v>
      </c>
      <c r="E41" s="35">
        <v>0</v>
      </c>
      <c r="F41" s="36">
        <v>44.95</v>
      </c>
      <c r="G41" s="37">
        <f t="shared" si="13"/>
        <v>0</v>
      </c>
      <c r="H41" s="9">
        <f t="shared" si="14"/>
        <v>0</v>
      </c>
      <c r="I41" s="38">
        <f t="shared" si="15"/>
        <v>0</v>
      </c>
      <c r="K41"/>
      <c r="L41" s="9">
        <f t="shared" si="7"/>
        <v>27.858267688119998</v>
      </c>
      <c r="M41" s="10">
        <v>3.66</v>
      </c>
      <c r="N41" s="10">
        <v>0.57999999999999996</v>
      </c>
      <c r="O41" s="11">
        <f t="shared" si="8"/>
        <v>7.6200000077723998E-2</v>
      </c>
      <c r="P41" s="8">
        <f t="shared" si="9"/>
        <v>4.560367321180629E-3</v>
      </c>
      <c r="Q41" s="12">
        <f t="shared" si="3"/>
        <v>7.6200000077723998E-2</v>
      </c>
      <c r="R41" s="13">
        <v>1000</v>
      </c>
      <c r="S41" s="14">
        <f t="shared" si="10"/>
        <v>7.6200000077723998E-2</v>
      </c>
      <c r="T41" s="15">
        <f t="shared" si="4"/>
        <v>7.2550000000000002E-4</v>
      </c>
      <c r="U41" s="38">
        <f t="shared" si="16"/>
        <v>0</v>
      </c>
      <c r="V41" s="11">
        <f t="shared" si="17"/>
        <v>0</v>
      </c>
      <c r="W41" s="12">
        <f>4.1813*1000</f>
        <v>4181.3</v>
      </c>
    </row>
    <row r="42" spans="2:23" ht="18.75" customHeight="1">
      <c r="B42" s="33">
        <v>3</v>
      </c>
      <c r="C42" s="34">
        <v>45</v>
      </c>
      <c r="D42" s="33">
        <v>10</v>
      </c>
      <c r="E42" s="35">
        <v>0</v>
      </c>
      <c r="F42" s="36">
        <v>44.95</v>
      </c>
      <c r="G42" s="37">
        <f t="shared" si="13"/>
        <v>0</v>
      </c>
      <c r="H42" s="9">
        <f t="shared" si="14"/>
        <v>0</v>
      </c>
      <c r="I42" s="38">
        <f t="shared" si="15"/>
        <v>0</v>
      </c>
      <c r="K42"/>
      <c r="L42" s="9">
        <f t="shared" si="7"/>
        <v>27.858267688119998</v>
      </c>
      <c r="M42" s="10">
        <v>3.66</v>
      </c>
      <c r="N42" s="10">
        <v>0.57999999999999996</v>
      </c>
      <c r="O42" s="11">
        <f t="shared" si="8"/>
        <v>7.6200000077723998E-2</v>
      </c>
      <c r="P42" s="8">
        <f t="shared" si="9"/>
        <v>4.560367321180629E-3</v>
      </c>
      <c r="Q42" s="12">
        <f t="shared" si="3"/>
        <v>7.6200000077723998E-2</v>
      </c>
      <c r="R42" s="13">
        <v>1000</v>
      </c>
      <c r="S42" s="14">
        <f t="shared" si="10"/>
        <v>7.6200000077723998E-2</v>
      </c>
      <c r="T42" s="15">
        <f t="shared" si="4"/>
        <v>7.2550000000000002E-4</v>
      </c>
      <c r="U42" s="38">
        <f t="shared" si="16"/>
        <v>0</v>
      </c>
      <c r="V42" s="11">
        <f t="shared" si="17"/>
        <v>0</v>
      </c>
      <c r="W42" s="12">
        <f>W40</f>
        <v>4181.3</v>
      </c>
    </row>
    <row r="43" spans="2:23" ht="18.75" customHeight="1">
      <c r="B43" s="33">
        <v>3</v>
      </c>
      <c r="C43" s="34">
        <v>45</v>
      </c>
      <c r="D43" s="33">
        <v>10</v>
      </c>
      <c r="E43" s="35">
        <v>0</v>
      </c>
      <c r="F43" s="36">
        <v>44.95</v>
      </c>
      <c r="G43" s="37">
        <f t="shared" si="13"/>
        <v>0</v>
      </c>
      <c r="H43" s="9">
        <f t="shared" si="14"/>
        <v>0</v>
      </c>
      <c r="I43" s="38">
        <f t="shared" si="15"/>
        <v>0</v>
      </c>
      <c r="K43"/>
      <c r="L43" s="9">
        <f t="shared" si="7"/>
        <v>27.858267688119998</v>
      </c>
      <c r="M43" s="10">
        <v>3.66</v>
      </c>
      <c r="N43" s="10">
        <v>0.57999999999999996</v>
      </c>
      <c r="O43" s="11">
        <f t="shared" si="8"/>
        <v>7.6200000077723998E-2</v>
      </c>
      <c r="P43" s="8">
        <f t="shared" si="9"/>
        <v>4.560367321180629E-3</v>
      </c>
      <c r="Q43" s="12">
        <f t="shared" si="3"/>
        <v>7.6200000077723998E-2</v>
      </c>
      <c r="R43" s="13">
        <v>1000</v>
      </c>
      <c r="S43" s="14">
        <f t="shared" si="10"/>
        <v>7.6200000077723998E-2</v>
      </c>
      <c r="T43" s="15">
        <f t="shared" si="4"/>
        <v>7.2550000000000002E-4</v>
      </c>
      <c r="U43" s="38">
        <f t="shared" si="16"/>
        <v>0</v>
      </c>
      <c r="V43" s="11">
        <f t="shared" si="17"/>
        <v>0</v>
      </c>
      <c r="W43" s="12">
        <f>W42</f>
        <v>4181.3</v>
      </c>
    </row>
    <row r="44" spans="2:23" ht="18.75" customHeight="1">
      <c r="B44" s="33">
        <v>3</v>
      </c>
      <c r="C44" s="34">
        <v>45</v>
      </c>
      <c r="D44" s="33">
        <v>10</v>
      </c>
      <c r="E44" s="35">
        <v>0</v>
      </c>
      <c r="F44" s="36">
        <v>44.95</v>
      </c>
      <c r="G44" s="37">
        <f t="shared" si="13"/>
        <v>0</v>
      </c>
      <c r="H44" s="9">
        <f t="shared" si="14"/>
        <v>0</v>
      </c>
      <c r="I44" s="38">
        <f t="shared" si="15"/>
        <v>0</v>
      </c>
      <c r="K44"/>
      <c r="L44" s="9">
        <f t="shared" si="7"/>
        <v>27.858267688119998</v>
      </c>
      <c r="M44" s="10">
        <v>3.66</v>
      </c>
      <c r="N44" s="10">
        <v>0.57999999999999996</v>
      </c>
      <c r="O44" s="11">
        <f t="shared" si="8"/>
        <v>7.6200000077723998E-2</v>
      </c>
      <c r="P44" s="8">
        <f t="shared" si="9"/>
        <v>4.560367321180629E-3</v>
      </c>
      <c r="Q44" s="12">
        <f t="shared" si="3"/>
        <v>7.6200000077723998E-2</v>
      </c>
      <c r="R44" s="13">
        <v>1000</v>
      </c>
      <c r="S44" s="14">
        <f t="shared" si="10"/>
        <v>7.6200000077723998E-2</v>
      </c>
      <c r="T44" s="15">
        <f t="shared" si="4"/>
        <v>7.2550000000000002E-4</v>
      </c>
      <c r="U44" s="38">
        <f t="shared" si="16"/>
        <v>0</v>
      </c>
      <c r="V44" s="11">
        <f t="shared" si="17"/>
        <v>0</v>
      </c>
      <c r="W44" s="12">
        <f>W43</f>
        <v>4181.3</v>
      </c>
    </row>
    <row r="45" spans="2:23" ht="18.75" customHeight="1">
      <c r="B45" s="33">
        <v>3</v>
      </c>
      <c r="C45" s="34">
        <v>45</v>
      </c>
      <c r="D45" s="33">
        <v>10</v>
      </c>
      <c r="E45" s="35">
        <v>0</v>
      </c>
      <c r="F45" s="36">
        <v>44.95</v>
      </c>
      <c r="G45" s="37">
        <f t="shared" si="13"/>
        <v>0</v>
      </c>
      <c r="H45" s="9">
        <f t="shared" si="14"/>
        <v>0</v>
      </c>
      <c r="I45" s="38">
        <f t="shared" si="15"/>
        <v>0</v>
      </c>
      <c r="K45"/>
      <c r="L45" s="9">
        <f t="shared" si="7"/>
        <v>27.858267688119998</v>
      </c>
      <c r="M45" s="10">
        <v>3.66</v>
      </c>
      <c r="N45" s="10">
        <v>0.57999999999999996</v>
      </c>
      <c r="O45" s="11">
        <f t="shared" si="8"/>
        <v>7.6200000077723998E-2</v>
      </c>
      <c r="P45" s="8">
        <f t="shared" si="9"/>
        <v>4.560367321180629E-3</v>
      </c>
      <c r="Q45" s="12">
        <f t="shared" si="3"/>
        <v>7.6200000077723998E-2</v>
      </c>
      <c r="R45" s="13">
        <v>1000</v>
      </c>
      <c r="S45" s="14">
        <f t="shared" si="10"/>
        <v>7.6200000077723998E-2</v>
      </c>
      <c r="T45" s="15">
        <f t="shared" si="4"/>
        <v>7.2550000000000002E-4</v>
      </c>
      <c r="U45" s="38">
        <f t="shared" si="16"/>
        <v>0</v>
      </c>
      <c r="V45" s="11">
        <f t="shared" si="17"/>
        <v>0</v>
      </c>
      <c r="W45" s="12">
        <f>W44</f>
        <v>4181.3</v>
      </c>
    </row>
    <row r="46" spans="2:23" ht="18.75" customHeight="1">
      <c r="B46" s="33">
        <v>3</v>
      </c>
      <c r="C46" s="34">
        <v>45</v>
      </c>
      <c r="D46" s="33">
        <v>10</v>
      </c>
      <c r="E46" s="35">
        <v>0</v>
      </c>
      <c r="F46" s="36">
        <v>44.95</v>
      </c>
      <c r="G46" s="37">
        <f t="shared" si="13"/>
        <v>0</v>
      </c>
      <c r="H46" s="9">
        <f t="shared" si="14"/>
        <v>0</v>
      </c>
      <c r="I46" s="38">
        <f t="shared" si="15"/>
        <v>0</v>
      </c>
      <c r="K46"/>
      <c r="L46" s="9">
        <f t="shared" si="7"/>
        <v>27.858267688119998</v>
      </c>
      <c r="M46" s="10">
        <v>3.66</v>
      </c>
      <c r="N46" s="10">
        <v>0.57999999999999996</v>
      </c>
      <c r="O46" s="11">
        <f t="shared" si="8"/>
        <v>7.6200000077723998E-2</v>
      </c>
      <c r="P46" s="8">
        <f t="shared" si="9"/>
        <v>4.560367321180629E-3</v>
      </c>
      <c r="Q46" s="12">
        <f t="shared" si="3"/>
        <v>7.6200000077723998E-2</v>
      </c>
      <c r="R46" s="13">
        <v>1000</v>
      </c>
      <c r="S46" s="14">
        <f t="shared" si="10"/>
        <v>7.6200000077723998E-2</v>
      </c>
      <c r="T46" s="15">
        <f t="shared" si="4"/>
        <v>7.2550000000000002E-4</v>
      </c>
      <c r="U46" s="38">
        <f t="shared" si="16"/>
        <v>0</v>
      </c>
      <c r="V46" s="11">
        <f t="shared" si="17"/>
        <v>0</v>
      </c>
      <c r="W46" s="12">
        <f>W45</f>
        <v>4181.3</v>
      </c>
    </row>
    <row r="47" spans="2:23" ht="18.75" customHeight="1">
      <c r="B47" s="33">
        <v>3</v>
      </c>
      <c r="C47" s="34">
        <v>45</v>
      </c>
      <c r="D47" s="33">
        <v>10</v>
      </c>
      <c r="E47" s="35">
        <v>0</v>
      </c>
      <c r="F47" s="36">
        <v>44.95</v>
      </c>
      <c r="G47" s="37">
        <f t="shared" si="13"/>
        <v>0</v>
      </c>
      <c r="H47" s="9">
        <f t="shared" si="14"/>
        <v>0</v>
      </c>
      <c r="I47" s="38">
        <f t="shared" si="15"/>
        <v>0</v>
      </c>
      <c r="K47"/>
      <c r="L47" s="9">
        <f t="shared" si="7"/>
        <v>27.858267688119998</v>
      </c>
      <c r="M47" s="10">
        <v>3.66</v>
      </c>
      <c r="N47" s="10">
        <v>0.57999999999999996</v>
      </c>
      <c r="O47" s="11">
        <f t="shared" si="8"/>
        <v>7.6200000077723998E-2</v>
      </c>
      <c r="P47" s="8">
        <f t="shared" si="9"/>
        <v>4.560367321180629E-3</v>
      </c>
      <c r="Q47" s="12">
        <f t="shared" si="3"/>
        <v>7.6200000077723998E-2</v>
      </c>
      <c r="R47" s="13">
        <v>1000</v>
      </c>
      <c r="S47" s="14">
        <f t="shared" si="10"/>
        <v>7.6200000077723998E-2</v>
      </c>
      <c r="T47" s="15">
        <f t="shared" si="4"/>
        <v>7.2550000000000002E-4</v>
      </c>
      <c r="U47" s="38">
        <f t="shared" si="16"/>
        <v>0</v>
      </c>
      <c r="V47" s="11">
        <f t="shared" si="17"/>
        <v>0</v>
      </c>
      <c r="W47" s="12">
        <f>W46</f>
        <v>4181.3</v>
      </c>
    </row>
    <row r="48" spans="2:23" ht="18.75" customHeight="1">
      <c r="B48" s="33">
        <v>3</v>
      </c>
      <c r="C48" s="34">
        <v>45</v>
      </c>
      <c r="D48" s="33">
        <v>10</v>
      </c>
      <c r="E48" s="35">
        <v>0</v>
      </c>
      <c r="F48" s="36">
        <v>44.95</v>
      </c>
      <c r="G48" s="37">
        <f t="shared" si="13"/>
        <v>0</v>
      </c>
      <c r="H48" s="9">
        <f t="shared" si="14"/>
        <v>0</v>
      </c>
      <c r="I48" s="38">
        <f t="shared" si="15"/>
        <v>0</v>
      </c>
      <c r="K48"/>
      <c r="L48" s="9">
        <f t="shared" si="7"/>
        <v>27.858267688119998</v>
      </c>
      <c r="M48" s="10">
        <v>3.66</v>
      </c>
      <c r="N48" s="10">
        <v>0.57999999999999996</v>
      </c>
      <c r="O48" s="11">
        <f t="shared" si="8"/>
        <v>7.6200000077723998E-2</v>
      </c>
      <c r="P48" s="8">
        <f t="shared" si="9"/>
        <v>4.560367321180629E-3</v>
      </c>
      <c r="Q48" s="12">
        <f t="shared" si="3"/>
        <v>7.6200000077723998E-2</v>
      </c>
      <c r="R48" s="13">
        <v>1000</v>
      </c>
      <c r="S48" s="14">
        <f t="shared" si="10"/>
        <v>7.6200000077723998E-2</v>
      </c>
      <c r="T48" s="15">
        <f t="shared" si="4"/>
        <v>7.2550000000000002E-4</v>
      </c>
      <c r="U48" s="38">
        <f t="shared" si="16"/>
        <v>0</v>
      </c>
      <c r="V48" s="11">
        <f t="shared" si="17"/>
        <v>0</v>
      </c>
      <c r="W48" s="12">
        <f>4.1813*1000</f>
        <v>4181.3</v>
      </c>
    </row>
    <row r="49" spans="2:23" ht="18.75" customHeight="1">
      <c r="B49" s="33">
        <v>3</v>
      </c>
      <c r="C49" s="34">
        <v>45</v>
      </c>
      <c r="D49" s="33">
        <v>10</v>
      </c>
      <c r="E49" s="35">
        <v>0</v>
      </c>
      <c r="F49" s="36">
        <v>44.95</v>
      </c>
      <c r="G49" s="37">
        <f t="shared" si="13"/>
        <v>0</v>
      </c>
      <c r="H49" s="9">
        <f t="shared" si="14"/>
        <v>0</v>
      </c>
      <c r="I49" s="38">
        <f t="shared" si="15"/>
        <v>0</v>
      </c>
      <c r="K49"/>
      <c r="L49" s="9">
        <f t="shared" si="7"/>
        <v>27.858267688119998</v>
      </c>
      <c r="M49" s="10">
        <v>3.66</v>
      </c>
      <c r="N49" s="10">
        <v>0.57999999999999996</v>
      </c>
      <c r="O49" s="11">
        <f t="shared" si="8"/>
        <v>7.6200000077723998E-2</v>
      </c>
      <c r="P49" s="8">
        <f t="shared" si="9"/>
        <v>4.560367321180629E-3</v>
      </c>
      <c r="Q49" s="12">
        <f t="shared" si="3"/>
        <v>7.6200000077723998E-2</v>
      </c>
      <c r="R49" s="13">
        <v>1000</v>
      </c>
      <c r="S49" s="14">
        <f t="shared" si="10"/>
        <v>7.6200000077723998E-2</v>
      </c>
      <c r="T49" s="15">
        <f t="shared" si="4"/>
        <v>7.2550000000000002E-4</v>
      </c>
      <c r="U49" s="38">
        <f t="shared" si="16"/>
        <v>0</v>
      </c>
      <c r="V49" s="11">
        <f t="shared" si="17"/>
        <v>0</v>
      </c>
      <c r="W49" s="12">
        <f>4.1813*1000</f>
        <v>4181.3</v>
      </c>
    </row>
    <row r="50" spans="2:23" ht="18.75" customHeight="1">
      <c r="B50" s="33">
        <v>3</v>
      </c>
      <c r="C50" s="34">
        <v>45</v>
      </c>
      <c r="D50" s="33">
        <v>10</v>
      </c>
      <c r="E50" s="35">
        <v>0</v>
      </c>
      <c r="F50" s="36">
        <v>44.95</v>
      </c>
      <c r="G50" s="37">
        <f t="shared" si="13"/>
        <v>0</v>
      </c>
      <c r="H50" s="9">
        <f t="shared" si="14"/>
        <v>0</v>
      </c>
      <c r="I50" s="38">
        <f t="shared" si="15"/>
        <v>0</v>
      </c>
      <c r="K50"/>
      <c r="L50" s="9">
        <f t="shared" si="7"/>
        <v>27.858267688119998</v>
      </c>
      <c r="M50" s="10">
        <v>3.66</v>
      </c>
      <c r="N50" s="10">
        <v>0.57999999999999996</v>
      </c>
      <c r="O50" s="11">
        <f t="shared" si="8"/>
        <v>7.6200000077723998E-2</v>
      </c>
      <c r="P50" s="8">
        <f t="shared" si="9"/>
        <v>4.560367321180629E-3</v>
      </c>
      <c r="Q50" s="12">
        <f t="shared" si="3"/>
        <v>7.6200000077723998E-2</v>
      </c>
      <c r="R50" s="13">
        <v>1000</v>
      </c>
      <c r="S50" s="14">
        <f t="shared" si="10"/>
        <v>7.6200000077723998E-2</v>
      </c>
      <c r="T50" s="15">
        <f t="shared" si="4"/>
        <v>7.2550000000000002E-4</v>
      </c>
      <c r="U50" s="38">
        <f t="shared" si="16"/>
        <v>0</v>
      </c>
      <c r="V50" s="11">
        <f t="shared" si="17"/>
        <v>0</v>
      </c>
      <c r="W50" s="12">
        <f>W48</f>
        <v>4181.3</v>
      </c>
    </row>
    <row r="51" spans="2:23" ht="18.75" customHeight="1">
      <c r="B51" s="33">
        <v>3</v>
      </c>
      <c r="C51" s="34">
        <v>45</v>
      </c>
      <c r="D51" s="33">
        <v>10</v>
      </c>
      <c r="E51" s="35">
        <v>0</v>
      </c>
      <c r="F51" s="36">
        <v>44.95</v>
      </c>
      <c r="G51" s="37">
        <f t="shared" si="13"/>
        <v>0</v>
      </c>
      <c r="H51" s="9">
        <f t="shared" si="14"/>
        <v>0</v>
      </c>
      <c r="I51" s="38">
        <f t="shared" si="15"/>
        <v>0</v>
      </c>
      <c r="K51"/>
      <c r="L51" s="9">
        <f t="shared" si="7"/>
        <v>27.858267688119998</v>
      </c>
      <c r="M51" s="10">
        <v>3.66</v>
      </c>
      <c r="N51" s="10">
        <v>0.57999999999999996</v>
      </c>
      <c r="O51" s="11">
        <f t="shared" si="8"/>
        <v>7.6200000077723998E-2</v>
      </c>
      <c r="P51" s="8">
        <f t="shared" si="9"/>
        <v>4.560367321180629E-3</v>
      </c>
      <c r="Q51" s="12">
        <f t="shared" si="3"/>
        <v>7.6200000077723998E-2</v>
      </c>
      <c r="R51" s="13">
        <v>1000</v>
      </c>
      <c r="S51" s="14">
        <f t="shared" si="10"/>
        <v>7.6200000077723998E-2</v>
      </c>
      <c r="T51" s="15">
        <f t="shared" si="4"/>
        <v>7.2550000000000002E-4</v>
      </c>
      <c r="U51" s="38">
        <f t="shared" si="16"/>
        <v>0</v>
      </c>
      <c r="V51" s="11">
        <f t="shared" si="17"/>
        <v>0</v>
      </c>
      <c r="W51" s="12">
        <f>W50</f>
        <v>4181.3</v>
      </c>
    </row>
    <row r="52" spans="2:23" ht="18.75" customHeight="1">
      <c r="B52" s="33">
        <v>3</v>
      </c>
      <c r="C52" s="34">
        <v>45</v>
      </c>
      <c r="D52" s="33">
        <v>10</v>
      </c>
      <c r="E52" s="35">
        <v>0</v>
      </c>
      <c r="F52" s="36">
        <v>44.95</v>
      </c>
      <c r="G52" s="37">
        <f t="shared" si="13"/>
        <v>0</v>
      </c>
      <c r="H52" s="9">
        <f t="shared" si="14"/>
        <v>0</v>
      </c>
      <c r="I52" s="38">
        <f t="shared" si="15"/>
        <v>0</v>
      </c>
      <c r="K52"/>
      <c r="L52" s="9">
        <f t="shared" si="7"/>
        <v>27.858267688119998</v>
      </c>
      <c r="M52" s="10">
        <v>3.66</v>
      </c>
      <c r="N52" s="10">
        <v>0.57999999999999996</v>
      </c>
      <c r="O52" s="11">
        <f t="shared" si="8"/>
        <v>7.6200000077723998E-2</v>
      </c>
      <c r="P52" s="8">
        <f t="shared" si="9"/>
        <v>4.560367321180629E-3</v>
      </c>
      <c r="Q52" s="12">
        <f t="shared" si="3"/>
        <v>7.6200000077723998E-2</v>
      </c>
      <c r="R52" s="13">
        <v>1000</v>
      </c>
      <c r="S52" s="14">
        <f t="shared" si="10"/>
        <v>7.6200000077723998E-2</v>
      </c>
      <c r="T52" s="15">
        <f t="shared" si="4"/>
        <v>7.2550000000000002E-4</v>
      </c>
      <c r="U52" s="38">
        <f t="shared" si="16"/>
        <v>0</v>
      </c>
      <c r="V52" s="11">
        <f t="shared" si="17"/>
        <v>0</v>
      </c>
      <c r="W52" s="12">
        <f>W51</f>
        <v>4181.3</v>
      </c>
    </row>
    <row r="53" spans="2:23" ht="18.75" customHeight="1">
      <c r="B53" s="33">
        <v>3</v>
      </c>
      <c r="C53" s="34">
        <v>45</v>
      </c>
      <c r="D53" s="33">
        <v>10</v>
      </c>
      <c r="E53" s="35">
        <v>0</v>
      </c>
      <c r="F53" s="36">
        <v>44.95</v>
      </c>
      <c r="G53" s="37">
        <f t="shared" si="13"/>
        <v>0</v>
      </c>
      <c r="H53" s="9">
        <f t="shared" si="14"/>
        <v>0</v>
      </c>
      <c r="I53" s="38">
        <f t="shared" si="15"/>
        <v>0</v>
      </c>
      <c r="K53"/>
      <c r="L53" s="9">
        <f t="shared" si="7"/>
        <v>27.858267688119998</v>
      </c>
      <c r="M53" s="10">
        <v>3.66</v>
      </c>
      <c r="N53" s="10">
        <v>0.57999999999999996</v>
      </c>
      <c r="O53" s="11">
        <f t="shared" si="8"/>
        <v>7.6200000077723998E-2</v>
      </c>
      <c r="P53" s="8">
        <f t="shared" si="9"/>
        <v>4.560367321180629E-3</v>
      </c>
      <c r="Q53" s="12">
        <f t="shared" si="3"/>
        <v>7.6200000077723998E-2</v>
      </c>
      <c r="R53" s="13">
        <v>1000</v>
      </c>
      <c r="S53" s="14">
        <f t="shared" si="10"/>
        <v>7.6200000077723998E-2</v>
      </c>
      <c r="T53" s="15">
        <f t="shared" si="4"/>
        <v>7.2550000000000002E-4</v>
      </c>
      <c r="U53" s="38">
        <f t="shared" si="16"/>
        <v>0</v>
      </c>
      <c r="V53" s="11">
        <f t="shared" si="17"/>
        <v>0</v>
      </c>
      <c r="W53" s="12">
        <f>W52</f>
        <v>4181.3</v>
      </c>
    </row>
    <row r="54" spans="2:23" ht="18.75" customHeight="1">
      <c r="B54" s="33">
        <v>3</v>
      </c>
      <c r="C54" s="34">
        <v>45</v>
      </c>
      <c r="D54" s="33">
        <v>10</v>
      </c>
      <c r="E54" s="35">
        <v>0</v>
      </c>
      <c r="F54" s="36">
        <v>44.95</v>
      </c>
      <c r="G54" s="37">
        <f t="shared" si="13"/>
        <v>0</v>
      </c>
      <c r="H54" s="9">
        <f t="shared" si="14"/>
        <v>0</v>
      </c>
      <c r="I54" s="38">
        <f t="shared" si="15"/>
        <v>0</v>
      </c>
      <c r="K54"/>
      <c r="L54" s="9">
        <f t="shared" si="7"/>
        <v>27.858267688119998</v>
      </c>
      <c r="M54" s="10">
        <v>3.66</v>
      </c>
      <c r="N54" s="10">
        <v>0.57999999999999996</v>
      </c>
      <c r="O54" s="11">
        <f t="shared" si="8"/>
        <v>7.6200000077723998E-2</v>
      </c>
      <c r="P54" s="8">
        <f t="shared" si="9"/>
        <v>4.560367321180629E-3</v>
      </c>
      <c r="Q54" s="12">
        <f t="shared" si="3"/>
        <v>7.6200000077723998E-2</v>
      </c>
      <c r="R54" s="13">
        <v>1000</v>
      </c>
      <c r="S54" s="14">
        <f t="shared" si="10"/>
        <v>7.6200000077723998E-2</v>
      </c>
      <c r="T54" s="15">
        <f t="shared" si="4"/>
        <v>7.2550000000000002E-4</v>
      </c>
      <c r="U54" s="38">
        <f t="shared" si="16"/>
        <v>0</v>
      </c>
      <c r="V54" s="11">
        <f t="shared" si="17"/>
        <v>0</v>
      </c>
      <c r="W54" s="12">
        <f>W53</f>
        <v>4181.3</v>
      </c>
    </row>
    <row r="55" spans="2:23" ht="18.75" customHeight="1">
      <c r="B55" s="33">
        <v>3</v>
      </c>
      <c r="C55" s="34">
        <v>45</v>
      </c>
      <c r="D55" s="33">
        <v>10</v>
      </c>
      <c r="E55" s="35">
        <v>0</v>
      </c>
      <c r="F55" s="36">
        <v>44.95</v>
      </c>
      <c r="G55" s="37">
        <f t="shared" si="13"/>
        <v>0</v>
      </c>
      <c r="H55" s="9">
        <f t="shared" si="14"/>
        <v>0</v>
      </c>
      <c r="I55" s="38">
        <f t="shared" si="15"/>
        <v>0</v>
      </c>
      <c r="K55"/>
      <c r="L55" s="9">
        <f t="shared" si="7"/>
        <v>27.858267688119998</v>
      </c>
      <c r="M55" s="10">
        <v>3.66</v>
      </c>
      <c r="N55" s="10">
        <v>0.57999999999999996</v>
      </c>
      <c r="O55" s="11">
        <f t="shared" si="8"/>
        <v>7.6200000077723998E-2</v>
      </c>
      <c r="P55" s="8">
        <f t="shared" si="9"/>
        <v>4.560367321180629E-3</v>
      </c>
      <c r="Q55" s="12">
        <f t="shared" si="3"/>
        <v>7.6200000077723998E-2</v>
      </c>
      <c r="R55" s="13">
        <v>1000</v>
      </c>
      <c r="S55" s="14">
        <f t="shared" si="10"/>
        <v>7.6200000077723998E-2</v>
      </c>
      <c r="T55" s="15">
        <f t="shared" si="4"/>
        <v>7.2550000000000002E-4</v>
      </c>
      <c r="U55" s="38">
        <f t="shared" si="16"/>
        <v>0</v>
      </c>
      <c r="V55" s="11">
        <f t="shared" si="17"/>
        <v>0</v>
      </c>
      <c r="W55" s="12">
        <f>W54</f>
        <v>4181.3</v>
      </c>
    </row>
    <row r="56" spans="2:23" ht="18.75" customHeight="1">
      <c r="B56" s="33">
        <v>3</v>
      </c>
      <c r="C56" s="34">
        <v>45</v>
      </c>
      <c r="D56" s="33">
        <v>10</v>
      </c>
      <c r="E56" s="35">
        <v>0</v>
      </c>
      <c r="F56" s="36">
        <v>44.95</v>
      </c>
      <c r="G56" s="37">
        <f t="shared" si="13"/>
        <v>0</v>
      </c>
      <c r="H56" s="9">
        <f t="shared" si="14"/>
        <v>0</v>
      </c>
      <c r="I56" s="38">
        <f t="shared" si="15"/>
        <v>0</v>
      </c>
      <c r="K56"/>
      <c r="L56" s="9">
        <f t="shared" si="7"/>
        <v>27.858267688119998</v>
      </c>
      <c r="M56" s="10">
        <v>3.66</v>
      </c>
      <c r="N56" s="10">
        <v>0.57999999999999996</v>
      </c>
      <c r="O56" s="11">
        <f t="shared" si="8"/>
        <v>7.6200000077723998E-2</v>
      </c>
      <c r="P56" s="8">
        <f t="shared" si="9"/>
        <v>4.560367321180629E-3</v>
      </c>
      <c r="Q56" s="12">
        <f t="shared" si="3"/>
        <v>7.6200000077723998E-2</v>
      </c>
      <c r="R56" s="13">
        <v>1000</v>
      </c>
      <c r="S56" s="14">
        <f t="shared" si="10"/>
        <v>7.6200000077723998E-2</v>
      </c>
      <c r="T56" s="15">
        <f t="shared" si="4"/>
        <v>7.2550000000000002E-4</v>
      </c>
      <c r="U56" s="38">
        <f t="shared" si="16"/>
        <v>0</v>
      </c>
      <c r="V56" s="11">
        <f t="shared" si="17"/>
        <v>0</v>
      </c>
      <c r="W56" s="12">
        <f>4.1813*1000</f>
        <v>4181.3</v>
      </c>
    </row>
    <row r="57" spans="2:23" ht="18.75" customHeight="1">
      <c r="B57" s="33">
        <v>3</v>
      </c>
      <c r="C57" s="34">
        <v>45</v>
      </c>
      <c r="D57" s="33">
        <v>10</v>
      </c>
      <c r="E57" s="35">
        <v>0</v>
      </c>
      <c r="F57" s="36">
        <v>44.95</v>
      </c>
      <c r="G57" s="37">
        <f t="shared" si="13"/>
        <v>0</v>
      </c>
      <c r="H57" s="9">
        <f t="shared" si="14"/>
        <v>0</v>
      </c>
      <c r="I57" s="38">
        <f t="shared" si="15"/>
        <v>0</v>
      </c>
      <c r="K57"/>
      <c r="L57" s="9">
        <f t="shared" si="7"/>
        <v>27.858267688119998</v>
      </c>
      <c r="M57" s="10">
        <v>3.66</v>
      </c>
      <c r="N57" s="10">
        <v>0.57999999999999996</v>
      </c>
      <c r="O57" s="11">
        <f t="shared" si="8"/>
        <v>7.6200000077723998E-2</v>
      </c>
      <c r="P57" s="8">
        <f t="shared" si="9"/>
        <v>4.560367321180629E-3</v>
      </c>
      <c r="Q57" s="12">
        <f t="shared" si="3"/>
        <v>7.6200000077723998E-2</v>
      </c>
      <c r="R57" s="13">
        <v>1000</v>
      </c>
      <c r="S57" s="14">
        <f t="shared" si="10"/>
        <v>7.6200000077723998E-2</v>
      </c>
      <c r="T57" s="15">
        <f t="shared" si="4"/>
        <v>7.2550000000000002E-4</v>
      </c>
      <c r="U57" s="38">
        <f t="shared" si="16"/>
        <v>0</v>
      </c>
      <c r="V57" s="11">
        <f t="shared" si="17"/>
        <v>0</v>
      </c>
      <c r="W57" s="12">
        <f>4.1813*1000</f>
        <v>4181.3</v>
      </c>
    </row>
    <row r="58" spans="2:23" ht="18.75" customHeight="1">
      <c r="B58" s="33">
        <v>3</v>
      </c>
      <c r="C58" s="34">
        <v>45</v>
      </c>
      <c r="D58" s="33">
        <v>10</v>
      </c>
      <c r="E58" s="35">
        <v>0</v>
      </c>
      <c r="F58" s="36">
        <v>44.95</v>
      </c>
      <c r="G58" s="37">
        <f t="shared" si="13"/>
        <v>0</v>
      </c>
      <c r="H58" s="9">
        <f t="shared" si="14"/>
        <v>0</v>
      </c>
      <c r="I58" s="38">
        <f t="shared" si="15"/>
        <v>0</v>
      </c>
      <c r="K58"/>
      <c r="L58" s="9">
        <f t="shared" si="7"/>
        <v>27.858267688119998</v>
      </c>
      <c r="M58" s="10">
        <v>3.66</v>
      </c>
      <c r="N58" s="10">
        <v>0.57999999999999996</v>
      </c>
      <c r="O58" s="11">
        <f t="shared" si="8"/>
        <v>7.6200000077723998E-2</v>
      </c>
      <c r="P58" s="8">
        <f t="shared" si="9"/>
        <v>4.560367321180629E-3</v>
      </c>
      <c r="Q58" s="12">
        <f t="shared" si="3"/>
        <v>7.6200000077723998E-2</v>
      </c>
      <c r="R58" s="13">
        <v>1000</v>
      </c>
      <c r="S58" s="14">
        <f t="shared" si="10"/>
        <v>7.6200000077723998E-2</v>
      </c>
      <c r="T58" s="15">
        <f t="shared" si="4"/>
        <v>7.2550000000000002E-4</v>
      </c>
      <c r="U58" s="38">
        <f t="shared" si="16"/>
        <v>0</v>
      </c>
      <c r="V58" s="11">
        <f t="shared" si="17"/>
        <v>0</v>
      </c>
      <c r="W58" s="12">
        <f>W56</f>
        <v>4181.3</v>
      </c>
    </row>
    <row r="59" spans="2:23" ht="18.75" customHeight="1">
      <c r="B59" s="33">
        <v>3</v>
      </c>
      <c r="C59" s="34">
        <v>45</v>
      </c>
      <c r="D59" s="33">
        <v>10</v>
      </c>
      <c r="E59" s="35">
        <v>0</v>
      </c>
      <c r="F59" s="36">
        <v>44.95</v>
      </c>
      <c r="G59" s="37">
        <f t="shared" si="13"/>
        <v>0</v>
      </c>
      <c r="H59" s="9">
        <f t="shared" si="14"/>
        <v>0</v>
      </c>
      <c r="I59" s="38">
        <f t="shared" si="15"/>
        <v>0</v>
      </c>
      <c r="K59"/>
      <c r="L59" s="9">
        <f t="shared" si="7"/>
        <v>27.858267688119998</v>
      </c>
      <c r="M59" s="10">
        <v>3.66</v>
      </c>
      <c r="N59" s="10">
        <v>0.57999999999999996</v>
      </c>
      <c r="O59" s="11">
        <f t="shared" si="8"/>
        <v>7.6200000077723998E-2</v>
      </c>
      <c r="P59" s="8">
        <f t="shared" si="9"/>
        <v>4.560367321180629E-3</v>
      </c>
      <c r="Q59" s="12">
        <f t="shared" si="3"/>
        <v>7.6200000077723998E-2</v>
      </c>
      <c r="R59" s="13">
        <v>1000</v>
      </c>
      <c r="S59" s="14">
        <f t="shared" si="10"/>
        <v>7.6200000077723998E-2</v>
      </c>
      <c r="T59" s="15">
        <f t="shared" si="4"/>
        <v>7.2550000000000002E-4</v>
      </c>
      <c r="U59" s="38">
        <f t="shared" si="16"/>
        <v>0</v>
      </c>
      <c r="V59" s="11">
        <f t="shared" si="17"/>
        <v>0</v>
      </c>
      <c r="W59" s="12">
        <f>W58</f>
        <v>4181.3</v>
      </c>
    </row>
    <row r="60" spans="2:23" ht="18.75" customHeight="1">
      <c r="B60" s="33">
        <v>3</v>
      </c>
      <c r="C60" s="34">
        <v>45</v>
      </c>
      <c r="D60" s="33">
        <v>10</v>
      </c>
      <c r="E60" s="35">
        <v>0</v>
      </c>
      <c r="F60" s="36">
        <v>44.95</v>
      </c>
      <c r="G60" s="37">
        <f t="shared" si="13"/>
        <v>0</v>
      </c>
      <c r="H60" s="9">
        <f t="shared" si="14"/>
        <v>0</v>
      </c>
      <c r="I60" s="38">
        <f t="shared" si="15"/>
        <v>0</v>
      </c>
      <c r="K60"/>
      <c r="L60" s="9">
        <f t="shared" si="7"/>
        <v>27.858267688119998</v>
      </c>
      <c r="M60" s="10">
        <v>3.66</v>
      </c>
      <c r="N60" s="10">
        <v>0.57999999999999996</v>
      </c>
      <c r="O60" s="11">
        <f t="shared" si="8"/>
        <v>7.6200000077723998E-2</v>
      </c>
      <c r="P60" s="8">
        <f t="shared" si="9"/>
        <v>4.560367321180629E-3</v>
      </c>
      <c r="Q60" s="12">
        <f t="shared" si="3"/>
        <v>7.6200000077723998E-2</v>
      </c>
      <c r="R60" s="13">
        <v>1000</v>
      </c>
      <c r="S60" s="14">
        <f t="shared" si="10"/>
        <v>7.6200000077723998E-2</v>
      </c>
      <c r="T60" s="15">
        <f t="shared" si="4"/>
        <v>7.2550000000000002E-4</v>
      </c>
      <c r="U60" s="38">
        <f t="shared" si="16"/>
        <v>0</v>
      </c>
      <c r="V60" s="11">
        <f t="shared" si="17"/>
        <v>0</v>
      </c>
      <c r="W60" s="12">
        <f>W59</f>
        <v>4181.3</v>
      </c>
    </row>
    <row r="61" spans="2:23" ht="18.75" customHeight="1">
      <c r="B61" s="33">
        <v>3</v>
      </c>
      <c r="C61" s="34">
        <v>45</v>
      </c>
      <c r="D61" s="33">
        <v>10</v>
      </c>
      <c r="E61" s="35">
        <v>0</v>
      </c>
      <c r="F61" s="36">
        <v>44.95</v>
      </c>
      <c r="G61" s="37">
        <f t="shared" si="13"/>
        <v>0</v>
      </c>
      <c r="H61" s="9">
        <f t="shared" si="14"/>
        <v>0</v>
      </c>
      <c r="I61" s="38">
        <f t="shared" si="15"/>
        <v>0</v>
      </c>
      <c r="K61"/>
      <c r="L61" s="9">
        <f t="shared" si="7"/>
        <v>27.858267688119998</v>
      </c>
      <c r="M61" s="10">
        <v>3.66</v>
      </c>
      <c r="N61" s="10">
        <v>0.57999999999999996</v>
      </c>
      <c r="O61" s="11">
        <f t="shared" si="8"/>
        <v>7.6200000077723998E-2</v>
      </c>
      <c r="P61" s="8">
        <f t="shared" si="9"/>
        <v>4.560367321180629E-3</v>
      </c>
      <c r="Q61" s="12">
        <f t="shared" si="3"/>
        <v>7.6200000077723998E-2</v>
      </c>
      <c r="R61" s="13">
        <v>1000</v>
      </c>
      <c r="S61" s="14">
        <f t="shared" si="10"/>
        <v>7.6200000077723998E-2</v>
      </c>
      <c r="T61" s="15">
        <f t="shared" si="4"/>
        <v>7.2550000000000002E-4</v>
      </c>
      <c r="U61" s="38">
        <f t="shared" si="16"/>
        <v>0</v>
      </c>
      <c r="V61" s="11">
        <f t="shared" si="17"/>
        <v>0</v>
      </c>
      <c r="W61" s="12">
        <f>W60</f>
        <v>4181.3</v>
      </c>
    </row>
    <row r="62" spans="2:23" ht="18.75" customHeight="1">
      <c r="B62" s="33">
        <v>3</v>
      </c>
      <c r="C62" s="34">
        <v>45</v>
      </c>
      <c r="D62" s="33">
        <v>10</v>
      </c>
      <c r="E62" s="35">
        <v>0</v>
      </c>
      <c r="F62" s="36">
        <v>44.95</v>
      </c>
      <c r="G62" s="37">
        <f t="shared" si="13"/>
        <v>0</v>
      </c>
      <c r="H62" s="9">
        <f t="shared" si="14"/>
        <v>0</v>
      </c>
      <c r="I62" s="38">
        <f t="shared" si="15"/>
        <v>0</v>
      </c>
      <c r="K62"/>
      <c r="L62" s="9">
        <f t="shared" si="7"/>
        <v>27.858267688119998</v>
      </c>
      <c r="M62" s="10">
        <v>3.66</v>
      </c>
      <c r="N62" s="10">
        <v>0.57999999999999996</v>
      </c>
      <c r="O62" s="11">
        <f t="shared" si="8"/>
        <v>7.6200000077723998E-2</v>
      </c>
      <c r="P62" s="8">
        <f t="shared" si="9"/>
        <v>4.560367321180629E-3</v>
      </c>
      <c r="Q62" s="12">
        <f t="shared" si="3"/>
        <v>7.6200000077723998E-2</v>
      </c>
      <c r="R62" s="13">
        <v>1000</v>
      </c>
      <c r="S62" s="14">
        <f t="shared" si="10"/>
        <v>7.6200000077723998E-2</v>
      </c>
      <c r="T62" s="15">
        <f t="shared" si="4"/>
        <v>7.2550000000000002E-4</v>
      </c>
      <c r="U62" s="38">
        <f t="shared" si="16"/>
        <v>0</v>
      </c>
      <c r="V62" s="11">
        <f t="shared" si="17"/>
        <v>0</v>
      </c>
      <c r="W62" s="12">
        <f>W61</f>
        <v>4181.3</v>
      </c>
    </row>
    <row r="63" spans="2:23" ht="18.75" customHeight="1">
      <c r="B63" s="33">
        <v>3</v>
      </c>
      <c r="C63" s="34">
        <v>45</v>
      </c>
      <c r="D63" s="33">
        <v>10</v>
      </c>
      <c r="E63" s="35">
        <v>0</v>
      </c>
      <c r="F63" s="36">
        <v>44.95</v>
      </c>
      <c r="G63" s="37">
        <f t="shared" si="13"/>
        <v>0</v>
      </c>
      <c r="H63" s="9">
        <f t="shared" si="14"/>
        <v>0</v>
      </c>
      <c r="I63" s="38">
        <f t="shared" si="15"/>
        <v>0</v>
      </c>
      <c r="K63"/>
      <c r="L63" s="9">
        <f t="shared" si="7"/>
        <v>27.858267688119998</v>
      </c>
      <c r="M63" s="10">
        <v>3.66</v>
      </c>
      <c r="N63" s="10">
        <v>0.57999999999999996</v>
      </c>
      <c r="O63" s="11">
        <f t="shared" si="8"/>
        <v>7.6200000077723998E-2</v>
      </c>
      <c r="P63" s="8">
        <f t="shared" si="9"/>
        <v>4.560367321180629E-3</v>
      </c>
      <c r="Q63" s="12">
        <f t="shared" si="3"/>
        <v>7.6200000077723998E-2</v>
      </c>
      <c r="R63" s="13">
        <v>1000</v>
      </c>
      <c r="S63" s="14">
        <f t="shared" si="10"/>
        <v>7.6200000077723998E-2</v>
      </c>
      <c r="T63" s="15">
        <f t="shared" si="4"/>
        <v>7.2550000000000002E-4</v>
      </c>
      <c r="U63" s="38">
        <f t="shared" si="16"/>
        <v>0</v>
      </c>
      <c r="V63" s="11">
        <f t="shared" si="17"/>
        <v>0</v>
      </c>
      <c r="W63" s="12">
        <f>W62</f>
        <v>4181.3</v>
      </c>
    </row>
    <row r="64" spans="2:23" ht="18.75" customHeight="1">
      <c r="B64" s="33">
        <v>3</v>
      </c>
      <c r="C64" s="34">
        <v>45</v>
      </c>
      <c r="D64" s="33">
        <v>10</v>
      </c>
      <c r="E64" s="35">
        <v>0</v>
      </c>
      <c r="F64" s="36">
        <v>44.95</v>
      </c>
      <c r="G64" s="37">
        <f t="shared" si="13"/>
        <v>0</v>
      </c>
      <c r="H64" s="9">
        <f t="shared" si="14"/>
        <v>0</v>
      </c>
      <c r="I64" s="38">
        <f t="shared" si="15"/>
        <v>0</v>
      </c>
      <c r="K64"/>
      <c r="L64" s="9">
        <f t="shared" si="7"/>
        <v>27.858267688119998</v>
      </c>
      <c r="M64" s="10">
        <v>3.66</v>
      </c>
      <c r="N64" s="10">
        <v>0.57999999999999996</v>
      </c>
      <c r="O64" s="11">
        <f t="shared" si="8"/>
        <v>7.6200000077723998E-2</v>
      </c>
      <c r="P64" s="8">
        <f t="shared" si="9"/>
        <v>4.560367321180629E-3</v>
      </c>
      <c r="Q64" s="12">
        <f t="shared" si="3"/>
        <v>7.6200000077723998E-2</v>
      </c>
      <c r="R64" s="13">
        <v>1000</v>
      </c>
      <c r="S64" s="14">
        <f t="shared" si="10"/>
        <v>7.6200000077723998E-2</v>
      </c>
      <c r="T64" s="15">
        <f t="shared" si="4"/>
        <v>7.2550000000000002E-4</v>
      </c>
      <c r="U64" s="38">
        <f t="shared" si="16"/>
        <v>0</v>
      </c>
      <c r="V64" s="11">
        <f t="shared" si="17"/>
        <v>0</v>
      </c>
      <c r="W64" s="12">
        <f>4.1813*1000</f>
        <v>4181.3</v>
      </c>
    </row>
    <row r="65" spans="2:23" ht="18.75" customHeight="1">
      <c r="B65" s="33">
        <v>3</v>
      </c>
      <c r="C65" s="34">
        <v>45</v>
      </c>
      <c r="D65" s="33">
        <v>10</v>
      </c>
      <c r="E65" s="35">
        <v>0</v>
      </c>
      <c r="F65" s="36">
        <v>44.95</v>
      </c>
      <c r="G65" s="37">
        <f t="shared" si="13"/>
        <v>0</v>
      </c>
      <c r="H65" s="9">
        <f t="shared" si="14"/>
        <v>0</v>
      </c>
      <c r="I65" s="38">
        <f t="shared" si="15"/>
        <v>0</v>
      </c>
      <c r="K65"/>
      <c r="L65" s="9">
        <f t="shared" si="7"/>
        <v>27.858267688119998</v>
      </c>
      <c r="M65" s="10">
        <v>3.66</v>
      </c>
      <c r="N65" s="10">
        <v>0.57999999999999996</v>
      </c>
      <c r="O65" s="11">
        <f t="shared" si="8"/>
        <v>7.6200000077723998E-2</v>
      </c>
      <c r="P65" s="8">
        <f t="shared" si="9"/>
        <v>4.560367321180629E-3</v>
      </c>
      <c r="Q65" s="12">
        <f t="shared" si="3"/>
        <v>7.6200000077723998E-2</v>
      </c>
      <c r="R65" s="13">
        <v>1000</v>
      </c>
      <c r="S65" s="14">
        <f t="shared" si="10"/>
        <v>7.6200000077723998E-2</v>
      </c>
      <c r="T65" s="15">
        <f t="shared" si="4"/>
        <v>7.2550000000000002E-4</v>
      </c>
      <c r="U65" s="38">
        <f t="shared" si="16"/>
        <v>0</v>
      </c>
      <c r="V65" s="11">
        <f t="shared" si="17"/>
        <v>0</v>
      </c>
      <c r="W65" s="12">
        <f>4.1813*1000</f>
        <v>4181.3</v>
      </c>
    </row>
    <row r="66" spans="2:23" ht="18.75" customHeight="1">
      <c r="B66" s="33">
        <v>3</v>
      </c>
      <c r="C66" s="34">
        <v>45</v>
      </c>
      <c r="D66" s="33">
        <v>10</v>
      </c>
      <c r="E66" s="35">
        <v>0</v>
      </c>
      <c r="F66" s="36">
        <v>44.95</v>
      </c>
      <c r="G66" s="37">
        <f t="shared" si="13"/>
        <v>0</v>
      </c>
      <c r="H66" s="9">
        <f t="shared" si="14"/>
        <v>0</v>
      </c>
      <c r="I66" s="38">
        <f t="shared" si="15"/>
        <v>0</v>
      </c>
      <c r="K66"/>
      <c r="L66" s="9">
        <f t="shared" si="7"/>
        <v>27.858267688119998</v>
      </c>
      <c r="M66" s="10">
        <v>3.66</v>
      </c>
      <c r="N66" s="10">
        <v>0.57999999999999996</v>
      </c>
      <c r="O66" s="11">
        <f t="shared" si="8"/>
        <v>7.6200000077723998E-2</v>
      </c>
      <c r="P66" s="8">
        <f t="shared" si="9"/>
        <v>4.560367321180629E-3</v>
      </c>
      <c r="Q66" s="12">
        <f t="shared" si="3"/>
        <v>7.6200000077723998E-2</v>
      </c>
      <c r="R66" s="13">
        <v>1000</v>
      </c>
      <c r="S66" s="14">
        <f t="shared" si="10"/>
        <v>7.6200000077723998E-2</v>
      </c>
      <c r="T66" s="15">
        <f t="shared" si="4"/>
        <v>7.2550000000000002E-4</v>
      </c>
      <c r="U66" s="38">
        <f t="shared" si="16"/>
        <v>0</v>
      </c>
      <c r="V66" s="11">
        <f t="shared" si="17"/>
        <v>0</v>
      </c>
      <c r="W66" s="12">
        <f>W64</f>
        <v>4181.3</v>
      </c>
    </row>
    <row r="67" spans="2:23" ht="18.75" customHeight="1">
      <c r="B67" s="33">
        <v>3</v>
      </c>
      <c r="C67" s="34">
        <v>45</v>
      </c>
      <c r="D67" s="33">
        <v>10</v>
      </c>
      <c r="E67" s="35">
        <v>0</v>
      </c>
      <c r="F67" s="36">
        <v>44.95</v>
      </c>
      <c r="G67" s="37">
        <f t="shared" si="13"/>
        <v>0</v>
      </c>
      <c r="H67" s="9">
        <f t="shared" si="14"/>
        <v>0</v>
      </c>
      <c r="I67" s="38">
        <f t="shared" si="15"/>
        <v>0</v>
      </c>
      <c r="K67"/>
      <c r="L67" s="9">
        <f t="shared" si="7"/>
        <v>27.858267688119998</v>
      </c>
      <c r="M67" s="10">
        <v>3.66</v>
      </c>
      <c r="N67" s="10">
        <v>0.57999999999999996</v>
      </c>
      <c r="O67" s="11">
        <f t="shared" si="8"/>
        <v>7.6200000077723998E-2</v>
      </c>
      <c r="P67" s="8">
        <f t="shared" si="9"/>
        <v>4.560367321180629E-3</v>
      </c>
      <c r="Q67" s="12">
        <f t="shared" si="3"/>
        <v>7.6200000077723998E-2</v>
      </c>
      <c r="R67" s="13">
        <v>1000</v>
      </c>
      <c r="S67" s="14">
        <f t="shared" si="10"/>
        <v>7.6200000077723998E-2</v>
      </c>
      <c r="T67" s="15">
        <f t="shared" si="4"/>
        <v>7.2550000000000002E-4</v>
      </c>
      <c r="U67" s="38">
        <f t="shared" si="16"/>
        <v>0</v>
      </c>
      <c r="V67" s="11">
        <f t="shared" si="17"/>
        <v>0</v>
      </c>
      <c r="W67" s="12">
        <f>W66</f>
        <v>4181.3</v>
      </c>
    </row>
    <row r="68" spans="2:23" ht="18.75" customHeight="1">
      <c r="B68" s="33">
        <v>3</v>
      </c>
      <c r="C68" s="34">
        <v>45</v>
      </c>
      <c r="D68" s="33">
        <v>10</v>
      </c>
      <c r="E68" s="35">
        <v>0</v>
      </c>
      <c r="F68" s="36">
        <v>44.95</v>
      </c>
      <c r="G68" s="37">
        <f t="shared" ref="G68:G87" si="18">U68/(2*PI()*(S68/2))</f>
        <v>0</v>
      </c>
      <c r="H68" s="9">
        <f t="shared" ref="H68:H87" si="19">(R68*E68*S68)/T68</f>
        <v>0</v>
      </c>
      <c r="I68" s="38">
        <f t="shared" ref="I68:I87" si="20">(E68*P68)*1000*60</f>
        <v>0</v>
      </c>
      <c r="K68"/>
      <c r="L68" s="9">
        <f t="shared" si="7"/>
        <v>27.858267688119998</v>
      </c>
      <c r="M68" s="10">
        <v>3.66</v>
      </c>
      <c r="N68" s="10">
        <v>0.57999999999999996</v>
      </c>
      <c r="O68" s="11">
        <f t="shared" si="8"/>
        <v>7.6200000077723998E-2</v>
      </c>
      <c r="P68" s="8">
        <f t="shared" si="9"/>
        <v>4.560367321180629E-3</v>
      </c>
      <c r="Q68" s="12">
        <f t="shared" ref="Q68:Q87" si="21">(4*P68)/(O68*PI())</f>
        <v>7.6200000077723998E-2</v>
      </c>
      <c r="R68" s="13">
        <v>1000</v>
      </c>
      <c r="S68" s="14">
        <f t="shared" si="10"/>
        <v>7.6200000077723998E-2</v>
      </c>
      <c r="T68" s="15">
        <f t="shared" ref="T68:T87" si="22">(0.7255*(10^(-3)))</f>
        <v>7.2550000000000002E-4</v>
      </c>
      <c r="U68" s="38">
        <f t="shared" ref="U68:U87" si="23">-((LN((C68-F68)/(C68-D68)))*(V68*W68))/L68</f>
        <v>0</v>
      </c>
      <c r="V68" s="11">
        <f t="shared" ref="V68:V87" si="24">R68*E68*P68</f>
        <v>0</v>
      </c>
      <c r="W68" s="12">
        <f>W67</f>
        <v>4181.3</v>
      </c>
    </row>
    <row r="69" spans="2:23" ht="18.75" customHeight="1">
      <c r="B69" s="33">
        <v>3</v>
      </c>
      <c r="C69" s="34">
        <v>45</v>
      </c>
      <c r="D69" s="33">
        <v>10</v>
      </c>
      <c r="E69" s="35">
        <v>0</v>
      </c>
      <c r="F69" s="36">
        <v>44.95</v>
      </c>
      <c r="G69" s="37">
        <f t="shared" si="18"/>
        <v>0</v>
      </c>
      <c r="H69" s="9">
        <f t="shared" si="19"/>
        <v>0</v>
      </c>
      <c r="I69" s="38">
        <f t="shared" si="20"/>
        <v>0</v>
      </c>
      <c r="K69"/>
      <c r="L69" s="9">
        <f t="shared" ref="L69:L87" si="25">(M69*N69)/O69</f>
        <v>27.858267688119998</v>
      </c>
      <c r="M69" s="10">
        <v>3.66</v>
      </c>
      <c r="N69" s="10">
        <v>0.57999999999999996</v>
      </c>
      <c r="O69" s="11">
        <f t="shared" ref="O69:O87" si="26">B69/39.3700787</f>
        <v>7.6200000077723998E-2</v>
      </c>
      <c r="P69" s="8">
        <f t="shared" ref="P69:P87" si="27">((O69/2)^2)*PI()</f>
        <v>4.560367321180629E-3</v>
      </c>
      <c r="Q69" s="12">
        <f t="shared" si="21"/>
        <v>7.6200000077723998E-2</v>
      </c>
      <c r="R69" s="13">
        <v>1000</v>
      </c>
      <c r="S69" s="14">
        <f t="shared" ref="S69:S87" si="28">O69</f>
        <v>7.6200000077723998E-2</v>
      </c>
      <c r="T69" s="15">
        <f t="shared" si="22"/>
        <v>7.2550000000000002E-4</v>
      </c>
      <c r="U69" s="38">
        <f t="shared" si="23"/>
        <v>0</v>
      </c>
      <c r="V69" s="11">
        <f t="shared" si="24"/>
        <v>0</v>
      </c>
      <c r="W69" s="12">
        <f>W68</f>
        <v>4181.3</v>
      </c>
    </row>
    <row r="70" spans="2:23" ht="18.75" customHeight="1">
      <c r="B70" s="33">
        <v>3</v>
      </c>
      <c r="C70" s="34">
        <v>45</v>
      </c>
      <c r="D70" s="33">
        <v>10</v>
      </c>
      <c r="E70" s="35">
        <v>0</v>
      </c>
      <c r="F70" s="36">
        <v>44.95</v>
      </c>
      <c r="G70" s="37">
        <f t="shared" si="18"/>
        <v>0</v>
      </c>
      <c r="H70" s="9">
        <f t="shared" si="19"/>
        <v>0</v>
      </c>
      <c r="I70" s="38">
        <f t="shared" si="20"/>
        <v>0</v>
      </c>
      <c r="K70"/>
      <c r="L70" s="9">
        <f t="shared" si="25"/>
        <v>27.858267688119998</v>
      </c>
      <c r="M70" s="10">
        <v>3.66</v>
      </c>
      <c r="N70" s="10">
        <v>0.57999999999999996</v>
      </c>
      <c r="O70" s="11">
        <f t="shared" si="26"/>
        <v>7.6200000077723998E-2</v>
      </c>
      <c r="P70" s="8">
        <f t="shared" si="27"/>
        <v>4.560367321180629E-3</v>
      </c>
      <c r="Q70" s="12">
        <f t="shared" si="21"/>
        <v>7.6200000077723998E-2</v>
      </c>
      <c r="R70" s="13">
        <v>1000</v>
      </c>
      <c r="S70" s="14">
        <f t="shared" si="28"/>
        <v>7.6200000077723998E-2</v>
      </c>
      <c r="T70" s="15">
        <f t="shared" si="22"/>
        <v>7.2550000000000002E-4</v>
      </c>
      <c r="U70" s="38">
        <f t="shared" si="23"/>
        <v>0</v>
      </c>
      <c r="V70" s="11">
        <f t="shared" si="24"/>
        <v>0</v>
      </c>
      <c r="W70" s="12">
        <f>W69</f>
        <v>4181.3</v>
      </c>
    </row>
    <row r="71" spans="2:23" ht="18.75" customHeight="1">
      <c r="B71" s="33">
        <v>3</v>
      </c>
      <c r="C71" s="34">
        <v>45</v>
      </c>
      <c r="D71" s="33">
        <v>10</v>
      </c>
      <c r="E71" s="35">
        <v>0</v>
      </c>
      <c r="F71" s="36">
        <v>44.95</v>
      </c>
      <c r="G71" s="37">
        <f t="shared" si="18"/>
        <v>0</v>
      </c>
      <c r="H71" s="9">
        <f t="shared" si="19"/>
        <v>0</v>
      </c>
      <c r="I71" s="38">
        <f t="shared" si="20"/>
        <v>0</v>
      </c>
      <c r="K71"/>
      <c r="L71" s="9">
        <f t="shared" si="25"/>
        <v>27.858267688119998</v>
      </c>
      <c r="M71" s="10">
        <v>3.66</v>
      </c>
      <c r="N71" s="10">
        <v>0.57999999999999996</v>
      </c>
      <c r="O71" s="11">
        <f t="shared" si="26"/>
        <v>7.6200000077723998E-2</v>
      </c>
      <c r="P71" s="8">
        <f t="shared" si="27"/>
        <v>4.560367321180629E-3</v>
      </c>
      <c r="Q71" s="12">
        <f t="shared" si="21"/>
        <v>7.6200000077723998E-2</v>
      </c>
      <c r="R71" s="13">
        <v>1000</v>
      </c>
      <c r="S71" s="14">
        <f t="shared" si="28"/>
        <v>7.6200000077723998E-2</v>
      </c>
      <c r="T71" s="15">
        <f t="shared" si="22"/>
        <v>7.2550000000000002E-4</v>
      </c>
      <c r="U71" s="38">
        <f t="shared" si="23"/>
        <v>0</v>
      </c>
      <c r="V71" s="11">
        <f t="shared" si="24"/>
        <v>0</v>
      </c>
      <c r="W71" s="12">
        <f>W70</f>
        <v>4181.3</v>
      </c>
    </row>
    <row r="72" spans="2:23" ht="18.75" customHeight="1">
      <c r="B72" s="33">
        <v>3</v>
      </c>
      <c r="C72" s="34">
        <v>45</v>
      </c>
      <c r="D72" s="33">
        <v>10</v>
      </c>
      <c r="E72" s="35">
        <v>0</v>
      </c>
      <c r="F72" s="36">
        <v>44.95</v>
      </c>
      <c r="G72" s="37">
        <f t="shared" si="18"/>
        <v>0</v>
      </c>
      <c r="H72" s="9">
        <f t="shared" si="19"/>
        <v>0</v>
      </c>
      <c r="I72" s="38">
        <f t="shared" si="20"/>
        <v>0</v>
      </c>
      <c r="K72"/>
      <c r="L72" s="9">
        <f t="shared" si="25"/>
        <v>27.858267688119998</v>
      </c>
      <c r="M72" s="10">
        <v>3.66</v>
      </c>
      <c r="N72" s="10">
        <v>0.57999999999999996</v>
      </c>
      <c r="O72" s="11">
        <f t="shared" si="26"/>
        <v>7.6200000077723998E-2</v>
      </c>
      <c r="P72" s="8">
        <f t="shared" si="27"/>
        <v>4.560367321180629E-3</v>
      </c>
      <c r="Q72" s="12">
        <f t="shared" si="21"/>
        <v>7.6200000077723998E-2</v>
      </c>
      <c r="R72" s="13">
        <v>1000</v>
      </c>
      <c r="S72" s="14">
        <f t="shared" si="28"/>
        <v>7.6200000077723998E-2</v>
      </c>
      <c r="T72" s="15">
        <f t="shared" si="22"/>
        <v>7.2550000000000002E-4</v>
      </c>
      <c r="U72" s="38">
        <f t="shared" si="23"/>
        <v>0</v>
      </c>
      <c r="V72" s="11">
        <f t="shared" si="24"/>
        <v>0</v>
      </c>
      <c r="W72" s="12">
        <f>4.1813*1000</f>
        <v>4181.3</v>
      </c>
    </row>
    <row r="73" spans="2:23" ht="18.75" customHeight="1">
      <c r="B73" s="33">
        <v>3</v>
      </c>
      <c r="C73" s="34">
        <v>45</v>
      </c>
      <c r="D73" s="33">
        <v>10</v>
      </c>
      <c r="E73" s="35">
        <v>0</v>
      </c>
      <c r="F73" s="36">
        <v>44.95</v>
      </c>
      <c r="G73" s="37">
        <f t="shared" si="18"/>
        <v>0</v>
      </c>
      <c r="H73" s="9">
        <f t="shared" si="19"/>
        <v>0</v>
      </c>
      <c r="I73" s="38">
        <f t="shared" si="20"/>
        <v>0</v>
      </c>
      <c r="K73"/>
      <c r="L73" s="9">
        <f t="shared" si="25"/>
        <v>27.858267688119998</v>
      </c>
      <c r="M73" s="10">
        <v>3.66</v>
      </c>
      <c r="N73" s="10">
        <v>0.57999999999999996</v>
      </c>
      <c r="O73" s="11">
        <f t="shared" si="26"/>
        <v>7.6200000077723998E-2</v>
      </c>
      <c r="P73" s="8">
        <f t="shared" si="27"/>
        <v>4.560367321180629E-3</v>
      </c>
      <c r="Q73" s="12">
        <f t="shared" si="21"/>
        <v>7.6200000077723998E-2</v>
      </c>
      <c r="R73" s="13">
        <v>1000</v>
      </c>
      <c r="S73" s="14">
        <f t="shared" si="28"/>
        <v>7.6200000077723998E-2</v>
      </c>
      <c r="T73" s="15">
        <f t="shared" si="22"/>
        <v>7.2550000000000002E-4</v>
      </c>
      <c r="U73" s="38">
        <f t="shared" si="23"/>
        <v>0</v>
      </c>
      <c r="V73" s="11">
        <f t="shared" si="24"/>
        <v>0</v>
      </c>
      <c r="W73" s="12">
        <f>4.1813*1000</f>
        <v>4181.3</v>
      </c>
    </row>
    <row r="74" spans="2:23" ht="18.75" customHeight="1">
      <c r="B74" s="33">
        <v>3</v>
      </c>
      <c r="C74" s="34">
        <v>45</v>
      </c>
      <c r="D74" s="33">
        <v>10</v>
      </c>
      <c r="E74" s="35">
        <v>0</v>
      </c>
      <c r="F74" s="36">
        <v>44.95</v>
      </c>
      <c r="G74" s="37">
        <f t="shared" si="18"/>
        <v>0</v>
      </c>
      <c r="H74" s="9">
        <f t="shared" si="19"/>
        <v>0</v>
      </c>
      <c r="I74" s="38">
        <f t="shared" si="20"/>
        <v>0</v>
      </c>
      <c r="K74"/>
      <c r="L74" s="9">
        <f t="shared" si="25"/>
        <v>27.858267688119998</v>
      </c>
      <c r="M74" s="10">
        <v>3.66</v>
      </c>
      <c r="N74" s="10">
        <v>0.57999999999999996</v>
      </c>
      <c r="O74" s="11">
        <f t="shared" si="26"/>
        <v>7.6200000077723998E-2</v>
      </c>
      <c r="P74" s="8">
        <f t="shared" si="27"/>
        <v>4.560367321180629E-3</v>
      </c>
      <c r="Q74" s="12">
        <f t="shared" si="21"/>
        <v>7.6200000077723998E-2</v>
      </c>
      <c r="R74" s="13">
        <v>1000</v>
      </c>
      <c r="S74" s="14">
        <f t="shared" si="28"/>
        <v>7.6200000077723998E-2</v>
      </c>
      <c r="T74" s="15">
        <f t="shared" si="22"/>
        <v>7.2550000000000002E-4</v>
      </c>
      <c r="U74" s="38">
        <f t="shared" si="23"/>
        <v>0</v>
      </c>
      <c r="V74" s="11">
        <f t="shared" si="24"/>
        <v>0</v>
      </c>
      <c r="W74" s="12">
        <f>W72</f>
        <v>4181.3</v>
      </c>
    </row>
    <row r="75" spans="2:23" ht="18.75" customHeight="1">
      <c r="B75" s="33">
        <v>3</v>
      </c>
      <c r="C75" s="34">
        <v>45</v>
      </c>
      <c r="D75" s="33">
        <v>10</v>
      </c>
      <c r="E75" s="35">
        <v>0</v>
      </c>
      <c r="F75" s="36">
        <v>44.95</v>
      </c>
      <c r="G75" s="37">
        <f t="shared" si="18"/>
        <v>0</v>
      </c>
      <c r="H75" s="9">
        <f t="shared" si="19"/>
        <v>0</v>
      </c>
      <c r="I75" s="38">
        <f t="shared" si="20"/>
        <v>0</v>
      </c>
      <c r="K75"/>
      <c r="L75" s="9">
        <f t="shared" si="25"/>
        <v>27.858267688119998</v>
      </c>
      <c r="M75" s="10">
        <v>3.66</v>
      </c>
      <c r="N75" s="10">
        <v>0.57999999999999996</v>
      </c>
      <c r="O75" s="11">
        <f t="shared" si="26"/>
        <v>7.6200000077723998E-2</v>
      </c>
      <c r="P75" s="8">
        <f t="shared" si="27"/>
        <v>4.560367321180629E-3</v>
      </c>
      <c r="Q75" s="12">
        <f t="shared" si="21"/>
        <v>7.6200000077723998E-2</v>
      </c>
      <c r="R75" s="13">
        <v>1000</v>
      </c>
      <c r="S75" s="14">
        <f t="shared" si="28"/>
        <v>7.6200000077723998E-2</v>
      </c>
      <c r="T75" s="15">
        <f t="shared" si="22"/>
        <v>7.2550000000000002E-4</v>
      </c>
      <c r="U75" s="38">
        <f t="shared" si="23"/>
        <v>0</v>
      </c>
      <c r="V75" s="11">
        <f t="shared" si="24"/>
        <v>0</v>
      </c>
      <c r="W75" s="12">
        <f>W74</f>
        <v>4181.3</v>
      </c>
    </row>
    <row r="76" spans="2:23" ht="18.75" customHeight="1">
      <c r="B76" s="33">
        <v>3</v>
      </c>
      <c r="C76" s="34">
        <v>45</v>
      </c>
      <c r="D76" s="33">
        <v>10</v>
      </c>
      <c r="E76" s="35">
        <v>0</v>
      </c>
      <c r="F76" s="36">
        <v>44.95</v>
      </c>
      <c r="G76" s="37">
        <f t="shared" si="18"/>
        <v>0</v>
      </c>
      <c r="H76" s="9">
        <f t="shared" si="19"/>
        <v>0</v>
      </c>
      <c r="I76" s="38">
        <f t="shared" si="20"/>
        <v>0</v>
      </c>
      <c r="K76"/>
      <c r="L76" s="9">
        <f t="shared" si="25"/>
        <v>27.858267688119998</v>
      </c>
      <c r="M76" s="10">
        <v>3.66</v>
      </c>
      <c r="N76" s="10">
        <v>0.57999999999999996</v>
      </c>
      <c r="O76" s="11">
        <f t="shared" si="26"/>
        <v>7.6200000077723998E-2</v>
      </c>
      <c r="P76" s="8">
        <f t="shared" si="27"/>
        <v>4.560367321180629E-3</v>
      </c>
      <c r="Q76" s="12">
        <f t="shared" si="21"/>
        <v>7.6200000077723998E-2</v>
      </c>
      <c r="R76" s="13">
        <v>1000</v>
      </c>
      <c r="S76" s="14">
        <f t="shared" si="28"/>
        <v>7.6200000077723998E-2</v>
      </c>
      <c r="T76" s="15">
        <f t="shared" si="22"/>
        <v>7.2550000000000002E-4</v>
      </c>
      <c r="U76" s="38">
        <f t="shared" si="23"/>
        <v>0</v>
      </c>
      <c r="V76" s="11">
        <f t="shared" si="24"/>
        <v>0</v>
      </c>
      <c r="W76" s="12">
        <f>W75</f>
        <v>4181.3</v>
      </c>
    </row>
    <row r="77" spans="2:23" ht="18.75" customHeight="1">
      <c r="B77" s="33">
        <v>3</v>
      </c>
      <c r="C77" s="34">
        <v>45</v>
      </c>
      <c r="D77" s="33">
        <v>10</v>
      </c>
      <c r="E77" s="35">
        <v>0</v>
      </c>
      <c r="F77" s="36">
        <v>44.95</v>
      </c>
      <c r="G77" s="37">
        <f t="shared" si="18"/>
        <v>0</v>
      </c>
      <c r="H77" s="9">
        <f t="shared" si="19"/>
        <v>0</v>
      </c>
      <c r="I77" s="38">
        <f t="shared" si="20"/>
        <v>0</v>
      </c>
      <c r="K77"/>
      <c r="L77" s="9">
        <f t="shared" si="25"/>
        <v>27.858267688119998</v>
      </c>
      <c r="M77" s="10">
        <v>3.66</v>
      </c>
      <c r="N77" s="10">
        <v>0.57999999999999996</v>
      </c>
      <c r="O77" s="11">
        <f t="shared" si="26"/>
        <v>7.6200000077723998E-2</v>
      </c>
      <c r="P77" s="8">
        <f t="shared" si="27"/>
        <v>4.560367321180629E-3</v>
      </c>
      <c r="Q77" s="12">
        <f t="shared" si="21"/>
        <v>7.6200000077723998E-2</v>
      </c>
      <c r="R77" s="13">
        <v>1000</v>
      </c>
      <c r="S77" s="14">
        <f t="shared" si="28"/>
        <v>7.6200000077723998E-2</v>
      </c>
      <c r="T77" s="15">
        <f t="shared" si="22"/>
        <v>7.2550000000000002E-4</v>
      </c>
      <c r="U77" s="38">
        <f t="shared" si="23"/>
        <v>0</v>
      </c>
      <c r="V77" s="11">
        <f t="shared" si="24"/>
        <v>0</v>
      </c>
      <c r="W77" s="12">
        <f>W76</f>
        <v>4181.3</v>
      </c>
    </row>
    <row r="78" spans="2:23" ht="18.75" customHeight="1">
      <c r="B78" s="33">
        <v>3</v>
      </c>
      <c r="C78" s="34">
        <v>45</v>
      </c>
      <c r="D78" s="33">
        <v>10</v>
      </c>
      <c r="E78" s="35">
        <v>0</v>
      </c>
      <c r="F78" s="36">
        <v>44.95</v>
      </c>
      <c r="G78" s="37">
        <f t="shared" si="18"/>
        <v>0</v>
      </c>
      <c r="H78" s="9">
        <f t="shared" si="19"/>
        <v>0</v>
      </c>
      <c r="I78" s="38">
        <f t="shared" si="20"/>
        <v>0</v>
      </c>
      <c r="K78"/>
      <c r="L78" s="9">
        <f t="shared" si="25"/>
        <v>27.858267688119998</v>
      </c>
      <c r="M78" s="10">
        <v>3.66</v>
      </c>
      <c r="N78" s="10">
        <v>0.57999999999999996</v>
      </c>
      <c r="O78" s="11">
        <f t="shared" si="26"/>
        <v>7.6200000077723998E-2</v>
      </c>
      <c r="P78" s="8">
        <f t="shared" si="27"/>
        <v>4.560367321180629E-3</v>
      </c>
      <c r="Q78" s="12">
        <f t="shared" si="21"/>
        <v>7.6200000077723998E-2</v>
      </c>
      <c r="R78" s="13">
        <v>1000</v>
      </c>
      <c r="S78" s="14">
        <f t="shared" si="28"/>
        <v>7.6200000077723998E-2</v>
      </c>
      <c r="T78" s="15">
        <f t="shared" si="22"/>
        <v>7.2550000000000002E-4</v>
      </c>
      <c r="U78" s="38">
        <f t="shared" si="23"/>
        <v>0</v>
      </c>
      <c r="V78" s="11">
        <f t="shared" si="24"/>
        <v>0</v>
      </c>
      <c r="W78" s="12">
        <f>W77</f>
        <v>4181.3</v>
      </c>
    </row>
    <row r="79" spans="2:23" ht="18.75" customHeight="1">
      <c r="B79" s="33">
        <v>3</v>
      </c>
      <c r="C79" s="34">
        <v>45</v>
      </c>
      <c r="D79" s="33">
        <v>10</v>
      </c>
      <c r="E79" s="35">
        <v>0</v>
      </c>
      <c r="F79" s="36">
        <v>44.95</v>
      </c>
      <c r="G79" s="37">
        <f t="shared" si="18"/>
        <v>0</v>
      </c>
      <c r="H79" s="9">
        <f t="shared" si="19"/>
        <v>0</v>
      </c>
      <c r="I79" s="38">
        <f t="shared" si="20"/>
        <v>0</v>
      </c>
      <c r="K79"/>
      <c r="L79" s="9">
        <f t="shared" si="25"/>
        <v>27.858267688119998</v>
      </c>
      <c r="M79" s="10">
        <v>3.66</v>
      </c>
      <c r="N79" s="10">
        <v>0.57999999999999996</v>
      </c>
      <c r="O79" s="11">
        <f t="shared" si="26"/>
        <v>7.6200000077723998E-2</v>
      </c>
      <c r="P79" s="8">
        <f t="shared" si="27"/>
        <v>4.560367321180629E-3</v>
      </c>
      <c r="Q79" s="12">
        <f t="shared" si="21"/>
        <v>7.6200000077723998E-2</v>
      </c>
      <c r="R79" s="13">
        <v>1000</v>
      </c>
      <c r="S79" s="14">
        <f t="shared" si="28"/>
        <v>7.6200000077723998E-2</v>
      </c>
      <c r="T79" s="15">
        <f t="shared" si="22"/>
        <v>7.2550000000000002E-4</v>
      </c>
      <c r="U79" s="38">
        <f t="shared" si="23"/>
        <v>0</v>
      </c>
      <c r="V79" s="11">
        <f t="shared" si="24"/>
        <v>0</v>
      </c>
      <c r="W79" s="12">
        <f>W78</f>
        <v>4181.3</v>
      </c>
    </row>
    <row r="80" spans="2:23" ht="18.75" customHeight="1">
      <c r="B80" s="33">
        <v>3</v>
      </c>
      <c r="C80" s="34">
        <v>45</v>
      </c>
      <c r="D80" s="33">
        <v>10</v>
      </c>
      <c r="E80" s="35">
        <v>0</v>
      </c>
      <c r="F80" s="36">
        <v>44.95</v>
      </c>
      <c r="G80" s="37">
        <f t="shared" si="18"/>
        <v>0</v>
      </c>
      <c r="H80" s="9">
        <f t="shared" si="19"/>
        <v>0</v>
      </c>
      <c r="I80" s="38">
        <f t="shared" si="20"/>
        <v>0</v>
      </c>
      <c r="K80"/>
      <c r="L80" s="9">
        <f t="shared" si="25"/>
        <v>27.858267688119998</v>
      </c>
      <c r="M80" s="10">
        <v>3.66</v>
      </c>
      <c r="N80" s="10">
        <v>0.57999999999999996</v>
      </c>
      <c r="O80" s="11">
        <f t="shared" si="26"/>
        <v>7.6200000077723998E-2</v>
      </c>
      <c r="P80" s="8">
        <f t="shared" si="27"/>
        <v>4.560367321180629E-3</v>
      </c>
      <c r="Q80" s="12">
        <f t="shared" si="21"/>
        <v>7.6200000077723998E-2</v>
      </c>
      <c r="R80" s="13">
        <v>1000</v>
      </c>
      <c r="S80" s="14">
        <f t="shared" si="28"/>
        <v>7.6200000077723998E-2</v>
      </c>
      <c r="T80" s="15">
        <f t="shared" si="22"/>
        <v>7.2550000000000002E-4</v>
      </c>
      <c r="U80" s="38">
        <f t="shared" si="23"/>
        <v>0</v>
      </c>
      <c r="V80" s="11">
        <f t="shared" si="24"/>
        <v>0</v>
      </c>
      <c r="W80" s="12">
        <f>4.1813*1000</f>
        <v>4181.3</v>
      </c>
    </row>
    <row r="81" spans="2:23" ht="18.75" customHeight="1">
      <c r="B81" s="33">
        <v>3</v>
      </c>
      <c r="C81" s="34">
        <v>45</v>
      </c>
      <c r="D81" s="33">
        <v>10</v>
      </c>
      <c r="E81" s="35">
        <v>0</v>
      </c>
      <c r="F81" s="36">
        <v>44.95</v>
      </c>
      <c r="G81" s="37">
        <f t="shared" si="18"/>
        <v>0</v>
      </c>
      <c r="H81" s="9">
        <f t="shared" si="19"/>
        <v>0</v>
      </c>
      <c r="I81" s="38">
        <f t="shared" si="20"/>
        <v>0</v>
      </c>
      <c r="K81"/>
      <c r="L81" s="9">
        <f t="shared" si="25"/>
        <v>27.858267688119998</v>
      </c>
      <c r="M81" s="10">
        <v>3.66</v>
      </c>
      <c r="N81" s="10">
        <v>0.57999999999999996</v>
      </c>
      <c r="O81" s="11">
        <f t="shared" si="26"/>
        <v>7.6200000077723998E-2</v>
      </c>
      <c r="P81" s="8">
        <f t="shared" si="27"/>
        <v>4.560367321180629E-3</v>
      </c>
      <c r="Q81" s="12">
        <f t="shared" si="21"/>
        <v>7.6200000077723998E-2</v>
      </c>
      <c r="R81" s="13">
        <v>1000</v>
      </c>
      <c r="S81" s="14">
        <f t="shared" si="28"/>
        <v>7.6200000077723998E-2</v>
      </c>
      <c r="T81" s="15">
        <f t="shared" si="22"/>
        <v>7.2550000000000002E-4</v>
      </c>
      <c r="U81" s="38">
        <f t="shared" si="23"/>
        <v>0</v>
      </c>
      <c r="V81" s="11">
        <f t="shared" si="24"/>
        <v>0</v>
      </c>
      <c r="W81" s="12">
        <f>4.1813*1000</f>
        <v>4181.3</v>
      </c>
    </row>
    <row r="82" spans="2:23" ht="18.75" customHeight="1">
      <c r="B82" s="33">
        <v>3</v>
      </c>
      <c r="C82" s="34">
        <v>45</v>
      </c>
      <c r="D82" s="33">
        <v>10</v>
      </c>
      <c r="E82" s="35">
        <v>0</v>
      </c>
      <c r="F82" s="36">
        <v>44.95</v>
      </c>
      <c r="G82" s="37">
        <f t="shared" si="18"/>
        <v>0</v>
      </c>
      <c r="H82" s="9">
        <f t="shared" si="19"/>
        <v>0</v>
      </c>
      <c r="I82" s="38">
        <f t="shared" si="20"/>
        <v>0</v>
      </c>
      <c r="K82"/>
      <c r="L82" s="9">
        <f t="shared" si="25"/>
        <v>27.858267688119998</v>
      </c>
      <c r="M82" s="10">
        <v>3.66</v>
      </c>
      <c r="N82" s="10">
        <v>0.57999999999999996</v>
      </c>
      <c r="O82" s="11">
        <f t="shared" si="26"/>
        <v>7.6200000077723998E-2</v>
      </c>
      <c r="P82" s="8">
        <f t="shared" si="27"/>
        <v>4.560367321180629E-3</v>
      </c>
      <c r="Q82" s="12">
        <f t="shared" si="21"/>
        <v>7.6200000077723998E-2</v>
      </c>
      <c r="R82" s="13">
        <v>1000</v>
      </c>
      <c r="S82" s="14">
        <f t="shared" si="28"/>
        <v>7.6200000077723998E-2</v>
      </c>
      <c r="T82" s="15">
        <f t="shared" si="22"/>
        <v>7.2550000000000002E-4</v>
      </c>
      <c r="U82" s="38">
        <f t="shared" si="23"/>
        <v>0</v>
      </c>
      <c r="V82" s="11">
        <f t="shared" si="24"/>
        <v>0</v>
      </c>
      <c r="W82" s="12">
        <f>W80</f>
        <v>4181.3</v>
      </c>
    </row>
    <row r="83" spans="2:23" ht="18.75" customHeight="1">
      <c r="B83" s="33">
        <v>3</v>
      </c>
      <c r="C83" s="34">
        <v>45</v>
      </c>
      <c r="D83" s="33">
        <v>10</v>
      </c>
      <c r="E83" s="35">
        <v>0</v>
      </c>
      <c r="F83" s="36">
        <v>44.95</v>
      </c>
      <c r="G83" s="37">
        <f t="shared" si="18"/>
        <v>0</v>
      </c>
      <c r="H83" s="9">
        <f t="shared" si="19"/>
        <v>0</v>
      </c>
      <c r="I83" s="38">
        <f t="shared" si="20"/>
        <v>0</v>
      </c>
      <c r="K83"/>
      <c r="L83" s="9">
        <f t="shared" si="25"/>
        <v>27.858267688119998</v>
      </c>
      <c r="M83" s="10">
        <v>3.66</v>
      </c>
      <c r="N83" s="10">
        <v>0.57999999999999996</v>
      </c>
      <c r="O83" s="11">
        <f t="shared" si="26"/>
        <v>7.6200000077723998E-2</v>
      </c>
      <c r="P83" s="8">
        <f t="shared" si="27"/>
        <v>4.560367321180629E-3</v>
      </c>
      <c r="Q83" s="12">
        <f t="shared" si="21"/>
        <v>7.6200000077723998E-2</v>
      </c>
      <c r="R83" s="13">
        <v>1000</v>
      </c>
      <c r="S83" s="14">
        <f t="shared" si="28"/>
        <v>7.6200000077723998E-2</v>
      </c>
      <c r="T83" s="15">
        <f t="shared" si="22"/>
        <v>7.2550000000000002E-4</v>
      </c>
      <c r="U83" s="38">
        <f t="shared" si="23"/>
        <v>0</v>
      </c>
      <c r="V83" s="11">
        <f t="shared" si="24"/>
        <v>0</v>
      </c>
      <c r="W83" s="12">
        <f>W82</f>
        <v>4181.3</v>
      </c>
    </row>
    <row r="84" spans="2:23" ht="18.75" customHeight="1">
      <c r="B84" s="33">
        <v>3</v>
      </c>
      <c r="C84" s="34">
        <v>45</v>
      </c>
      <c r="D84" s="33">
        <v>10</v>
      </c>
      <c r="E84" s="35">
        <v>0</v>
      </c>
      <c r="F84" s="36">
        <v>44.95</v>
      </c>
      <c r="G84" s="37">
        <f t="shared" si="18"/>
        <v>0</v>
      </c>
      <c r="H84" s="9">
        <f t="shared" si="19"/>
        <v>0</v>
      </c>
      <c r="I84" s="38">
        <f t="shared" si="20"/>
        <v>0</v>
      </c>
      <c r="K84"/>
      <c r="L84" s="9">
        <f t="shared" si="25"/>
        <v>27.858267688119998</v>
      </c>
      <c r="M84" s="10">
        <v>3.66</v>
      </c>
      <c r="N84" s="10">
        <v>0.57999999999999996</v>
      </c>
      <c r="O84" s="11">
        <f t="shared" si="26"/>
        <v>7.6200000077723998E-2</v>
      </c>
      <c r="P84" s="8">
        <f t="shared" si="27"/>
        <v>4.560367321180629E-3</v>
      </c>
      <c r="Q84" s="12">
        <f t="shared" si="21"/>
        <v>7.6200000077723998E-2</v>
      </c>
      <c r="R84" s="13">
        <v>1000</v>
      </c>
      <c r="S84" s="14">
        <f t="shared" si="28"/>
        <v>7.6200000077723998E-2</v>
      </c>
      <c r="T84" s="15">
        <f t="shared" si="22"/>
        <v>7.2550000000000002E-4</v>
      </c>
      <c r="U84" s="38">
        <f t="shared" si="23"/>
        <v>0</v>
      </c>
      <c r="V84" s="11">
        <f t="shared" si="24"/>
        <v>0</v>
      </c>
      <c r="W84" s="12">
        <f>W83</f>
        <v>4181.3</v>
      </c>
    </row>
    <row r="85" spans="2:23" ht="18.75" customHeight="1">
      <c r="B85" s="33">
        <v>3</v>
      </c>
      <c r="C85" s="34">
        <v>45</v>
      </c>
      <c r="D85" s="33">
        <v>10</v>
      </c>
      <c r="E85" s="35">
        <v>0</v>
      </c>
      <c r="F85" s="36">
        <v>44.95</v>
      </c>
      <c r="G85" s="37">
        <f t="shared" si="18"/>
        <v>0</v>
      </c>
      <c r="H85" s="9">
        <f t="shared" si="19"/>
        <v>0</v>
      </c>
      <c r="I85" s="38">
        <f t="shared" si="20"/>
        <v>0</v>
      </c>
      <c r="K85"/>
      <c r="L85" s="9">
        <f t="shared" si="25"/>
        <v>27.858267688119998</v>
      </c>
      <c r="M85" s="10">
        <v>3.66</v>
      </c>
      <c r="N85" s="10">
        <v>0.57999999999999996</v>
      </c>
      <c r="O85" s="11">
        <f t="shared" si="26"/>
        <v>7.6200000077723998E-2</v>
      </c>
      <c r="P85" s="8">
        <f t="shared" si="27"/>
        <v>4.560367321180629E-3</v>
      </c>
      <c r="Q85" s="12">
        <f t="shared" si="21"/>
        <v>7.6200000077723998E-2</v>
      </c>
      <c r="R85" s="13">
        <v>1000</v>
      </c>
      <c r="S85" s="14">
        <f t="shared" si="28"/>
        <v>7.6200000077723998E-2</v>
      </c>
      <c r="T85" s="15">
        <f t="shared" si="22"/>
        <v>7.2550000000000002E-4</v>
      </c>
      <c r="U85" s="38">
        <f t="shared" si="23"/>
        <v>0</v>
      </c>
      <c r="V85" s="11">
        <f t="shared" si="24"/>
        <v>0</v>
      </c>
      <c r="W85" s="12">
        <f>W84</f>
        <v>4181.3</v>
      </c>
    </row>
    <row r="86" spans="2:23" ht="18.75" customHeight="1">
      <c r="B86" s="33">
        <v>3</v>
      </c>
      <c r="C86" s="34">
        <v>45</v>
      </c>
      <c r="D86" s="33">
        <v>10</v>
      </c>
      <c r="E86" s="35">
        <v>0</v>
      </c>
      <c r="F86" s="36">
        <v>44.95</v>
      </c>
      <c r="G86" s="37">
        <f t="shared" si="18"/>
        <v>0</v>
      </c>
      <c r="H86" s="9">
        <f t="shared" si="19"/>
        <v>0</v>
      </c>
      <c r="I86" s="38">
        <f t="shared" si="20"/>
        <v>0</v>
      </c>
      <c r="K86"/>
      <c r="L86" s="9">
        <f t="shared" si="25"/>
        <v>27.858267688119998</v>
      </c>
      <c r="M86" s="10">
        <v>3.66</v>
      </c>
      <c r="N86" s="10">
        <v>0.57999999999999996</v>
      </c>
      <c r="O86" s="11">
        <f t="shared" si="26"/>
        <v>7.6200000077723998E-2</v>
      </c>
      <c r="P86" s="8">
        <f t="shared" si="27"/>
        <v>4.560367321180629E-3</v>
      </c>
      <c r="Q86" s="12">
        <f t="shared" si="21"/>
        <v>7.6200000077723998E-2</v>
      </c>
      <c r="R86" s="13">
        <v>1000</v>
      </c>
      <c r="S86" s="14">
        <f t="shared" si="28"/>
        <v>7.6200000077723998E-2</v>
      </c>
      <c r="T86" s="15">
        <f t="shared" si="22"/>
        <v>7.2550000000000002E-4</v>
      </c>
      <c r="U86" s="38">
        <f t="shared" si="23"/>
        <v>0</v>
      </c>
      <c r="V86" s="11">
        <f t="shared" si="24"/>
        <v>0</v>
      </c>
      <c r="W86" s="12">
        <f>W85</f>
        <v>4181.3</v>
      </c>
    </row>
    <row r="87" spans="2:23" ht="18.75" customHeight="1">
      <c r="B87" s="33">
        <v>3</v>
      </c>
      <c r="C87" s="34">
        <v>45</v>
      </c>
      <c r="D87" s="33">
        <v>10</v>
      </c>
      <c r="E87" s="35">
        <v>0</v>
      </c>
      <c r="F87" s="36">
        <v>44.95</v>
      </c>
      <c r="G87" s="37">
        <f t="shared" si="18"/>
        <v>0</v>
      </c>
      <c r="H87" s="18">
        <f t="shared" si="19"/>
        <v>0</v>
      </c>
      <c r="I87" s="38">
        <f t="shared" si="20"/>
        <v>0</v>
      </c>
      <c r="K87"/>
      <c r="L87" s="18">
        <f t="shared" si="25"/>
        <v>27.858267688119998</v>
      </c>
      <c r="M87" s="19">
        <v>3.66</v>
      </c>
      <c r="N87" s="19">
        <v>0.57999999999999996</v>
      </c>
      <c r="O87" s="20">
        <f t="shared" si="26"/>
        <v>7.6200000077723998E-2</v>
      </c>
      <c r="P87" s="17">
        <f t="shared" si="27"/>
        <v>4.560367321180629E-3</v>
      </c>
      <c r="Q87" s="21">
        <f t="shared" si="21"/>
        <v>7.6200000077723998E-2</v>
      </c>
      <c r="R87" s="22">
        <v>1000</v>
      </c>
      <c r="S87" s="23">
        <f t="shared" si="28"/>
        <v>7.6200000077723998E-2</v>
      </c>
      <c r="T87" s="24">
        <f t="shared" si="22"/>
        <v>7.2550000000000002E-4</v>
      </c>
      <c r="U87" s="38">
        <f t="shared" si="23"/>
        <v>0</v>
      </c>
      <c r="V87" s="20">
        <f t="shared" si="24"/>
        <v>0</v>
      </c>
      <c r="W87" s="21">
        <f>W86</f>
        <v>4181.3</v>
      </c>
    </row>
  </sheetData>
  <pageMargins left="0.7" right="0.7" top="0.75" bottom="0.75" header="0.3" footer="0.3"/>
  <pageSetup scale="68" orientation="portrait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87"/>
  <sheetViews>
    <sheetView zoomScale="70" zoomScaleNormal="70" workbookViewId="0">
      <selection activeCell="G6" sqref="G6"/>
    </sheetView>
  </sheetViews>
  <sheetFormatPr defaultRowHeight="15"/>
  <cols>
    <col min="1" max="1" width="9.140625" style="1"/>
    <col min="2" max="2" width="16" style="1" customWidth="1"/>
    <col min="3" max="3" width="23" style="1" customWidth="1"/>
    <col min="4" max="4" width="12.85546875" style="1" customWidth="1"/>
    <col min="5" max="5" width="14.5703125" style="1" customWidth="1"/>
    <col min="6" max="6" width="15" style="1" customWidth="1"/>
    <col min="7" max="7" width="16.5703125" style="1" customWidth="1"/>
    <col min="8" max="8" width="14.7109375" style="1" customWidth="1"/>
    <col min="9" max="9" width="20.28515625" style="1" customWidth="1"/>
    <col min="10" max="10" width="20.28515625" customWidth="1"/>
    <col min="11" max="11" width="23.42578125" style="1" customWidth="1"/>
    <col min="12" max="12" width="17.140625" style="1" bestFit="1" customWidth="1"/>
    <col min="13" max="13" width="18.28515625" style="1" customWidth="1"/>
    <col min="14" max="14" width="21.140625" style="1" customWidth="1"/>
    <col min="15" max="15" width="17.140625" style="1" customWidth="1"/>
    <col min="16" max="17" width="15" style="1" bestFit="1" customWidth="1"/>
    <col min="18" max="18" width="15.85546875" style="25" customWidth="1"/>
    <col min="19" max="19" width="13" style="27" customWidth="1"/>
    <col min="20" max="20" width="15.42578125" style="1" customWidth="1"/>
    <col min="21" max="21" width="15" style="1" bestFit="1" customWidth="1"/>
    <col min="22" max="22" width="12" style="25" bestFit="1" customWidth="1"/>
    <col min="23" max="16384" width="9.140625" style="1"/>
  </cols>
  <sheetData>
    <row r="1" spans="2:22">
      <c r="C1" s="2"/>
      <c r="I1" s="2"/>
    </row>
    <row r="2" spans="2:22" s="4" customFormat="1" ht="50.25" customHeight="1">
      <c r="B2" s="3" t="s">
        <v>0</v>
      </c>
      <c r="C2" s="3" t="s">
        <v>13</v>
      </c>
      <c r="D2" s="3" t="s">
        <v>17</v>
      </c>
      <c r="E2" s="3" t="s">
        <v>9</v>
      </c>
      <c r="F2" s="3" t="s">
        <v>12</v>
      </c>
      <c r="G2" s="26" t="s">
        <v>26</v>
      </c>
      <c r="H2" s="3" t="s">
        <v>7</v>
      </c>
      <c r="I2" s="3" t="s">
        <v>23</v>
      </c>
      <c r="J2"/>
      <c r="K2" s="3" t="s">
        <v>1</v>
      </c>
      <c r="L2" s="3" t="s">
        <v>2</v>
      </c>
      <c r="M2" s="3" t="s">
        <v>3</v>
      </c>
      <c r="N2" s="3" t="s">
        <v>4</v>
      </c>
      <c r="O2" s="3" t="s">
        <v>5</v>
      </c>
      <c r="P2" s="3" t="s">
        <v>6</v>
      </c>
      <c r="Q2" s="3" t="s">
        <v>8</v>
      </c>
      <c r="R2" s="3" t="s">
        <v>10</v>
      </c>
      <c r="S2" s="3" t="s">
        <v>11</v>
      </c>
      <c r="T2" s="26" t="s">
        <v>14</v>
      </c>
      <c r="U2" s="28" t="s">
        <v>15</v>
      </c>
      <c r="V2" s="3" t="s">
        <v>16</v>
      </c>
    </row>
    <row r="3" spans="2:22" ht="18.75" customHeight="1">
      <c r="B3" s="5"/>
      <c r="C3" s="5"/>
      <c r="D3" s="5"/>
      <c r="E3" s="7"/>
      <c r="F3" s="5"/>
      <c r="G3" s="7"/>
      <c r="H3" s="6"/>
      <c r="I3" s="5"/>
      <c r="K3" s="6"/>
      <c r="L3" s="7"/>
      <c r="M3" s="7"/>
      <c r="N3" s="7"/>
      <c r="O3" s="5"/>
      <c r="P3" s="5"/>
      <c r="Q3" s="7"/>
      <c r="R3" s="7"/>
      <c r="S3" s="7"/>
      <c r="T3" s="7"/>
      <c r="U3" s="29"/>
      <c r="V3" s="5"/>
    </row>
    <row r="4" spans="2:22" ht="18.75" customHeight="1">
      <c r="B4" s="33">
        <v>4</v>
      </c>
      <c r="C4" s="34">
        <v>45</v>
      </c>
      <c r="D4" s="33">
        <v>10</v>
      </c>
      <c r="E4" s="35">
        <v>0</v>
      </c>
      <c r="F4" s="36">
        <v>44.95</v>
      </c>
      <c r="G4" s="37">
        <f t="shared" ref="G4" si="0">T4/(2*PI()*(R4/2))</f>
        <v>0</v>
      </c>
      <c r="H4" s="9">
        <f t="shared" ref="H4:H35" si="1">(Q4*E4*R4)/S4</f>
        <v>0</v>
      </c>
      <c r="I4" s="38">
        <f t="shared" ref="I4:I35" si="2">(E4*O4)*1000*60</f>
        <v>0</v>
      </c>
      <c r="K4" s="9">
        <f>(L4*M4)/N4</f>
        <v>20.893700766089999</v>
      </c>
      <c r="L4" s="10">
        <v>3.66</v>
      </c>
      <c r="M4" s="10">
        <v>0.57999999999999996</v>
      </c>
      <c r="N4" s="11">
        <f>B4/39.3700787</f>
        <v>0.101600000103632</v>
      </c>
      <c r="O4" s="8">
        <f>((N4/2)^2)*PI()</f>
        <v>8.1073196820988964E-3</v>
      </c>
      <c r="P4" s="12">
        <f t="shared" ref="P4:P67" si="3">(4*O4)/(N4*PI())</f>
        <v>0.10160000010363202</v>
      </c>
      <c r="Q4" s="13">
        <v>1000</v>
      </c>
      <c r="R4" s="14">
        <f>N4</f>
        <v>0.101600000103632</v>
      </c>
      <c r="S4" s="15">
        <f t="shared" ref="S4:S67" si="4">(0.7255*(10^(-3)))</f>
        <v>7.2550000000000002E-4</v>
      </c>
      <c r="T4" s="38">
        <f t="shared" ref="T4:T35" si="5">-((LN((C4-F4)/(C4-D4)))*(U4*V4))/K4</f>
        <v>0</v>
      </c>
      <c r="U4" s="11">
        <f t="shared" ref="U4:U35" si="6">Q4*E4*O4</f>
        <v>0</v>
      </c>
      <c r="V4" s="12">
        <f>4.1813*1000</f>
        <v>4181.3</v>
      </c>
    </row>
    <row r="5" spans="2:22" ht="18.75" customHeight="1">
      <c r="B5" s="33">
        <v>4</v>
      </c>
      <c r="C5" s="34">
        <v>45</v>
      </c>
      <c r="D5" s="33">
        <v>10</v>
      </c>
      <c r="E5" s="35">
        <v>1.6500000000000001E-2</v>
      </c>
      <c r="F5" s="36">
        <v>44.95</v>
      </c>
      <c r="G5" s="37">
        <f>T5/(2*PI()*(R5/2))*3.2808399</f>
        <v>1802.650703151437</v>
      </c>
      <c r="H5" s="9">
        <f t="shared" si="1"/>
        <v>2310.6822904340843</v>
      </c>
      <c r="I5" s="38">
        <f t="shared" si="2"/>
        <v>8.026246485277909</v>
      </c>
      <c r="K5" s="9">
        <f t="shared" ref="K5:K68" si="7">(L5*M5)/N5</f>
        <v>20.893700766089999</v>
      </c>
      <c r="L5" s="10">
        <v>3.66</v>
      </c>
      <c r="M5" s="10">
        <v>0.57999999999999996</v>
      </c>
      <c r="N5" s="11">
        <f t="shared" ref="N5:N68" si="8">B5/39.3700787</f>
        <v>0.101600000103632</v>
      </c>
      <c r="O5" s="8">
        <f t="shared" ref="O5:O68" si="9">((N5/2)^2)*PI()</f>
        <v>8.1073196820988964E-3</v>
      </c>
      <c r="P5" s="12">
        <f t="shared" si="3"/>
        <v>0.10160000010363202</v>
      </c>
      <c r="Q5" s="13">
        <v>1000</v>
      </c>
      <c r="R5" s="14">
        <f t="shared" ref="R5:R68" si="10">N5</f>
        <v>0.101600000103632</v>
      </c>
      <c r="S5" s="15">
        <f t="shared" si="4"/>
        <v>7.2550000000000002E-4</v>
      </c>
      <c r="T5" s="38">
        <f t="shared" si="5"/>
        <v>175.37598586185371</v>
      </c>
      <c r="U5" s="11">
        <f t="shared" si="6"/>
        <v>0.13377077475463178</v>
      </c>
      <c r="V5" s="12">
        <f>4.1813*1000</f>
        <v>4181.3</v>
      </c>
    </row>
    <row r="6" spans="2:22" ht="18.75" customHeight="1">
      <c r="B6" s="33">
        <v>4</v>
      </c>
      <c r="C6" s="34">
        <v>45</v>
      </c>
      <c r="D6" s="33">
        <v>10</v>
      </c>
      <c r="E6" s="35">
        <v>1.4999999999999999E-2</v>
      </c>
      <c r="F6" s="36">
        <v>44.95</v>
      </c>
      <c r="G6" s="37">
        <f t="shared" ref="G6:G60" si="11">T6/(2*PI()*(R6/2))*3.2808399</f>
        <v>1638.7733665013068</v>
      </c>
      <c r="H6" s="9">
        <f t="shared" si="1"/>
        <v>2100.6202640309857</v>
      </c>
      <c r="I6" s="38">
        <f t="shared" si="2"/>
        <v>7.2965877138890063</v>
      </c>
      <c r="K6" s="9">
        <f t="shared" si="7"/>
        <v>20.893700766089999</v>
      </c>
      <c r="L6" s="10">
        <v>3.66</v>
      </c>
      <c r="M6" s="10">
        <v>0.57999999999999996</v>
      </c>
      <c r="N6" s="11">
        <f t="shared" si="8"/>
        <v>0.101600000103632</v>
      </c>
      <c r="O6" s="8">
        <f t="shared" si="9"/>
        <v>8.1073196820988964E-3</v>
      </c>
      <c r="P6" s="12">
        <f t="shared" si="3"/>
        <v>0.10160000010363202</v>
      </c>
      <c r="Q6" s="13">
        <v>1000</v>
      </c>
      <c r="R6" s="14">
        <f t="shared" si="10"/>
        <v>0.101600000103632</v>
      </c>
      <c r="S6" s="15">
        <f t="shared" si="4"/>
        <v>7.2550000000000002E-4</v>
      </c>
      <c r="T6" s="38">
        <f t="shared" si="5"/>
        <v>159.43271441986704</v>
      </c>
      <c r="U6" s="11">
        <f t="shared" si="6"/>
        <v>0.12160979523148345</v>
      </c>
      <c r="V6" s="12">
        <f>V4</f>
        <v>4181.3</v>
      </c>
    </row>
    <row r="7" spans="2:22" ht="18.75" customHeight="1">
      <c r="B7" s="33">
        <v>4</v>
      </c>
      <c r="C7" s="34">
        <v>45</v>
      </c>
      <c r="D7" s="33">
        <v>10</v>
      </c>
      <c r="E7" s="35">
        <v>0.02</v>
      </c>
      <c r="F7" s="36">
        <v>44.95</v>
      </c>
      <c r="G7" s="37">
        <f t="shared" si="11"/>
        <v>2185.0311553350757</v>
      </c>
      <c r="H7" s="9">
        <f t="shared" si="1"/>
        <v>2800.8270187079806</v>
      </c>
      <c r="I7" s="38">
        <f t="shared" si="2"/>
        <v>9.7287836185186762</v>
      </c>
      <c r="K7" s="9">
        <f t="shared" si="7"/>
        <v>20.893700766089999</v>
      </c>
      <c r="L7" s="10">
        <v>3.66</v>
      </c>
      <c r="M7" s="10">
        <v>0.57999999999999996</v>
      </c>
      <c r="N7" s="11">
        <f t="shared" si="8"/>
        <v>0.101600000103632</v>
      </c>
      <c r="O7" s="8">
        <f t="shared" si="9"/>
        <v>8.1073196820988964E-3</v>
      </c>
      <c r="P7" s="12">
        <f t="shared" si="3"/>
        <v>0.10160000010363202</v>
      </c>
      <c r="Q7" s="13">
        <v>1000</v>
      </c>
      <c r="R7" s="14">
        <f t="shared" si="10"/>
        <v>0.101600000103632</v>
      </c>
      <c r="S7" s="15">
        <f t="shared" si="4"/>
        <v>7.2550000000000002E-4</v>
      </c>
      <c r="T7" s="38">
        <f t="shared" si="5"/>
        <v>212.5769525598227</v>
      </c>
      <c r="U7" s="11">
        <f t="shared" si="6"/>
        <v>0.16214639364197792</v>
      </c>
      <c r="V7" s="12">
        <f>V6</f>
        <v>4181.3</v>
      </c>
    </row>
    <row r="8" spans="2:22" ht="18.75" customHeight="1">
      <c r="B8" s="33">
        <v>4</v>
      </c>
      <c r="C8" s="34">
        <v>45</v>
      </c>
      <c r="D8" s="33">
        <v>10</v>
      </c>
      <c r="E8" s="35">
        <v>2.5000000000000001E-2</v>
      </c>
      <c r="F8" s="36">
        <v>44.95</v>
      </c>
      <c r="G8" s="37">
        <f t="shared" si="11"/>
        <v>2731.2889441688444</v>
      </c>
      <c r="H8" s="9">
        <f t="shared" si="1"/>
        <v>3501.033773384976</v>
      </c>
      <c r="I8" s="38">
        <f t="shared" si="2"/>
        <v>12.160979523148345</v>
      </c>
      <c r="K8" s="9">
        <f t="shared" si="7"/>
        <v>20.893700766089999</v>
      </c>
      <c r="L8" s="10">
        <v>3.66</v>
      </c>
      <c r="M8" s="10">
        <v>0.57999999999999996</v>
      </c>
      <c r="N8" s="11">
        <f t="shared" si="8"/>
        <v>0.101600000103632</v>
      </c>
      <c r="O8" s="8">
        <f t="shared" si="9"/>
        <v>8.1073196820988964E-3</v>
      </c>
      <c r="P8" s="12">
        <f t="shared" si="3"/>
        <v>0.10160000010363202</v>
      </c>
      <c r="Q8" s="13">
        <v>1000</v>
      </c>
      <c r="R8" s="14">
        <f t="shared" si="10"/>
        <v>0.101600000103632</v>
      </c>
      <c r="S8" s="15">
        <f t="shared" si="4"/>
        <v>7.2550000000000002E-4</v>
      </c>
      <c r="T8" s="38">
        <f t="shared" si="5"/>
        <v>265.72119069977839</v>
      </c>
      <c r="U8" s="11">
        <f t="shared" si="6"/>
        <v>0.20268299205247242</v>
      </c>
      <c r="V8" s="12">
        <f>V7</f>
        <v>4181.3</v>
      </c>
    </row>
    <row r="9" spans="2:22" ht="18.75" customHeight="1">
      <c r="B9" s="33">
        <v>4</v>
      </c>
      <c r="C9" s="34">
        <v>45</v>
      </c>
      <c r="D9" s="33">
        <v>10</v>
      </c>
      <c r="E9" s="35">
        <v>0.03</v>
      </c>
      <c r="F9" s="36">
        <v>44.95</v>
      </c>
      <c r="G9" s="37">
        <f t="shared" si="11"/>
        <v>3277.5467330026136</v>
      </c>
      <c r="H9" s="9">
        <f t="shared" si="1"/>
        <v>4201.2405280619714</v>
      </c>
      <c r="I9" s="38">
        <f t="shared" si="2"/>
        <v>14.593175427778013</v>
      </c>
      <c r="K9" s="9">
        <f t="shared" si="7"/>
        <v>20.893700766089999</v>
      </c>
      <c r="L9" s="10">
        <v>3.66</v>
      </c>
      <c r="M9" s="10">
        <v>0.57999999999999996</v>
      </c>
      <c r="N9" s="11">
        <f t="shared" si="8"/>
        <v>0.101600000103632</v>
      </c>
      <c r="O9" s="8">
        <f t="shared" si="9"/>
        <v>8.1073196820988964E-3</v>
      </c>
      <c r="P9" s="12">
        <f t="shared" si="3"/>
        <v>0.10160000010363202</v>
      </c>
      <c r="Q9" s="13">
        <v>1000</v>
      </c>
      <c r="R9" s="14">
        <f t="shared" si="10"/>
        <v>0.101600000103632</v>
      </c>
      <c r="S9" s="15">
        <f t="shared" si="4"/>
        <v>7.2550000000000002E-4</v>
      </c>
      <c r="T9" s="38">
        <f t="shared" si="5"/>
        <v>318.86542883973408</v>
      </c>
      <c r="U9" s="11">
        <f t="shared" si="6"/>
        <v>0.2432195904629669</v>
      </c>
      <c r="V9" s="12">
        <f>V8</f>
        <v>4181.3</v>
      </c>
    </row>
    <row r="10" spans="2:22" ht="18.75" customHeight="1">
      <c r="B10" s="33">
        <v>4</v>
      </c>
      <c r="C10" s="34">
        <v>45</v>
      </c>
      <c r="D10" s="33">
        <v>10</v>
      </c>
      <c r="E10" s="35">
        <v>3.5000000000000003E-2</v>
      </c>
      <c r="F10" s="36">
        <v>44.95</v>
      </c>
      <c r="G10" s="37">
        <f t="shared" si="11"/>
        <v>3823.8045218363827</v>
      </c>
      <c r="H10" s="9">
        <f t="shared" si="1"/>
        <v>4901.4472827389664</v>
      </c>
      <c r="I10" s="38">
        <f t="shared" si="2"/>
        <v>17.025371332407683</v>
      </c>
      <c r="K10" s="9">
        <f t="shared" si="7"/>
        <v>20.893700766089999</v>
      </c>
      <c r="L10" s="10">
        <v>3.66</v>
      </c>
      <c r="M10" s="10">
        <v>0.57999999999999996</v>
      </c>
      <c r="N10" s="11">
        <f t="shared" si="8"/>
        <v>0.101600000103632</v>
      </c>
      <c r="O10" s="8">
        <f t="shared" si="9"/>
        <v>8.1073196820988964E-3</v>
      </c>
      <c r="P10" s="12">
        <f t="shared" si="3"/>
        <v>0.10160000010363202</v>
      </c>
      <c r="Q10" s="13">
        <v>1000</v>
      </c>
      <c r="R10" s="14">
        <f t="shared" si="10"/>
        <v>0.101600000103632</v>
      </c>
      <c r="S10" s="15">
        <f t="shared" si="4"/>
        <v>7.2550000000000002E-4</v>
      </c>
      <c r="T10" s="38">
        <f t="shared" si="5"/>
        <v>372.00966697968977</v>
      </c>
      <c r="U10" s="11">
        <f t="shared" si="6"/>
        <v>0.28375618887346138</v>
      </c>
      <c r="V10" s="12">
        <f>V9</f>
        <v>4181.3</v>
      </c>
    </row>
    <row r="11" spans="2:22" ht="18.75" customHeight="1">
      <c r="B11" s="33">
        <v>4</v>
      </c>
      <c r="C11" s="34">
        <v>45</v>
      </c>
      <c r="D11" s="33">
        <v>10</v>
      </c>
      <c r="E11" s="35">
        <v>0.04</v>
      </c>
      <c r="F11" s="36">
        <v>44.95</v>
      </c>
      <c r="G11" s="37">
        <f t="shared" si="11"/>
        <v>4370.0623106701514</v>
      </c>
      <c r="H11" s="9">
        <f t="shared" si="1"/>
        <v>5601.6540374159613</v>
      </c>
      <c r="I11" s="38">
        <f t="shared" si="2"/>
        <v>19.457567237037352</v>
      </c>
      <c r="K11" s="9">
        <f t="shared" si="7"/>
        <v>20.893700766089999</v>
      </c>
      <c r="L11" s="10">
        <v>3.66</v>
      </c>
      <c r="M11" s="10">
        <v>0.57999999999999996</v>
      </c>
      <c r="N11" s="11">
        <f t="shared" si="8"/>
        <v>0.101600000103632</v>
      </c>
      <c r="O11" s="8">
        <f t="shared" si="9"/>
        <v>8.1073196820988964E-3</v>
      </c>
      <c r="P11" s="12">
        <f t="shared" si="3"/>
        <v>0.10160000010363202</v>
      </c>
      <c r="Q11" s="13">
        <v>1000</v>
      </c>
      <c r="R11" s="14">
        <f t="shared" si="10"/>
        <v>0.101600000103632</v>
      </c>
      <c r="S11" s="15">
        <f t="shared" si="4"/>
        <v>7.2550000000000002E-4</v>
      </c>
      <c r="T11" s="38">
        <f t="shared" si="5"/>
        <v>425.1539051196454</v>
      </c>
      <c r="U11" s="11">
        <f t="shared" si="6"/>
        <v>0.32429278728395583</v>
      </c>
      <c r="V11" s="12">
        <f>V10</f>
        <v>4181.3</v>
      </c>
    </row>
    <row r="12" spans="2:22" ht="18.75" customHeight="1">
      <c r="B12" s="33">
        <v>4</v>
      </c>
      <c r="C12" s="34">
        <v>45</v>
      </c>
      <c r="D12" s="33">
        <v>10</v>
      </c>
      <c r="E12" s="35">
        <v>4.4999999999999998E-2</v>
      </c>
      <c r="F12" s="36">
        <v>44.95</v>
      </c>
      <c r="G12" s="37">
        <f t="shared" si="11"/>
        <v>4916.3200995039206</v>
      </c>
      <c r="H12" s="9">
        <f t="shared" si="1"/>
        <v>6301.8607920929571</v>
      </c>
      <c r="I12" s="38">
        <f t="shared" si="2"/>
        <v>21.889763141667022</v>
      </c>
      <c r="K12" s="9">
        <f t="shared" si="7"/>
        <v>20.893700766089999</v>
      </c>
      <c r="L12" s="10">
        <v>3.66</v>
      </c>
      <c r="M12" s="10">
        <v>0.57999999999999996</v>
      </c>
      <c r="N12" s="11">
        <f t="shared" si="8"/>
        <v>0.101600000103632</v>
      </c>
      <c r="O12" s="8">
        <f t="shared" si="9"/>
        <v>8.1073196820988964E-3</v>
      </c>
      <c r="P12" s="12">
        <f t="shared" si="3"/>
        <v>0.10160000010363202</v>
      </c>
      <c r="Q12" s="13">
        <v>1000</v>
      </c>
      <c r="R12" s="14">
        <f t="shared" si="10"/>
        <v>0.101600000103632</v>
      </c>
      <c r="S12" s="15">
        <f t="shared" si="4"/>
        <v>7.2550000000000002E-4</v>
      </c>
      <c r="T12" s="38">
        <f t="shared" si="5"/>
        <v>478.29814325960109</v>
      </c>
      <c r="U12" s="11">
        <f t="shared" si="6"/>
        <v>0.36482938569445034</v>
      </c>
      <c r="V12" s="12">
        <f>4.1813*1000</f>
        <v>4181.3</v>
      </c>
    </row>
    <row r="13" spans="2:22" ht="18.75" customHeight="1">
      <c r="B13" s="33">
        <v>4</v>
      </c>
      <c r="C13" s="34">
        <v>45</v>
      </c>
      <c r="D13" s="33">
        <v>10</v>
      </c>
      <c r="E13" s="35">
        <v>0.05</v>
      </c>
      <c r="F13" s="36">
        <v>44.95</v>
      </c>
      <c r="G13" s="37">
        <f t="shared" si="11"/>
        <v>5462.5778883376888</v>
      </c>
      <c r="H13" s="9">
        <f t="shared" si="1"/>
        <v>7002.0675467699521</v>
      </c>
      <c r="I13" s="38">
        <f t="shared" si="2"/>
        <v>24.321959046296691</v>
      </c>
      <c r="K13" s="9">
        <f t="shared" si="7"/>
        <v>20.893700766089999</v>
      </c>
      <c r="L13" s="10">
        <v>3.66</v>
      </c>
      <c r="M13" s="10">
        <v>0.57999999999999996</v>
      </c>
      <c r="N13" s="11">
        <f t="shared" si="8"/>
        <v>0.101600000103632</v>
      </c>
      <c r="O13" s="8">
        <f t="shared" si="9"/>
        <v>8.1073196820988964E-3</v>
      </c>
      <c r="P13" s="12">
        <f t="shared" si="3"/>
        <v>0.10160000010363202</v>
      </c>
      <c r="Q13" s="13">
        <v>1000</v>
      </c>
      <c r="R13" s="14">
        <f t="shared" si="10"/>
        <v>0.101600000103632</v>
      </c>
      <c r="S13" s="15">
        <f t="shared" si="4"/>
        <v>7.2550000000000002E-4</v>
      </c>
      <c r="T13" s="38">
        <f t="shared" si="5"/>
        <v>531.44238139955678</v>
      </c>
      <c r="U13" s="11">
        <f t="shared" si="6"/>
        <v>0.40536598410494484</v>
      </c>
      <c r="V13" s="12">
        <f>4.1813*1000</f>
        <v>4181.3</v>
      </c>
    </row>
    <row r="14" spans="2:22" ht="18.75" customHeight="1">
      <c r="B14" s="33">
        <v>4</v>
      </c>
      <c r="C14" s="34">
        <v>45</v>
      </c>
      <c r="D14" s="33">
        <v>10</v>
      </c>
      <c r="E14" s="35">
        <v>5.5E-2</v>
      </c>
      <c r="F14" s="36">
        <v>44.95</v>
      </c>
      <c r="G14" s="37">
        <f t="shared" si="11"/>
        <v>6008.835677171458</v>
      </c>
      <c r="H14" s="9">
        <f t="shared" si="1"/>
        <v>7702.274301446947</v>
      </c>
      <c r="I14" s="38">
        <f t="shared" si="2"/>
        <v>26.754154950926356</v>
      </c>
      <c r="K14" s="9">
        <f t="shared" si="7"/>
        <v>20.893700766089999</v>
      </c>
      <c r="L14" s="10">
        <v>3.66</v>
      </c>
      <c r="M14" s="10">
        <v>0.57999999999999996</v>
      </c>
      <c r="N14" s="11">
        <f t="shared" si="8"/>
        <v>0.101600000103632</v>
      </c>
      <c r="O14" s="8">
        <f t="shared" si="9"/>
        <v>8.1073196820988964E-3</v>
      </c>
      <c r="P14" s="12">
        <f t="shared" si="3"/>
        <v>0.10160000010363202</v>
      </c>
      <c r="Q14" s="13">
        <v>1000</v>
      </c>
      <c r="R14" s="14">
        <f t="shared" si="10"/>
        <v>0.101600000103632</v>
      </c>
      <c r="S14" s="15">
        <f t="shared" si="4"/>
        <v>7.2550000000000002E-4</v>
      </c>
      <c r="T14" s="38">
        <f t="shared" si="5"/>
        <v>584.58661953951241</v>
      </c>
      <c r="U14" s="11">
        <f t="shared" si="6"/>
        <v>0.44590258251543929</v>
      </c>
      <c r="V14" s="12">
        <f>V12</f>
        <v>4181.3</v>
      </c>
    </row>
    <row r="15" spans="2:22" ht="18.75" customHeight="1">
      <c r="B15" s="33">
        <v>4</v>
      </c>
      <c r="C15" s="34">
        <v>45</v>
      </c>
      <c r="D15" s="33">
        <v>10</v>
      </c>
      <c r="E15" s="35">
        <v>0.06</v>
      </c>
      <c r="F15" s="36">
        <v>44.95</v>
      </c>
      <c r="G15" s="37">
        <f t="shared" si="11"/>
        <v>6555.0934660052271</v>
      </c>
      <c r="H15" s="9">
        <f t="shared" si="1"/>
        <v>8402.4810561239428</v>
      </c>
      <c r="I15" s="38">
        <f t="shared" si="2"/>
        <v>29.186350855556025</v>
      </c>
      <c r="K15" s="9">
        <f t="shared" si="7"/>
        <v>20.893700766089999</v>
      </c>
      <c r="L15" s="10">
        <v>3.66</v>
      </c>
      <c r="M15" s="10">
        <v>0.57999999999999996</v>
      </c>
      <c r="N15" s="11">
        <f t="shared" si="8"/>
        <v>0.101600000103632</v>
      </c>
      <c r="O15" s="8">
        <f t="shared" si="9"/>
        <v>8.1073196820988964E-3</v>
      </c>
      <c r="P15" s="12">
        <f t="shared" si="3"/>
        <v>0.10160000010363202</v>
      </c>
      <c r="Q15" s="13">
        <v>1000</v>
      </c>
      <c r="R15" s="14">
        <f t="shared" si="10"/>
        <v>0.101600000103632</v>
      </c>
      <c r="S15" s="15">
        <f t="shared" si="4"/>
        <v>7.2550000000000002E-4</v>
      </c>
      <c r="T15" s="38">
        <f t="shared" si="5"/>
        <v>637.73085767946816</v>
      </c>
      <c r="U15" s="11">
        <f t="shared" si="6"/>
        <v>0.4864391809259338</v>
      </c>
      <c r="V15" s="12">
        <f>V14</f>
        <v>4181.3</v>
      </c>
    </row>
    <row r="16" spans="2:22" ht="18.75" customHeight="1">
      <c r="B16" s="33">
        <v>4</v>
      </c>
      <c r="C16" s="34">
        <v>45</v>
      </c>
      <c r="D16" s="33">
        <v>10</v>
      </c>
      <c r="E16" s="35">
        <v>6.5000000000000002E-2</v>
      </c>
      <c r="F16" s="36">
        <v>44.95</v>
      </c>
      <c r="G16" s="37">
        <f t="shared" si="11"/>
        <v>7101.3512548389945</v>
      </c>
      <c r="H16" s="9">
        <f t="shared" si="1"/>
        <v>9102.6878108009369</v>
      </c>
      <c r="I16" s="38">
        <f t="shared" si="2"/>
        <v>31.618546760185694</v>
      </c>
      <c r="K16" s="9">
        <f t="shared" si="7"/>
        <v>20.893700766089999</v>
      </c>
      <c r="L16" s="10">
        <v>3.66</v>
      </c>
      <c r="M16" s="10">
        <v>0.57999999999999996</v>
      </c>
      <c r="N16" s="11">
        <f t="shared" si="8"/>
        <v>0.101600000103632</v>
      </c>
      <c r="O16" s="8">
        <f t="shared" si="9"/>
        <v>8.1073196820988964E-3</v>
      </c>
      <c r="P16" s="12">
        <f t="shared" si="3"/>
        <v>0.10160000010363202</v>
      </c>
      <c r="Q16" s="13">
        <v>1000</v>
      </c>
      <c r="R16" s="14">
        <f t="shared" si="10"/>
        <v>0.101600000103632</v>
      </c>
      <c r="S16" s="15">
        <f t="shared" si="4"/>
        <v>7.2550000000000002E-4</v>
      </c>
      <c r="T16" s="38">
        <f t="shared" si="5"/>
        <v>690.87509581942368</v>
      </c>
      <c r="U16" s="11">
        <f t="shared" si="6"/>
        <v>0.52697577933642825</v>
      </c>
      <c r="V16" s="12">
        <f>V15</f>
        <v>4181.3</v>
      </c>
    </row>
    <row r="17" spans="2:27" ht="18.75" customHeight="1">
      <c r="B17" s="33">
        <v>4</v>
      </c>
      <c r="C17" s="34">
        <v>45</v>
      </c>
      <c r="D17" s="33">
        <v>10</v>
      </c>
      <c r="E17" s="35">
        <v>7.0000000000000007E-2</v>
      </c>
      <c r="F17" s="36">
        <v>44.95</v>
      </c>
      <c r="G17" s="37">
        <f t="shared" si="11"/>
        <v>7647.6090436727654</v>
      </c>
      <c r="H17" s="9">
        <f t="shared" si="1"/>
        <v>9802.8945654779327</v>
      </c>
      <c r="I17" s="38">
        <f t="shared" si="2"/>
        <v>34.050742664815367</v>
      </c>
      <c r="K17" s="9">
        <f t="shared" si="7"/>
        <v>20.893700766089999</v>
      </c>
      <c r="L17" s="10">
        <v>3.66</v>
      </c>
      <c r="M17" s="10">
        <v>0.57999999999999996</v>
      </c>
      <c r="N17" s="11">
        <f t="shared" si="8"/>
        <v>0.101600000103632</v>
      </c>
      <c r="O17" s="8">
        <f t="shared" si="9"/>
        <v>8.1073196820988964E-3</v>
      </c>
      <c r="P17" s="12">
        <f t="shared" si="3"/>
        <v>0.10160000010363202</v>
      </c>
      <c r="Q17" s="13">
        <v>1000</v>
      </c>
      <c r="R17" s="14">
        <f t="shared" si="10"/>
        <v>0.101600000103632</v>
      </c>
      <c r="S17" s="15">
        <f t="shared" si="4"/>
        <v>7.2550000000000002E-4</v>
      </c>
      <c r="T17" s="38">
        <f t="shared" si="5"/>
        <v>744.01933395937954</v>
      </c>
      <c r="U17" s="11">
        <f t="shared" si="6"/>
        <v>0.56751237774692276</v>
      </c>
      <c r="V17" s="12">
        <f>V16</f>
        <v>4181.3</v>
      </c>
    </row>
    <row r="18" spans="2:27" ht="18.75" customHeight="1">
      <c r="B18" s="33">
        <v>4</v>
      </c>
      <c r="C18" s="34">
        <v>45</v>
      </c>
      <c r="D18" s="33">
        <v>10</v>
      </c>
      <c r="E18" s="35">
        <v>7.4999999999999997E-2</v>
      </c>
      <c r="F18" s="36">
        <v>44.95</v>
      </c>
      <c r="G18" s="37">
        <f t="shared" si="11"/>
        <v>8193.8668325065337</v>
      </c>
      <c r="H18" s="9">
        <f t="shared" si="1"/>
        <v>10503.101320154927</v>
      </c>
      <c r="I18" s="38">
        <f t="shared" si="2"/>
        <v>36.482938569445032</v>
      </c>
      <c r="K18" s="9">
        <f t="shared" si="7"/>
        <v>20.893700766089999</v>
      </c>
      <c r="L18" s="10">
        <v>3.66</v>
      </c>
      <c r="M18" s="10">
        <v>0.57999999999999996</v>
      </c>
      <c r="N18" s="11">
        <f t="shared" si="8"/>
        <v>0.101600000103632</v>
      </c>
      <c r="O18" s="8">
        <f t="shared" si="9"/>
        <v>8.1073196820988964E-3</v>
      </c>
      <c r="P18" s="12">
        <f t="shared" si="3"/>
        <v>0.10160000010363202</v>
      </c>
      <c r="Q18" s="13">
        <v>1000</v>
      </c>
      <c r="R18" s="14">
        <f t="shared" si="10"/>
        <v>0.101600000103632</v>
      </c>
      <c r="S18" s="15">
        <f t="shared" si="4"/>
        <v>7.2550000000000002E-4</v>
      </c>
      <c r="T18" s="38">
        <f t="shared" si="5"/>
        <v>797.16357209933528</v>
      </c>
      <c r="U18" s="11">
        <f t="shared" si="6"/>
        <v>0.60804897615741726</v>
      </c>
      <c r="V18" s="12">
        <f>V17</f>
        <v>4181.3</v>
      </c>
    </row>
    <row r="19" spans="2:27" ht="18.75" customHeight="1">
      <c r="B19" s="33">
        <v>4</v>
      </c>
      <c r="C19" s="34">
        <v>45</v>
      </c>
      <c r="D19" s="33">
        <v>10</v>
      </c>
      <c r="E19" s="35">
        <v>0.08</v>
      </c>
      <c r="F19" s="36">
        <v>44.95</v>
      </c>
      <c r="G19" s="37">
        <f t="shared" si="11"/>
        <v>8740.1246213403028</v>
      </c>
      <c r="H19" s="9">
        <f t="shared" si="1"/>
        <v>11203.308074831923</v>
      </c>
      <c r="I19" s="38">
        <f t="shared" si="2"/>
        <v>38.915134474074705</v>
      </c>
      <c r="K19" s="9">
        <f t="shared" si="7"/>
        <v>20.893700766089999</v>
      </c>
      <c r="L19" s="10">
        <v>3.66</v>
      </c>
      <c r="M19" s="10">
        <v>0.57999999999999996</v>
      </c>
      <c r="N19" s="11">
        <f t="shared" si="8"/>
        <v>0.101600000103632</v>
      </c>
      <c r="O19" s="8">
        <f t="shared" si="9"/>
        <v>8.1073196820988964E-3</v>
      </c>
      <c r="P19" s="12">
        <f t="shared" si="3"/>
        <v>0.10160000010363202</v>
      </c>
      <c r="Q19" s="13">
        <v>1000</v>
      </c>
      <c r="R19" s="14">
        <f t="shared" si="10"/>
        <v>0.101600000103632</v>
      </c>
      <c r="S19" s="15">
        <f t="shared" si="4"/>
        <v>7.2550000000000002E-4</v>
      </c>
      <c r="T19" s="38">
        <f t="shared" si="5"/>
        <v>850.3078102392908</v>
      </c>
      <c r="U19" s="11">
        <f t="shared" si="6"/>
        <v>0.64858557456791166</v>
      </c>
      <c r="V19" s="12">
        <f>V18</f>
        <v>4181.3</v>
      </c>
    </row>
    <row r="20" spans="2:27" ht="18.75" customHeight="1">
      <c r="B20" s="33">
        <v>4</v>
      </c>
      <c r="C20" s="34">
        <v>45</v>
      </c>
      <c r="D20" s="33">
        <v>10</v>
      </c>
      <c r="E20" s="35">
        <v>8.5000000000000006E-2</v>
      </c>
      <c r="F20" s="36">
        <v>44.95</v>
      </c>
      <c r="G20" s="37">
        <f t="shared" si="11"/>
        <v>9286.3824101740702</v>
      </c>
      <c r="H20" s="9">
        <f t="shared" si="1"/>
        <v>11903.514829508918</v>
      </c>
      <c r="I20" s="38">
        <f t="shared" si="2"/>
        <v>41.347330378704378</v>
      </c>
      <c r="K20" s="9">
        <f t="shared" si="7"/>
        <v>20.893700766089999</v>
      </c>
      <c r="L20" s="10">
        <v>3.66</v>
      </c>
      <c r="M20" s="10">
        <v>0.57999999999999996</v>
      </c>
      <c r="N20" s="11">
        <f t="shared" si="8"/>
        <v>0.101600000103632</v>
      </c>
      <c r="O20" s="8">
        <f t="shared" si="9"/>
        <v>8.1073196820988964E-3</v>
      </c>
      <c r="P20" s="12">
        <f t="shared" si="3"/>
        <v>0.10160000010363202</v>
      </c>
      <c r="Q20" s="13">
        <v>1000</v>
      </c>
      <c r="R20" s="14">
        <f t="shared" si="10"/>
        <v>0.101600000103632</v>
      </c>
      <c r="S20" s="15">
        <f t="shared" si="4"/>
        <v>7.2550000000000002E-4</v>
      </c>
      <c r="T20" s="38">
        <f t="shared" si="5"/>
        <v>903.45204837924643</v>
      </c>
      <c r="U20" s="11">
        <f t="shared" si="6"/>
        <v>0.68912217297840617</v>
      </c>
      <c r="V20" s="12">
        <f>4.1813*1000</f>
        <v>4181.3</v>
      </c>
    </row>
    <row r="21" spans="2:27" ht="18.75" customHeight="1">
      <c r="B21" s="33">
        <v>4</v>
      </c>
      <c r="C21" s="34">
        <v>45</v>
      </c>
      <c r="D21" s="33">
        <v>10</v>
      </c>
      <c r="E21" s="35">
        <v>0.09</v>
      </c>
      <c r="F21" s="36">
        <v>44.95</v>
      </c>
      <c r="G21" s="37">
        <f t="shared" si="11"/>
        <v>9832.6401990078411</v>
      </c>
      <c r="H21" s="9">
        <f t="shared" si="1"/>
        <v>12603.721584185914</v>
      </c>
      <c r="I21" s="38">
        <f t="shared" si="2"/>
        <v>43.779526283334043</v>
      </c>
      <c r="K21" s="9">
        <f t="shared" si="7"/>
        <v>20.893700766089999</v>
      </c>
      <c r="L21" s="10">
        <v>3.66</v>
      </c>
      <c r="M21" s="10">
        <v>0.57999999999999996</v>
      </c>
      <c r="N21" s="11">
        <f t="shared" si="8"/>
        <v>0.101600000103632</v>
      </c>
      <c r="O21" s="8">
        <f t="shared" si="9"/>
        <v>8.1073196820988964E-3</v>
      </c>
      <c r="P21" s="12">
        <f t="shared" si="3"/>
        <v>0.10160000010363202</v>
      </c>
      <c r="Q21" s="13">
        <v>1000</v>
      </c>
      <c r="R21" s="14">
        <f t="shared" si="10"/>
        <v>0.101600000103632</v>
      </c>
      <c r="S21" s="15">
        <f t="shared" si="4"/>
        <v>7.2550000000000002E-4</v>
      </c>
      <c r="T21" s="38">
        <f t="shared" si="5"/>
        <v>956.59628651920218</v>
      </c>
      <c r="U21" s="11">
        <f t="shared" si="6"/>
        <v>0.72965877138890067</v>
      </c>
      <c r="V21" s="12">
        <f>4.1813*1000</f>
        <v>4181.3</v>
      </c>
    </row>
    <row r="22" spans="2:27" ht="18.75" customHeight="1">
      <c r="B22" s="33">
        <v>4</v>
      </c>
      <c r="C22" s="34">
        <v>45</v>
      </c>
      <c r="D22" s="33">
        <v>10</v>
      </c>
      <c r="E22" s="35">
        <v>9.5000000000000001E-2</v>
      </c>
      <c r="F22" s="36">
        <v>44.95</v>
      </c>
      <c r="G22" s="37">
        <f t="shared" si="11"/>
        <v>10378.89798784161</v>
      </c>
      <c r="H22" s="9">
        <f t="shared" si="1"/>
        <v>13303.928338862908</v>
      </c>
      <c r="I22" s="38">
        <f t="shared" si="2"/>
        <v>46.211722187963709</v>
      </c>
      <c r="K22" s="9">
        <f t="shared" si="7"/>
        <v>20.893700766089999</v>
      </c>
      <c r="L22" s="10">
        <v>3.66</v>
      </c>
      <c r="M22" s="10">
        <v>0.57999999999999996</v>
      </c>
      <c r="N22" s="11">
        <f t="shared" si="8"/>
        <v>0.101600000103632</v>
      </c>
      <c r="O22" s="8">
        <f t="shared" si="9"/>
        <v>8.1073196820988964E-3</v>
      </c>
      <c r="P22" s="12">
        <f t="shared" si="3"/>
        <v>0.10160000010363202</v>
      </c>
      <c r="Q22" s="13">
        <v>1000</v>
      </c>
      <c r="R22" s="14">
        <f t="shared" si="10"/>
        <v>0.101600000103632</v>
      </c>
      <c r="S22" s="15">
        <f t="shared" si="4"/>
        <v>7.2550000000000002E-4</v>
      </c>
      <c r="T22" s="38">
        <f t="shared" si="5"/>
        <v>1009.7405246591579</v>
      </c>
      <c r="U22" s="11">
        <f t="shared" si="6"/>
        <v>0.77019536979939518</v>
      </c>
      <c r="V22" s="12">
        <f>V20</f>
        <v>4181.3</v>
      </c>
    </row>
    <row r="23" spans="2:27" ht="18.75" customHeight="1">
      <c r="B23" s="33">
        <v>4</v>
      </c>
      <c r="C23" s="34">
        <v>45</v>
      </c>
      <c r="D23" s="33">
        <v>10</v>
      </c>
      <c r="E23" s="35">
        <v>0.1</v>
      </c>
      <c r="F23" s="36">
        <v>44.95</v>
      </c>
      <c r="G23" s="37">
        <f t="shared" si="11"/>
        <v>10925.155776675378</v>
      </c>
      <c r="H23" s="9">
        <f t="shared" si="1"/>
        <v>14004.135093539904</v>
      </c>
      <c r="I23" s="38">
        <f t="shared" si="2"/>
        <v>48.643918092593381</v>
      </c>
      <c r="K23" s="9">
        <f t="shared" si="7"/>
        <v>20.893700766089999</v>
      </c>
      <c r="L23" s="10">
        <v>3.66</v>
      </c>
      <c r="M23" s="10">
        <v>0.57999999999999996</v>
      </c>
      <c r="N23" s="11">
        <f t="shared" si="8"/>
        <v>0.101600000103632</v>
      </c>
      <c r="O23" s="8">
        <f t="shared" si="9"/>
        <v>8.1073196820988964E-3</v>
      </c>
      <c r="P23" s="12">
        <f t="shared" si="3"/>
        <v>0.10160000010363202</v>
      </c>
      <c r="Q23" s="13">
        <v>1000</v>
      </c>
      <c r="R23" s="14">
        <f t="shared" si="10"/>
        <v>0.101600000103632</v>
      </c>
      <c r="S23" s="15">
        <f t="shared" si="4"/>
        <v>7.2550000000000002E-4</v>
      </c>
      <c r="T23" s="38">
        <f t="shared" si="5"/>
        <v>1062.8847627991136</v>
      </c>
      <c r="U23" s="11">
        <f t="shared" si="6"/>
        <v>0.81073196820988969</v>
      </c>
      <c r="V23" s="12">
        <f>V22</f>
        <v>4181.3</v>
      </c>
    </row>
    <row r="24" spans="2:27" ht="18.75" customHeight="1">
      <c r="B24" s="33">
        <v>4</v>
      </c>
      <c r="C24" s="34">
        <v>45</v>
      </c>
      <c r="D24" s="33">
        <v>10</v>
      </c>
      <c r="E24" s="35">
        <v>0.105</v>
      </c>
      <c r="F24" s="36">
        <v>44.95</v>
      </c>
      <c r="G24" s="37">
        <f t="shared" si="11"/>
        <v>11471.413565509149</v>
      </c>
      <c r="H24" s="9">
        <f t="shared" si="1"/>
        <v>14704.3418482169</v>
      </c>
      <c r="I24" s="38">
        <f t="shared" si="2"/>
        <v>51.076113997223047</v>
      </c>
      <c r="K24" s="9">
        <f t="shared" si="7"/>
        <v>20.893700766089999</v>
      </c>
      <c r="L24" s="10">
        <v>3.66</v>
      </c>
      <c r="M24" s="10">
        <v>0.57999999999999996</v>
      </c>
      <c r="N24" s="11">
        <f t="shared" si="8"/>
        <v>0.101600000103632</v>
      </c>
      <c r="O24" s="8">
        <f t="shared" si="9"/>
        <v>8.1073196820988964E-3</v>
      </c>
      <c r="P24" s="12">
        <f t="shared" si="3"/>
        <v>0.10160000010363202</v>
      </c>
      <c r="Q24" s="13">
        <v>1000</v>
      </c>
      <c r="R24" s="14">
        <f t="shared" si="10"/>
        <v>0.101600000103632</v>
      </c>
      <c r="S24" s="15">
        <f t="shared" si="4"/>
        <v>7.2550000000000002E-4</v>
      </c>
      <c r="T24" s="38">
        <f t="shared" si="5"/>
        <v>1116.0290009390692</v>
      </c>
      <c r="U24" s="11">
        <f t="shared" si="6"/>
        <v>0.85126856662038408</v>
      </c>
      <c r="V24" s="12">
        <f>V23</f>
        <v>4181.3</v>
      </c>
    </row>
    <row r="25" spans="2:27" ht="18.75" customHeight="1">
      <c r="B25" s="33">
        <v>4</v>
      </c>
      <c r="C25" s="34">
        <v>45</v>
      </c>
      <c r="D25" s="33">
        <v>10</v>
      </c>
      <c r="E25" s="35">
        <v>0.11</v>
      </c>
      <c r="F25" s="36">
        <v>44.95</v>
      </c>
      <c r="G25" s="37">
        <f t="shared" si="11"/>
        <v>12017.671354342916</v>
      </c>
      <c r="H25" s="9">
        <f t="shared" si="1"/>
        <v>15404.548602893894</v>
      </c>
      <c r="I25" s="38">
        <f t="shared" si="2"/>
        <v>53.508309901852712</v>
      </c>
      <c r="K25" s="9">
        <f t="shared" si="7"/>
        <v>20.893700766089999</v>
      </c>
      <c r="L25" s="10">
        <v>3.66</v>
      </c>
      <c r="M25" s="10">
        <v>0.57999999999999996</v>
      </c>
      <c r="N25" s="11">
        <f t="shared" si="8"/>
        <v>0.101600000103632</v>
      </c>
      <c r="O25" s="8">
        <f t="shared" si="9"/>
        <v>8.1073196820988964E-3</v>
      </c>
      <c r="P25" s="12">
        <f t="shared" si="3"/>
        <v>0.10160000010363202</v>
      </c>
      <c r="Q25" s="13">
        <v>1000</v>
      </c>
      <c r="R25" s="14">
        <f t="shared" si="10"/>
        <v>0.101600000103632</v>
      </c>
      <c r="S25" s="15">
        <f t="shared" si="4"/>
        <v>7.2550000000000002E-4</v>
      </c>
      <c r="T25" s="38">
        <f t="shared" si="5"/>
        <v>1169.1732390790248</v>
      </c>
      <c r="U25" s="11">
        <f t="shared" si="6"/>
        <v>0.89180516503087859</v>
      </c>
      <c r="V25" s="12">
        <f>V24</f>
        <v>4181.3</v>
      </c>
    </row>
    <row r="26" spans="2:27" ht="18.75" customHeight="1">
      <c r="B26" s="33">
        <v>4</v>
      </c>
      <c r="C26" s="34">
        <v>45</v>
      </c>
      <c r="D26" s="33">
        <v>10</v>
      </c>
      <c r="E26" s="35">
        <v>0.115</v>
      </c>
      <c r="F26" s="36">
        <v>44.95</v>
      </c>
      <c r="G26" s="37">
        <f t="shared" si="11"/>
        <v>12563.929143176683</v>
      </c>
      <c r="H26" s="9">
        <f t="shared" si="1"/>
        <v>16104.75535757089</v>
      </c>
      <c r="I26" s="38">
        <f t="shared" si="2"/>
        <v>55.940505806482385</v>
      </c>
      <c r="K26" s="9">
        <f t="shared" si="7"/>
        <v>20.893700766089999</v>
      </c>
      <c r="L26" s="10">
        <v>3.66</v>
      </c>
      <c r="M26" s="10">
        <v>0.57999999999999996</v>
      </c>
      <c r="N26" s="11">
        <f t="shared" si="8"/>
        <v>0.101600000103632</v>
      </c>
      <c r="O26" s="8">
        <f t="shared" si="9"/>
        <v>8.1073196820988964E-3</v>
      </c>
      <c r="P26" s="12">
        <f t="shared" si="3"/>
        <v>0.10160000010363202</v>
      </c>
      <c r="Q26" s="13">
        <v>1000</v>
      </c>
      <c r="R26" s="14">
        <f t="shared" si="10"/>
        <v>0.101600000103632</v>
      </c>
      <c r="S26" s="15">
        <f t="shared" si="4"/>
        <v>7.2550000000000002E-4</v>
      </c>
      <c r="T26" s="38">
        <f t="shared" si="5"/>
        <v>1222.3174772189805</v>
      </c>
      <c r="U26" s="11">
        <f t="shared" si="6"/>
        <v>0.93234176344137309</v>
      </c>
      <c r="V26" s="12">
        <f>V25</f>
        <v>4181.3</v>
      </c>
    </row>
    <row r="27" spans="2:27" ht="18.75" customHeight="1">
      <c r="B27" s="33">
        <v>4</v>
      </c>
      <c r="C27" s="34">
        <v>45</v>
      </c>
      <c r="D27" s="33">
        <v>10</v>
      </c>
      <c r="E27" s="35">
        <v>0.12</v>
      </c>
      <c r="F27" s="36">
        <v>44.95</v>
      </c>
      <c r="G27" s="37">
        <f t="shared" si="11"/>
        <v>13110.186932010454</v>
      </c>
      <c r="H27" s="9">
        <f t="shared" si="1"/>
        <v>16804.962112247886</v>
      </c>
      <c r="I27" s="38">
        <f t="shared" si="2"/>
        <v>58.37270171111205</v>
      </c>
      <c r="K27" s="9">
        <f t="shared" si="7"/>
        <v>20.893700766089999</v>
      </c>
      <c r="L27" s="10">
        <v>3.66</v>
      </c>
      <c r="M27" s="10">
        <v>0.57999999999999996</v>
      </c>
      <c r="N27" s="11">
        <f t="shared" si="8"/>
        <v>0.101600000103632</v>
      </c>
      <c r="O27" s="8">
        <f t="shared" si="9"/>
        <v>8.1073196820988964E-3</v>
      </c>
      <c r="P27" s="12">
        <f t="shared" si="3"/>
        <v>0.10160000010363202</v>
      </c>
      <c r="Q27" s="13">
        <v>1000</v>
      </c>
      <c r="R27" s="14">
        <f t="shared" si="10"/>
        <v>0.101600000103632</v>
      </c>
      <c r="S27" s="15">
        <f t="shared" si="4"/>
        <v>7.2550000000000002E-4</v>
      </c>
      <c r="T27" s="38">
        <f t="shared" si="5"/>
        <v>1275.4617153589363</v>
      </c>
      <c r="U27" s="11">
        <f t="shared" si="6"/>
        <v>0.9728783618518676</v>
      </c>
      <c r="V27" s="12">
        <f>V26</f>
        <v>4181.3</v>
      </c>
    </row>
    <row r="28" spans="2:27" ht="18.75" customHeight="1">
      <c r="B28" s="33">
        <v>4</v>
      </c>
      <c r="C28" s="34">
        <v>45</v>
      </c>
      <c r="D28" s="33">
        <v>10</v>
      </c>
      <c r="E28" s="35">
        <v>0.125</v>
      </c>
      <c r="F28" s="36">
        <v>44.95</v>
      </c>
      <c r="G28" s="37">
        <f t="shared" si="11"/>
        <v>13656.444720844222</v>
      </c>
      <c r="H28" s="9">
        <f t="shared" si="1"/>
        <v>17505.16886692488</v>
      </c>
      <c r="I28" s="38">
        <f t="shared" si="2"/>
        <v>60.804897615741723</v>
      </c>
      <c r="K28" s="9">
        <f t="shared" si="7"/>
        <v>20.893700766089999</v>
      </c>
      <c r="L28" s="10">
        <v>3.66</v>
      </c>
      <c r="M28" s="10">
        <v>0.57999999999999996</v>
      </c>
      <c r="N28" s="11">
        <f t="shared" si="8"/>
        <v>0.101600000103632</v>
      </c>
      <c r="O28" s="8">
        <f t="shared" si="9"/>
        <v>8.1073196820988964E-3</v>
      </c>
      <c r="P28" s="12">
        <f t="shared" si="3"/>
        <v>0.10160000010363202</v>
      </c>
      <c r="Q28" s="13">
        <v>1000</v>
      </c>
      <c r="R28" s="14">
        <f t="shared" si="10"/>
        <v>0.101600000103632</v>
      </c>
      <c r="S28" s="15">
        <f t="shared" si="4"/>
        <v>7.2550000000000002E-4</v>
      </c>
      <c r="T28" s="38">
        <f t="shared" si="5"/>
        <v>1328.6059534988919</v>
      </c>
      <c r="U28" s="11">
        <f t="shared" si="6"/>
        <v>1.0134149602623621</v>
      </c>
      <c r="V28" s="12">
        <f t="shared" ref="V28:V31" si="12">V27</f>
        <v>4181.3</v>
      </c>
      <c r="W28" s="16"/>
      <c r="X28" s="16"/>
      <c r="Y28" s="16"/>
      <c r="Z28" s="16"/>
      <c r="AA28" s="16"/>
    </row>
    <row r="29" spans="2:27" ht="18.75" customHeight="1">
      <c r="B29" s="33">
        <v>4</v>
      </c>
      <c r="C29" s="34">
        <v>45</v>
      </c>
      <c r="D29" s="33">
        <v>10</v>
      </c>
      <c r="E29" s="35">
        <v>0.13</v>
      </c>
      <c r="F29" s="36">
        <v>44.95</v>
      </c>
      <c r="G29" s="37">
        <f t="shared" si="11"/>
        <v>14202.702509677989</v>
      </c>
      <c r="H29" s="9">
        <f t="shared" si="1"/>
        <v>18205.375621601874</v>
      </c>
      <c r="I29" s="38">
        <f t="shared" si="2"/>
        <v>63.237093520371388</v>
      </c>
      <c r="K29" s="9">
        <f t="shared" si="7"/>
        <v>20.893700766089999</v>
      </c>
      <c r="L29" s="10">
        <v>3.66</v>
      </c>
      <c r="M29" s="10">
        <v>0.57999999999999996</v>
      </c>
      <c r="N29" s="11">
        <f t="shared" si="8"/>
        <v>0.101600000103632</v>
      </c>
      <c r="O29" s="8">
        <f t="shared" si="9"/>
        <v>8.1073196820988964E-3</v>
      </c>
      <c r="P29" s="12">
        <f t="shared" si="3"/>
        <v>0.10160000010363202</v>
      </c>
      <c r="Q29" s="13">
        <v>1000</v>
      </c>
      <c r="R29" s="14">
        <f t="shared" si="10"/>
        <v>0.101600000103632</v>
      </c>
      <c r="S29" s="15">
        <f t="shared" si="4"/>
        <v>7.2550000000000002E-4</v>
      </c>
      <c r="T29" s="38">
        <f t="shared" si="5"/>
        <v>1381.7501916388474</v>
      </c>
      <c r="U29" s="11">
        <f t="shared" si="6"/>
        <v>1.0539515586728565</v>
      </c>
      <c r="V29" s="12">
        <f t="shared" si="12"/>
        <v>4181.3</v>
      </c>
      <c r="W29" s="16"/>
      <c r="X29" s="16"/>
      <c r="Y29" s="16"/>
      <c r="Z29" s="16"/>
      <c r="AA29" s="16"/>
    </row>
    <row r="30" spans="2:27" ht="18.75" customHeight="1">
      <c r="B30" s="33">
        <v>4</v>
      </c>
      <c r="C30" s="34">
        <v>45</v>
      </c>
      <c r="D30" s="33">
        <v>10</v>
      </c>
      <c r="E30" s="35">
        <v>0.13500000000000001</v>
      </c>
      <c r="F30" s="36">
        <v>44.95</v>
      </c>
      <c r="G30" s="37">
        <f t="shared" si="11"/>
        <v>14748.960298511764</v>
      </c>
      <c r="H30" s="9">
        <f t="shared" si="1"/>
        <v>18905.582376278871</v>
      </c>
      <c r="I30" s="38">
        <f t="shared" si="2"/>
        <v>65.669289425001068</v>
      </c>
      <c r="K30" s="9">
        <f t="shared" si="7"/>
        <v>20.893700766089999</v>
      </c>
      <c r="L30" s="10">
        <v>3.66</v>
      </c>
      <c r="M30" s="10">
        <v>0.57999999999999996</v>
      </c>
      <c r="N30" s="11">
        <f t="shared" si="8"/>
        <v>0.101600000103632</v>
      </c>
      <c r="O30" s="8">
        <f t="shared" si="9"/>
        <v>8.1073196820988964E-3</v>
      </c>
      <c r="P30" s="12">
        <f t="shared" si="3"/>
        <v>0.10160000010363202</v>
      </c>
      <c r="Q30" s="13">
        <v>1000</v>
      </c>
      <c r="R30" s="14">
        <f t="shared" si="10"/>
        <v>0.101600000103632</v>
      </c>
      <c r="S30" s="15">
        <f t="shared" si="4"/>
        <v>7.2550000000000002E-4</v>
      </c>
      <c r="T30" s="38">
        <f t="shared" si="5"/>
        <v>1434.8944297788034</v>
      </c>
      <c r="U30" s="11">
        <f t="shared" si="6"/>
        <v>1.0944881570833511</v>
      </c>
      <c r="V30" s="12">
        <f t="shared" si="12"/>
        <v>4181.3</v>
      </c>
      <c r="W30" s="16"/>
      <c r="X30" s="16"/>
      <c r="Y30" s="16"/>
      <c r="Z30" s="16"/>
      <c r="AA30" s="16"/>
    </row>
    <row r="31" spans="2:27" ht="18.75" customHeight="1">
      <c r="B31" s="33">
        <v>4</v>
      </c>
      <c r="C31" s="34">
        <v>45</v>
      </c>
      <c r="D31" s="33">
        <v>10</v>
      </c>
      <c r="E31" s="35">
        <v>0.14000000000000001</v>
      </c>
      <c r="F31" s="36">
        <v>44.95</v>
      </c>
      <c r="G31" s="37">
        <f t="shared" si="11"/>
        <v>15295.218087345531</v>
      </c>
      <c r="H31" s="9">
        <f t="shared" si="1"/>
        <v>19605.789130955865</v>
      </c>
      <c r="I31" s="38">
        <f t="shared" si="2"/>
        <v>68.101485329630734</v>
      </c>
      <c r="K31" s="9">
        <f t="shared" si="7"/>
        <v>20.893700766089999</v>
      </c>
      <c r="L31" s="10">
        <v>3.66</v>
      </c>
      <c r="M31" s="10">
        <v>0.57999999999999996</v>
      </c>
      <c r="N31" s="11">
        <f t="shared" si="8"/>
        <v>0.101600000103632</v>
      </c>
      <c r="O31" s="8">
        <f t="shared" si="9"/>
        <v>8.1073196820988964E-3</v>
      </c>
      <c r="P31" s="12">
        <f t="shared" si="3"/>
        <v>0.10160000010363202</v>
      </c>
      <c r="Q31" s="13">
        <v>1000</v>
      </c>
      <c r="R31" s="14">
        <f t="shared" si="10"/>
        <v>0.101600000103632</v>
      </c>
      <c r="S31" s="15">
        <f t="shared" si="4"/>
        <v>7.2550000000000002E-4</v>
      </c>
      <c r="T31" s="38">
        <f t="shared" si="5"/>
        <v>1488.0386679187591</v>
      </c>
      <c r="U31" s="11">
        <f t="shared" si="6"/>
        <v>1.1350247554938455</v>
      </c>
      <c r="V31" s="12">
        <f t="shared" si="12"/>
        <v>4181.3</v>
      </c>
    </row>
    <row r="32" spans="2:27" ht="18.75" customHeight="1">
      <c r="B32" s="33">
        <v>4</v>
      </c>
      <c r="C32" s="34">
        <v>45</v>
      </c>
      <c r="D32" s="33">
        <v>10</v>
      </c>
      <c r="E32" s="35">
        <v>0.14499999999999999</v>
      </c>
      <c r="F32" s="36">
        <v>44.95</v>
      </c>
      <c r="G32" s="37">
        <f t="shared" si="11"/>
        <v>15841.475876179296</v>
      </c>
      <c r="H32" s="9">
        <f t="shared" si="1"/>
        <v>20305.995885632859</v>
      </c>
      <c r="I32" s="38">
        <f t="shared" si="2"/>
        <v>70.533681234260399</v>
      </c>
      <c r="K32" s="9">
        <f t="shared" si="7"/>
        <v>20.893700766089999</v>
      </c>
      <c r="L32" s="10">
        <v>3.66</v>
      </c>
      <c r="M32" s="10">
        <v>0.57999999999999996</v>
      </c>
      <c r="N32" s="11">
        <f t="shared" si="8"/>
        <v>0.101600000103632</v>
      </c>
      <c r="O32" s="8">
        <f t="shared" si="9"/>
        <v>8.1073196820988964E-3</v>
      </c>
      <c r="P32" s="12">
        <f t="shared" si="3"/>
        <v>0.10160000010363202</v>
      </c>
      <c r="Q32" s="13">
        <v>1000</v>
      </c>
      <c r="R32" s="14">
        <f t="shared" si="10"/>
        <v>0.101600000103632</v>
      </c>
      <c r="S32" s="15">
        <f t="shared" si="4"/>
        <v>7.2550000000000002E-4</v>
      </c>
      <c r="T32" s="38">
        <f t="shared" si="5"/>
        <v>1541.1829060587145</v>
      </c>
      <c r="U32" s="11">
        <f t="shared" si="6"/>
        <v>1.1755613539043399</v>
      </c>
      <c r="V32" s="12">
        <f>4.1813*1000</f>
        <v>4181.3</v>
      </c>
    </row>
    <row r="33" spans="2:22" ht="18.75" customHeight="1">
      <c r="B33" s="33">
        <v>4</v>
      </c>
      <c r="C33" s="34">
        <v>45</v>
      </c>
      <c r="D33" s="33">
        <v>10</v>
      </c>
      <c r="E33" s="35">
        <v>0.15</v>
      </c>
      <c r="F33" s="36">
        <v>44.95</v>
      </c>
      <c r="G33" s="37">
        <f t="shared" si="11"/>
        <v>16387.733665013067</v>
      </c>
      <c r="H33" s="9">
        <f t="shared" si="1"/>
        <v>21006.202640309853</v>
      </c>
      <c r="I33" s="38">
        <f t="shared" si="2"/>
        <v>72.965877138890065</v>
      </c>
      <c r="K33" s="9">
        <f t="shared" si="7"/>
        <v>20.893700766089999</v>
      </c>
      <c r="L33" s="10">
        <v>3.66</v>
      </c>
      <c r="M33" s="10">
        <v>0.57999999999999996</v>
      </c>
      <c r="N33" s="11">
        <f t="shared" si="8"/>
        <v>0.101600000103632</v>
      </c>
      <c r="O33" s="8">
        <f t="shared" si="9"/>
        <v>8.1073196820988964E-3</v>
      </c>
      <c r="P33" s="12">
        <f t="shared" si="3"/>
        <v>0.10160000010363202</v>
      </c>
      <c r="Q33" s="13">
        <v>1000</v>
      </c>
      <c r="R33" s="14">
        <f t="shared" si="10"/>
        <v>0.101600000103632</v>
      </c>
      <c r="S33" s="15">
        <f t="shared" si="4"/>
        <v>7.2550000000000002E-4</v>
      </c>
      <c r="T33" s="38">
        <f t="shared" si="5"/>
        <v>1594.3271441986706</v>
      </c>
      <c r="U33" s="11">
        <f t="shared" si="6"/>
        <v>1.2160979523148345</v>
      </c>
      <c r="V33" s="12">
        <f>4.1813*1000</f>
        <v>4181.3</v>
      </c>
    </row>
    <row r="34" spans="2:22" ht="18.75" customHeight="1">
      <c r="B34" s="33">
        <v>4</v>
      </c>
      <c r="C34" s="34">
        <v>45</v>
      </c>
      <c r="D34" s="33">
        <v>10</v>
      </c>
      <c r="E34" s="35">
        <v>0.155</v>
      </c>
      <c r="F34" s="36">
        <v>44.95</v>
      </c>
      <c r="G34" s="37">
        <f t="shared" si="11"/>
        <v>16933.99145384684</v>
      </c>
      <c r="H34" s="9">
        <f t="shared" si="1"/>
        <v>21706.409394986851</v>
      </c>
      <c r="I34" s="38">
        <f t="shared" si="2"/>
        <v>75.39807304351973</v>
      </c>
      <c r="K34" s="9">
        <f t="shared" si="7"/>
        <v>20.893700766089999</v>
      </c>
      <c r="L34" s="10">
        <v>3.66</v>
      </c>
      <c r="M34" s="10">
        <v>0.57999999999999996</v>
      </c>
      <c r="N34" s="11">
        <f t="shared" si="8"/>
        <v>0.101600000103632</v>
      </c>
      <c r="O34" s="8">
        <f t="shared" si="9"/>
        <v>8.1073196820988964E-3</v>
      </c>
      <c r="P34" s="12">
        <f t="shared" si="3"/>
        <v>0.10160000010363202</v>
      </c>
      <c r="Q34" s="13">
        <v>1000</v>
      </c>
      <c r="R34" s="14">
        <f t="shared" si="10"/>
        <v>0.101600000103632</v>
      </c>
      <c r="S34" s="15">
        <f t="shared" si="4"/>
        <v>7.2550000000000002E-4</v>
      </c>
      <c r="T34" s="38">
        <f t="shared" si="5"/>
        <v>1647.4713823386262</v>
      </c>
      <c r="U34" s="11">
        <f t="shared" si="6"/>
        <v>1.2566345507253289</v>
      </c>
      <c r="V34" s="12">
        <f>V32</f>
        <v>4181.3</v>
      </c>
    </row>
    <row r="35" spans="2:22" ht="18.75" customHeight="1">
      <c r="B35" s="33">
        <v>4</v>
      </c>
      <c r="C35" s="34">
        <v>45</v>
      </c>
      <c r="D35" s="33">
        <v>10</v>
      </c>
      <c r="E35" s="35">
        <v>0.16</v>
      </c>
      <c r="F35" s="36">
        <v>44.95</v>
      </c>
      <c r="G35" s="37">
        <f t="shared" si="11"/>
        <v>17480.249242680606</v>
      </c>
      <c r="H35" s="9">
        <f t="shared" si="1"/>
        <v>22406.616149663845</v>
      </c>
      <c r="I35" s="38">
        <f t="shared" si="2"/>
        <v>77.83026894814941</v>
      </c>
      <c r="K35" s="9">
        <f t="shared" si="7"/>
        <v>20.893700766089999</v>
      </c>
      <c r="L35" s="10">
        <v>3.66</v>
      </c>
      <c r="M35" s="10">
        <v>0.57999999999999996</v>
      </c>
      <c r="N35" s="11">
        <f t="shared" si="8"/>
        <v>0.101600000103632</v>
      </c>
      <c r="O35" s="8">
        <f t="shared" si="9"/>
        <v>8.1073196820988964E-3</v>
      </c>
      <c r="P35" s="12">
        <f t="shared" si="3"/>
        <v>0.10160000010363202</v>
      </c>
      <c r="Q35" s="13">
        <v>1000</v>
      </c>
      <c r="R35" s="14">
        <f t="shared" si="10"/>
        <v>0.101600000103632</v>
      </c>
      <c r="S35" s="15">
        <f t="shared" si="4"/>
        <v>7.2550000000000002E-4</v>
      </c>
      <c r="T35" s="38">
        <f t="shared" si="5"/>
        <v>1700.6156204785816</v>
      </c>
      <c r="U35" s="11">
        <f t="shared" si="6"/>
        <v>1.2971711491358233</v>
      </c>
      <c r="V35" s="12">
        <f>V34</f>
        <v>4181.3</v>
      </c>
    </row>
    <row r="36" spans="2:22" ht="18.75" customHeight="1">
      <c r="B36" s="33">
        <v>4</v>
      </c>
      <c r="C36" s="34">
        <v>45</v>
      </c>
      <c r="D36" s="33">
        <v>10</v>
      </c>
      <c r="E36" s="35">
        <v>0.16500000000000001</v>
      </c>
      <c r="F36" s="36">
        <v>44.95</v>
      </c>
      <c r="G36" s="37">
        <f t="shared" si="11"/>
        <v>18026.507031514375</v>
      </c>
      <c r="H36" s="9">
        <f t="shared" ref="H36:H67" si="13">(Q36*E36*R36)/S36</f>
        <v>23106.822904340843</v>
      </c>
      <c r="I36" s="38">
        <f t="shared" ref="I36:I67" si="14">(E36*O36)*1000*60</f>
        <v>80.26246485277909</v>
      </c>
      <c r="K36" s="9">
        <f t="shared" si="7"/>
        <v>20.893700766089999</v>
      </c>
      <c r="L36" s="10">
        <v>3.66</v>
      </c>
      <c r="M36" s="10">
        <v>0.57999999999999996</v>
      </c>
      <c r="N36" s="11">
        <f t="shared" si="8"/>
        <v>0.101600000103632</v>
      </c>
      <c r="O36" s="8">
        <f t="shared" si="9"/>
        <v>8.1073196820988964E-3</v>
      </c>
      <c r="P36" s="12">
        <f t="shared" si="3"/>
        <v>0.10160000010363202</v>
      </c>
      <c r="Q36" s="13">
        <v>1000</v>
      </c>
      <c r="R36" s="14">
        <f t="shared" si="10"/>
        <v>0.101600000103632</v>
      </c>
      <c r="S36" s="15">
        <f t="shared" si="4"/>
        <v>7.2550000000000002E-4</v>
      </c>
      <c r="T36" s="38">
        <f t="shared" ref="T36:T67" si="15">-((LN((C36-F36)/(C36-D36)))*(U36*V36))/K36</f>
        <v>1753.7598586185372</v>
      </c>
      <c r="U36" s="11">
        <f t="shared" ref="U36:U67" si="16">Q36*E36*O36</f>
        <v>1.3377077475463179</v>
      </c>
      <c r="V36" s="12">
        <f>V35</f>
        <v>4181.3</v>
      </c>
    </row>
    <row r="37" spans="2:22" ht="18.75" customHeight="1">
      <c r="B37" s="33">
        <v>4</v>
      </c>
      <c r="C37" s="34">
        <v>45</v>
      </c>
      <c r="D37" s="33">
        <v>10</v>
      </c>
      <c r="E37" s="35">
        <v>0.17</v>
      </c>
      <c r="F37" s="36">
        <v>44.95</v>
      </c>
      <c r="G37" s="37">
        <f t="shared" si="11"/>
        <v>18572.76482034814</v>
      </c>
      <c r="H37" s="9">
        <f t="shared" si="13"/>
        <v>23807.029659017837</v>
      </c>
      <c r="I37" s="38">
        <f t="shared" si="14"/>
        <v>82.694660757408755</v>
      </c>
      <c r="K37" s="9">
        <f t="shared" si="7"/>
        <v>20.893700766089999</v>
      </c>
      <c r="L37" s="10">
        <v>3.66</v>
      </c>
      <c r="M37" s="10">
        <v>0.57999999999999996</v>
      </c>
      <c r="N37" s="11">
        <f t="shared" si="8"/>
        <v>0.101600000103632</v>
      </c>
      <c r="O37" s="8">
        <f t="shared" si="9"/>
        <v>8.1073196820988964E-3</v>
      </c>
      <c r="P37" s="12">
        <f t="shared" si="3"/>
        <v>0.10160000010363202</v>
      </c>
      <c r="Q37" s="13">
        <v>1000</v>
      </c>
      <c r="R37" s="14">
        <f t="shared" si="10"/>
        <v>0.101600000103632</v>
      </c>
      <c r="S37" s="15">
        <f t="shared" si="4"/>
        <v>7.2550000000000002E-4</v>
      </c>
      <c r="T37" s="38">
        <f t="shared" si="15"/>
        <v>1806.9040967584929</v>
      </c>
      <c r="U37" s="11">
        <f t="shared" si="16"/>
        <v>1.3782443459568123</v>
      </c>
      <c r="V37" s="12">
        <f>V36</f>
        <v>4181.3</v>
      </c>
    </row>
    <row r="38" spans="2:22" ht="18.75" customHeight="1">
      <c r="B38" s="33">
        <v>4</v>
      </c>
      <c r="C38" s="34">
        <v>45</v>
      </c>
      <c r="D38" s="33">
        <v>10</v>
      </c>
      <c r="E38" s="35">
        <v>0.17499999999999999</v>
      </c>
      <c r="F38" s="36">
        <v>44.95</v>
      </c>
      <c r="G38" s="37">
        <f t="shared" si="11"/>
        <v>19119.022609181913</v>
      </c>
      <c r="H38" s="9">
        <f t="shared" si="13"/>
        <v>24507.236413694831</v>
      </c>
      <c r="I38" s="38">
        <f t="shared" si="14"/>
        <v>85.126856662038406</v>
      </c>
      <c r="K38" s="9">
        <f t="shared" si="7"/>
        <v>20.893700766089999</v>
      </c>
      <c r="L38" s="10">
        <v>3.66</v>
      </c>
      <c r="M38" s="10">
        <v>0.57999999999999996</v>
      </c>
      <c r="N38" s="11">
        <f t="shared" si="8"/>
        <v>0.101600000103632</v>
      </c>
      <c r="O38" s="8">
        <f t="shared" si="9"/>
        <v>8.1073196820988964E-3</v>
      </c>
      <c r="P38" s="12">
        <f t="shared" si="3"/>
        <v>0.10160000010363202</v>
      </c>
      <c r="Q38" s="13">
        <v>1000</v>
      </c>
      <c r="R38" s="14">
        <f t="shared" si="10"/>
        <v>0.101600000103632</v>
      </c>
      <c r="S38" s="15">
        <f t="shared" si="4"/>
        <v>7.2550000000000002E-4</v>
      </c>
      <c r="T38" s="38">
        <f t="shared" si="15"/>
        <v>1860.0483348984487</v>
      </c>
      <c r="U38" s="11">
        <f t="shared" si="16"/>
        <v>1.418780944367307</v>
      </c>
      <c r="V38" s="12">
        <f>V37</f>
        <v>4181.3</v>
      </c>
    </row>
    <row r="39" spans="2:22" ht="18.75" customHeight="1">
      <c r="B39" s="33">
        <v>4</v>
      </c>
      <c r="C39" s="34">
        <v>45</v>
      </c>
      <c r="D39" s="33">
        <v>10</v>
      </c>
      <c r="E39" s="35">
        <v>0.18</v>
      </c>
      <c r="F39" s="36">
        <v>44.95</v>
      </c>
      <c r="G39" s="37">
        <f t="shared" si="11"/>
        <v>19665.280398015682</v>
      </c>
      <c r="H39" s="9">
        <f t="shared" si="13"/>
        <v>25207.443168371829</v>
      </c>
      <c r="I39" s="38">
        <f t="shared" si="14"/>
        <v>87.559052566668086</v>
      </c>
      <c r="K39" s="9">
        <f t="shared" si="7"/>
        <v>20.893700766089999</v>
      </c>
      <c r="L39" s="10">
        <v>3.66</v>
      </c>
      <c r="M39" s="10">
        <v>0.57999999999999996</v>
      </c>
      <c r="N39" s="11">
        <f t="shared" si="8"/>
        <v>0.101600000103632</v>
      </c>
      <c r="O39" s="8">
        <f t="shared" si="9"/>
        <v>8.1073196820988964E-3</v>
      </c>
      <c r="P39" s="12">
        <f t="shared" si="3"/>
        <v>0.10160000010363202</v>
      </c>
      <c r="Q39" s="13">
        <v>1000</v>
      </c>
      <c r="R39" s="14">
        <f t="shared" si="10"/>
        <v>0.101600000103632</v>
      </c>
      <c r="S39" s="15">
        <f t="shared" si="4"/>
        <v>7.2550000000000002E-4</v>
      </c>
      <c r="T39" s="38">
        <f t="shared" si="15"/>
        <v>1913.1925730384044</v>
      </c>
      <c r="U39" s="11">
        <f t="shared" si="16"/>
        <v>1.4593175427778013</v>
      </c>
      <c r="V39" s="12">
        <f>V38</f>
        <v>4181.3</v>
      </c>
    </row>
    <row r="40" spans="2:22" ht="18.75" customHeight="1">
      <c r="B40" s="33">
        <v>4</v>
      </c>
      <c r="C40" s="34">
        <v>45</v>
      </c>
      <c r="D40" s="33">
        <v>10</v>
      </c>
      <c r="E40" s="35">
        <v>0.185</v>
      </c>
      <c r="F40" s="36">
        <v>44.95</v>
      </c>
      <c r="G40" s="37">
        <f t="shared" si="11"/>
        <v>20211.538186849448</v>
      </c>
      <c r="H40" s="9">
        <f t="shared" si="13"/>
        <v>25907.649923048823</v>
      </c>
      <c r="I40" s="38">
        <f t="shared" si="14"/>
        <v>89.991248471297752</v>
      </c>
      <c r="K40" s="9">
        <f t="shared" si="7"/>
        <v>20.893700766089999</v>
      </c>
      <c r="L40" s="10">
        <v>3.66</v>
      </c>
      <c r="M40" s="10">
        <v>0.57999999999999996</v>
      </c>
      <c r="N40" s="11">
        <f t="shared" si="8"/>
        <v>0.101600000103632</v>
      </c>
      <c r="O40" s="8">
        <f t="shared" si="9"/>
        <v>8.1073196820988964E-3</v>
      </c>
      <c r="P40" s="12">
        <f t="shared" si="3"/>
        <v>0.10160000010363202</v>
      </c>
      <c r="Q40" s="13">
        <v>1000</v>
      </c>
      <c r="R40" s="14">
        <f t="shared" si="10"/>
        <v>0.101600000103632</v>
      </c>
      <c r="S40" s="15">
        <f t="shared" si="4"/>
        <v>7.2550000000000002E-4</v>
      </c>
      <c r="T40" s="38">
        <f t="shared" si="15"/>
        <v>1966.33681117836</v>
      </c>
      <c r="U40" s="11">
        <f t="shared" si="16"/>
        <v>1.4998541411882957</v>
      </c>
      <c r="V40" s="12">
        <f>4.1813*1000</f>
        <v>4181.3</v>
      </c>
    </row>
    <row r="41" spans="2:22" ht="18.75" customHeight="1">
      <c r="B41" s="33">
        <v>4</v>
      </c>
      <c r="C41" s="34">
        <v>45</v>
      </c>
      <c r="D41" s="33">
        <v>10</v>
      </c>
      <c r="E41" s="35">
        <v>0.19</v>
      </c>
      <c r="F41" s="36">
        <v>44.95</v>
      </c>
      <c r="G41" s="37">
        <f t="shared" si="11"/>
        <v>20757.795975683221</v>
      </c>
      <c r="H41" s="9">
        <f t="shared" si="13"/>
        <v>26607.856677725817</v>
      </c>
      <c r="I41" s="38">
        <f t="shared" si="14"/>
        <v>92.423444375927417</v>
      </c>
      <c r="K41" s="9">
        <f t="shared" si="7"/>
        <v>20.893700766089999</v>
      </c>
      <c r="L41" s="10">
        <v>3.66</v>
      </c>
      <c r="M41" s="10">
        <v>0.57999999999999996</v>
      </c>
      <c r="N41" s="11">
        <f t="shared" si="8"/>
        <v>0.101600000103632</v>
      </c>
      <c r="O41" s="8">
        <f t="shared" si="9"/>
        <v>8.1073196820988964E-3</v>
      </c>
      <c r="P41" s="12">
        <f t="shared" si="3"/>
        <v>0.10160000010363202</v>
      </c>
      <c r="Q41" s="13">
        <v>1000</v>
      </c>
      <c r="R41" s="14">
        <f t="shared" si="10"/>
        <v>0.101600000103632</v>
      </c>
      <c r="S41" s="15">
        <f t="shared" si="4"/>
        <v>7.2550000000000002E-4</v>
      </c>
      <c r="T41" s="38">
        <f t="shared" si="15"/>
        <v>2019.4810493183159</v>
      </c>
      <c r="U41" s="11">
        <f t="shared" si="16"/>
        <v>1.5403907395987904</v>
      </c>
      <c r="V41" s="12">
        <f>4.1813*1000</f>
        <v>4181.3</v>
      </c>
    </row>
    <row r="42" spans="2:22" ht="18.75" customHeight="1">
      <c r="B42" s="33">
        <v>4</v>
      </c>
      <c r="C42" s="34">
        <v>45</v>
      </c>
      <c r="D42" s="33">
        <v>10</v>
      </c>
      <c r="E42" s="35">
        <v>0.19500000000000001</v>
      </c>
      <c r="F42" s="36">
        <v>44.95</v>
      </c>
      <c r="G42" s="37">
        <f t="shared" si="11"/>
        <v>21304.053764516986</v>
      </c>
      <c r="H42" s="9">
        <f t="shared" si="13"/>
        <v>27308.063432402814</v>
      </c>
      <c r="I42" s="38">
        <f t="shared" si="14"/>
        <v>94.855640280557083</v>
      </c>
      <c r="K42" s="9">
        <f t="shared" si="7"/>
        <v>20.893700766089999</v>
      </c>
      <c r="L42" s="10">
        <v>3.66</v>
      </c>
      <c r="M42" s="10">
        <v>0.57999999999999996</v>
      </c>
      <c r="N42" s="11">
        <f t="shared" si="8"/>
        <v>0.101600000103632</v>
      </c>
      <c r="O42" s="8">
        <f t="shared" si="9"/>
        <v>8.1073196820988964E-3</v>
      </c>
      <c r="P42" s="12">
        <f t="shared" si="3"/>
        <v>0.10160000010363202</v>
      </c>
      <c r="Q42" s="13">
        <v>1000</v>
      </c>
      <c r="R42" s="14">
        <f t="shared" si="10"/>
        <v>0.101600000103632</v>
      </c>
      <c r="S42" s="15">
        <f t="shared" si="4"/>
        <v>7.2550000000000002E-4</v>
      </c>
      <c r="T42" s="38">
        <f t="shared" si="15"/>
        <v>2072.6252874582715</v>
      </c>
      <c r="U42" s="11">
        <f t="shared" si="16"/>
        <v>1.5809273380092848</v>
      </c>
      <c r="V42" s="12">
        <f>V40</f>
        <v>4181.3</v>
      </c>
    </row>
    <row r="43" spans="2:22" ht="18.75" customHeight="1">
      <c r="B43" s="33">
        <v>4</v>
      </c>
      <c r="C43" s="34">
        <v>45</v>
      </c>
      <c r="D43" s="33">
        <v>10</v>
      </c>
      <c r="E43" s="35">
        <v>0.2</v>
      </c>
      <c r="F43" s="36">
        <v>44.95</v>
      </c>
      <c r="G43" s="37">
        <f t="shared" si="11"/>
        <v>21850.311553350755</v>
      </c>
      <c r="H43" s="9">
        <f t="shared" si="13"/>
        <v>28008.270187079808</v>
      </c>
      <c r="I43" s="38">
        <f t="shared" si="14"/>
        <v>97.287836185186762</v>
      </c>
      <c r="K43" s="9">
        <f t="shared" si="7"/>
        <v>20.893700766089999</v>
      </c>
      <c r="L43" s="10">
        <v>3.66</v>
      </c>
      <c r="M43" s="10">
        <v>0.57999999999999996</v>
      </c>
      <c r="N43" s="11">
        <f t="shared" si="8"/>
        <v>0.101600000103632</v>
      </c>
      <c r="O43" s="8">
        <f t="shared" si="9"/>
        <v>8.1073196820988964E-3</v>
      </c>
      <c r="P43" s="12">
        <f t="shared" si="3"/>
        <v>0.10160000010363202</v>
      </c>
      <c r="Q43" s="13">
        <v>1000</v>
      </c>
      <c r="R43" s="14">
        <f t="shared" si="10"/>
        <v>0.101600000103632</v>
      </c>
      <c r="S43" s="15">
        <f t="shared" si="4"/>
        <v>7.2550000000000002E-4</v>
      </c>
      <c r="T43" s="38">
        <f t="shared" si="15"/>
        <v>2125.7695255982271</v>
      </c>
      <c r="U43" s="11">
        <f t="shared" si="16"/>
        <v>1.6214639364197794</v>
      </c>
      <c r="V43" s="12">
        <f>V42</f>
        <v>4181.3</v>
      </c>
    </row>
    <row r="44" spans="2:22" ht="18.75" customHeight="1">
      <c r="B44" s="33">
        <v>4</v>
      </c>
      <c r="C44" s="34">
        <v>45</v>
      </c>
      <c r="D44" s="33">
        <v>10</v>
      </c>
      <c r="E44" s="35">
        <v>0.20499999999999999</v>
      </c>
      <c r="F44" s="36">
        <v>44.95</v>
      </c>
      <c r="G44" s="37">
        <f t="shared" si="11"/>
        <v>22396.569342184524</v>
      </c>
      <c r="H44" s="9">
        <f t="shared" si="13"/>
        <v>28708.476941756802</v>
      </c>
      <c r="I44" s="38">
        <f t="shared" si="14"/>
        <v>99.720032089816428</v>
      </c>
      <c r="K44" s="9">
        <f t="shared" si="7"/>
        <v>20.893700766089999</v>
      </c>
      <c r="L44" s="10">
        <v>3.66</v>
      </c>
      <c r="M44" s="10">
        <v>0.57999999999999996</v>
      </c>
      <c r="N44" s="11">
        <f t="shared" si="8"/>
        <v>0.101600000103632</v>
      </c>
      <c r="O44" s="8">
        <f t="shared" si="9"/>
        <v>8.1073196820988964E-3</v>
      </c>
      <c r="P44" s="12">
        <f t="shared" si="3"/>
        <v>0.10160000010363202</v>
      </c>
      <c r="Q44" s="13">
        <v>1000</v>
      </c>
      <c r="R44" s="14">
        <f t="shared" si="10"/>
        <v>0.101600000103632</v>
      </c>
      <c r="S44" s="15">
        <f t="shared" si="4"/>
        <v>7.2550000000000002E-4</v>
      </c>
      <c r="T44" s="38">
        <f t="shared" si="15"/>
        <v>2178.9137637381828</v>
      </c>
      <c r="U44" s="11">
        <f t="shared" si="16"/>
        <v>1.6620005348302738</v>
      </c>
      <c r="V44" s="12">
        <f>V43</f>
        <v>4181.3</v>
      </c>
    </row>
    <row r="45" spans="2:22" ht="18.75" customHeight="1">
      <c r="B45" s="33">
        <v>4</v>
      </c>
      <c r="C45" s="34">
        <v>45</v>
      </c>
      <c r="D45" s="33">
        <v>10</v>
      </c>
      <c r="E45" s="35">
        <v>0.21</v>
      </c>
      <c r="F45" s="36">
        <v>44.95</v>
      </c>
      <c r="G45" s="37">
        <f t="shared" si="11"/>
        <v>22942.827131018297</v>
      </c>
      <c r="H45" s="9">
        <f t="shared" si="13"/>
        <v>29408.6836964338</v>
      </c>
      <c r="I45" s="38">
        <f t="shared" si="14"/>
        <v>102.15222799444609</v>
      </c>
      <c r="K45" s="9">
        <f t="shared" si="7"/>
        <v>20.893700766089999</v>
      </c>
      <c r="L45" s="10">
        <v>3.66</v>
      </c>
      <c r="M45" s="10">
        <v>0.57999999999999996</v>
      </c>
      <c r="N45" s="11">
        <f t="shared" si="8"/>
        <v>0.101600000103632</v>
      </c>
      <c r="O45" s="8">
        <f t="shared" si="9"/>
        <v>8.1073196820988964E-3</v>
      </c>
      <c r="P45" s="12">
        <f t="shared" si="3"/>
        <v>0.10160000010363202</v>
      </c>
      <c r="Q45" s="13">
        <v>1000</v>
      </c>
      <c r="R45" s="14">
        <f t="shared" si="10"/>
        <v>0.101600000103632</v>
      </c>
      <c r="S45" s="15">
        <f t="shared" si="4"/>
        <v>7.2550000000000002E-4</v>
      </c>
      <c r="T45" s="38">
        <f t="shared" si="15"/>
        <v>2232.0580018781384</v>
      </c>
      <c r="U45" s="11">
        <f t="shared" si="16"/>
        <v>1.7025371332407682</v>
      </c>
      <c r="V45" s="12">
        <f>V44</f>
        <v>4181.3</v>
      </c>
    </row>
    <row r="46" spans="2:22" ht="18.75" customHeight="1">
      <c r="B46" s="33">
        <v>4</v>
      </c>
      <c r="C46" s="34">
        <v>45</v>
      </c>
      <c r="D46" s="33">
        <v>10</v>
      </c>
      <c r="E46" s="35">
        <v>0.215</v>
      </c>
      <c r="F46" s="36">
        <v>44.95</v>
      </c>
      <c r="G46" s="37">
        <f t="shared" si="11"/>
        <v>23489.084919852063</v>
      </c>
      <c r="H46" s="9">
        <f t="shared" si="13"/>
        <v>30108.890451110794</v>
      </c>
      <c r="I46" s="38">
        <f t="shared" si="14"/>
        <v>104.58442389907577</v>
      </c>
      <c r="K46" s="9">
        <f t="shared" si="7"/>
        <v>20.893700766089999</v>
      </c>
      <c r="L46" s="10">
        <v>3.66</v>
      </c>
      <c r="M46" s="10">
        <v>0.57999999999999996</v>
      </c>
      <c r="N46" s="11">
        <f t="shared" si="8"/>
        <v>0.101600000103632</v>
      </c>
      <c r="O46" s="8">
        <f t="shared" si="9"/>
        <v>8.1073196820988964E-3</v>
      </c>
      <c r="P46" s="12">
        <f t="shared" si="3"/>
        <v>0.10160000010363202</v>
      </c>
      <c r="Q46" s="13">
        <v>1000</v>
      </c>
      <c r="R46" s="14">
        <f t="shared" si="10"/>
        <v>0.101600000103632</v>
      </c>
      <c r="S46" s="15">
        <f t="shared" si="4"/>
        <v>7.2550000000000002E-4</v>
      </c>
      <c r="T46" s="38">
        <f t="shared" si="15"/>
        <v>2285.202240018094</v>
      </c>
      <c r="U46" s="11">
        <f t="shared" si="16"/>
        <v>1.7430737316512628</v>
      </c>
      <c r="V46" s="12">
        <f>V45</f>
        <v>4181.3</v>
      </c>
    </row>
    <row r="47" spans="2:22" ht="18.75" customHeight="1">
      <c r="B47" s="33">
        <v>4</v>
      </c>
      <c r="C47" s="34">
        <v>45</v>
      </c>
      <c r="D47" s="33">
        <v>10</v>
      </c>
      <c r="E47" s="35">
        <v>0.22</v>
      </c>
      <c r="F47" s="36">
        <v>44.95</v>
      </c>
      <c r="G47" s="37">
        <f t="shared" si="11"/>
        <v>24035.342708685832</v>
      </c>
      <c r="H47" s="9">
        <f t="shared" si="13"/>
        <v>30809.097205787788</v>
      </c>
      <c r="I47" s="38">
        <f t="shared" si="14"/>
        <v>107.01661980370542</v>
      </c>
      <c r="K47" s="9">
        <f t="shared" si="7"/>
        <v>20.893700766089999</v>
      </c>
      <c r="L47" s="10">
        <v>3.66</v>
      </c>
      <c r="M47" s="10">
        <v>0.57999999999999996</v>
      </c>
      <c r="N47" s="11">
        <f t="shared" si="8"/>
        <v>0.101600000103632</v>
      </c>
      <c r="O47" s="8">
        <f t="shared" si="9"/>
        <v>8.1073196820988964E-3</v>
      </c>
      <c r="P47" s="12">
        <f t="shared" si="3"/>
        <v>0.10160000010363202</v>
      </c>
      <c r="Q47" s="13">
        <v>1000</v>
      </c>
      <c r="R47" s="14">
        <f t="shared" si="10"/>
        <v>0.101600000103632</v>
      </c>
      <c r="S47" s="15">
        <f t="shared" si="4"/>
        <v>7.2550000000000002E-4</v>
      </c>
      <c r="T47" s="38">
        <f t="shared" si="15"/>
        <v>2338.3464781580496</v>
      </c>
      <c r="U47" s="11">
        <f t="shared" si="16"/>
        <v>1.7836103300617572</v>
      </c>
      <c r="V47" s="12">
        <f>V46</f>
        <v>4181.3</v>
      </c>
    </row>
    <row r="48" spans="2:22" ht="18.75" customHeight="1">
      <c r="B48" s="33">
        <v>4</v>
      </c>
      <c r="C48" s="34">
        <v>45</v>
      </c>
      <c r="D48" s="33">
        <v>10</v>
      </c>
      <c r="E48" s="35">
        <v>0.22500000000000001</v>
      </c>
      <c r="F48" s="36">
        <v>44.95</v>
      </c>
      <c r="G48" s="37">
        <f t="shared" si="11"/>
        <v>24581.600497519601</v>
      </c>
      <c r="H48" s="9">
        <f t="shared" si="13"/>
        <v>31509.303960464786</v>
      </c>
      <c r="I48" s="38">
        <f t="shared" si="14"/>
        <v>109.4488157083351</v>
      </c>
      <c r="K48" s="9">
        <f t="shared" si="7"/>
        <v>20.893700766089999</v>
      </c>
      <c r="L48" s="10">
        <v>3.66</v>
      </c>
      <c r="M48" s="10">
        <v>0.57999999999999996</v>
      </c>
      <c r="N48" s="11">
        <f t="shared" si="8"/>
        <v>0.101600000103632</v>
      </c>
      <c r="O48" s="8">
        <f t="shared" si="9"/>
        <v>8.1073196820988964E-3</v>
      </c>
      <c r="P48" s="12">
        <f t="shared" si="3"/>
        <v>0.10160000010363202</v>
      </c>
      <c r="Q48" s="13">
        <v>1000</v>
      </c>
      <c r="R48" s="14">
        <f t="shared" si="10"/>
        <v>0.101600000103632</v>
      </c>
      <c r="S48" s="15">
        <f t="shared" si="4"/>
        <v>7.2550000000000002E-4</v>
      </c>
      <c r="T48" s="38">
        <f t="shared" si="15"/>
        <v>2391.4907162980053</v>
      </c>
      <c r="U48" s="11">
        <f t="shared" si="16"/>
        <v>1.8241469284722518</v>
      </c>
      <c r="V48" s="12">
        <f>4.1813*1000</f>
        <v>4181.3</v>
      </c>
    </row>
    <row r="49" spans="2:22" ht="18.75" customHeight="1">
      <c r="B49" s="33">
        <v>4</v>
      </c>
      <c r="C49" s="34">
        <v>45</v>
      </c>
      <c r="D49" s="33">
        <v>10</v>
      </c>
      <c r="E49" s="35">
        <v>0.23</v>
      </c>
      <c r="F49" s="36">
        <v>44.95</v>
      </c>
      <c r="G49" s="37">
        <f t="shared" si="11"/>
        <v>25127.858286353367</v>
      </c>
      <c r="H49" s="9">
        <f t="shared" si="13"/>
        <v>32209.51071514178</v>
      </c>
      <c r="I49" s="38">
        <f t="shared" si="14"/>
        <v>111.88101161296477</v>
      </c>
      <c r="K49" s="9">
        <f t="shared" si="7"/>
        <v>20.893700766089999</v>
      </c>
      <c r="L49" s="10">
        <v>3.66</v>
      </c>
      <c r="M49" s="10">
        <v>0.57999999999999996</v>
      </c>
      <c r="N49" s="11">
        <f t="shared" si="8"/>
        <v>0.101600000103632</v>
      </c>
      <c r="O49" s="8">
        <f t="shared" si="9"/>
        <v>8.1073196820988964E-3</v>
      </c>
      <c r="P49" s="12">
        <f t="shared" si="3"/>
        <v>0.10160000010363202</v>
      </c>
      <c r="Q49" s="13">
        <v>1000</v>
      </c>
      <c r="R49" s="14">
        <f t="shared" si="10"/>
        <v>0.101600000103632</v>
      </c>
      <c r="S49" s="15">
        <f t="shared" si="4"/>
        <v>7.2550000000000002E-4</v>
      </c>
      <c r="T49" s="38">
        <f t="shared" si="15"/>
        <v>2444.6349544379609</v>
      </c>
      <c r="U49" s="11">
        <f t="shared" si="16"/>
        <v>1.8646835268827462</v>
      </c>
      <c r="V49" s="12">
        <f>4.1813*1000</f>
        <v>4181.3</v>
      </c>
    </row>
    <row r="50" spans="2:22" ht="18.75" customHeight="1">
      <c r="B50" s="33">
        <v>4</v>
      </c>
      <c r="C50" s="34">
        <v>45</v>
      </c>
      <c r="D50" s="33">
        <v>10</v>
      </c>
      <c r="E50" s="35">
        <v>0.23499999999999999</v>
      </c>
      <c r="F50" s="36">
        <v>44.95</v>
      </c>
      <c r="G50" s="37">
        <f t="shared" si="11"/>
        <v>25674.116075187136</v>
      </c>
      <c r="H50" s="9">
        <f t="shared" si="13"/>
        <v>32909.717469818774</v>
      </c>
      <c r="I50" s="38">
        <f t="shared" si="14"/>
        <v>114.31320751759444</v>
      </c>
      <c r="K50" s="9">
        <f t="shared" si="7"/>
        <v>20.893700766089999</v>
      </c>
      <c r="L50" s="10">
        <v>3.66</v>
      </c>
      <c r="M50" s="10">
        <v>0.57999999999999996</v>
      </c>
      <c r="N50" s="11">
        <f t="shared" si="8"/>
        <v>0.101600000103632</v>
      </c>
      <c r="O50" s="8">
        <f t="shared" si="9"/>
        <v>8.1073196820988964E-3</v>
      </c>
      <c r="P50" s="12">
        <f t="shared" si="3"/>
        <v>0.10160000010363202</v>
      </c>
      <c r="Q50" s="13">
        <v>1000</v>
      </c>
      <c r="R50" s="14">
        <f t="shared" si="10"/>
        <v>0.101600000103632</v>
      </c>
      <c r="S50" s="15">
        <f t="shared" si="4"/>
        <v>7.2550000000000002E-4</v>
      </c>
      <c r="T50" s="38">
        <f t="shared" si="15"/>
        <v>2497.7791925779165</v>
      </c>
      <c r="U50" s="11">
        <f t="shared" si="16"/>
        <v>1.9052201252932406</v>
      </c>
      <c r="V50" s="12">
        <f>V48</f>
        <v>4181.3</v>
      </c>
    </row>
    <row r="51" spans="2:22" ht="18.75" customHeight="1">
      <c r="B51" s="33">
        <v>4</v>
      </c>
      <c r="C51" s="34">
        <v>45</v>
      </c>
      <c r="D51" s="33">
        <v>10</v>
      </c>
      <c r="E51" s="35">
        <v>0.24</v>
      </c>
      <c r="F51" s="36">
        <v>44.95</v>
      </c>
      <c r="G51" s="37">
        <f t="shared" si="11"/>
        <v>26220.373864020909</v>
      </c>
      <c r="H51" s="9">
        <f t="shared" si="13"/>
        <v>33609.924224495771</v>
      </c>
      <c r="I51" s="38">
        <f t="shared" si="14"/>
        <v>116.7454034222241</v>
      </c>
      <c r="K51" s="9">
        <f t="shared" si="7"/>
        <v>20.893700766089999</v>
      </c>
      <c r="L51" s="10">
        <v>3.66</v>
      </c>
      <c r="M51" s="10">
        <v>0.57999999999999996</v>
      </c>
      <c r="N51" s="11">
        <f t="shared" si="8"/>
        <v>0.101600000103632</v>
      </c>
      <c r="O51" s="8">
        <f t="shared" si="9"/>
        <v>8.1073196820988964E-3</v>
      </c>
      <c r="P51" s="12">
        <f t="shared" si="3"/>
        <v>0.10160000010363202</v>
      </c>
      <c r="Q51" s="13">
        <v>1000</v>
      </c>
      <c r="R51" s="14">
        <f t="shared" si="10"/>
        <v>0.101600000103632</v>
      </c>
      <c r="S51" s="15">
        <f t="shared" si="4"/>
        <v>7.2550000000000002E-4</v>
      </c>
      <c r="T51" s="38">
        <f t="shared" si="15"/>
        <v>2550.9234307178726</v>
      </c>
      <c r="U51" s="11">
        <f t="shared" si="16"/>
        <v>1.9457567237037352</v>
      </c>
      <c r="V51" s="12">
        <f>V50</f>
        <v>4181.3</v>
      </c>
    </row>
    <row r="52" spans="2:22" ht="18.75" customHeight="1">
      <c r="B52" s="33">
        <v>4</v>
      </c>
      <c r="C52" s="34">
        <v>45</v>
      </c>
      <c r="D52" s="33">
        <v>10</v>
      </c>
      <c r="E52" s="35">
        <v>0.245</v>
      </c>
      <c r="F52" s="36">
        <v>44.95</v>
      </c>
      <c r="G52" s="37">
        <f t="shared" si="11"/>
        <v>26766.631652854678</v>
      </c>
      <c r="H52" s="9">
        <f t="shared" si="13"/>
        <v>34310.130979172762</v>
      </c>
      <c r="I52" s="38">
        <f t="shared" si="14"/>
        <v>119.17759932685377</v>
      </c>
      <c r="K52" s="9">
        <f t="shared" si="7"/>
        <v>20.893700766089999</v>
      </c>
      <c r="L52" s="10">
        <v>3.66</v>
      </c>
      <c r="M52" s="10">
        <v>0.57999999999999996</v>
      </c>
      <c r="N52" s="11">
        <f t="shared" si="8"/>
        <v>0.101600000103632</v>
      </c>
      <c r="O52" s="8">
        <f t="shared" si="9"/>
        <v>8.1073196820988964E-3</v>
      </c>
      <c r="P52" s="12">
        <f t="shared" si="3"/>
        <v>0.10160000010363202</v>
      </c>
      <c r="Q52" s="13">
        <v>1000</v>
      </c>
      <c r="R52" s="14">
        <f t="shared" si="10"/>
        <v>0.101600000103632</v>
      </c>
      <c r="S52" s="15">
        <f t="shared" si="4"/>
        <v>7.2550000000000002E-4</v>
      </c>
      <c r="T52" s="38">
        <f t="shared" si="15"/>
        <v>2604.0676688578283</v>
      </c>
      <c r="U52" s="11">
        <f t="shared" si="16"/>
        <v>1.9862933221142296</v>
      </c>
      <c r="V52" s="12">
        <f>V51</f>
        <v>4181.3</v>
      </c>
    </row>
    <row r="53" spans="2:22" ht="18.75" customHeight="1">
      <c r="B53" s="33">
        <v>4</v>
      </c>
      <c r="C53" s="34">
        <v>45</v>
      </c>
      <c r="D53" s="33">
        <v>10</v>
      </c>
      <c r="E53" s="35">
        <v>0.25</v>
      </c>
      <c r="F53" s="36">
        <v>44.95</v>
      </c>
      <c r="G53" s="37">
        <f t="shared" si="11"/>
        <v>27312.889441688443</v>
      </c>
      <c r="H53" s="9">
        <f t="shared" si="13"/>
        <v>35010.337733849759</v>
      </c>
      <c r="I53" s="38">
        <f t="shared" si="14"/>
        <v>121.60979523148345</v>
      </c>
      <c r="K53" s="9">
        <f t="shared" si="7"/>
        <v>20.893700766089999</v>
      </c>
      <c r="L53" s="10">
        <v>3.66</v>
      </c>
      <c r="M53" s="10">
        <v>0.57999999999999996</v>
      </c>
      <c r="N53" s="11">
        <f t="shared" si="8"/>
        <v>0.101600000103632</v>
      </c>
      <c r="O53" s="8">
        <f t="shared" si="9"/>
        <v>8.1073196820988964E-3</v>
      </c>
      <c r="P53" s="12">
        <f t="shared" si="3"/>
        <v>0.10160000010363202</v>
      </c>
      <c r="Q53" s="13">
        <v>1000</v>
      </c>
      <c r="R53" s="14">
        <f t="shared" si="10"/>
        <v>0.101600000103632</v>
      </c>
      <c r="S53" s="15">
        <f t="shared" si="4"/>
        <v>7.2550000000000002E-4</v>
      </c>
      <c r="T53" s="38">
        <f t="shared" si="15"/>
        <v>2657.2119069977839</v>
      </c>
      <c r="U53" s="11">
        <f t="shared" si="16"/>
        <v>2.0268299205247242</v>
      </c>
      <c r="V53" s="12">
        <f>V52</f>
        <v>4181.3</v>
      </c>
    </row>
    <row r="54" spans="2:22" ht="18.75" customHeight="1">
      <c r="B54" s="33">
        <v>4</v>
      </c>
      <c r="C54" s="34">
        <v>45</v>
      </c>
      <c r="D54" s="33">
        <v>10</v>
      </c>
      <c r="E54" s="35">
        <v>0.255</v>
      </c>
      <c r="F54" s="36">
        <v>44.95</v>
      </c>
      <c r="G54" s="37">
        <f t="shared" si="11"/>
        <v>27859.147230522212</v>
      </c>
      <c r="H54" s="9">
        <f t="shared" si="13"/>
        <v>35710.544488526757</v>
      </c>
      <c r="I54" s="38">
        <f t="shared" si="14"/>
        <v>124.04199113611311</v>
      </c>
      <c r="K54" s="9">
        <f t="shared" si="7"/>
        <v>20.893700766089999</v>
      </c>
      <c r="L54" s="10">
        <v>3.66</v>
      </c>
      <c r="M54" s="10">
        <v>0.57999999999999996</v>
      </c>
      <c r="N54" s="11">
        <f t="shared" si="8"/>
        <v>0.101600000103632</v>
      </c>
      <c r="O54" s="8">
        <f t="shared" si="9"/>
        <v>8.1073196820988964E-3</v>
      </c>
      <c r="P54" s="12">
        <f t="shared" si="3"/>
        <v>0.10160000010363202</v>
      </c>
      <c r="Q54" s="13">
        <v>1000</v>
      </c>
      <c r="R54" s="14">
        <f t="shared" si="10"/>
        <v>0.101600000103632</v>
      </c>
      <c r="S54" s="15">
        <f t="shared" si="4"/>
        <v>7.2550000000000002E-4</v>
      </c>
      <c r="T54" s="38">
        <f t="shared" si="15"/>
        <v>2710.3561451377395</v>
      </c>
      <c r="U54" s="11">
        <f t="shared" si="16"/>
        <v>2.0673665189352186</v>
      </c>
      <c r="V54" s="12">
        <f>V53</f>
        <v>4181.3</v>
      </c>
    </row>
    <row r="55" spans="2:22" ht="18.75" customHeight="1">
      <c r="B55" s="33">
        <v>4</v>
      </c>
      <c r="C55" s="34">
        <v>45</v>
      </c>
      <c r="D55" s="33">
        <v>10</v>
      </c>
      <c r="E55" s="35">
        <v>0.26</v>
      </c>
      <c r="F55" s="36">
        <v>44.95</v>
      </c>
      <c r="G55" s="37">
        <f t="shared" si="11"/>
        <v>28405.405019355978</v>
      </c>
      <c r="H55" s="9">
        <f t="shared" si="13"/>
        <v>36410.751243203747</v>
      </c>
      <c r="I55" s="38">
        <f t="shared" si="14"/>
        <v>126.47418704074278</v>
      </c>
      <c r="K55" s="9">
        <f t="shared" si="7"/>
        <v>20.893700766089999</v>
      </c>
      <c r="L55" s="10">
        <v>3.66</v>
      </c>
      <c r="M55" s="10">
        <v>0.57999999999999996</v>
      </c>
      <c r="N55" s="11">
        <f t="shared" si="8"/>
        <v>0.101600000103632</v>
      </c>
      <c r="O55" s="8">
        <f t="shared" si="9"/>
        <v>8.1073196820988964E-3</v>
      </c>
      <c r="P55" s="12">
        <f t="shared" si="3"/>
        <v>0.10160000010363202</v>
      </c>
      <c r="Q55" s="13">
        <v>1000</v>
      </c>
      <c r="R55" s="14">
        <f t="shared" si="10"/>
        <v>0.101600000103632</v>
      </c>
      <c r="S55" s="15">
        <f t="shared" si="4"/>
        <v>7.2550000000000002E-4</v>
      </c>
      <c r="T55" s="38">
        <f t="shared" si="15"/>
        <v>2763.5003832776947</v>
      </c>
      <c r="U55" s="11">
        <f t="shared" si="16"/>
        <v>2.107903117345713</v>
      </c>
      <c r="V55" s="12">
        <f>V54</f>
        <v>4181.3</v>
      </c>
    </row>
    <row r="56" spans="2:22" ht="18.75" customHeight="1">
      <c r="B56" s="33">
        <v>4</v>
      </c>
      <c r="C56" s="34">
        <v>45</v>
      </c>
      <c r="D56" s="33">
        <v>10</v>
      </c>
      <c r="E56" s="35">
        <v>0.26500000000000001</v>
      </c>
      <c r="F56" s="36">
        <v>44.95</v>
      </c>
      <c r="G56" s="37">
        <f t="shared" si="11"/>
        <v>28951.662808189754</v>
      </c>
      <c r="H56" s="9">
        <f t="shared" si="13"/>
        <v>37110.957997880745</v>
      </c>
      <c r="I56" s="38">
        <f t="shared" si="14"/>
        <v>128.90638294537246</v>
      </c>
      <c r="K56" s="9">
        <f t="shared" si="7"/>
        <v>20.893700766089999</v>
      </c>
      <c r="L56" s="10">
        <v>3.66</v>
      </c>
      <c r="M56" s="10">
        <v>0.57999999999999996</v>
      </c>
      <c r="N56" s="11">
        <f t="shared" si="8"/>
        <v>0.101600000103632</v>
      </c>
      <c r="O56" s="8">
        <f t="shared" si="9"/>
        <v>8.1073196820988964E-3</v>
      </c>
      <c r="P56" s="12">
        <f t="shared" si="3"/>
        <v>0.10160000010363202</v>
      </c>
      <c r="Q56" s="13">
        <v>1000</v>
      </c>
      <c r="R56" s="14">
        <f t="shared" si="10"/>
        <v>0.101600000103632</v>
      </c>
      <c r="S56" s="15">
        <f t="shared" si="4"/>
        <v>7.2550000000000002E-4</v>
      </c>
      <c r="T56" s="38">
        <f t="shared" si="15"/>
        <v>2816.6446214176508</v>
      </c>
      <c r="U56" s="11">
        <f t="shared" si="16"/>
        <v>2.1484397157562074</v>
      </c>
      <c r="V56" s="12">
        <f>4.1813*1000</f>
        <v>4181.3</v>
      </c>
    </row>
    <row r="57" spans="2:22" ht="18.75" customHeight="1">
      <c r="B57" s="33">
        <v>4</v>
      </c>
      <c r="C57" s="34">
        <v>45</v>
      </c>
      <c r="D57" s="33">
        <v>10</v>
      </c>
      <c r="E57" s="35">
        <v>0.27</v>
      </c>
      <c r="F57" s="36">
        <v>44.95</v>
      </c>
      <c r="G57" s="37">
        <f t="shared" si="11"/>
        <v>29497.920597023527</v>
      </c>
      <c r="H57" s="9">
        <f t="shared" si="13"/>
        <v>37811.164752557743</v>
      </c>
      <c r="I57" s="38">
        <f t="shared" si="14"/>
        <v>131.33857885000214</v>
      </c>
      <c r="K57" s="9">
        <f t="shared" si="7"/>
        <v>20.893700766089999</v>
      </c>
      <c r="L57" s="10">
        <v>3.66</v>
      </c>
      <c r="M57" s="10">
        <v>0.57999999999999996</v>
      </c>
      <c r="N57" s="11">
        <f t="shared" si="8"/>
        <v>0.101600000103632</v>
      </c>
      <c r="O57" s="8">
        <f t="shared" si="9"/>
        <v>8.1073196820988964E-3</v>
      </c>
      <c r="P57" s="12">
        <f t="shared" si="3"/>
        <v>0.10160000010363202</v>
      </c>
      <c r="Q57" s="13">
        <v>1000</v>
      </c>
      <c r="R57" s="14">
        <f t="shared" si="10"/>
        <v>0.101600000103632</v>
      </c>
      <c r="S57" s="15">
        <f t="shared" si="4"/>
        <v>7.2550000000000002E-4</v>
      </c>
      <c r="T57" s="38">
        <f t="shared" si="15"/>
        <v>2869.7888595576069</v>
      </c>
      <c r="U57" s="11">
        <f t="shared" si="16"/>
        <v>2.1889763141667022</v>
      </c>
      <c r="V57" s="12">
        <f>4.1813*1000</f>
        <v>4181.3</v>
      </c>
    </row>
    <row r="58" spans="2:22" ht="18.75" customHeight="1">
      <c r="B58" s="33">
        <v>4</v>
      </c>
      <c r="C58" s="34">
        <v>45</v>
      </c>
      <c r="D58" s="33">
        <v>10</v>
      </c>
      <c r="E58" s="35">
        <v>0.27500000000000002</v>
      </c>
      <c r="F58" s="36">
        <v>44.95</v>
      </c>
      <c r="G58" s="37">
        <f t="shared" si="11"/>
        <v>30044.178385857293</v>
      </c>
      <c r="H58" s="9">
        <f t="shared" si="13"/>
        <v>38511.371507234733</v>
      </c>
      <c r="I58" s="38">
        <f t="shared" si="14"/>
        <v>133.77077475463182</v>
      </c>
      <c r="K58" s="9">
        <f t="shared" si="7"/>
        <v>20.893700766089999</v>
      </c>
      <c r="L58" s="10">
        <v>3.66</v>
      </c>
      <c r="M58" s="10">
        <v>0.57999999999999996</v>
      </c>
      <c r="N58" s="11">
        <f t="shared" si="8"/>
        <v>0.101600000103632</v>
      </c>
      <c r="O58" s="8">
        <f t="shared" si="9"/>
        <v>8.1073196820988964E-3</v>
      </c>
      <c r="P58" s="12">
        <f t="shared" si="3"/>
        <v>0.10160000010363202</v>
      </c>
      <c r="Q58" s="13">
        <v>1000</v>
      </c>
      <c r="R58" s="14">
        <f t="shared" si="10"/>
        <v>0.101600000103632</v>
      </c>
      <c r="S58" s="15">
        <f t="shared" si="4"/>
        <v>7.2550000000000002E-4</v>
      </c>
      <c r="T58" s="38">
        <f t="shared" si="15"/>
        <v>2922.9330976975625</v>
      </c>
      <c r="U58" s="11">
        <f t="shared" si="16"/>
        <v>2.2295129125771966</v>
      </c>
      <c r="V58" s="12">
        <f>V56</f>
        <v>4181.3</v>
      </c>
    </row>
    <row r="59" spans="2:22" ht="18.75" customHeight="1">
      <c r="B59" s="33">
        <v>4</v>
      </c>
      <c r="C59" s="34">
        <v>45</v>
      </c>
      <c r="D59" s="33">
        <v>10</v>
      </c>
      <c r="E59" s="35">
        <v>0.28000000000000003</v>
      </c>
      <c r="F59" s="36">
        <v>44.95</v>
      </c>
      <c r="G59" s="37">
        <f t="shared" si="11"/>
        <v>30590.436174691062</v>
      </c>
      <c r="H59" s="9">
        <f t="shared" si="13"/>
        <v>39211.578261911731</v>
      </c>
      <c r="I59" s="38">
        <f t="shared" si="14"/>
        <v>136.20297065926147</v>
      </c>
      <c r="K59" s="9">
        <f t="shared" si="7"/>
        <v>20.893700766089999</v>
      </c>
      <c r="L59" s="10">
        <v>3.66</v>
      </c>
      <c r="M59" s="10">
        <v>0.57999999999999996</v>
      </c>
      <c r="N59" s="11">
        <f t="shared" si="8"/>
        <v>0.101600000103632</v>
      </c>
      <c r="O59" s="8">
        <f t="shared" si="9"/>
        <v>8.1073196820988964E-3</v>
      </c>
      <c r="P59" s="12">
        <f t="shared" si="3"/>
        <v>0.10160000010363202</v>
      </c>
      <c r="Q59" s="13">
        <v>1000</v>
      </c>
      <c r="R59" s="14">
        <f t="shared" si="10"/>
        <v>0.101600000103632</v>
      </c>
      <c r="S59" s="15">
        <f t="shared" si="4"/>
        <v>7.2550000000000002E-4</v>
      </c>
      <c r="T59" s="38">
        <f t="shared" si="15"/>
        <v>2976.0773358375181</v>
      </c>
      <c r="U59" s="11">
        <f t="shared" si="16"/>
        <v>2.270049510987691</v>
      </c>
      <c r="V59" s="12">
        <f>V58</f>
        <v>4181.3</v>
      </c>
    </row>
    <row r="60" spans="2:22" ht="18.75" customHeight="1">
      <c r="B60" s="33">
        <v>4</v>
      </c>
      <c r="C60" s="34">
        <v>45</v>
      </c>
      <c r="D60" s="33">
        <v>10</v>
      </c>
      <c r="E60" s="35">
        <v>0.28499999999999998</v>
      </c>
      <c r="F60" s="36">
        <v>44.95</v>
      </c>
      <c r="G60" s="37">
        <f t="shared" si="11"/>
        <v>31136.693963524824</v>
      </c>
      <c r="H60" s="9">
        <f t="shared" si="13"/>
        <v>39911.785016588721</v>
      </c>
      <c r="I60" s="38">
        <f t="shared" si="14"/>
        <v>138.63516656389112</v>
      </c>
      <c r="K60" s="9">
        <f t="shared" si="7"/>
        <v>20.893700766089999</v>
      </c>
      <c r="L60" s="10">
        <v>3.66</v>
      </c>
      <c r="M60" s="10">
        <v>0.57999999999999996</v>
      </c>
      <c r="N60" s="11">
        <f t="shared" si="8"/>
        <v>0.101600000103632</v>
      </c>
      <c r="O60" s="8">
        <f t="shared" si="9"/>
        <v>8.1073196820988964E-3</v>
      </c>
      <c r="P60" s="12">
        <f t="shared" si="3"/>
        <v>0.10160000010363202</v>
      </c>
      <c r="Q60" s="13">
        <v>1000</v>
      </c>
      <c r="R60" s="14">
        <f t="shared" si="10"/>
        <v>0.101600000103632</v>
      </c>
      <c r="S60" s="15">
        <f t="shared" si="4"/>
        <v>7.2550000000000002E-4</v>
      </c>
      <c r="T60" s="38">
        <f t="shared" si="15"/>
        <v>3029.2215739774733</v>
      </c>
      <c r="U60" s="11">
        <f t="shared" si="16"/>
        <v>2.3105861093981854</v>
      </c>
      <c r="V60" s="12">
        <f>V59</f>
        <v>4181.3</v>
      </c>
    </row>
    <row r="61" spans="2:22" ht="18.75" customHeight="1">
      <c r="B61" s="33">
        <v>4</v>
      </c>
      <c r="C61" s="34">
        <v>45</v>
      </c>
      <c r="D61" s="33">
        <v>10</v>
      </c>
      <c r="E61" s="35">
        <v>0</v>
      </c>
      <c r="F61" s="36">
        <v>44.95</v>
      </c>
      <c r="G61" s="37">
        <f t="shared" ref="G61:G67" si="17">T61/(2*PI()*(R61/2))</f>
        <v>0</v>
      </c>
      <c r="H61" s="9">
        <f t="shared" si="13"/>
        <v>0</v>
      </c>
      <c r="I61" s="38">
        <f t="shared" si="14"/>
        <v>0</v>
      </c>
      <c r="K61" s="9">
        <f t="shared" si="7"/>
        <v>20.893700766089999</v>
      </c>
      <c r="L61" s="10">
        <v>3.66</v>
      </c>
      <c r="M61" s="10">
        <v>0.57999999999999996</v>
      </c>
      <c r="N61" s="11">
        <f t="shared" si="8"/>
        <v>0.101600000103632</v>
      </c>
      <c r="O61" s="8">
        <f t="shared" si="9"/>
        <v>8.1073196820988964E-3</v>
      </c>
      <c r="P61" s="12">
        <f t="shared" si="3"/>
        <v>0.10160000010363202</v>
      </c>
      <c r="Q61" s="13">
        <v>1000</v>
      </c>
      <c r="R61" s="14">
        <f t="shared" si="10"/>
        <v>0.101600000103632</v>
      </c>
      <c r="S61" s="15">
        <f t="shared" si="4"/>
        <v>7.2550000000000002E-4</v>
      </c>
      <c r="T61" s="38">
        <f t="shared" si="15"/>
        <v>0</v>
      </c>
      <c r="U61" s="11">
        <f t="shared" si="16"/>
        <v>0</v>
      </c>
      <c r="V61" s="12">
        <f>V60</f>
        <v>4181.3</v>
      </c>
    </row>
    <row r="62" spans="2:22" ht="18.75" customHeight="1">
      <c r="B62" s="33">
        <v>4</v>
      </c>
      <c r="C62" s="34">
        <v>45</v>
      </c>
      <c r="D62" s="33">
        <v>10</v>
      </c>
      <c r="E62" s="35">
        <v>0</v>
      </c>
      <c r="F62" s="36">
        <v>44.95</v>
      </c>
      <c r="G62" s="37">
        <f t="shared" si="17"/>
        <v>0</v>
      </c>
      <c r="H62" s="9">
        <f t="shared" si="13"/>
        <v>0</v>
      </c>
      <c r="I62" s="38">
        <f t="shared" si="14"/>
        <v>0</v>
      </c>
      <c r="K62" s="9">
        <f t="shared" si="7"/>
        <v>20.893700766089999</v>
      </c>
      <c r="L62" s="10">
        <v>3.66</v>
      </c>
      <c r="M62" s="10">
        <v>0.57999999999999996</v>
      </c>
      <c r="N62" s="11">
        <f t="shared" si="8"/>
        <v>0.101600000103632</v>
      </c>
      <c r="O62" s="8">
        <f t="shared" si="9"/>
        <v>8.1073196820988964E-3</v>
      </c>
      <c r="P62" s="12">
        <f t="shared" si="3"/>
        <v>0.10160000010363202</v>
      </c>
      <c r="Q62" s="13">
        <v>1000</v>
      </c>
      <c r="R62" s="14">
        <f t="shared" si="10"/>
        <v>0.101600000103632</v>
      </c>
      <c r="S62" s="15">
        <f t="shared" si="4"/>
        <v>7.2550000000000002E-4</v>
      </c>
      <c r="T62" s="38">
        <f t="shared" si="15"/>
        <v>0</v>
      </c>
      <c r="U62" s="11">
        <f t="shared" si="16"/>
        <v>0</v>
      </c>
      <c r="V62" s="12">
        <f>V61</f>
        <v>4181.3</v>
      </c>
    </row>
    <row r="63" spans="2:22" ht="18.75" customHeight="1">
      <c r="B63" s="33">
        <v>4</v>
      </c>
      <c r="C63" s="34">
        <v>45</v>
      </c>
      <c r="D63" s="33">
        <v>10</v>
      </c>
      <c r="E63" s="35">
        <v>0</v>
      </c>
      <c r="F63" s="36">
        <v>44.95</v>
      </c>
      <c r="G63" s="37">
        <f t="shared" si="17"/>
        <v>0</v>
      </c>
      <c r="H63" s="9">
        <f t="shared" si="13"/>
        <v>0</v>
      </c>
      <c r="I63" s="38">
        <f t="shared" si="14"/>
        <v>0</v>
      </c>
      <c r="K63" s="9">
        <f t="shared" si="7"/>
        <v>20.893700766089999</v>
      </c>
      <c r="L63" s="10">
        <v>3.66</v>
      </c>
      <c r="M63" s="10">
        <v>0.57999999999999996</v>
      </c>
      <c r="N63" s="11">
        <f t="shared" si="8"/>
        <v>0.101600000103632</v>
      </c>
      <c r="O63" s="8">
        <f t="shared" si="9"/>
        <v>8.1073196820988964E-3</v>
      </c>
      <c r="P63" s="12">
        <f t="shared" si="3"/>
        <v>0.10160000010363202</v>
      </c>
      <c r="Q63" s="13">
        <v>1000</v>
      </c>
      <c r="R63" s="14">
        <f t="shared" si="10"/>
        <v>0.101600000103632</v>
      </c>
      <c r="S63" s="15">
        <f t="shared" si="4"/>
        <v>7.2550000000000002E-4</v>
      </c>
      <c r="T63" s="38">
        <f t="shared" si="15"/>
        <v>0</v>
      </c>
      <c r="U63" s="11">
        <f t="shared" si="16"/>
        <v>0</v>
      </c>
      <c r="V63" s="12">
        <f>V62</f>
        <v>4181.3</v>
      </c>
    </row>
    <row r="64" spans="2:22" ht="18.75" customHeight="1">
      <c r="B64" s="33">
        <v>4</v>
      </c>
      <c r="C64" s="34">
        <v>45</v>
      </c>
      <c r="D64" s="33">
        <v>10</v>
      </c>
      <c r="E64" s="35">
        <v>0</v>
      </c>
      <c r="F64" s="36">
        <v>44.95</v>
      </c>
      <c r="G64" s="37">
        <f t="shared" si="17"/>
        <v>0</v>
      </c>
      <c r="H64" s="9">
        <f t="shared" si="13"/>
        <v>0</v>
      </c>
      <c r="I64" s="38">
        <f t="shared" si="14"/>
        <v>0</v>
      </c>
      <c r="K64" s="9">
        <f t="shared" si="7"/>
        <v>20.893700766089999</v>
      </c>
      <c r="L64" s="10">
        <v>3.66</v>
      </c>
      <c r="M64" s="10">
        <v>0.57999999999999996</v>
      </c>
      <c r="N64" s="11">
        <f t="shared" si="8"/>
        <v>0.101600000103632</v>
      </c>
      <c r="O64" s="8">
        <f t="shared" si="9"/>
        <v>8.1073196820988964E-3</v>
      </c>
      <c r="P64" s="12">
        <f t="shared" si="3"/>
        <v>0.10160000010363202</v>
      </c>
      <c r="Q64" s="13">
        <v>1000</v>
      </c>
      <c r="R64" s="14">
        <f t="shared" si="10"/>
        <v>0.101600000103632</v>
      </c>
      <c r="S64" s="15">
        <f t="shared" si="4"/>
        <v>7.2550000000000002E-4</v>
      </c>
      <c r="T64" s="38">
        <f t="shared" si="15"/>
        <v>0</v>
      </c>
      <c r="U64" s="11">
        <f t="shared" si="16"/>
        <v>0</v>
      </c>
      <c r="V64" s="12">
        <f>4.1813*1000</f>
        <v>4181.3</v>
      </c>
    </row>
    <row r="65" spans="2:22" ht="18.75" customHeight="1">
      <c r="B65" s="33">
        <v>4</v>
      </c>
      <c r="C65" s="34">
        <v>45</v>
      </c>
      <c r="D65" s="33">
        <v>10</v>
      </c>
      <c r="E65" s="35">
        <v>0</v>
      </c>
      <c r="F65" s="36">
        <v>44.95</v>
      </c>
      <c r="G65" s="37">
        <f t="shared" si="17"/>
        <v>0</v>
      </c>
      <c r="H65" s="9">
        <f t="shared" si="13"/>
        <v>0</v>
      </c>
      <c r="I65" s="38">
        <f t="shared" si="14"/>
        <v>0</v>
      </c>
      <c r="K65" s="9">
        <f t="shared" si="7"/>
        <v>20.893700766089999</v>
      </c>
      <c r="L65" s="10">
        <v>3.66</v>
      </c>
      <c r="M65" s="10">
        <v>0.57999999999999996</v>
      </c>
      <c r="N65" s="11">
        <f t="shared" si="8"/>
        <v>0.101600000103632</v>
      </c>
      <c r="O65" s="8">
        <f t="shared" si="9"/>
        <v>8.1073196820988964E-3</v>
      </c>
      <c r="P65" s="12">
        <f t="shared" si="3"/>
        <v>0.10160000010363202</v>
      </c>
      <c r="Q65" s="13">
        <v>1000</v>
      </c>
      <c r="R65" s="14">
        <f t="shared" si="10"/>
        <v>0.101600000103632</v>
      </c>
      <c r="S65" s="15">
        <f t="shared" si="4"/>
        <v>7.2550000000000002E-4</v>
      </c>
      <c r="T65" s="38">
        <f t="shared" si="15"/>
        <v>0</v>
      </c>
      <c r="U65" s="11">
        <f t="shared" si="16"/>
        <v>0</v>
      </c>
      <c r="V65" s="12">
        <f>4.1813*1000</f>
        <v>4181.3</v>
      </c>
    </row>
    <row r="66" spans="2:22" ht="18.75" customHeight="1">
      <c r="B66" s="33">
        <v>4</v>
      </c>
      <c r="C66" s="34">
        <v>45</v>
      </c>
      <c r="D66" s="33">
        <v>10</v>
      </c>
      <c r="E66" s="35">
        <v>0</v>
      </c>
      <c r="F66" s="36">
        <v>44.95</v>
      </c>
      <c r="G66" s="37">
        <f t="shared" si="17"/>
        <v>0</v>
      </c>
      <c r="H66" s="9">
        <f t="shared" si="13"/>
        <v>0</v>
      </c>
      <c r="I66" s="38">
        <f t="shared" si="14"/>
        <v>0</v>
      </c>
      <c r="K66" s="9">
        <f t="shared" si="7"/>
        <v>20.893700766089999</v>
      </c>
      <c r="L66" s="10">
        <v>3.66</v>
      </c>
      <c r="M66" s="10">
        <v>0.57999999999999996</v>
      </c>
      <c r="N66" s="11">
        <f t="shared" si="8"/>
        <v>0.101600000103632</v>
      </c>
      <c r="O66" s="8">
        <f t="shared" si="9"/>
        <v>8.1073196820988964E-3</v>
      </c>
      <c r="P66" s="12">
        <f t="shared" si="3"/>
        <v>0.10160000010363202</v>
      </c>
      <c r="Q66" s="13">
        <v>1000</v>
      </c>
      <c r="R66" s="14">
        <f t="shared" si="10"/>
        <v>0.101600000103632</v>
      </c>
      <c r="S66" s="15">
        <f t="shared" si="4"/>
        <v>7.2550000000000002E-4</v>
      </c>
      <c r="T66" s="38">
        <f t="shared" si="15"/>
        <v>0</v>
      </c>
      <c r="U66" s="11">
        <f t="shared" si="16"/>
        <v>0</v>
      </c>
      <c r="V66" s="12">
        <f>V64</f>
        <v>4181.3</v>
      </c>
    </row>
    <row r="67" spans="2:22" ht="18.75" customHeight="1">
      <c r="B67" s="33">
        <v>4</v>
      </c>
      <c r="C67" s="34">
        <v>45</v>
      </c>
      <c r="D67" s="33">
        <v>10</v>
      </c>
      <c r="E67" s="35">
        <v>0</v>
      </c>
      <c r="F67" s="36">
        <v>44.95</v>
      </c>
      <c r="G67" s="37">
        <f t="shared" si="17"/>
        <v>0</v>
      </c>
      <c r="H67" s="9">
        <f t="shared" si="13"/>
        <v>0</v>
      </c>
      <c r="I67" s="38">
        <f t="shared" si="14"/>
        <v>0</v>
      </c>
      <c r="K67" s="9">
        <f t="shared" si="7"/>
        <v>20.893700766089999</v>
      </c>
      <c r="L67" s="10">
        <v>3.66</v>
      </c>
      <c r="M67" s="10">
        <v>0.57999999999999996</v>
      </c>
      <c r="N67" s="11">
        <f t="shared" si="8"/>
        <v>0.101600000103632</v>
      </c>
      <c r="O67" s="8">
        <f t="shared" si="9"/>
        <v>8.1073196820988964E-3</v>
      </c>
      <c r="P67" s="12">
        <f t="shared" si="3"/>
        <v>0.10160000010363202</v>
      </c>
      <c r="Q67" s="13">
        <v>1000</v>
      </c>
      <c r="R67" s="14">
        <f t="shared" si="10"/>
        <v>0.101600000103632</v>
      </c>
      <c r="S67" s="15">
        <f t="shared" si="4"/>
        <v>7.2550000000000002E-4</v>
      </c>
      <c r="T67" s="38">
        <f t="shared" si="15"/>
        <v>0</v>
      </c>
      <c r="U67" s="11">
        <f t="shared" si="16"/>
        <v>0</v>
      </c>
      <c r="V67" s="12">
        <f>V66</f>
        <v>4181.3</v>
      </c>
    </row>
    <row r="68" spans="2:22" ht="18.75" customHeight="1">
      <c r="B68" s="33">
        <v>4</v>
      </c>
      <c r="C68" s="34">
        <v>45</v>
      </c>
      <c r="D68" s="33">
        <v>10</v>
      </c>
      <c r="E68" s="35">
        <v>0</v>
      </c>
      <c r="F68" s="36">
        <v>44.95</v>
      </c>
      <c r="G68" s="37">
        <f t="shared" ref="G68:G87" si="18">T68/(2*PI()*(R68/2))</f>
        <v>0</v>
      </c>
      <c r="H68" s="9">
        <f t="shared" ref="H68:H87" si="19">(Q68*E68*R68)/S68</f>
        <v>0</v>
      </c>
      <c r="I68" s="38">
        <f t="shared" ref="I68:I87" si="20">(E68*O68)*1000*60</f>
        <v>0</v>
      </c>
      <c r="K68" s="9">
        <f t="shared" si="7"/>
        <v>20.893700766089999</v>
      </c>
      <c r="L68" s="10">
        <v>3.66</v>
      </c>
      <c r="M68" s="10">
        <v>0.57999999999999996</v>
      </c>
      <c r="N68" s="11">
        <f t="shared" si="8"/>
        <v>0.101600000103632</v>
      </c>
      <c r="O68" s="8">
        <f t="shared" si="9"/>
        <v>8.1073196820988964E-3</v>
      </c>
      <c r="P68" s="12">
        <f t="shared" ref="P68:P87" si="21">(4*O68)/(N68*PI())</f>
        <v>0.10160000010363202</v>
      </c>
      <c r="Q68" s="13">
        <v>1000</v>
      </c>
      <c r="R68" s="14">
        <f t="shared" si="10"/>
        <v>0.101600000103632</v>
      </c>
      <c r="S68" s="15">
        <f t="shared" ref="S68:S87" si="22">(0.7255*(10^(-3)))</f>
        <v>7.2550000000000002E-4</v>
      </c>
      <c r="T68" s="38">
        <f t="shared" ref="T68:T87" si="23">-((LN((C68-F68)/(C68-D68)))*(U68*V68))/K68</f>
        <v>0</v>
      </c>
      <c r="U68" s="11">
        <f t="shared" ref="U68:U87" si="24">Q68*E68*O68</f>
        <v>0</v>
      </c>
      <c r="V68" s="12">
        <f>V67</f>
        <v>4181.3</v>
      </c>
    </row>
    <row r="69" spans="2:22" ht="18.75" customHeight="1">
      <c r="B69" s="33">
        <v>4</v>
      </c>
      <c r="C69" s="34">
        <v>45</v>
      </c>
      <c r="D69" s="33">
        <v>10</v>
      </c>
      <c r="E69" s="35">
        <v>0</v>
      </c>
      <c r="F69" s="36">
        <v>44.95</v>
      </c>
      <c r="G69" s="37">
        <f t="shared" si="18"/>
        <v>0</v>
      </c>
      <c r="H69" s="9">
        <f t="shared" si="19"/>
        <v>0</v>
      </c>
      <c r="I69" s="38">
        <f t="shared" si="20"/>
        <v>0</v>
      </c>
      <c r="K69" s="9">
        <f t="shared" ref="K69:K87" si="25">(L69*M69)/N69</f>
        <v>20.893700766089999</v>
      </c>
      <c r="L69" s="10">
        <v>3.66</v>
      </c>
      <c r="M69" s="10">
        <v>0.57999999999999996</v>
      </c>
      <c r="N69" s="11">
        <f t="shared" ref="N69:N87" si="26">B69/39.3700787</f>
        <v>0.101600000103632</v>
      </c>
      <c r="O69" s="8">
        <f t="shared" ref="O69:O87" si="27">((N69/2)^2)*PI()</f>
        <v>8.1073196820988964E-3</v>
      </c>
      <c r="P69" s="12">
        <f t="shared" si="21"/>
        <v>0.10160000010363202</v>
      </c>
      <c r="Q69" s="13">
        <v>1000</v>
      </c>
      <c r="R69" s="14">
        <f t="shared" ref="R69:R87" si="28">N69</f>
        <v>0.101600000103632</v>
      </c>
      <c r="S69" s="15">
        <f t="shared" si="22"/>
        <v>7.2550000000000002E-4</v>
      </c>
      <c r="T69" s="38">
        <f t="shared" si="23"/>
        <v>0</v>
      </c>
      <c r="U69" s="11">
        <f t="shared" si="24"/>
        <v>0</v>
      </c>
      <c r="V69" s="12">
        <f>V68</f>
        <v>4181.3</v>
      </c>
    </row>
    <row r="70" spans="2:22" ht="18.75" customHeight="1">
      <c r="B70" s="33">
        <v>4</v>
      </c>
      <c r="C70" s="34">
        <v>45</v>
      </c>
      <c r="D70" s="33">
        <v>10</v>
      </c>
      <c r="E70" s="35">
        <v>0</v>
      </c>
      <c r="F70" s="36">
        <v>44.95</v>
      </c>
      <c r="G70" s="37">
        <f t="shared" si="18"/>
        <v>0</v>
      </c>
      <c r="H70" s="9">
        <f t="shared" si="19"/>
        <v>0</v>
      </c>
      <c r="I70" s="38">
        <f t="shared" si="20"/>
        <v>0</v>
      </c>
      <c r="K70" s="9">
        <f t="shared" si="25"/>
        <v>20.893700766089999</v>
      </c>
      <c r="L70" s="10">
        <v>3.66</v>
      </c>
      <c r="M70" s="10">
        <v>0.57999999999999996</v>
      </c>
      <c r="N70" s="11">
        <f t="shared" si="26"/>
        <v>0.101600000103632</v>
      </c>
      <c r="O70" s="8">
        <f t="shared" si="27"/>
        <v>8.1073196820988964E-3</v>
      </c>
      <c r="P70" s="12">
        <f t="shared" si="21"/>
        <v>0.10160000010363202</v>
      </c>
      <c r="Q70" s="13">
        <v>1000</v>
      </c>
      <c r="R70" s="14">
        <f t="shared" si="28"/>
        <v>0.101600000103632</v>
      </c>
      <c r="S70" s="15">
        <f t="shared" si="22"/>
        <v>7.2550000000000002E-4</v>
      </c>
      <c r="T70" s="38">
        <f t="shared" si="23"/>
        <v>0</v>
      </c>
      <c r="U70" s="11">
        <f t="shared" si="24"/>
        <v>0</v>
      </c>
      <c r="V70" s="12">
        <f>V69</f>
        <v>4181.3</v>
      </c>
    </row>
    <row r="71" spans="2:22" ht="18.75" customHeight="1">
      <c r="B71" s="33">
        <v>4</v>
      </c>
      <c r="C71" s="34">
        <v>45</v>
      </c>
      <c r="D71" s="33">
        <v>10</v>
      </c>
      <c r="E71" s="35">
        <v>0</v>
      </c>
      <c r="F71" s="36">
        <v>44.95</v>
      </c>
      <c r="G71" s="37">
        <f t="shared" si="18"/>
        <v>0</v>
      </c>
      <c r="H71" s="9">
        <f t="shared" si="19"/>
        <v>0</v>
      </c>
      <c r="I71" s="38">
        <f t="shared" si="20"/>
        <v>0</v>
      </c>
      <c r="K71" s="9">
        <f t="shared" si="25"/>
        <v>20.893700766089999</v>
      </c>
      <c r="L71" s="10">
        <v>3.66</v>
      </c>
      <c r="M71" s="10">
        <v>0.57999999999999996</v>
      </c>
      <c r="N71" s="11">
        <f t="shared" si="26"/>
        <v>0.101600000103632</v>
      </c>
      <c r="O71" s="8">
        <f t="shared" si="27"/>
        <v>8.1073196820988964E-3</v>
      </c>
      <c r="P71" s="12">
        <f t="shared" si="21"/>
        <v>0.10160000010363202</v>
      </c>
      <c r="Q71" s="13">
        <v>1000</v>
      </c>
      <c r="R71" s="14">
        <f t="shared" si="28"/>
        <v>0.101600000103632</v>
      </c>
      <c r="S71" s="15">
        <f t="shared" si="22"/>
        <v>7.2550000000000002E-4</v>
      </c>
      <c r="T71" s="38">
        <f t="shared" si="23"/>
        <v>0</v>
      </c>
      <c r="U71" s="11">
        <f t="shared" si="24"/>
        <v>0</v>
      </c>
      <c r="V71" s="12">
        <f>V70</f>
        <v>4181.3</v>
      </c>
    </row>
    <row r="72" spans="2:22" ht="18.75" customHeight="1">
      <c r="B72" s="33">
        <v>4</v>
      </c>
      <c r="C72" s="34">
        <v>45</v>
      </c>
      <c r="D72" s="33">
        <v>10</v>
      </c>
      <c r="E72" s="35">
        <v>0</v>
      </c>
      <c r="F72" s="36">
        <v>44.95</v>
      </c>
      <c r="G72" s="37">
        <f t="shared" si="18"/>
        <v>0</v>
      </c>
      <c r="H72" s="9">
        <f t="shared" si="19"/>
        <v>0</v>
      </c>
      <c r="I72" s="38">
        <f t="shared" si="20"/>
        <v>0</v>
      </c>
      <c r="K72" s="9">
        <f t="shared" si="25"/>
        <v>20.893700766089999</v>
      </c>
      <c r="L72" s="10">
        <v>3.66</v>
      </c>
      <c r="M72" s="10">
        <v>0.57999999999999996</v>
      </c>
      <c r="N72" s="11">
        <f t="shared" si="26"/>
        <v>0.101600000103632</v>
      </c>
      <c r="O72" s="8">
        <f t="shared" si="27"/>
        <v>8.1073196820988964E-3</v>
      </c>
      <c r="P72" s="12">
        <f t="shared" si="21"/>
        <v>0.10160000010363202</v>
      </c>
      <c r="Q72" s="13">
        <v>1000</v>
      </c>
      <c r="R72" s="14">
        <f t="shared" si="28"/>
        <v>0.101600000103632</v>
      </c>
      <c r="S72" s="15">
        <f t="shared" si="22"/>
        <v>7.2550000000000002E-4</v>
      </c>
      <c r="T72" s="38">
        <f t="shared" si="23"/>
        <v>0</v>
      </c>
      <c r="U72" s="11">
        <f t="shared" si="24"/>
        <v>0</v>
      </c>
      <c r="V72" s="12">
        <f>4.1813*1000</f>
        <v>4181.3</v>
      </c>
    </row>
    <row r="73" spans="2:22" ht="18.75" customHeight="1">
      <c r="B73" s="33">
        <v>4</v>
      </c>
      <c r="C73" s="34">
        <v>45</v>
      </c>
      <c r="D73" s="33">
        <v>10</v>
      </c>
      <c r="E73" s="35">
        <v>0</v>
      </c>
      <c r="F73" s="36">
        <v>44.95</v>
      </c>
      <c r="G73" s="37">
        <f t="shared" si="18"/>
        <v>0</v>
      </c>
      <c r="H73" s="9">
        <f t="shared" si="19"/>
        <v>0</v>
      </c>
      <c r="I73" s="38">
        <f t="shared" si="20"/>
        <v>0</v>
      </c>
      <c r="K73" s="9">
        <f t="shared" si="25"/>
        <v>20.893700766089999</v>
      </c>
      <c r="L73" s="10">
        <v>3.66</v>
      </c>
      <c r="M73" s="10">
        <v>0.57999999999999996</v>
      </c>
      <c r="N73" s="11">
        <f t="shared" si="26"/>
        <v>0.101600000103632</v>
      </c>
      <c r="O73" s="8">
        <f t="shared" si="27"/>
        <v>8.1073196820988964E-3</v>
      </c>
      <c r="P73" s="12">
        <f t="shared" si="21"/>
        <v>0.10160000010363202</v>
      </c>
      <c r="Q73" s="13">
        <v>1000</v>
      </c>
      <c r="R73" s="14">
        <f t="shared" si="28"/>
        <v>0.101600000103632</v>
      </c>
      <c r="S73" s="15">
        <f t="shared" si="22"/>
        <v>7.2550000000000002E-4</v>
      </c>
      <c r="T73" s="38">
        <f t="shared" si="23"/>
        <v>0</v>
      </c>
      <c r="U73" s="11">
        <f t="shared" si="24"/>
        <v>0</v>
      </c>
      <c r="V73" s="12">
        <f>4.1813*1000</f>
        <v>4181.3</v>
      </c>
    </row>
    <row r="74" spans="2:22" ht="18.75" customHeight="1">
      <c r="B74" s="33">
        <v>4</v>
      </c>
      <c r="C74" s="34">
        <v>45</v>
      </c>
      <c r="D74" s="33">
        <v>10</v>
      </c>
      <c r="E74" s="35">
        <v>0</v>
      </c>
      <c r="F74" s="36">
        <v>44.95</v>
      </c>
      <c r="G74" s="37">
        <f t="shared" si="18"/>
        <v>0</v>
      </c>
      <c r="H74" s="9">
        <f t="shared" si="19"/>
        <v>0</v>
      </c>
      <c r="I74" s="38">
        <f t="shared" si="20"/>
        <v>0</v>
      </c>
      <c r="K74" s="9">
        <f t="shared" si="25"/>
        <v>20.893700766089999</v>
      </c>
      <c r="L74" s="10">
        <v>3.66</v>
      </c>
      <c r="M74" s="10">
        <v>0.57999999999999996</v>
      </c>
      <c r="N74" s="11">
        <f t="shared" si="26"/>
        <v>0.101600000103632</v>
      </c>
      <c r="O74" s="8">
        <f t="shared" si="27"/>
        <v>8.1073196820988964E-3</v>
      </c>
      <c r="P74" s="12">
        <f t="shared" si="21"/>
        <v>0.10160000010363202</v>
      </c>
      <c r="Q74" s="13">
        <v>1000</v>
      </c>
      <c r="R74" s="14">
        <f t="shared" si="28"/>
        <v>0.101600000103632</v>
      </c>
      <c r="S74" s="15">
        <f t="shared" si="22"/>
        <v>7.2550000000000002E-4</v>
      </c>
      <c r="T74" s="38">
        <f t="shared" si="23"/>
        <v>0</v>
      </c>
      <c r="U74" s="11">
        <f t="shared" si="24"/>
        <v>0</v>
      </c>
      <c r="V74" s="12">
        <f>V72</f>
        <v>4181.3</v>
      </c>
    </row>
    <row r="75" spans="2:22" ht="18.75" customHeight="1">
      <c r="B75" s="33">
        <v>4</v>
      </c>
      <c r="C75" s="34">
        <v>45</v>
      </c>
      <c r="D75" s="33">
        <v>10</v>
      </c>
      <c r="E75" s="35">
        <v>0</v>
      </c>
      <c r="F75" s="36">
        <v>44.95</v>
      </c>
      <c r="G75" s="37">
        <f t="shared" si="18"/>
        <v>0</v>
      </c>
      <c r="H75" s="9">
        <f t="shared" si="19"/>
        <v>0</v>
      </c>
      <c r="I75" s="38">
        <f t="shared" si="20"/>
        <v>0</v>
      </c>
      <c r="K75" s="9">
        <f t="shared" si="25"/>
        <v>20.893700766089999</v>
      </c>
      <c r="L75" s="10">
        <v>3.66</v>
      </c>
      <c r="M75" s="10">
        <v>0.57999999999999996</v>
      </c>
      <c r="N75" s="11">
        <f t="shared" si="26"/>
        <v>0.101600000103632</v>
      </c>
      <c r="O75" s="8">
        <f t="shared" si="27"/>
        <v>8.1073196820988964E-3</v>
      </c>
      <c r="P75" s="12">
        <f t="shared" si="21"/>
        <v>0.10160000010363202</v>
      </c>
      <c r="Q75" s="13">
        <v>1000</v>
      </c>
      <c r="R75" s="14">
        <f t="shared" si="28"/>
        <v>0.101600000103632</v>
      </c>
      <c r="S75" s="15">
        <f t="shared" si="22"/>
        <v>7.2550000000000002E-4</v>
      </c>
      <c r="T75" s="38">
        <f t="shared" si="23"/>
        <v>0</v>
      </c>
      <c r="U75" s="11">
        <f t="shared" si="24"/>
        <v>0</v>
      </c>
      <c r="V75" s="12">
        <f>V74</f>
        <v>4181.3</v>
      </c>
    </row>
    <row r="76" spans="2:22" ht="18.75" customHeight="1">
      <c r="B76" s="33">
        <v>4</v>
      </c>
      <c r="C76" s="34">
        <v>45</v>
      </c>
      <c r="D76" s="33">
        <v>10</v>
      </c>
      <c r="E76" s="35">
        <v>0</v>
      </c>
      <c r="F76" s="36">
        <v>44.95</v>
      </c>
      <c r="G76" s="37">
        <f t="shared" si="18"/>
        <v>0</v>
      </c>
      <c r="H76" s="9">
        <f t="shared" si="19"/>
        <v>0</v>
      </c>
      <c r="I76" s="38">
        <f t="shared" si="20"/>
        <v>0</v>
      </c>
      <c r="K76" s="9">
        <f t="shared" si="25"/>
        <v>20.893700766089999</v>
      </c>
      <c r="L76" s="10">
        <v>3.66</v>
      </c>
      <c r="M76" s="10">
        <v>0.57999999999999996</v>
      </c>
      <c r="N76" s="11">
        <f t="shared" si="26"/>
        <v>0.101600000103632</v>
      </c>
      <c r="O76" s="8">
        <f t="shared" si="27"/>
        <v>8.1073196820988964E-3</v>
      </c>
      <c r="P76" s="12">
        <f t="shared" si="21"/>
        <v>0.10160000010363202</v>
      </c>
      <c r="Q76" s="13">
        <v>1000</v>
      </c>
      <c r="R76" s="14">
        <f t="shared" si="28"/>
        <v>0.101600000103632</v>
      </c>
      <c r="S76" s="15">
        <f t="shared" si="22"/>
        <v>7.2550000000000002E-4</v>
      </c>
      <c r="T76" s="38">
        <f t="shared" si="23"/>
        <v>0</v>
      </c>
      <c r="U76" s="11">
        <f t="shared" si="24"/>
        <v>0</v>
      </c>
      <c r="V76" s="12">
        <f>V75</f>
        <v>4181.3</v>
      </c>
    </row>
    <row r="77" spans="2:22" ht="18.75" customHeight="1">
      <c r="B77" s="33">
        <v>4</v>
      </c>
      <c r="C77" s="34">
        <v>45</v>
      </c>
      <c r="D77" s="33">
        <v>10</v>
      </c>
      <c r="E77" s="35">
        <v>0</v>
      </c>
      <c r="F77" s="36">
        <v>44.95</v>
      </c>
      <c r="G77" s="37">
        <f t="shared" si="18"/>
        <v>0</v>
      </c>
      <c r="H77" s="9">
        <f t="shared" si="19"/>
        <v>0</v>
      </c>
      <c r="I77" s="38">
        <f t="shared" si="20"/>
        <v>0</v>
      </c>
      <c r="K77" s="9">
        <f t="shared" si="25"/>
        <v>20.893700766089999</v>
      </c>
      <c r="L77" s="10">
        <v>3.66</v>
      </c>
      <c r="M77" s="10">
        <v>0.57999999999999996</v>
      </c>
      <c r="N77" s="11">
        <f t="shared" si="26"/>
        <v>0.101600000103632</v>
      </c>
      <c r="O77" s="8">
        <f t="shared" si="27"/>
        <v>8.1073196820988964E-3</v>
      </c>
      <c r="P77" s="12">
        <f t="shared" si="21"/>
        <v>0.10160000010363202</v>
      </c>
      <c r="Q77" s="13">
        <v>1000</v>
      </c>
      <c r="R77" s="14">
        <f t="shared" si="28"/>
        <v>0.101600000103632</v>
      </c>
      <c r="S77" s="15">
        <f t="shared" si="22"/>
        <v>7.2550000000000002E-4</v>
      </c>
      <c r="T77" s="38">
        <f t="shared" si="23"/>
        <v>0</v>
      </c>
      <c r="U77" s="11">
        <f t="shared" si="24"/>
        <v>0</v>
      </c>
      <c r="V77" s="12">
        <f>V76</f>
        <v>4181.3</v>
      </c>
    </row>
    <row r="78" spans="2:22" ht="18.75" customHeight="1">
      <c r="B78" s="33">
        <v>4</v>
      </c>
      <c r="C78" s="34">
        <v>45</v>
      </c>
      <c r="D78" s="33">
        <v>10</v>
      </c>
      <c r="E78" s="35">
        <v>0</v>
      </c>
      <c r="F78" s="36">
        <v>44.95</v>
      </c>
      <c r="G78" s="37">
        <f t="shared" si="18"/>
        <v>0</v>
      </c>
      <c r="H78" s="9">
        <f t="shared" si="19"/>
        <v>0</v>
      </c>
      <c r="I78" s="38">
        <f t="shared" si="20"/>
        <v>0</v>
      </c>
      <c r="K78" s="9">
        <f t="shared" si="25"/>
        <v>20.893700766089999</v>
      </c>
      <c r="L78" s="10">
        <v>3.66</v>
      </c>
      <c r="M78" s="10">
        <v>0.57999999999999996</v>
      </c>
      <c r="N78" s="11">
        <f t="shared" si="26"/>
        <v>0.101600000103632</v>
      </c>
      <c r="O78" s="8">
        <f t="shared" si="27"/>
        <v>8.1073196820988964E-3</v>
      </c>
      <c r="P78" s="12">
        <f t="shared" si="21"/>
        <v>0.10160000010363202</v>
      </c>
      <c r="Q78" s="13">
        <v>1000</v>
      </c>
      <c r="R78" s="14">
        <f t="shared" si="28"/>
        <v>0.101600000103632</v>
      </c>
      <c r="S78" s="15">
        <f t="shared" si="22"/>
        <v>7.2550000000000002E-4</v>
      </c>
      <c r="T78" s="38">
        <f t="shared" si="23"/>
        <v>0</v>
      </c>
      <c r="U78" s="11">
        <f t="shared" si="24"/>
        <v>0</v>
      </c>
      <c r="V78" s="12">
        <f>V77</f>
        <v>4181.3</v>
      </c>
    </row>
    <row r="79" spans="2:22" ht="18.75" customHeight="1">
      <c r="B79" s="33">
        <v>4</v>
      </c>
      <c r="C79" s="34">
        <v>45</v>
      </c>
      <c r="D79" s="33">
        <v>10</v>
      </c>
      <c r="E79" s="35">
        <v>0</v>
      </c>
      <c r="F79" s="36">
        <v>44.95</v>
      </c>
      <c r="G79" s="37">
        <f t="shared" si="18"/>
        <v>0</v>
      </c>
      <c r="H79" s="9">
        <f t="shared" si="19"/>
        <v>0</v>
      </c>
      <c r="I79" s="38">
        <f t="shared" si="20"/>
        <v>0</v>
      </c>
      <c r="K79" s="9">
        <f t="shared" si="25"/>
        <v>20.893700766089999</v>
      </c>
      <c r="L79" s="10">
        <v>3.66</v>
      </c>
      <c r="M79" s="10">
        <v>0.57999999999999996</v>
      </c>
      <c r="N79" s="11">
        <f t="shared" si="26"/>
        <v>0.101600000103632</v>
      </c>
      <c r="O79" s="8">
        <f t="shared" si="27"/>
        <v>8.1073196820988964E-3</v>
      </c>
      <c r="P79" s="12">
        <f t="shared" si="21"/>
        <v>0.10160000010363202</v>
      </c>
      <c r="Q79" s="13">
        <v>1000</v>
      </c>
      <c r="R79" s="14">
        <f t="shared" si="28"/>
        <v>0.101600000103632</v>
      </c>
      <c r="S79" s="15">
        <f t="shared" si="22"/>
        <v>7.2550000000000002E-4</v>
      </c>
      <c r="T79" s="38">
        <f t="shared" si="23"/>
        <v>0</v>
      </c>
      <c r="U79" s="11">
        <f t="shared" si="24"/>
        <v>0</v>
      </c>
      <c r="V79" s="12">
        <f>V78</f>
        <v>4181.3</v>
      </c>
    </row>
    <row r="80" spans="2:22" ht="18.75" customHeight="1">
      <c r="B80" s="33">
        <v>4</v>
      </c>
      <c r="C80" s="34">
        <v>45</v>
      </c>
      <c r="D80" s="33">
        <v>10</v>
      </c>
      <c r="E80" s="35">
        <v>0</v>
      </c>
      <c r="F80" s="36">
        <v>44.95</v>
      </c>
      <c r="G80" s="37">
        <f t="shared" si="18"/>
        <v>0</v>
      </c>
      <c r="H80" s="9">
        <f t="shared" si="19"/>
        <v>0</v>
      </c>
      <c r="I80" s="38">
        <f t="shared" si="20"/>
        <v>0</v>
      </c>
      <c r="K80" s="9">
        <f t="shared" si="25"/>
        <v>20.893700766089999</v>
      </c>
      <c r="L80" s="10">
        <v>3.66</v>
      </c>
      <c r="M80" s="10">
        <v>0.57999999999999996</v>
      </c>
      <c r="N80" s="11">
        <f t="shared" si="26"/>
        <v>0.101600000103632</v>
      </c>
      <c r="O80" s="8">
        <f t="shared" si="27"/>
        <v>8.1073196820988964E-3</v>
      </c>
      <c r="P80" s="12">
        <f t="shared" si="21"/>
        <v>0.10160000010363202</v>
      </c>
      <c r="Q80" s="13">
        <v>1000</v>
      </c>
      <c r="R80" s="14">
        <f t="shared" si="28"/>
        <v>0.101600000103632</v>
      </c>
      <c r="S80" s="15">
        <f t="shared" si="22"/>
        <v>7.2550000000000002E-4</v>
      </c>
      <c r="T80" s="38">
        <f t="shared" si="23"/>
        <v>0</v>
      </c>
      <c r="U80" s="11">
        <f t="shared" si="24"/>
        <v>0</v>
      </c>
      <c r="V80" s="12">
        <f>4.1813*1000</f>
        <v>4181.3</v>
      </c>
    </row>
    <row r="81" spans="2:22" ht="18.75" customHeight="1">
      <c r="B81" s="33">
        <v>4</v>
      </c>
      <c r="C81" s="34">
        <v>45</v>
      </c>
      <c r="D81" s="33">
        <v>10</v>
      </c>
      <c r="E81" s="35">
        <v>0</v>
      </c>
      <c r="F81" s="36">
        <v>44.95</v>
      </c>
      <c r="G81" s="37">
        <f t="shared" si="18"/>
        <v>0</v>
      </c>
      <c r="H81" s="9">
        <f t="shared" si="19"/>
        <v>0</v>
      </c>
      <c r="I81" s="38">
        <f t="shared" si="20"/>
        <v>0</v>
      </c>
      <c r="K81" s="9">
        <f t="shared" si="25"/>
        <v>20.893700766089999</v>
      </c>
      <c r="L81" s="10">
        <v>3.66</v>
      </c>
      <c r="M81" s="10">
        <v>0.57999999999999996</v>
      </c>
      <c r="N81" s="11">
        <f t="shared" si="26"/>
        <v>0.101600000103632</v>
      </c>
      <c r="O81" s="8">
        <f t="shared" si="27"/>
        <v>8.1073196820988964E-3</v>
      </c>
      <c r="P81" s="12">
        <f t="shared" si="21"/>
        <v>0.10160000010363202</v>
      </c>
      <c r="Q81" s="13">
        <v>1000</v>
      </c>
      <c r="R81" s="14">
        <f t="shared" si="28"/>
        <v>0.101600000103632</v>
      </c>
      <c r="S81" s="15">
        <f t="shared" si="22"/>
        <v>7.2550000000000002E-4</v>
      </c>
      <c r="T81" s="38">
        <f t="shared" si="23"/>
        <v>0</v>
      </c>
      <c r="U81" s="11">
        <f t="shared" si="24"/>
        <v>0</v>
      </c>
      <c r="V81" s="12">
        <f>4.1813*1000</f>
        <v>4181.3</v>
      </c>
    </row>
    <row r="82" spans="2:22" ht="18.75" customHeight="1">
      <c r="B82" s="33">
        <v>4</v>
      </c>
      <c r="C82" s="34">
        <v>45</v>
      </c>
      <c r="D82" s="33">
        <v>10</v>
      </c>
      <c r="E82" s="35">
        <v>0</v>
      </c>
      <c r="F82" s="36">
        <v>44.95</v>
      </c>
      <c r="G82" s="37">
        <f t="shared" si="18"/>
        <v>0</v>
      </c>
      <c r="H82" s="9">
        <f t="shared" si="19"/>
        <v>0</v>
      </c>
      <c r="I82" s="38">
        <f t="shared" si="20"/>
        <v>0</v>
      </c>
      <c r="K82" s="9">
        <f t="shared" si="25"/>
        <v>20.893700766089999</v>
      </c>
      <c r="L82" s="10">
        <v>3.66</v>
      </c>
      <c r="M82" s="10">
        <v>0.57999999999999996</v>
      </c>
      <c r="N82" s="11">
        <f t="shared" si="26"/>
        <v>0.101600000103632</v>
      </c>
      <c r="O82" s="8">
        <f t="shared" si="27"/>
        <v>8.1073196820988964E-3</v>
      </c>
      <c r="P82" s="12">
        <f t="shared" si="21"/>
        <v>0.10160000010363202</v>
      </c>
      <c r="Q82" s="13">
        <v>1000</v>
      </c>
      <c r="R82" s="14">
        <f t="shared" si="28"/>
        <v>0.101600000103632</v>
      </c>
      <c r="S82" s="15">
        <f t="shared" si="22"/>
        <v>7.2550000000000002E-4</v>
      </c>
      <c r="T82" s="38">
        <f t="shared" si="23"/>
        <v>0</v>
      </c>
      <c r="U82" s="11">
        <f t="shared" si="24"/>
        <v>0</v>
      </c>
      <c r="V82" s="12">
        <f>V80</f>
        <v>4181.3</v>
      </c>
    </row>
    <row r="83" spans="2:22" ht="18.75" customHeight="1">
      <c r="B83" s="33">
        <v>4</v>
      </c>
      <c r="C83" s="34">
        <v>45</v>
      </c>
      <c r="D83" s="33">
        <v>10</v>
      </c>
      <c r="E83" s="35">
        <v>0</v>
      </c>
      <c r="F83" s="36">
        <v>44.95</v>
      </c>
      <c r="G83" s="37">
        <f t="shared" si="18"/>
        <v>0</v>
      </c>
      <c r="H83" s="9">
        <f t="shared" si="19"/>
        <v>0</v>
      </c>
      <c r="I83" s="38">
        <f t="shared" si="20"/>
        <v>0</v>
      </c>
      <c r="K83" s="9">
        <f t="shared" si="25"/>
        <v>20.893700766089999</v>
      </c>
      <c r="L83" s="10">
        <v>3.66</v>
      </c>
      <c r="M83" s="10">
        <v>0.57999999999999996</v>
      </c>
      <c r="N83" s="11">
        <f t="shared" si="26"/>
        <v>0.101600000103632</v>
      </c>
      <c r="O83" s="8">
        <f t="shared" si="27"/>
        <v>8.1073196820988964E-3</v>
      </c>
      <c r="P83" s="12">
        <f t="shared" si="21"/>
        <v>0.10160000010363202</v>
      </c>
      <c r="Q83" s="13">
        <v>1000</v>
      </c>
      <c r="R83" s="14">
        <f t="shared" si="28"/>
        <v>0.101600000103632</v>
      </c>
      <c r="S83" s="15">
        <f t="shared" si="22"/>
        <v>7.2550000000000002E-4</v>
      </c>
      <c r="T83" s="38">
        <f t="shared" si="23"/>
        <v>0</v>
      </c>
      <c r="U83" s="11">
        <f t="shared" si="24"/>
        <v>0</v>
      </c>
      <c r="V83" s="12">
        <f>V82</f>
        <v>4181.3</v>
      </c>
    </row>
    <row r="84" spans="2:22" ht="18.75" customHeight="1">
      <c r="B84" s="33">
        <v>4</v>
      </c>
      <c r="C84" s="34">
        <v>45</v>
      </c>
      <c r="D84" s="33">
        <v>10</v>
      </c>
      <c r="E84" s="35">
        <v>0</v>
      </c>
      <c r="F84" s="36">
        <v>44.95</v>
      </c>
      <c r="G84" s="37">
        <f t="shared" si="18"/>
        <v>0</v>
      </c>
      <c r="H84" s="9">
        <f t="shared" si="19"/>
        <v>0</v>
      </c>
      <c r="I84" s="38">
        <f t="shared" si="20"/>
        <v>0</v>
      </c>
      <c r="K84" s="9">
        <f t="shared" si="25"/>
        <v>20.893700766089999</v>
      </c>
      <c r="L84" s="10">
        <v>3.66</v>
      </c>
      <c r="M84" s="10">
        <v>0.57999999999999996</v>
      </c>
      <c r="N84" s="11">
        <f t="shared" si="26"/>
        <v>0.101600000103632</v>
      </c>
      <c r="O84" s="8">
        <f t="shared" si="27"/>
        <v>8.1073196820988964E-3</v>
      </c>
      <c r="P84" s="12">
        <f t="shared" si="21"/>
        <v>0.10160000010363202</v>
      </c>
      <c r="Q84" s="13">
        <v>1000</v>
      </c>
      <c r="R84" s="14">
        <f t="shared" si="28"/>
        <v>0.101600000103632</v>
      </c>
      <c r="S84" s="15">
        <f t="shared" si="22"/>
        <v>7.2550000000000002E-4</v>
      </c>
      <c r="T84" s="38">
        <f t="shared" si="23"/>
        <v>0</v>
      </c>
      <c r="U84" s="11">
        <f t="shared" si="24"/>
        <v>0</v>
      </c>
      <c r="V84" s="12">
        <f>V83</f>
        <v>4181.3</v>
      </c>
    </row>
    <row r="85" spans="2:22" ht="18.75" customHeight="1">
      <c r="B85" s="33">
        <v>4</v>
      </c>
      <c r="C85" s="34">
        <v>45</v>
      </c>
      <c r="D85" s="33">
        <v>10</v>
      </c>
      <c r="E85" s="35">
        <v>0</v>
      </c>
      <c r="F85" s="36">
        <v>44.95</v>
      </c>
      <c r="G85" s="37">
        <f t="shared" si="18"/>
        <v>0</v>
      </c>
      <c r="H85" s="9">
        <f t="shared" si="19"/>
        <v>0</v>
      </c>
      <c r="I85" s="38">
        <f t="shared" si="20"/>
        <v>0</v>
      </c>
      <c r="K85" s="9">
        <f t="shared" si="25"/>
        <v>20.893700766089999</v>
      </c>
      <c r="L85" s="10">
        <v>3.66</v>
      </c>
      <c r="M85" s="10">
        <v>0.57999999999999996</v>
      </c>
      <c r="N85" s="11">
        <f t="shared" si="26"/>
        <v>0.101600000103632</v>
      </c>
      <c r="O85" s="8">
        <f t="shared" si="27"/>
        <v>8.1073196820988964E-3</v>
      </c>
      <c r="P85" s="12">
        <f t="shared" si="21"/>
        <v>0.10160000010363202</v>
      </c>
      <c r="Q85" s="13">
        <v>1000</v>
      </c>
      <c r="R85" s="14">
        <f t="shared" si="28"/>
        <v>0.101600000103632</v>
      </c>
      <c r="S85" s="15">
        <f t="shared" si="22"/>
        <v>7.2550000000000002E-4</v>
      </c>
      <c r="T85" s="38">
        <f t="shared" si="23"/>
        <v>0</v>
      </c>
      <c r="U85" s="11">
        <f t="shared" si="24"/>
        <v>0</v>
      </c>
      <c r="V85" s="12">
        <f>V84</f>
        <v>4181.3</v>
      </c>
    </row>
    <row r="86" spans="2:22" ht="18.75" customHeight="1">
      <c r="B86" s="33">
        <v>4</v>
      </c>
      <c r="C86" s="34">
        <v>45</v>
      </c>
      <c r="D86" s="33">
        <v>10</v>
      </c>
      <c r="E86" s="35">
        <v>0</v>
      </c>
      <c r="F86" s="36">
        <v>44.95</v>
      </c>
      <c r="G86" s="37">
        <f t="shared" si="18"/>
        <v>0</v>
      </c>
      <c r="H86" s="9">
        <f t="shared" si="19"/>
        <v>0</v>
      </c>
      <c r="I86" s="38">
        <f t="shared" si="20"/>
        <v>0</v>
      </c>
      <c r="K86" s="9">
        <f t="shared" si="25"/>
        <v>20.893700766089999</v>
      </c>
      <c r="L86" s="10">
        <v>3.66</v>
      </c>
      <c r="M86" s="10">
        <v>0.57999999999999996</v>
      </c>
      <c r="N86" s="11">
        <f t="shared" si="26"/>
        <v>0.101600000103632</v>
      </c>
      <c r="O86" s="8">
        <f t="shared" si="27"/>
        <v>8.1073196820988964E-3</v>
      </c>
      <c r="P86" s="12">
        <f t="shared" si="21"/>
        <v>0.10160000010363202</v>
      </c>
      <c r="Q86" s="13">
        <v>1000</v>
      </c>
      <c r="R86" s="14">
        <f t="shared" si="28"/>
        <v>0.101600000103632</v>
      </c>
      <c r="S86" s="15">
        <f t="shared" si="22"/>
        <v>7.2550000000000002E-4</v>
      </c>
      <c r="T86" s="38">
        <f t="shared" si="23"/>
        <v>0</v>
      </c>
      <c r="U86" s="11">
        <f t="shared" si="24"/>
        <v>0</v>
      </c>
      <c r="V86" s="12">
        <f>V85</f>
        <v>4181.3</v>
      </c>
    </row>
    <row r="87" spans="2:22" ht="18.75" customHeight="1">
      <c r="B87" s="33">
        <v>4</v>
      </c>
      <c r="C87" s="34">
        <v>45</v>
      </c>
      <c r="D87" s="33">
        <v>10</v>
      </c>
      <c r="E87" s="35">
        <v>0</v>
      </c>
      <c r="F87" s="36">
        <v>44.95</v>
      </c>
      <c r="G87" s="37">
        <f t="shared" si="18"/>
        <v>0</v>
      </c>
      <c r="H87" s="18">
        <f t="shared" si="19"/>
        <v>0</v>
      </c>
      <c r="I87" s="38">
        <f t="shared" si="20"/>
        <v>0</v>
      </c>
      <c r="K87" s="18">
        <f t="shared" si="25"/>
        <v>20.893700766089999</v>
      </c>
      <c r="L87" s="19">
        <v>3.66</v>
      </c>
      <c r="M87" s="19">
        <v>0.57999999999999996</v>
      </c>
      <c r="N87" s="20">
        <f t="shared" si="26"/>
        <v>0.101600000103632</v>
      </c>
      <c r="O87" s="17">
        <f t="shared" si="27"/>
        <v>8.1073196820988964E-3</v>
      </c>
      <c r="P87" s="21">
        <f t="shared" si="21"/>
        <v>0.10160000010363202</v>
      </c>
      <c r="Q87" s="22">
        <v>1000</v>
      </c>
      <c r="R87" s="23">
        <f t="shared" si="28"/>
        <v>0.101600000103632</v>
      </c>
      <c r="S87" s="24">
        <f t="shared" si="22"/>
        <v>7.2550000000000002E-4</v>
      </c>
      <c r="T87" s="38">
        <f t="shared" si="23"/>
        <v>0</v>
      </c>
      <c r="U87" s="20">
        <f t="shared" si="24"/>
        <v>0</v>
      </c>
      <c r="V87" s="21">
        <f>V86</f>
        <v>4181.3</v>
      </c>
    </row>
  </sheetData>
  <pageMargins left="0.7" right="0.7" top="0.75" bottom="0.75" header="0.3" footer="0.3"/>
  <pageSetup scale="68" orientation="portrait" r:id="rId1"/>
  <rowBreaks count="1" manualBreakCount="1">
    <brk id="46" max="16383" man="1"/>
  </rowBreaks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AE18"/>
  <sheetViews>
    <sheetView workbookViewId="0">
      <selection activeCell="L19" sqref="L19"/>
    </sheetView>
  </sheetViews>
  <sheetFormatPr defaultRowHeight="15"/>
  <cols>
    <col min="2" max="2" width="13.5703125" customWidth="1"/>
    <col min="3" max="3" width="13.5703125" hidden="1" customWidth="1"/>
    <col min="4" max="5" width="14" hidden="1" customWidth="1"/>
    <col min="6" max="6" width="13" hidden="1" customWidth="1"/>
    <col min="7" max="7" width="13.42578125" hidden="1" customWidth="1"/>
    <col min="8" max="8" width="10.140625" style="102" customWidth="1"/>
    <col min="9" max="9" width="9.140625" customWidth="1"/>
    <col min="10" max="10" width="14.140625" style="102" hidden="1" customWidth="1"/>
    <col min="11" max="11" width="11" style="92" hidden="1" customWidth="1"/>
    <col min="12" max="12" width="14.42578125" style="92" customWidth="1"/>
    <col min="13" max="13" width="14.7109375" customWidth="1"/>
    <col min="14" max="14" width="15.140625" hidden="1" customWidth="1"/>
    <col min="15" max="15" width="14.5703125" style="83" customWidth="1"/>
    <col min="16" max="16" width="14.140625" style="83" customWidth="1"/>
    <col min="17" max="17" width="18.28515625" hidden="1" customWidth="1"/>
    <col min="18" max="31" width="23.5703125" customWidth="1"/>
  </cols>
  <sheetData>
    <row r="3" spans="2:31" ht="60">
      <c r="B3" s="3" t="s">
        <v>0</v>
      </c>
      <c r="C3" s="3" t="s">
        <v>13</v>
      </c>
      <c r="D3" s="3" t="s">
        <v>17</v>
      </c>
      <c r="E3" s="3" t="s">
        <v>29</v>
      </c>
      <c r="F3" s="3" t="s">
        <v>9</v>
      </c>
      <c r="G3" s="3" t="s">
        <v>12</v>
      </c>
      <c r="H3" s="26" t="s">
        <v>26</v>
      </c>
      <c r="I3" s="87" t="s">
        <v>36</v>
      </c>
      <c r="J3" s="87" t="s">
        <v>7</v>
      </c>
      <c r="K3" s="89" t="s">
        <v>23</v>
      </c>
      <c r="L3" s="89" t="s">
        <v>28</v>
      </c>
      <c r="M3" s="31" t="s">
        <v>30</v>
      </c>
      <c r="N3" s="31" t="s">
        <v>31</v>
      </c>
      <c r="O3" s="3" t="s">
        <v>37</v>
      </c>
      <c r="P3" s="3" t="s">
        <v>34</v>
      </c>
      <c r="Q3" s="3" t="s">
        <v>35</v>
      </c>
      <c r="R3" s="82"/>
      <c r="S3" s="3" t="s">
        <v>1</v>
      </c>
      <c r="T3" s="3" t="s">
        <v>2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8</v>
      </c>
      <c r="Z3" s="3" t="s">
        <v>10</v>
      </c>
      <c r="AA3" s="3" t="s">
        <v>11</v>
      </c>
      <c r="AB3" s="26" t="s">
        <v>14</v>
      </c>
      <c r="AC3" s="28" t="s">
        <v>15</v>
      </c>
      <c r="AD3" s="3" t="s">
        <v>16</v>
      </c>
    </row>
    <row r="4" spans="2:31" ht="18.75">
      <c r="B4" s="84">
        <v>1.5</v>
      </c>
      <c r="C4" s="84">
        <v>45</v>
      </c>
      <c r="D4" s="84">
        <v>10</v>
      </c>
      <c r="E4" s="84">
        <v>50</v>
      </c>
      <c r="F4" s="84">
        <v>4.3999999999999997E-2</v>
      </c>
      <c r="G4" s="84">
        <v>44.95</v>
      </c>
      <c r="H4" s="100">
        <f>AB5/(2*PI()*(Z5/2))*3.2808399</f>
        <v>675.99401368178894</v>
      </c>
      <c r="I4" s="88">
        <f>H4*0.32</f>
        <v>216.31808437817247</v>
      </c>
      <c r="J4" s="100">
        <f>(Y5*F4*Z5)/AA5</f>
        <v>2310.6822904340838</v>
      </c>
      <c r="K4" s="90">
        <f>((F4*W5)*1000)*60</f>
        <v>3.009842431979215</v>
      </c>
      <c r="L4" s="90">
        <f>K4*60*4</f>
        <v>722.36218367501158</v>
      </c>
      <c r="M4" s="86">
        <f>AD5/1000*L4*1000*(E4-G4)</f>
        <v>15253085.642931638</v>
      </c>
      <c r="N4" s="86">
        <f>AD5/1000*L4*1000*(E4-D4)</f>
        <v>120816519.94401304</v>
      </c>
      <c r="O4" s="94">
        <f>10.32*0.01</f>
        <v>0.1032</v>
      </c>
      <c r="P4" s="95">
        <f>M4/3600*O4</f>
        <v>437.25512176404033</v>
      </c>
      <c r="Q4" s="95">
        <f>N4/3600*O4</f>
        <v>3463.4069050617072</v>
      </c>
      <c r="R4" s="82"/>
      <c r="S4" s="6"/>
      <c r="T4" s="7"/>
      <c r="U4" s="7"/>
      <c r="V4" s="7"/>
      <c r="W4" s="5"/>
      <c r="X4" s="5"/>
      <c r="Y4" s="7"/>
      <c r="Z4" s="7"/>
      <c r="AA4" s="7"/>
      <c r="AB4" s="7"/>
      <c r="AC4" s="29"/>
      <c r="AD4" s="5"/>
    </row>
    <row r="5" spans="2:31" ht="18.75">
      <c r="B5" s="84">
        <v>2</v>
      </c>
      <c r="C5" s="84">
        <v>45</v>
      </c>
      <c r="D5" s="84">
        <v>10</v>
      </c>
      <c r="E5" s="84">
        <v>50</v>
      </c>
      <c r="F5" s="84">
        <v>3.3000000000000002E-2</v>
      </c>
      <c r="G5" s="84">
        <v>44.95</v>
      </c>
      <c r="H5" s="100">
        <f>AB6/(2*PI()*(Z6/2))*3.2808399</f>
        <v>901.32535157571851</v>
      </c>
      <c r="I5" s="88">
        <f t="shared" ref="I5:I7" si="0">H5*0.32</f>
        <v>288.42411250422992</v>
      </c>
      <c r="J5" s="100">
        <f>(Y6*F5*Z6)/AA6</f>
        <v>2310.6822904340843</v>
      </c>
      <c r="K5" s="90">
        <f>(F5*W6)*1000*60</f>
        <v>4.0131232426389545</v>
      </c>
      <c r="L5" s="90">
        <f t="shared" ref="L5:L7" si="1">K5*60*4</f>
        <v>963.14957823334908</v>
      </c>
      <c r="M5" s="86">
        <f>AD6/1000*L5*1000*(E5-G5)</f>
        <v>20337447.523908857</v>
      </c>
      <c r="N5" s="86">
        <f>AD6/1000*L5*1000*(E5-D5)</f>
        <v>161088693.2586841</v>
      </c>
      <c r="O5" s="94">
        <f t="shared" ref="O5:O7" si="2">10.32*0.01</f>
        <v>0.1032</v>
      </c>
      <c r="P5" s="95">
        <f t="shared" ref="P5:P7" si="3">M5/3600*O5</f>
        <v>583.00682901872062</v>
      </c>
      <c r="Q5" s="95">
        <f t="shared" ref="Q5:Q7" si="4">N5/3600*O5</f>
        <v>4617.8758734156108</v>
      </c>
      <c r="R5" s="82"/>
      <c r="S5" s="65">
        <f t="shared" ref="S5" si="5">(T5*U5)/V5</f>
        <v>55.716535376239996</v>
      </c>
      <c r="T5" s="66">
        <v>3.66</v>
      </c>
      <c r="U5" s="66">
        <v>0.57999999999999996</v>
      </c>
      <c r="V5" s="11">
        <f>B4/39.3700787</f>
        <v>3.8100000038861999E-2</v>
      </c>
      <c r="W5" s="8">
        <f t="shared" ref="W5" si="6">((V5/2)^2)*PI()</f>
        <v>1.1400918302951573E-3</v>
      </c>
      <c r="X5" s="12">
        <f t="shared" ref="X5" si="7">(4*W5)/(V5*PI())</f>
        <v>3.8100000038861999E-2</v>
      </c>
      <c r="Y5" s="13">
        <v>1000</v>
      </c>
      <c r="Z5" s="14">
        <f t="shared" ref="Z5" si="8">V5</f>
        <v>3.8100000038861999E-2</v>
      </c>
      <c r="AA5" s="15">
        <f t="shared" ref="AA5" si="9">(0.7255*(10^(-3)))</f>
        <v>7.2550000000000002E-4</v>
      </c>
      <c r="AB5" s="38">
        <f>-((LN((C4-G4)/(C4-D4)))*(AC5*AD5))/S5</f>
        <v>24.662248011823181</v>
      </c>
      <c r="AC5" s="62">
        <f>Y5*F4*W5</f>
        <v>5.0164040532986919E-2</v>
      </c>
      <c r="AD5" s="12">
        <f>4.1813*1000</f>
        <v>4181.3</v>
      </c>
    </row>
    <row r="6" spans="2:31" ht="18.75">
      <c r="B6" s="84">
        <v>3</v>
      </c>
      <c r="C6" s="84">
        <v>45</v>
      </c>
      <c r="D6" s="84">
        <v>10</v>
      </c>
      <c r="E6" s="84">
        <v>50</v>
      </c>
      <c r="F6" s="84">
        <v>2.1999999999999999E-2</v>
      </c>
      <c r="G6" s="84">
        <v>44.95</v>
      </c>
      <c r="H6" s="100">
        <f>AB7/(2*PI()*(Z7/2))*3.2808399</f>
        <v>1351.9880273635779</v>
      </c>
      <c r="I6" s="88">
        <f t="shared" si="0"/>
        <v>432.63616875634494</v>
      </c>
      <c r="J6" s="100">
        <f>(Y7*F6*Z7)/AA7</f>
        <v>2310.6822904340838</v>
      </c>
      <c r="K6" s="90">
        <f>(F6*W7)*1000*60</f>
        <v>6.0196848639584299</v>
      </c>
      <c r="L6" s="90">
        <f t="shared" si="1"/>
        <v>1444.7243673500232</v>
      </c>
      <c r="M6" s="86">
        <f>AD7/1000*L6*1000*(E6-G6)</f>
        <v>30506171.285863277</v>
      </c>
      <c r="N6" s="86">
        <f>AD7/1000*L6*1000*(E6-D6)</f>
        <v>241633039.88802609</v>
      </c>
      <c r="O6" s="94">
        <f t="shared" si="2"/>
        <v>0.1032</v>
      </c>
      <c r="P6" s="95">
        <f t="shared" si="3"/>
        <v>874.51024352808065</v>
      </c>
      <c r="Q6" s="95">
        <f t="shared" si="4"/>
        <v>6926.8138101234144</v>
      </c>
      <c r="R6" s="82"/>
      <c r="S6" s="9">
        <f t="shared" ref="S6" si="10">(T6*U6)/V6</f>
        <v>41.787401532179999</v>
      </c>
      <c r="T6" s="10">
        <v>3.66</v>
      </c>
      <c r="U6" s="10">
        <v>0.57999999999999996</v>
      </c>
      <c r="V6" s="11">
        <f>B5/39.3700787</f>
        <v>5.0800000051816001E-2</v>
      </c>
      <c r="W6" s="8">
        <f t="shared" ref="W6" si="11">((V6/2)^2)*PI()</f>
        <v>2.0268299205247241E-3</v>
      </c>
      <c r="X6" s="12">
        <f t="shared" ref="X6" si="12">(4*W6)/(V6*PI())</f>
        <v>5.0800000051816008E-2</v>
      </c>
      <c r="Y6" s="13">
        <v>1000</v>
      </c>
      <c r="Z6" s="14">
        <f t="shared" ref="Z6" si="13">V6</f>
        <v>5.0800000051816001E-2</v>
      </c>
      <c r="AA6" s="15">
        <f t="shared" ref="AA6" si="14">(0.7255*(10^(-3)))</f>
        <v>7.2550000000000002E-4</v>
      </c>
      <c r="AB6" s="38">
        <f>-((LN((C5-G5)/(C5-D5)))*(AC6*AD6))/S6</f>
        <v>43.843996465463427</v>
      </c>
      <c r="AC6" s="11">
        <f>Y6*F5*W6</f>
        <v>6.6885387377315891E-2</v>
      </c>
      <c r="AD6" s="12">
        <f>4.1813*1000</f>
        <v>4181.3</v>
      </c>
    </row>
    <row r="7" spans="2:31" ht="18.75">
      <c r="B7" s="85">
        <v>4</v>
      </c>
      <c r="C7" s="85">
        <v>45</v>
      </c>
      <c r="D7" s="85">
        <v>10</v>
      </c>
      <c r="E7" s="85">
        <v>50</v>
      </c>
      <c r="F7" s="85">
        <v>1.6500000000000001E-2</v>
      </c>
      <c r="G7" s="85">
        <v>44.95</v>
      </c>
      <c r="H7" s="101">
        <f>AB8/(2*PI()*(Z8/2))*3.2808399</f>
        <v>1802.650703151437</v>
      </c>
      <c r="I7" s="99">
        <f t="shared" si="0"/>
        <v>576.84822500845985</v>
      </c>
      <c r="J7" s="101">
        <f>(Y8*F7*Z8)/AA8</f>
        <v>2310.6822904340843</v>
      </c>
      <c r="K7" s="91">
        <f>(F7*W8)*1000*60</f>
        <v>8.026246485277909</v>
      </c>
      <c r="L7" s="91">
        <f t="shared" si="1"/>
        <v>1926.2991564666982</v>
      </c>
      <c r="M7" s="96">
        <f>AD8/1000*L7*1000*(E7-G7)</f>
        <v>40674895.047817715</v>
      </c>
      <c r="N7" s="96">
        <f>AD8/1000*L7*1000*(E7-D7)</f>
        <v>322177386.5173682</v>
      </c>
      <c r="O7" s="97">
        <f t="shared" si="2"/>
        <v>0.1032</v>
      </c>
      <c r="P7" s="98">
        <f t="shared" si="3"/>
        <v>1166.0136580374412</v>
      </c>
      <c r="Q7" s="98">
        <f t="shared" si="4"/>
        <v>9235.7517468312217</v>
      </c>
      <c r="R7" s="82"/>
      <c r="S7" s="9">
        <f t="shared" ref="S7" si="15">(T7*U7)/V7</f>
        <v>27.858267688119998</v>
      </c>
      <c r="T7" s="10">
        <v>3.66</v>
      </c>
      <c r="U7" s="10">
        <v>0.57999999999999996</v>
      </c>
      <c r="V7" s="11">
        <f>B6/39.3700787</f>
        <v>7.6200000077723998E-2</v>
      </c>
      <c r="W7" s="8">
        <f t="shared" ref="W7" si="16">((V7/2)^2)*PI()</f>
        <v>4.560367321180629E-3</v>
      </c>
      <c r="X7" s="12">
        <f t="shared" ref="X7" si="17">(4*W7)/(V7*PI())</f>
        <v>7.6200000077723998E-2</v>
      </c>
      <c r="Y7" s="13">
        <v>1000</v>
      </c>
      <c r="Z7" s="14">
        <f t="shared" ref="Z7" si="18">V7</f>
        <v>7.6200000077723998E-2</v>
      </c>
      <c r="AA7" s="15">
        <f t="shared" ref="AA7" si="19">(0.7255*(10^(-3)))</f>
        <v>7.2550000000000002E-4</v>
      </c>
      <c r="AB7" s="38">
        <f>-((LN((C6-G6)/(C6-D6)))*(AC7*AD7))/S7</f>
        <v>98.648992047292722</v>
      </c>
      <c r="AC7" s="11">
        <f>Y7*F6*W7</f>
        <v>0.10032808106597384</v>
      </c>
      <c r="AD7" s="12">
        <f>4.1813*1000</f>
        <v>4181.3</v>
      </c>
      <c r="AE7" s="12"/>
    </row>
    <row r="8" spans="2:31" ht="18.75">
      <c r="R8" s="82"/>
      <c r="S8" s="9">
        <f t="shared" ref="S8" si="20">(T8*U8)/V8</f>
        <v>20.893700766089999</v>
      </c>
      <c r="T8" s="10">
        <v>3.66</v>
      </c>
      <c r="U8" s="10">
        <v>0.57999999999999996</v>
      </c>
      <c r="V8" s="11">
        <f>B7/39.3700787</f>
        <v>0.101600000103632</v>
      </c>
      <c r="W8" s="8">
        <f t="shared" ref="W8" si="21">((V8/2)^2)*PI()</f>
        <v>8.1073196820988964E-3</v>
      </c>
      <c r="X8" s="12">
        <f t="shared" ref="X8" si="22">(4*W8)/(V8*PI())</f>
        <v>0.10160000010363202</v>
      </c>
      <c r="Y8" s="13">
        <v>1000</v>
      </c>
      <c r="Z8" s="14">
        <f t="shared" ref="Z8" si="23">V8</f>
        <v>0.101600000103632</v>
      </c>
      <c r="AA8" s="15">
        <f t="shared" ref="AA8" si="24">(0.7255*(10^(-3)))</f>
        <v>7.2550000000000002E-4</v>
      </c>
      <c r="AB8" s="38">
        <f>-((LN((C7-G7)/(C7-D7)))*(AC8*AD8))/S8</f>
        <v>175.37598586185371</v>
      </c>
      <c r="AC8" s="11">
        <f>Y8*F7*W8</f>
        <v>0.13377077475463178</v>
      </c>
      <c r="AD8" s="12">
        <f>4.1813*1000</f>
        <v>4181.3</v>
      </c>
    </row>
    <row r="9" spans="2:31">
      <c r="R9" s="82"/>
      <c r="AE9" s="12"/>
    </row>
    <row r="10" spans="2:31" ht="18.75">
      <c r="B10" t="s">
        <v>32</v>
      </c>
      <c r="C10" s="83"/>
      <c r="D10" s="83"/>
      <c r="E10" s="83"/>
      <c r="G10" s="83"/>
      <c r="H10" s="103"/>
      <c r="I10" s="83"/>
      <c r="J10" s="103"/>
      <c r="K10" s="93"/>
      <c r="L10" s="93"/>
      <c r="M10" s="83"/>
      <c r="N10" s="83"/>
      <c r="Q10" s="83"/>
      <c r="R10" s="82"/>
      <c r="S10" s="1"/>
      <c r="T10" s="65"/>
      <c r="U10" s="66"/>
      <c r="V10" s="66"/>
      <c r="W10" s="11"/>
      <c r="X10" s="8"/>
      <c r="Y10" s="12"/>
      <c r="Z10" s="13"/>
      <c r="AA10" s="14"/>
      <c r="AB10" s="15"/>
      <c r="AC10" s="38"/>
      <c r="AD10" s="62"/>
      <c r="AE10" s="12"/>
    </row>
    <row r="11" spans="2:31" ht="18.75">
      <c r="B11" t="s">
        <v>33</v>
      </c>
      <c r="C11" s="83"/>
      <c r="D11" s="83"/>
      <c r="E11" s="83"/>
      <c r="G11" s="83"/>
      <c r="H11" s="103"/>
      <c r="I11" s="83"/>
      <c r="J11" s="103"/>
      <c r="K11" s="93"/>
      <c r="L11" s="93"/>
      <c r="M11" s="83"/>
      <c r="N11" s="83"/>
      <c r="Q11" s="83"/>
      <c r="R11" s="82"/>
      <c r="S11" s="1"/>
      <c r="T11" s="65"/>
      <c r="U11" s="66"/>
      <c r="V11" s="66"/>
      <c r="W11" s="11"/>
      <c r="X11" s="8"/>
      <c r="Y11" s="12"/>
      <c r="Z11" s="13"/>
      <c r="AA11" s="14"/>
      <c r="AB11" s="15"/>
      <c r="AC11" s="38"/>
      <c r="AD11" s="62"/>
      <c r="AE11" s="12"/>
    </row>
    <row r="13" spans="2:31">
      <c r="L13"/>
      <c r="N13" s="83"/>
      <c r="P13"/>
    </row>
    <row r="14" spans="2:31">
      <c r="L14"/>
      <c r="N14" s="83"/>
      <c r="P14"/>
    </row>
    <row r="15" spans="2:31">
      <c r="L15"/>
      <c r="N15" s="83"/>
      <c r="P15"/>
    </row>
    <row r="16" spans="2:31">
      <c r="L16"/>
      <c r="N16" s="83"/>
      <c r="P16"/>
    </row>
    <row r="17" spans="12:16">
      <c r="L17"/>
      <c r="N17" s="83"/>
      <c r="P17"/>
    </row>
    <row r="18" spans="12:16">
      <c r="L18"/>
      <c r="N18" s="83"/>
      <c r="P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1.5 Inch Diameter</vt:lpstr>
      <vt:lpstr>2 Inch Diameter</vt:lpstr>
      <vt:lpstr>3 Inch Diameter</vt:lpstr>
      <vt:lpstr>4 Inch Diameter</vt:lpstr>
      <vt:lpstr>Comparison</vt:lpstr>
    </vt:vector>
  </TitlesOfParts>
  <Company>Worcester Polytechnic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 Labs</dc:creator>
  <cp:lastModifiedBy>Derek Lee</cp:lastModifiedBy>
  <dcterms:created xsi:type="dcterms:W3CDTF">2008-11-16T21:21:26Z</dcterms:created>
  <dcterms:modified xsi:type="dcterms:W3CDTF">2009-03-17T18:34:59Z</dcterms:modified>
</cp:coreProperties>
</file>