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ameters" sheetId="1" r:id="rId4"/>
    <sheet state="visible" name="Sheet25" sheetId="2" r:id="rId5"/>
    <sheet state="visible" name="March" sheetId="3" r:id="rId6"/>
    <sheet state="visible" name="April" sheetId="4" r:id="rId7"/>
    <sheet state="visible" name="May" sheetId="5" r:id="rId8"/>
    <sheet state="visible" name="June" sheetId="6" r:id="rId9"/>
    <sheet state="visible" name="July" sheetId="7" r:id="rId10"/>
    <sheet state="visible" name="August" sheetId="8" r:id="rId11"/>
    <sheet state="visible" name="September" sheetId="9" r:id="rId12"/>
    <sheet state="visible" name="October" sheetId="10" r:id="rId13"/>
    <sheet state="visible" name="Total Biomass Estimation" sheetId="11" r:id="rId14"/>
  </sheets>
  <definedNames/>
  <calcPr/>
</workbook>
</file>

<file path=xl/sharedStrings.xml><?xml version="1.0" encoding="utf-8"?>
<sst xmlns="http://schemas.openxmlformats.org/spreadsheetml/2006/main" count="850" uniqueCount="347">
  <si>
    <t>Name</t>
  </si>
  <si>
    <t>Value</t>
  </si>
  <si>
    <t>Unit</t>
  </si>
  <si>
    <t>Definition</t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</si>
  <si>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</si>
  <si>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t>Input</t>
  </si>
  <si>
    <t>mgP/L</t>
  </si>
  <si>
    <t>N concentration</t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</si>
  <si>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</si>
  <si>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t>P concentration</t>
  </si>
  <si>
    <t>D</t>
  </si>
  <si>
    <t>Calculated</t>
  </si>
  <si>
    <t>g/m²s</t>
  </si>
  <si>
    <t>mat density at time t</t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</si>
  <si>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</si>
  <si>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t>g(dry)/m²s</t>
  </si>
  <si>
    <t>initial mat density</t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</si>
  <si>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</si>
  <si>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t>limit mat density</t>
  </si>
  <si>
    <t>E</t>
  </si>
  <si>
    <t>h</t>
  </si>
  <si>
    <t>photoperiod</t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</si>
  <si>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</si>
  <si>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t>minimal photoperiod</t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</si>
  <si>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</si>
  <si>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t>optimal photoperiod</t>
  </si>
  <si>
    <t>g</t>
  </si>
  <si>
    <t>1/d</t>
  </si>
  <si>
    <t>growth rate for pH</t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</si>
  <si>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</si>
  <si>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t>maximum intrinsic growth rate for pH</t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</si>
  <si>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</si>
  <si>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t>mgN/L</t>
  </si>
  <si>
    <t>N inhibition rate</t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</si>
  <si>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</si>
  <si>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t>P inhibition rate</t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</si>
  <si>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</si>
  <si>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t>N saturation rate</t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</si>
  <si>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</si>
  <si>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t>P saturation rate</t>
  </si>
  <si>
    <t>p</t>
  </si>
  <si>
    <t>-</t>
  </si>
  <si>
    <t>pH</t>
  </si>
  <si>
    <t>R</t>
  </si>
  <si>
    <t>maximum intrinsic growth rate constant</t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</si>
  <si>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</si>
  <si>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t>intrinsic growth rate</t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</si>
  <si>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</si>
  <si>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t>growth rate for photoperiod</t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</si>
  <si>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</si>
  <si>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t>growth rate for P and N</t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</si>
  <si>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</si>
  <si>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</si>
  <si>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t>growth rate for temperature</t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</si>
  <si>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</si>
  <si>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t>maximum intrinsic growth rate</t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</si>
  <si>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</si>
  <si>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t>specific growth rate</t>
  </si>
  <si>
    <t>T</t>
  </si>
  <si>
    <t>℃</t>
  </si>
  <si>
    <t>temperature</t>
  </si>
  <si>
    <t>t</t>
  </si>
  <si>
    <t>s</t>
  </si>
  <si>
    <t>retention time</t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</si>
  <si>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</si>
  <si>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t>optimal temperature</t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</si>
  <si>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</si>
  <si>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t>non-dimensional constant smaller than 1</t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</si>
  <si>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</si>
  <si>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</si>
  <si>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</si>
  <si>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</si>
  <si>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t>constant for the maximum intrinsic growth rate</t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</si>
  <si>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</si>
  <si>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</si>
  <si>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t>Calculated Value</t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</si>
  <si>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</si>
  <si>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</si>
  <si>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</si>
  <si>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</si>
  <si>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</si>
  <si>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</si>
  <si>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</si>
  <si>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</si>
  <si>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</si>
  <si>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</si>
  <si>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</si>
  <si>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</si>
  <si>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</si>
  <si>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t>Dry Total Biomass (kg/m²)</t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</si>
  <si>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</si>
  <si>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</si>
  <si>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</si>
  <si>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</si>
  <si>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</si>
  <si>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</si>
  <si>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</si>
  <si>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</si>
  <si>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</si>
  <si>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</si>
  <si>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</si>
  <si>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t>d</t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</si>
  <si>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</si>
  <si>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</si>
  <si>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</si>
  <si>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</si>
  <si>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</si>
  <si>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</si>
  <si>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</si>
  <si>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</si>
  <si>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</si>
  <si>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</si>
  <si>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</si>
  <si>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</si>
  <si>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</si>
  <si>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</si>
  <si>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</si>
  <si>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</si>
  <si>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</si>
  <si>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</si>
  <si>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</si>
  <si>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</si>
  <si>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</si>
  <si>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</si>
  <si>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</si>
  <si>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</si>
  <si>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</si>
  <si>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</si>
  <si>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</si>
  <si>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</si>
  <si>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</si>
  <si>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</si>
  <si>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</si>
  <si>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</si>
  <si>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</si>
  <si>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</si>
  <si>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</si>
  <si>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</si>
  <si>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</si>
  <si>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</si>
  <si>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</si>
  <si>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</si>
  <si>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</si>
  <si>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</si>
  <si>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</si>
  <si>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</si>
  <si>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</si>
  <si>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</si>
  <si>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</si>
  <si>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</si>
  <si>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</si>
  <si>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</si>
  <si>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</si>
  <si>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</si>
  <si>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</si>
  <si>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</si>
  <si>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</si>
  <si>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</si>
  <si>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</si>
  <si>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</si>
  <si>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</si>
  <si>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</si>
  <si>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</si>
  <si>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</si>
  <si>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</si>
  <si>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</si>
  <si>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</si>
  <si>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</si>
  <si>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</si>
  <si>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</si>
  <si>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</si>
  <si>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</si>
  <si>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</si>
  <si>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</si>
  <si>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</si>
  <si>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</si>
  <si>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</si>
  <si>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</si>
  <si>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</si>
  <si>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</si>
  <si>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</si>
  <si>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</si>
  <si>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</si>
  <si>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</si>
  <si>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</si>
  <si>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</si>
  <si>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</si>
  <si>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</si>
  <si>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</si>
  <si>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</si>
  <si>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</si>
  <si>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</si>
  <si>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</si>
  <si>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</si>
  <si>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</si>
  <si>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</si>
  <si>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</si>
  <si>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</si>
  <si>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</si>
  <si>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</si>
  <si>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</si>
  <si>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</si>
  <si>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</si>
  <si>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</si>
  <si>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</si>
  <si>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</si>
  <si>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</si>
  <si>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</si>
  <si>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</si>
  <si>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</si>
  <si>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</si>
  <si>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</si>
  <si>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</si>
  <si>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</si>
  <si>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</si>
  <si>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</si>
  <si>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</si>
  <si>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</si>
  <si>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</si>
  <si>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</si>
  <si>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</si>
  <si>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</si>
  <si>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</si>
  <si>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</si>
  <si>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</si>
  <si>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</si>
  <si>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</si>
  <si>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</si>
  <si>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</si>
  <si>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</si>
  <si>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</si>
  <si>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</si>
  <si>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</si>
  <si>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</si>
  <si>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</si>
  <si>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</si>
  <si>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</si>
  <si>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</si>
  <si>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</si>
  <si>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</si>
  <si>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</si>
  <si>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</si>
  <si>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</si>
  <si>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</si>
  <si>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</si>
  <si>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</si>
  <si>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</si>
  <si>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</si>
  <si>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</si>
  <si>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</si>
  <si>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</si>
  <si>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</si>
  <si>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</si>
  <si>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</si>
  <si>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</si>
  <si>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</si>
  <si>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</si>
  <si>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</si>
  <si>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</si>
  <si>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</si>
  <si>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</si>
  <si>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</si>
  <si>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</si>
  <si>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</si>
  <si>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</si>
  <si>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</si>
  <si>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</si>
  <si>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</si>
  <si>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</si>
  <si>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</si>
  <si>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</si>
  <si>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</si>
  <si>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</si>
  <si>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</si>
  <si>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</si>
  <si>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</si>
  <si>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</si>
  <si>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</si>
  <si>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</si>
  <si>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</si>
  <si>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</si>
  <si>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</si>
  <si>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</si>
  <si>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</si>
  <si>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</si>
  <si>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</si>
  <si>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</si>
  <si>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</si>
  <si>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</si>
  <si>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</si>
  <si>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</si>
  <si>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</si>
  <si>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</si>
  <si>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</si>
  <si>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</si>
  <si>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</si>
  <si>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</si>
  <si>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</si>
  <si>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</si>
  <si>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</si>
  <si>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</si>
  <si>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</si>
  <si>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</si>
  <si>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</si>
  <si>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C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</si>
  <si>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</si>
  <si>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</si>
  <si>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0</t>
    </r>
  </si>
  <si>
    <r>
      <rPr>
        <rFont val="Merriweather"/>
        <color theme="1"/>
        <sz val="10.0"/>
      </rPr>
      <t>D</t>
    </r>
    <r>
      <rPr>
        <rFont val="Merriweather"/>
        <color theme="1"/>
        <sz val="6.0"/>
      </rPr>
      <t>L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</si>
  <si>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</si>
  <si>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</si>
  <si>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min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</si>
  <si>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</si>
  <si>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E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</si>
  <si>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g</t>
    </r>
    <r>
      <rPr>
        <rFont val="Merriweather"/>
        <color theme="1"/>
        <sz val="6.0"/>
      </rPr>
      <t>max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</si>
  <si>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</si>
  <si>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ip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</si>
  <si>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n</t>
    </r>
  </si>
  <si>
    <r>
      <rPr>
        <rFont val="Merriweather"/>
        <color theme="1"/>
        <sz val="10.0"/>
      </rPr>
      <t>K</t>
    </r>
    <r>
      <rPr>
        <rFont val="Merriweather"/>
        <color theme="1"/>
        <sz val="6.0"/>
      </rPr>
      <t>p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</si>
  <si>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</si>
  <si>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i(E)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</si>
  <si>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i(P,N)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</si>
  <si>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i(pH)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</si>
  <si>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i(T)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</si>
  <si>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imax</t>
    </r>
  </si>
  <si>
    <r>
      <rPr>
        <rFont val="Merriweather"/>
        <color theme="1"/>
        <sz val="10.0"/>
      </rPr>
      <t>r</t>
    </r>
    <r>
      <rPr>
        <rFont val="Merriweather"/>
        <color theme="1"/>
        <sz val="6.0"/>
      </rPr>
      <t>s</t>
    </r>
  </si>
  <si>
    <r>
      <rPr>
        <rFont val="Merriweather"/>
        <color theme="1"/>
        <sz val="10.0"/>
      </rPr>
      <t>T</t>
    </r>
    <r>
      <rPr>
        <rFont val="Merriweather"/>
        <color theme="1"/>
        <sz val="6.0"/>
      </rPr>
      <t>op</t>
    </r>
  </si>
  <si>
    <r>
      <rPr>
        <rFont val="Merriweather"/>
        <color theme="1"/>
        <sz val="10.0"/>
      </rPr>
      <t>θ</t>
    </r>
    <r>
      <rPr>
        <rFont val="Merriweather"/>
        <color theme="1"/>
        <sz val="6.0"/>
      </rPr>
      <t>1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</si>
  <si>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2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</si>
  <si>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3</t>
    </r>
  </si>
  <si>
    <r>
      <rPr>
        <rFont val="Merriweather"/>
        <color rgb="FF000000"/>
      </rPr>
      <t>θ</t>
    </r>
    <r>
      <rPr>
        <rFont val="Merriweather"/>
        <color rgb="FF000000"/>
        <sz val="6.0"/>
      </rPr>
      <t>4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</si>
  <si>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E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</si>
  <si>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P,N</t>
    </r>
  </si>
  <si>
    <r>
      <rPr>
        <rFont val="Merriweather"/>
        <color theme="1"/>
      </rPr>
      <t>𝛼</t>
    </r>
    <r>
      <rPr>
        <rFont val="Merriweather"/>
        <color theme="1"/>
        <sz val="6.0"/>
      </rPr>
      <t>T</t>
    </r>
  </si>
  <si>
    <t>Month</t>
  </si>
  <si>
    <t>Dry Biomass (kg)</t>
  </si>
  <si>
    <t>Harvest Period (Days)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</si>
  <si>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</si>
  <si>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</si>
  <si>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</si>
  <si>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</si>
  <si>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</si>
  <si>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</si>
  <si>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</si>
  <si>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</si>
  <si>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 (kg/m²)</t>
  </si>
  <si>
    <t>*Harvest on last day of the month as well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</si>
</sst>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9">
    <font>
      <sz val="10.0"/>
      <color rgb="FF000000"/>
      <name val="Arial"/>
    </font>
    <font>
      <color theme="1"/>
      <name val="Arial"/>
    </font>
    <font>
      <b/>
      <sz val="10.0"/>
      <color theme="1"/>
      <name val="Merriweather"/>
    </font>
    <font>
      <sz val="10.0"/>
      <color theme="1"/>
      <name val="Merriweather"/>
    </font>
    <font>
      <color rgb="FF000000"/>
      <name val="Merriweather"/>
    </font>
    <font>
      <color theme="1"/>
      <name val="Merriweather"/>
    </font>
    <font/>
    <font>
      <b/>
      <color theme="1"/>
      <name val="Merriweather"/>
    </font>
    <font>
      <sz val="6.0"/>
      <color theme="1"/>
      <name val="Merriweather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left"/>
    </xf>
    <xf borderId="1" fillId="3" fontId="2" numFmtId="0" xfId="0" applyAlignment="1" applyBorder="1" applyFill="1" applyFont="1">
      <alignment horizontal="left" readingOrder="0" vertical="center"/>
    </xf>
    <xf borderId="1" fillId="0" fontId="3" numFmtId="0" xfId="0" applyAlignment="1" applyBorder="1" applyFont="1">
      <alignment horizontal="left" readingOrder="0" vertical="center"/>
    </xf>
    <xf borderId="1" fillId="0" fontId="4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left" readingOrder="0" vertical="center"/>
    </xf>
    <xf borderId="1" fillId="2" fontId="3" numFmtId="0" xfId="0" applyAlignment="1" applyBorder="1" applyFont="1">
      <alignment horizontal="left" vertical="center"/>
    </xf>
    <xf borderId="1" fillId="2" fontId="2" numFmtId="0" xfId="0" applyAlignment="1" applyBorder="1" applyFont="1">
      <alignment horizontal="left" readingOrder="0" vertical="center"/>
    </xf>
    <xf borderId="2" fillId="2" fontId="2" numFmtId="0" xfId="0" applyAlignment="1" applyBorder="1" applyFont="1">
      <alignment horizontal="left" readingOrder="0" vertical="center"/>
    </xf>
    <xf borderId="3" fillId="0" fontId="6" numFmtId="0" xfId="0" applyBorder="1" applyFont="1"/>
    <xf borderId="4" fillId="0" fontId="6" numFmtId="0" xfId="0" applyBorder="1" applyFont="1"/>
    <xf borderId="5" fillId="0" fontId="6" numFmtId="0" xfId="0" applyAlignment="1" applyBorder="1" applyFont="1">
      <alignment horizontal="left" shrinkToFit="0" vertical="bottom" wrapText="1"/>
    </xf>
    <xf borderId="6" fillId="0" fontId="6" numFmtId="0" xfId="0" applyAlignment="1" applyBorder="1" applyFont="1">
      <alignment horizontal="left" shrinkToFit="0" vertical="bottom" wrapText="1"/>
    </xf>
    <xf borderId="7" fillId="0" fontId="6" numFmtId="0" xfId="0" applyAlignment="1" applyBorder="1" applyFont="1">
      <alignment horizontal="left" shrinkToFit="0" vertical="bottom" wrapText="1"/>
    </xf>
    <xf borderId="8" fillId="0" fontId="6" numFmtId="0" xfId="0" applyAlignment="1" applyBorder="1" applyFont="1">
      <alignment horizontal="left" shrinkToFit="0" vertical="bottom" wrapText="1"/>
    </xf>
    <xf borderId="0" fillId="0" fontId="6" numFmtId="0" xfId="0" applyAlignment="1" applyFont="1">
      <alignment horizontal="left" shrinkToFit="0" vertical="bottom" wrapText="1"/>
    </xf>
    <xf borderId="9" fillId="0" fontId="6" numFmtId="0" xfId="0" applyAlignment="1" applyBorder="1" applyFont="1">
      <alignment horizontal="left" shrinkToFit="0" vertical="bottom" wrapText="1"/>
    </xf>
    <xf borderId="10" fillId="0" fontId="6" numFmtId="0" xfId="0" applyAlignment="1" applyBorder="1" applyFont="1">
      <alignment horizontal="left" shrinkToFit="0" vertical="bottom" wrapText="1"/>
    </xf>
    <xf borderId="11" fillId="0" fontId="6" numFmtId="0" xfId="0" applyAlignment="1" applyBorder="1" applyFont="1">
      <alignment horizontal="left" shrinkToFit="0" vertical="bottom" wrapText="1"/>
    </xf>
    <xf borderId="12" fillId="0" fontId="6" numFmtId="0" xfId="0" applyAlignment="1" applyBorder="1" applyFont="1">
      <alignment horizontal="left" shrinkToFit="0" vertical="bottom" wrapText="1"/>
    </xf>
    <xf borderId="0" fillId="0" fontId="2" numFmtId="0" xfId="0" applyAlignment="1" applyFont="1">
      <alignment horizontal="left" readingOrder="0" vertical="center"/>
    </xf>
    <xf borderId="2" fillId="3" fontId="2" numFmtId="0" xfId="0" applyAlignment="1" applyBorder="1" applyFont="1">
      <alignment horizontal="left" readingOrder="0" vertical="center"/>
    </xf>
    <xf borderId="0" fillId="0" fontId="3" numFmtId="0" xfId="0" applyAlignment="1" applyFont="1">
      <alignment horizontal="left" readingOrder="0" vertical="center"/>
    </xf>
    <xf borderId="2" fillId="0" fontId="3" numFmtId="164" xfId="0" applyAlignment="1" applyBorder="1" applyFont="1" applyNumberFormat="1">
      <alignment horizontal="left" readingOrder="0" vertical="center"/>
    </xf>
    <xf borderId="1" fillId="4" fontId="4" numFmtId="0" xfId="0" applyAlignment="1" applyBorder="1" applyFill="1" applyFont="1">
      <alignment horizontal="left" readingOrder="0"/>
    </xf>
    <xf borderId="1" fillId="3" fontId="7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readingOrder="0" vertical="center"/>
    </xf>
    <xf borderId="1" fillId="5" fontId="7" numFmtId="0" xfId="0" applyAlignment="1" applyBorder="1" applyFill="1" applyFont="1">
      <alignment horizontal="center" readingOrder="0" vertical="center"/>
    </xf>
    <xf borderId="1" fillId="5" fontId="5" numFmtId="0" xfId="0" applyAlignment="1" applyBorder="1" applyFont="1">
      <alignment horizontal="center" vertical="center"/>
    </xf>
    <xf borderId="1" fillId="5" fontId="8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4" width="24.14"/>
    <col customWidth="1" min="5" max="5" width="61.57"/>
  </cols>
  <sheetData>
    <row r="1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" t="s">
        <v>0</v>
      </c>
      <c r="C2" s="3" t="s">
        <v>1</v>
      </c>
      <c r="D2" s="3" t="s">
        <v>2</v>
      </c>
      <c r="E2" s="3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" t="s">
        <v>4</v>
      </c>
      <c r="C3" s="4" t="s">
        <v>5</v>
      </c>
      <c r="D3" s="4" t="s">
        <v>6</v>
      </c>
      <c r="E3" s="4" t="s">
        <v>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 t="s">
        <v>8</v>
      </c>
      <c r="C4" s="4" t="s">
        <v>5</v>
      </c>
      <c r="D4" s="4" t="s">
        <v>6</v>
      </c>
      <c r="E4" s="4" t="s">
        <v>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4" t="s">
        <v>10</v>
      </c>
      <c r="C5" s="4" t="s">
        <v>11</v>
      </c>
      <c r="D5" s="4" t="s">
        <v>12</v>
      </c>
      <c r="E5" s="4" t="s">
        <v>13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 t="s">
        <v>14</v>
      </c>
      <c r="C6" s="4">
        <v>100.0</v>
      </c>
      <c r="D6" s="4" t="s">
        <v>15</v>
      </c>
      <c r="E6" s="4" t="s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4" t="s">
        <v>17</v>
      </c>
      <c r="C7" s="4">
        <v>176.0</v>
      </c>
      <c r="D7" s="4" t="s">
        <v>15</v>
      </c>
      <c r="E7" s="4" t="s">
        <v>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4" t="s">
        <v>19</v>
      </c>
      <c r="C8" s="4" t="s">
        <v>5</v>
      </c>
      <c r="D8" s="4" t="s">
        <v>20</v>
      </c>
      <c r="E8" s="4" t="s">
        <v>21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4" t="s">
        <v>22</v>
      </c>
      <c r="C9" s="4">
        <v>2.0</v>
      </c>
      <c r="D9" s="4" t="s">
        <v>20</v>
      </c>
      <c r="E9" s="4" t="s">
        <v>23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4" t="s">
        <v>24</v>
      </c>
      <c r="C10" s="4">
        <v>13.0</v>
      </c>
      <c r="D10" s="4" t="s">
        <v>20</v>
      </c>
      <c r="E10" s="4" t="s">
        <v>25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4" t="s">
        <v>26</v>
      </c>
      <c r="C11" s="4" t="s">
        <v>11</v>
      </c>
      <c r="D11" s="4" t="s">
        <v>27</v>
      </c>
      <c r="E11" s="4" t="s">
        <v>28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4" t="s">
        <v>29</v>
      </c>
      <c r="C12" s="4">
        <v>0.27</v>
      </c>
      <c r="D12" s="4" t="s">
        <v>27</v>
      </c>
      <c r="E12" s="4" t="s">
        <v>30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4" t="s">
        <v>31</v>
      </c>
      <c r="C13" s="4">
        <v>604.0</v>
      </c>
      <c r="D13" s="4" t="s">
        <v>32</v>
      </c>
      <c r="E13" s="4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4" t="s">
        <v>34</v>
      </c>
      <c r="C14" s="4">
        <v>101.0</v>
      </c>
      <c r="D14" s="4" t="s">
        <v>6</v>
      </c>
      <c r="E14" s="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4" t="s">
        <v>36</v>
      </c>
      <c r="C15" s="4">
        <v>0.95</v>
      </c>
      <c r="D15" s="4" t="s">
        <v>32</v>
      </c>
      <c r="E15" s="4" t="s">
        <v>37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 t="s">
        <v>38</v>
      </c>
      <c r="C16" s="4">
        <v>0.31</v>
      </c>
      <c r="D16" s="4" t="s">
        <v>6</v>
      </c>
      <c r="E16" s="4" t="s">
        <v>39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 t="s">
        <v>40</v>
      </c>
      <c r="C17" s="4" t="s">
        <v>5</v>
      </c>
      <c r="D17" s="4" t="s">
        <v>41</v>
      </c>
      <c r="E17" s="4" t="s">
        <v>42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4" t="s">
        <v>43</v>
      </c>
      <c r="C18" s="4">
        <v>0.62</v>
      </c>
      <c r="D18" s="4" t="s">
        <v>27</v>
      </c>
      <c r="E18" s="4" t="s">
        <v>44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4" t="s">
        <v>45</v>
      </c>
      <c r="C19" s="4" t="s">
        <v>11</v>
      </c>
      <c r="D19" s="4" t="s">
        <v>27</v>
      </c>
      <c r="E19" s="4" t="s">
        <v>46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" t="s">
        <v>47</v>
      </c>
      <c r="C20" s="4" t="s">
        <v>11</v>
      </c>
      <c r="D20" s="4" t="s">
        <v>27</v>
      </c>
      <c r="E20" s="4" t="s">
        <v>48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4" t="s">
        <v>49</v>
      </c>
      <c r="C21" s="4" t="s">
        <v>11</v>
      </c>
      <c r="D21" s="4" t="s">
        <v>27</v>
      </c>
      <c r="E21" s="4" t="s">
        <v>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4" t="s">
        <v>51</v>
      </c>
      <c r="C22" s="4" t="s">
        <v>11</v>
      </c>
      <c r="D22" s="4" t="s">
        <v>27</v>
      </c>
      <c r="E22" s="4" t="s">
        <v>28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4" t="s">
        <v>52</v>
      </c>
      <c r="C23" s="4" t="s">
        <v>11</v>
      </c>
      <c r="D23" s="4" t="s">
        <v>27</v>
      </c>
      <c r="E23" s="4" t="s">
        <v>53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4" t="s">
        <v>54</v>
      </c>
      <c r="C24" s="4">
        <v>0.45</v>
      </c>
      <c r="D24" s="4" t="s">
        <v>27</v>
      </c>
      <c r="E24" s="4" t="s">
        <v>55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4" t="s">
        <v>56</v>
      </c>
      <c r="C25" s="4" t="s">
        <v>11</v>
      </c>
      <c r="D25" s="4" t="s">
        <v>27</v>
      </c>
      <c r="E25" s="4" t="s">
        <v>57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4" t="s">
        <v>58</v>
      </c>
      <c r="C26" s="4" t="s">
        <v>5</v>
      </c>
      <c r="D26" s="4" t="s">
        <v>59</v>
      </c>
      <c r="E26" s="4" t="s">
        <v>60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4" t="s">
        <v>61</v>
      </c>
      <c r="C27" s="4" t="s">
        <v>5</v>
      </c>
      <c r="D27" s="4" t="s">
        <v>62</v>
      </c>
      <c r="E27" s="4" t="s">
        <v>63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4" t="s">
        <v>64</v>
      </c>
      <c r="C28" s="4">
        <v>26.0</v>
      </c>
      <c r="D28" s="4" t="s">
        <v>59</v>
      </c>
      <c r="E28" s="4" t="s">
        <v>65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4" t="s">
        <v>66</v>
      </c>
      <c r="C29" s="4">
        <v>0.66</v>
      </c>
      <c r="D29" s="4" t="s">
        <v>41</v>
      </c>
      <c r="E29" s="4" t="s">
        <v>67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5" t="s">
        <v>68</v>
      </c>
      <c r="C30" s="4">
        <v>0.0025</v>
      </c>
      <c r="D30" s="4" t="s">
        <v>41</v>
      </c>
      <c r="E30" s="4" t="s">
        <v>67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5" t="s">
        <v>69</v>
      </c>
      <c r="C31" s="4">
        <v>0.0073</v>
      </c>
      <c r="D31" s="4" t="s">
        <v>41</v>
      </c>
      <c r="E31" s="4" t="s">
        <v>67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5" t="s">
        <v>70</v>
      </c>
      <c r="C32" s="4">
        <v>0.65</v>
      </c>
      <c r="D32" s="4" t="s">
        <v>41</v>
      </c>
      <c r="E32" s="4" t="s">
        <v>67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6" t="s">
        <v>71</v>
      </c>
      <c r="C33" s="4">
        <v>0.42</v>
      </c>
      <c r="D33" s="4" t="s">
        <v>27</v>
      </c>
      <c r="E33" s="4" t="s">
        <v>72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6" t="s">
        <v>73</v>
      </c>
      <c r="C34" s="4">
        <v>0.46</v>
      </c>
      <c r="D34" s="4" t="s">
        <v>27</v>
      </c>
      <c r="E34" s="4" t="s">
        <v>72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6" t="s">
        <v>74</v>
      </c>
      <c r="C35" s="4">
        <v>0.41</v>
      </c>
      <c r="D35" s="4" t="s">
        <v>27</v>
      </c>
      <c r="E35" s="4" t="s">
        <v>72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7"/>
      <c r="C36" s="7"/>
      <c r="D36" s="7"/>
      <c r="E36" s="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7"/>
      <c r="C37" s="7"/>
      <c r="D37" s="7"/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8"/>
      <c r="C48" s="9"/>
      <c r="D48" s="10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8"/>
      <c r="C49" s="9"/>
      <c r="D49" s="10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8"/>
      <c r="C50" s="9"/>
      <c r="D50" s="10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">
    <mergeCell ref="C48:E48"/>
    <mergeCell ref="C49:E49"/>
    <mergeCell ref="C50:E50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8.14"/>
  </cols>
  <sheetData>
    <row r="1">
      <c r="A1" s="3" t="s">
        <v>0</v>
      </c>
      <c r="B1" s="3" t="s">
        <v>1</v>
      </c>
      <c r="C1" s="3" t="s">
        <v>2</v>
      </c>
      <c r="D1" s="21"/>
      <c r="E1" s="3" t="s">
        <v>0</v>
      </c>
      <c r="F1" s="22" t="s">
        <v>75</v>
      </c>
      <c r="G1" s="10"/>
      <c r="H1" s="11"/>
    </row>
    <row r="2">
      <c r="A2" s="4" t="s">
        <v>302</v>
      </c>
      <c r="B2" s="4">
        <v>3.212</v>
      </c>
      <c r="C2" s="4" t="s">
        <v>6</v>
      </c>
      <c r="D2" s="23"/>
      <c r="E2" s="4" t="s">
        <v>303</v>
      </c>
      <c r="F2" s="24">
        <f> B33*(B3/(B3+B15))*(B13/(B3+B13))*(B2/(B2+B14))*(B12/(B12+B2))</f>
        <v>0.2170680025</v>
      </c>
      <c r="G2" s="10"/>
      <c r="H2" s="11"/>
    </row>
    <row r="3">
      <c r="A3" s="4" t="s">
        <v>304</v>
      </c>
      <c r="B3" s="4">
        <v>0.501</v>
      </c>
      <c r="C3" s="4" t="s">
        <v>6</v>
      </c>
      <c r="D3" s="23"/>
      <c r="E3" s="4" t="s">
        <v>305</v>
      </c>
      <c r="F3" s="24">
        <f> B34*(B28^(((B25-B27)/B27)^2))*(B29^((B25-B27)/B27))</f>
        <v>0.155476486</v>
      </c>
      <c r="G3" s="10"/>
      <c r="H3" s="11"/>
    </row>
    <row r="4">
      <c r="A4" s="4" t="s">
        <v>10</v>
      </c>
      <c r="B4" s="4" t="s">
        <v>11</v>
      </c>
      <c r="C4" s="4" t="s">
        <v>12</v>
      </c>
      <c r="D4" s="23"/>
      <c r="E4" s="4" t="s">
        <v>306</v>
      </c>
      <c r="F4" s="24">
        <f> B32*(B30^(((B7-B9)/B9)^2))*(B31^((B7-B9)/B9))</f>
        <v>0.2641934402</v>
      </c>
      <c r="G4" s="10"/>
      <c r="H4" s="11"/>
    </row>
    <row r="5">
      <c r="A5" s="4" t="s">
        <v>307</v>
      </c>
      <c r="B5" s="4">
        <v>100.0</v>
      </c>
      <c r="C5" s="4" t="s">
        <v>15</v>
      </c>
      <c r="D5" s="23"/>
      <c r="E5" s="4" t="s">
        <v>26</v>
      </c>
      <c r="F5" s="24">
        <f> -1.24851 + 0.662*B16 - 0.08514*((B16)^2) - 0.00052*((B16)^3) + 0.0008*((B16)^4) - 0.00004*((B16)^5)</f>
        <v>0.2863267473</v>
      </c>
      <c r="G5" s="10"/>
      <c r="H5" s="11"/>
    </row>
    <row r="6">
      <c r="A6" s="4" t="s">
        <v>308</v>
      </c>
      <c r="B6" s="4">
        <v>176.0</v>
      </c>
      <c r="C6" s="4" t="s">
        <v>15</v>
      </c>
      <c r="D6" s="23"/>
      <c r="E6" s="4" t="s">
        <v>309</v>
      </c>
      <c r="F6" s="24">
        <f> B23 * (F5/B11)</f>
        <v>0.4772112455</v>
      </c>
      <c r="G6" s="10"/>
      <c r="H6" s="11"/>
    </row>
    <row r="7">
      <c r="A7" s="4" t="s">
        <v>19</v>
      </c>
      <c r="B7" s="4">
        <v>8.4</v>
      </c>
      <c r="C7" s="4" t="s">
        <v>20</v>
      </c>
      <c r="D7" s="23"/>
      <c r="E7" s="4" t="s">
        <v>310</v>
      </c>
      <c r="F7" s="24">
        <f> B17 *(B28^(((B25-B27)/B27)^2))*(B29^((B25-B27)/B27))*(B30^(((B7-B9)/B9)^2))*(B31^((B7-B9)/B9))*(B3/(B3+B15))*(B13/(B3+B13))*(B2/(B2+B14))*(B12/(B12+B2)) * (F5/B11)</f>
        <v>0.07400846935</v>
      </c>
      <c r="G7" s="10"/>
      <c r="H7" s="11"/>
    </row>
    <row r="8">
      <c r="A8" s="4" t="s">
        <v>311</v>
      </c>
      <c r="B8" s="4">
        <v>2.0</v>
      </c>
      <c r="C8" s="4" t="s">
        <v>20</v>
      </c>
      <c r="D8" s="23"/>
      <c r="E8" s="4" t="s">
        <v>312</v>
      </c>
      <c r="F8" s="24">
        <f> (1/B26) * ln(B6/((B6-B5)*EXP(-F7*B26) +B5))</f>
        <v>0.02996657025</v>
      </c>
      <c r="G8" s="10"/>
      <c r="H8" s="11"/>
    </row>
    <row r="9">
      <c r="A9" s="4" t="s">
        <v>313</v>
      </c>
      <c r="B9" s="4">
        <v>13.0</v>
      </c>
      <c r="C9" s="4" t="s">
        <v>20</v>
      </c>
      <c r="D9" s="23"/>
      <c r="E9" s="4" t="s">
        <v>10</v>
      </c>
      <c r="F9" s="24">
        <f> (B6 * B5)/((B6-B5)*EXP(-F7*B26)+B5)</f>
        <v>109.4064555</v>
      </c>
      <c r="G9" s="10"/>
      <c r="H9" s="11"/>
    </row>
    <row r="10">
      <c r="A10" s="4" t="s">
        <v>26</v>
      </c>
      <c r="B10" s="4" t="s">
        <v>11</v>
      </c>
      <c r="C10" s="4" t="s">
        <v>27</v>
      </c>
      <c r="D10" s="23"/>
      <c r="E10" s="3" t="s">
        <v>0</v>
      </c>
      <c r="F10" s="22" t="s">
        <v>75</v>
      </c>
      <c r="G10" s="10"/>
      <c r="H10" s="11"/>
    </row>
    <row r="11">
      <c r="A11" s="4" t="s">
        <v>314</v>
      </c>
      <c r="B11" s="4">
        <v>0.27</v>
      </c>
      <c r="C11" s="4" t="s">
        <v>27</v>
      </c>
      <c r="D11" s="23"/>
      <c r="E11" s="4" t="s">
        <v>89</v>
      </c>
      <c r="F11" s="24">
        <f> 10 * 9.4065 + (1/3) * 9.4065</f>
        <v>97.2005</v>
      </c>
      <c r="G11" s="10"/>
      <c r="H11" s="11"/>
    </row>
    <row r="12">
      <c r="A12" s="4" t="s">
        <v>315</v>
      </c>
      <c r="B12" s="4">
        <v>604.0</v>
      </c>
      <c r="C12" s="4" t="s">
        <v>32</v>
      </c>
      <c r="D12" s="23"/>
    </row>
    <row r="13">
      <c r="A13" s="4" t="s">
        <v>316</v>
      </c>
      <c r="B13" s="4">
        <v>101.0</v>
      </c>
      <c r="C13" s="4" t="s">
        <v>6</v>
      </c>
      <c r="D13" s="23"/>
    </row>
    <row r="14">
      <c r="A14" s="4" t="s">
        <v>317</v>
      </c>
      <c r="B14" s="4">
        <v>0.95</v>
      </c>
      <c r="C14" s="4" t="s">
        <v>32</v>
      </c>
      <c r="D14" s="23"/>
    </row>
    <row r="15">
      <c r="A15" s="4" t="s">
        <v>318</v>
      </c>
      <c r="B15" s="4">
        <v>0.31</v>
      </c>
      <c r="C15" s="4" t="s">
        <v>6</v>
      </c>
      <c r="D15" s="23"/>
    </row>
    <row r="16">
      <c r="A16" s="4" t="s">
        <v>40</v>
      </c>
      <c r="B16" s="4">
        <v>7.22</v>
      </c>
      <c r="C16" s="4" t="s">
        <v>41</v>
      </c>
      <c r="D16" s="23"/>
    </row>
    <row r="17">
      <c r="A17" s="4" t="s">
        <v>43</v>
      </c>
      <c r="B17" s="4">
        <v>0.62</v>
      </c>
      <c r="C17" s="4" t="s">
        <v>27</v>
      </c>
      <c r="D17" s="23"/>
    </row>
    <row r="18">
      <c r="A18" s="4" t="s">
        <v>319</v>
      </c>
      <c r="B18" s="4" t="s">
        <v>11</v>
      </c>
      <c r="C18" s="4" t="s">
        <v>27</v>
      </c>
      <c r="D18" s="23"/>
    </row>
    <row r="19">
      <c r="A19" s="4" t="s">
        <v>320</v>
      </c>
      <c r="B19" s="4" t="s">
        <v>11</v>
      </c>
      <c r="C19" s="4" t="s">
        <v>27</v>
      </c>
      <c r="D19" s="23"/>
    </row>
    <row r="20">
      <c r="A20" s="4" t="s">
        <v>321</v>
      </c>
      <c r="B20" s="4" t="s">
        <v>11</v>
      </c>
      <c r="C20" s="4" t="s">
        <v>27</v>
      </c>
      <c r="D20" s="23"/>
    </row>
    <row r="21">
      <c r="A21" s="4" t="s">
        <v>322</v>
      </c>
      <c r="B21" s="4" t="s">
        <v>11</v>
      </c>
      <c r="C21" s="4" t="s">
        <v>27</v>
      </c>
      <c r="D21" s="23"/>
    </row>
    <row r="22">
      <c r="A22" s="4" t="s">
        <v>323</v>
      </c>
      <c r="B22" s="4" t="s">
        <v>11</v>
      </c>
      <c r="C22" s="4" t="s">
        <v>27</v>
      </c>
      <c r="D22" s="23"/>
    </row>
    <row r="23">
      <c r="A23" s="4" t="s">
        <v>324</v>
      </c>
      <c r="B23" s="4">
        <v>0.45</v>
      </c>
      <c r="C23" s="4" t="s">
        <v>27</v>
      </c>
      <c r="D23" s="23"/>
    </row>
    <row r="24">
      <c r="A24" s="4" t="s">
        <v>325</v>
      </c>
      <c r="B24" s="4" t="s">
        <v>11</v>
      </c>
      <c r="C24" s="4" t="s">
        <v>27</v>
      </c>
      <c r="D24" s="23"/>
    </row>
    <row r="25">
      <c r="A25" s="4" t="s">
        <v>58</v>
      </c>
      <c r="B25" s="4">
        <v>14.6</v>
      </c>
      <c r="C25" s="4" t="s">
        <v>59</v>
      </c>
      <c r="D25" s="23"/>
    </row>
    <row r="26">
      <c r="A26" s="4" t="s">
        <v>61</v>
      </c>
      <c r="B26" s="4">
        <v>3.0</v>
      </c>
      <c r="C26" s="4" t="s">
        <v>101</v>
      </c>
      <c r="D26" s="23"/>
    </row>
    <row r="27">
      <c r="A27" s="4" t="s">
        <v>326</v>
      </c>
      <c r="B27" s="4">
        <v>26.0</v>
      </c>
      <c r="C27" s="4" t="s">
        <v>59</v>
      </c>
      <c r="D27" s="23"/>
    </row>
    <row r="28">
      <c r="A28" s="4" t="s">
        <v>327</v>
      </c>
      <c r="B28" s="4">
        <v>0.0025</v>
      </c>
      <c r="C28" s="4" t="s">
        <v>41</v>
      </c>
      <c r="D28" s="23"/>
    </row>
    <row r="29">
      <c r="A29" s="25" t="s">
        <v>328</v>
      </c>
      <c r="B29" s="4">
        <v>0.66</v>
      </c>
      <c r="C29" s="4" t="s">
        <v>41</v>
      </c>
      <c r="D29" s="23"/>
    </row>
    <row r="30">
      <c r="A30" s="25" t="s">
        <v>329</v>
      </c>
      <c r="B30" s="4">
        <v>0.0073</v>
      </c>
      <c r="C30" s="4" t="s">
        <v>41</v>
      </c>
      <c r="D30" s="23"/>
    </row>
    <row r="31">
      <c r="A31" s="25" t="s">
        <v>330</v>
      </c>
      <c r="B31" s="4">
        <v>0.65</v>
      </c>
      <c r="C31" s="4" t="s">
        <v>41</v>
      </c>
      <c r="D31" s="23"/>
    </row>
    <row r="32">
      <c r="A32" s="6" t="s">
        <v>331</v>
      </c>
      <c r="B32" s="4">
        <v>0.42</v>
      </c>
      <c r="C32" s="4" t="s">
        <v>27</v>
      </c>
      <c r="D32" s="23"/>
    </row>
    <row r="33">
      <c r="A33" s="6" t="s">
        <v>332</v>
      </c>
      <c r="B33" s="4">
        <v>0.46</v>
      </c>
      <c r="C33" s="4" t="s">
        <v>27</v>
      </c>
      <c r="D33" s="23"/>
    </row>
    <row r="34">
      <c r="A34" s="6" t="s">
        <v>333</v>
      </c>
      <c r="B34" s="4">
        <v>0.41</v>
      </c>
      <c r="C34" s="4" t="s">
        <v>27</v>
      </c>
      <c r="D34" s="23"/>
    </row>
  </sheetData>
  <mergeCells count="11">
    <mergeCell ref="F8:H8"/>
    <mergeCell ref="F9:H9"/>
    <mergeCell ref="F10:H10"/>
    <mergeCell ref="F11:H11"/>
    <mergeCell ref="F1:H1"/>
    <mergeCell ref="F2:H2"/>
    <mergeCell ref="F3:H3"/>
    <mergeCell ref="F4:H4"/>
    <mergeCell ref="F5:H5"/>
    <mergeCell ref="F6:H6"/>
    <mergeCell ref="F7:H7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7.86"/>
    <col customWidth="1" min="3" max="3" width="21.29"/>
    <col customWidth="1" min="4" max="4" width="26.14"/>
  </cols>
  <sheetData>
    <row r="2">
      <c r="B2" s="26" t="s">
        <v>334</v>
      </c>
      <c r="C2" s="26" t="s">
        <v>335</v>
      </c>
      <c r="D2" s="26" t="s">
        <v>336</v>
      </c>
    </row>
    <row r="3">
      <c r="B3" s="27" t="s">
        <v>337</v>
      </c>
      <c r="C3" s="27">
        <v>6.0723</v>
      </c>
      <c r="D3" s="27">
        <v>31.0</v>
      </c>
    </row>
    <row r="4">
      <c r="B4" s="27" t="s">
        <v>338</v>
      </c>
      <c r="C4" s="27">
        <v>14.6399</v>
      </c>
      <c r="D4" s="27">
        <v>30.0</v>
      </c>
    </row>
    <row r="5">
      <c r="B5" s="27" t="s">
        <v>339</v>
      </c>
      <c r="C5" s="27">
        <v>76.4832</v>
      </c>
      <c r="D5" s="27">
        <v>3.0</v>
      </c>
    </row>
    <row r="6">
      <c r="B6" s="27" t="s">
        <v>340</v>
      </c>
      <c r="C6" s="27">
        <v>182.296</v>
      </c>
      <c r="D6" s="27">
        <v>3.0</v>
      </c>
    </row>
    <row r="7">
      <c r="B7" s="27" t="s">
        <v>341</v>
      </c>
      <c r="C7" s="27">
        <v>254.8903</v>
      </c>
      <c r="D7" s="27">
        <v>3.0</v>
      </c>
    </row>
    <row r="8">
      <c r="B8" s="27" t="s">
        <v>342</v>
      </c>
      <c r="C8" s="27">
        <v>263.8358</v>
      </c>
      <c r="D8" s="27">
        <v>3.0</v>
      </c>
    </row>
    <row r="9">
      <c r="B9" s="27" t="s">
        <v>343</v>
      </c>
      <c r="C9" s="27">
        <v>198.012</v>
      </c>
      <c r="D9" s="27">
        <v>3.0</v>
      </c>
    </row>
    <row r="10">
      <c r="B10" s="27" t="s">
        <v>344</v>
      </c>
      <c r="C10" s="27">
        <v>97.2005</v>
      </c>
      <c r="D10" s="27">
        <v>3.0</v>
      </c>
    </row>
    <row r="11">
      <c r="B11" s="28" t="s">
        <v>345</v>
      </c>
      <c r="C11" s="29">
        <f> sum(C3:C10)</f>
        <v>1093.43</v>
      </c>
      <c r="D11" s="30" t="s">
        <v>346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21.71"/>
  </cols>
  <sheetData>
    <row r="2">
      <c r="A2" s="12"/>
      <c r="B2" s="13"/>
      <c r="C2" s="13"/>
      <c r="D2" s="14"/>
    </row>
    <row r="3">
      <c r="A3" s="15"/>
      <c r="B3" s="16"/>
      <c r="C3" s="16"/>
      <c r="D3" s="17"/>
    </row>
    <row r="4">
      <c r="A4" s="15"/>
      <c r="B4" s="16"/>
      <c r="C4" s="16"/>
      <c r="D4" s="17"/>
    </row>
    <row r="5">
      <c r="A5" s="15"/>
      <c r="B5" s="16"/>
      <c r="C5" s="16"/>
      <c r="D5" s="17"/>
    </row>
    <row r="6">
      <c r="A6" s="18"/>
      <c r="B6" s="19"/>
      <c r="C6" s="19"/>
      <c r="D6" s="2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7.86"/>
    <col customWidth="1" min="6" max="6" width="19.57"/>
    <col customWidth="1" min="7" max="7" width="17.86"/>
    <col customWidth="1" min="8" max="8" width="14.71"/>
  </cols>
  <sheetData>
    <row r="1">
      <c r="A1" s="3" t="s">
        <v>0</v>
      </c>
      <c r="B1" s="3" t="s">
        <v>1</v>
      </c>
      <c r="C1" s="3" t="s">
        <v>2</v>
      </c>
      <c r="D1" s="21"/>
      <c r="E1" s="3" t="s">
        <v>0</v>
      </c>
      <c r="F1" s="22" t="s">
        <v>75</v>
      </c>
      <c r="G1" s="10"/>
      <c r="H1" s="11"/>
    </row>
    <row r="2">
      <c r="A2" s="4" t="s">
        <v>76</v>
      </c>
      <c r="B2" s="4">
        <v>3.021</v>
      </c>
      <c r="C2" s="4" t="s">
        <v>6</v>
      </c>
      <c r="D2" s="23"/>
      <c r="E2" s="4" t="s">
        <v>77</v>
      </c>
      <c r="F2" s="24">
        <f> B33*(B3/(B3+B15))*(B13/(B3+B13))*(B2/(B2+B14))*(B12/(B12+B2))</f>
        <v>0.2439982904</v>
      </c>
      <c r="G2" s="10"/>
      <c r="H2" s="11"/>
    </row>
    <row r="3">
      <c r="A3" s="4" t="s">
        <v>78</v>
      </c>
      <c r="B3" s="4">
        <v>0.744</v>
      </c>
      <c r="C3" s="4" t="s">
        <v>6</v>
      </c>
      <c r="D3" s="23"/>
      <c r="E3" s="4" t="s">
        <v>79</v>
      </c>
      <c r="F3" s="24">
        <f> B34*(B28^(((B25-B27)/B27)^2))*(B29^((B25-B27)/B27))</f>
        <v>0.01372270512</v>
      </c>
      <c r="G3" s="10"/>
      <c r="H3" s="11"/>
    </row>
    <row r="4">
      <c r="A4" s="4" t="s">
        <v>10</v>
      </c>
      <c r="B4" s="4" t="s">
        <v>11</v>
      </c>
      <c r="C4" s="4" t="s">
        <v>12</v>
      </c>
      <c r="D4" s="23"/>
      <c r="E4" s="4" t="s">
        <v>80</v>
      </c>
      <c r="F4" s="24">
        <f> B32*(B30^(((B7-B9)/B9)^2))*(B31^((B7-B9)/B9))</f>
        <v>0.1629713656</v>
      </c>
      <c r="G4" s="10"/>
      <c r="H4" s="11"/>
    </row>
    <row r="5">
      <c r="A5" s="4" t="s">
        <v>81</v>
      </c>
      <c r="B5" s="4">
        <v>100.0</v>
      </c>
      <c r="C5" s="4" t="s">
        <v>15</v>
      </c>
      <c r="D5" s="23"/>
      <c r="E5" s="4" t="s">
        <v>26</v>
      </c>
      <c r="F5" s="24">
        <f> -1.24851 + 0.662*B16 - 0.08514*((B16)^2) - 0.00052*((B16)^3) + 0.0008*((B16)^4) - 0.00004*((B16)^5)</f>
        <v>0.29002125</v>
      </c>
      <c r="G5" s="10"/>
      <c r="H5" s="11"/>
    </row>
    <row r="6">
      <c r="A6" s="4" t="s">
        <v>82</v>
      </c>
      <c r="B6" s="4">
        <v>176.0</v>
      </c>
      <c r="C6" s="4" t="s">
        <v>15</v>
      </c>
      <c r="D6" s="23"/>
      <c r="E6" s="4" t="s">
        <v>83</v>
      </c>
      <c r="F6" s="24">
        <f> B23 * (F5/B11)</f>
        <v>0.48336875</v>
      </c>
      <c r="G6" s="10"/>
      <c r="H6" s="11"/>
    </row>
    <row r="7">
      <c r="A7" s="4" t="s">
        <v>19</v>
      </c>
      <c r="B7" s="4">
        <v>6.7</v>
      </c>
      <c r="C7" s="4" t="s">
        <v>20</v>
      </c>
      <c r="D7" s="23"/>
      <c r="E7" s="4" t="s">
        <v>84</v>
      </c>
      <c r="F7" s="24">
        <f> B17 *(B28^(((B25-B27)/B27)^2))*(B29^((B25-B27)/B27))*(B30^(((B7-B9)/B9)^2))*(B31^((B7-B9)/B9))*(B3/(B3+B15))*(B13/(B3+B13))*(B2/(B2+B14))*(B12/(B12+B2)) * (F5/B11)</f>
        <v>0.004587801148</v>
      </c>
      <c r="G7" s="10"/>
      <c r="H7" s="11"/>
    </row>
    <row r="8">
      <c r="A8" s="4" t="s">
        <v>85</v>
      </c>
      <c r="B8" s="4">
        <v>2.0</v>
      </c>
      <c r="C8" s="4" t="s">
        <v>20</v>
      </c>
      <c r="D8" s="23"/>
      <c r="E8" s="4" t="s">
        <v>86</v>
      </c>
      <c r="F8" s="24">
        <f> (1/B26) * ln(B6/((B6-B5)*EXP(-F7*B26) +B5))</f>
        <v>0.001901631946</v>
      </c>
      <c r="G8" s="10"/>
      <c r="H8" s="11"/>
    </row>
    <row r="9">
      <c r="A9" s="4" t="s">
        <v>87</v>
      </c>
      <c r="B9" s="4">
        <v>13.0</v>
      </c>
      <c r="C9" s="4" t="s">
        <v>20</v>
      </c>
      <c r="D9" s="23"/>
      <c r="E9" s="4" t="s">
        <v>10</v>
      </c>
      <c r="F9" s="24">
        <f> (B6 * B5)/((B6-B5)*EXP(-F7*B26)+B5)</f>
        <v>106.0722829</v>
      </c>
      <c r="G9" s="10"/>
      <c r="H9" s="11"/>
    </row>
    <row r="10">
      <c r="A10" s="4" t="s">
        <v>26</v>
      </c>
      <c r="B10" s="4" t="s">
        <v>11</v>
      </c>
      <c r="C10" s="4" t="s">
        <v>27</v>
      </c>
      <c r="D10" s="23"/>
      <c r="E10" s="3" t="s">
        <v>0</v>
      </c>
      <c r="F10" s="22" t="s">
        <v>75</v>
      </c>
      <c r="G10" s="10"/>
      <c r="H10" s="11"/>
    </row>
    <row r="11">
      <c r="A11" s="4" t="s">
        <v>88</v>
      </c>
      <c r="B11" s="4">
        <v>0.27</v>
      </c>
      <c r="C11" s="4" t="s">
        <v>27</v>
      </c>
      <c r="D11" s="23"/>
      <c r="E11" s="4" t="s">
        <v>89</v>
      </c>
      <c r="F11" s="24">
        <v>6.0723</v>
      </c>
      <c r="G11" s="10"/>
      <c r="H11" s="11"/>
    </row>
    <row r="12">
      <c r="A12" s="4" t="s">
        <v>90</v>
      </c>
      <c r="B12" s="4">
        <v>604.0</v>
      </c>
      <c r="C12" s="4" t="s">
        <v>32</v>
      </c>
      <c r="D12" s="23"/>
    </row>
    <row r="13">
      <c r="A13" s="4" t="s">
        <v>91</v>
      </c>
      <c r="B13" s="4">
        <v>101.0</v>
      </c>
      <c r="C13" s="4" t="s">
        <v>6</v>
      </c>
      <c r="D13" s="23"/>
    </row>
    <row r="14">
      <c r="A14" s="4" t="s">
        <v>92</v>
      </c>
      <c r="B14" s="4">
        <v>0.95</v>
      </c>
      <c r="C14" s="4" t="s">
        <v>32</v>
      </c>
      <c r="D14" s="23"/>
    </row>
    <row r="15">
      <c r="A15" s="4" t="s">
        <v>93</v>
      </c>
      <c r="B15" s="4">
        <v>0.31</v>
      </c>
      <c r="C15" s="4" t="s">
        <v>6</v>
      </c>
      <c r="D15" s="23"/>
    </row>
    <row r="16">
      <c r="A16" s="4" t="s">
        <v>40</v>
      </c>
      <c r="B16" s="4">
        <v>7.5</v>
      </c>
      <c r="C16" s="4" t="s">
        <v>41</v>
      </c>
      <c r="D16" s="23"/>
    </row>
    <row r="17">
      <c r="A17" s="4" t="s">
        <v>43</v>
      </c>
      <c r="B17" s="4">
        <v>0.62</v>
      </c>
      <c r="C17" s="4" t="s">
        <v>27</v>
      </c>
      <c r="D17" s="23"/>
    </row>
    <row r="18">
      <c r="A18" s="4" t="s">
        <v>94</v>
      </c>
      <c r="B18" s="4" t="s">
        <v>11</v>
      </c>
      <c r="C18" s="4" t="s">
        <v>27</v>
      </c>
      <c r="D18" s="23"/>
    </row>
    <row r="19">
      <c r="A19" s="4" t="s">
        <v>95</v>
      </c>
      <c r="B19" s="4" t="s">
        <v>11</v>
      </c>
      <c r="C19" s="4" t="s">
        <v>27</v>
      </c>
      <c r="D19" s="23"/>
    </row>
    <row r="20">
      <c r="A20" s="4" t="s">
        <v>96</v>
      </c>
      <c r="B20" s="4" t="s">
        <v>11</v>
      </c>
      <c r="C20" s="4" t="s">
        <v>27</v>
      </c>
      <c r="D20" s="23"/>
    </row>
    <row r="21">
      <c r="A21" s="4" t="s">
        <v>97</v>
      </c>
      <c r="B21" s="4" t="s">
        <v>11</v>
      </c>
      <c r="C21" s="4" t="s">
        <v>27</v>
      </c>
      <c r="D21" s="23"/>
    </row>
    <row r="22">
      <c r="A22" s="4" t="s">
        <v>98</v>
      </c>
      <c r="B22" s="4" t="s">
        <v>11</v>
      </c>
      <c r="C22" s="4" t="s">
        <v>27</v>
      </c>
      <c r="D22" s="23"/>
    </row>
    <row r="23">
      <c r="A23" s="4" t="s">
        <v>99</v>
      </c>
      <c r="B23" s="4">
        <v>0.45</v>
      </c>
      <c r="C23" s="4" t="s">
        <v>27</v>
      </c>
      <c r="D23" s="23"/>
    </row>
    <row r="24">
      <c r="A24" s="4" t="s">
        <v>100</v>
      </c>
      <c r="B24" s="4" t="s">
        <v>11</v>
      </c>
      <c r="C24" s="4" t="s">
        <v>27</v>
      </c>
      <c r="D24" s="23"/>
    </row>
    <row r="25">
      <c r="A25" s="4" t="s">
        <v>58</v>
      </c>
      <c r="B25" s="4">
        <v>5.5</v>
      </c>
      <c r="C25" s="4" t="s">
        <v>59</v>
      </c>
      <c r="D25" s="23"/>
    </row>
    <row r="26">
      <c r="A26" s="4" t="s">
        <v>61</v>
      </c>
      <c r="B26" s="4">
        <v>31.0</v>
      </c>
      <c r="C26" s="4" t="s">
        <v>101</v>
      </c>
      <c r="D26" s="23"/>
    </row>
    <row r="27">
      <c r="A27" s="4" t="s">
        <v>102</v>
      </c>
      <c r="B27" s="4">
        <v>26.0</v>
      </c>
      <c r="C27" s="4" t="s">
        <v>59</v>
      </c>
      <c r="D27" s="23"/>
    </row>
    <row r="28">
      <c r="A28" s="4" t="s">
        <v>103</v>
      </c>
      <c r="B28" s="4">
        <v>0.0025</v>
      </c>
      <c r="C28" s="4" t="s">
        <v>41</v>
      </c>
      <c r="D28" s="23"/>
    </row>
    <row r="29">
      <c r="A29" s="25" t="s">
        <v>104</v>
      </c>
      <c r="B29" s="4">
        <v>0.66</v>
      </c>
      <c r="C29" s="4" t="s">
        <v>41</v>
      </c>
      <c r="D29" s="23"/>
    </row>
    <row r="30">
      <c r="A30" s="25" t="s">
        <v>105</v>
      </c>
      <c r="B30" s="4">
        <v>0.0073</v>
      </c>
      <c r="C30" s="4" t="s">
        <v>41</v>
      </c>
      <c r="D30" s="23"/>
    </row>
    <row r="31">
      <c r="A31" s="25" t="s">
        <v>106</v>
      </c>
      <c r="B31" s="4">
        <v>0.65</v>
      </c>
      <c r="C31" s="4" t="s">
        <v>41</v>
      </c>
      <c r="D31" s="23"/>
    </row>
    <row r="32">
      <c r="A32" s="6" t="s">
        <v>107</v>
      </c>
      <c r="B32" s="4">
        <v>0.42</v>
      </c>
      <c r="C32" s="4" t="s">
        <v>27</v>
      </c>
      <c r="D32" s="23"/>
    </row>
    <row r="33">
      <c r="A33" s="6" t="s">
        <v>108</v>
      </c>
      <c r="B33" s="4">
        <v>0.46</v>
      </c>
      <c r="C33" s="4" t="s">
        <v>27</v>
      </c>
      <c r="D33" s="23"/>
    </row>
    <row r="34">
      <c r="A34" s="6" t="s">
        <v>109</v>
      </c>
      <c r="B34" s="4">
        <v>0.41</v>
      </c>
      <c r="C34" s="4" t="s">
        <v>27</v>
      </c>
      <c r="D34" s="23"/>
    </row>
  </sheetData>
  <mergeCells count="11">
    <mergeCell ref="F8:H8"/>
    <mergeCell ref="F9:H9"/>
    <mergeCell ref="F10:H10"/>
    <mergeCell ref="F11:H11"/>
    <mergeCell ref="F1:H1"/>
    <mergeCell ref="F2:H2"/>
    <mergeCell ref="F3:H3"/>
    <mergeCell ref="F4:H4"/>
    <mergeCell ref="F5:H5"/>
    <mergeCell ref="F6:H6"/>
    <mergeCell ref="F7:H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8.29"/>
  </cols>
  <sheetData>
    <row r="1">
      <c r="A1" s="3" t="s">
        <v>0</v>
      </c>
      <c r="B1" s="3" t="s">
        <v>1</v>
      </c>
      <c r="C1" s="3" t="s">
        <v>2</v>
      </c>
      <c r="D1" s="21"/>
      <c r="E1" s="3" t="s">
        <v>0</v>
      </c>
      <c r="F1" s="22" t="s">
        <v>75</v>
      </c>
      <c r="G1" s="10"/>
      <c r="H1" s="11"/>
    </row>
    <row r="2">
      <c r="A2" s="4" t="s">
        <v>110</v>
      </c>
      <c r="B2" s="4">
        <f> (3.021 + 2.786)/2</f>
        <v>2.9035</v>
      </c>
      <c r="C2" s="4" t="s">
        <v>6</v>
      </c>
      <c r="D2" s="23"/>
      <c r="E2" s="4" t="s">
        <v>111</v>
      </c>
      <c r="F2" s="24">
        <f> B33*(B3/(B3+B15))*(B13/(B3+B13))*(B2/(B2+B14))*(B12/(B12+B2))</f>
        <v>0.2337815072</v>
      </c>
      <c r="G2" s="10"/>
      <c r="H2" s="11"/>
    </row>
    <row r="3">
      <c r="A3" s="4" t="s">
        <v>112</v>
      </c>
      <c r="B3" s="4">
        <f> (0.744 + 0.587)/2</f>
        <v>0.6655</v>
      </c>
      <c r="C3" s="4" t="s">
        <v>6</v>
      </c>
      <c r="D3" s="23"/>
      <c r="E3" s="4" t="s">
        <v>113</v>
      </c>
      <c r="F3" s="24">
        <f> B34*(B28^(((B25-B27)/B27)^2))*(B29^((B25-B27)/B27))</f>
        <v>0.02414381034</v>
      </c>
      <c r="G3" s="10"/>
      <c r="H3" s="11"/>
    </row>
    <row r="4">
      <c r="A4" s="4" t="s">
        <v>10</v>
      </c>
      <c r="B4" s="4" t="s">
        <v>11</v>
      </c>
      <c r="C4" s="4" t="s">
        <v>12</v>
      </c>
      <c r="D4" s="23"/>
      <c r="E4" s="4" t="s">
        <v>114</v>
      </c>
      <c r="F4" s="24">
        <f> B32*(B30^(((B7-B9)/B9)^2))*(B31^((B7-B9)/B9))</f>
        <v>0.2455877459</v>
      </c>
      <c r="G4" s="10"/>
      <c r="H4" s="11"/>
    </row>
    <row r="5">
      <c r="A5" s="4" t="s">
        <v>115</v>
      </c>
      <c r="B5" s="4">
        <v>100.0</v>
      </c>
      <c r="C5" s="4" t="s">
        <v>15</v>
      </c>
      <c r="D5" s="23"/>
      <c r="E5" s="4" t="s">
        <v>26</v>
      </c>
      <c r="F5" s="24">
        <f> -1.24851 + 0.662*B16 - 0.08514*((B16)^2) - 0.00052*((B16)^3) + 0.0008*((B16)^4) - 0.00004*((B16)^5)</f>
        <v>0.2908233094</v>
      </c>
      <c r="G5" s="10"/>
      <c r="H5" s="11"/>
    </row>
    <row r="6">
      <c r="A6" s="4" t="s">
        <v>116</v>
      </c>
      <c r="B6" s="4">
        <v>176.0</v>
      </c>
      <c r="C6" s="4" t="s">
        <v>15</v>
      </c>
      <c r="D6" s="23"/>
      <c r="E6" s="4" t="s">
        <v>117</v>
      </c>
      <c r="F6" s="24">
        <f> B23 * (F5/B11)</f>
        <v>0.4847055156</v>
      </c>
      <c r="G6" s="10"/>
      <c r="H6" s="11"/>
    </row>
    <row r="7">
      <c r="A7" s="4" t="s">
        <v>19</v>
      </c>
      <c r="B7" s="4">
        <v>8.1</v>
      </c>
      <c r="C7" s="4" t="s">
        <v>20</v>
      </c>
      <c r="D7" s="23"/>
      <c r="E7" s="4" t="s">
        <v>118</v>
      </c>
      <c r="F7" s="24">
        <f> B17 *(B28^(((B25-B27)/B27)^2))*(B29^((B25-B27)/B27))*(B30^(((B7-B9)/B9)^2))*(B31^((B7-B9)/B9))*(B3/(B3+B15))*(B13/(B3+B13))*(B2/(B2+B14))*(B12/(B12+B2)) * (F5/B11)</f>
        <v>0.01168661715</v>
      </c>
      <c r="G7" s="10"/>
      <c r="H7" s="11"/>
    </row>
    <row r="8">
      <c r="A8" s="4" t="s">
        <v>119</v>
      </c>
      <c r="B8" s="4">
        <v>2.0</v>
      </c>
      <c r="C8" s="4" t="s">
        <v>20</v>
      </c>
      <c r="D8" s="23"/>
      <c r="E8" s="4" t="s">
        <v>120</v>
      </c>
      <c r="F8" s="24">
        <f> (1/B26) * ln(B6/((B6-B5)*EXP(-F7*B26) +B5))</f>
        <v>0.004554181959</v>
      </c>
      <c r="G8" s="10"/>
      <c r="H8" s="11"/>
    </row>
    <row r="9">
      <c r="A9" s="4" t="s">
        <v>121</v>
      </c>
      <c r="B9" s="4">
        <v>13.0</v>
      </c>
      <c r="C9" s="4" t="s">
        <v>20</v>
      </c>
      <c r="D9" s="23"/>
      <c r="E9" s="4" t="s">
        <v>10</v>
      </c>
      <c r="F9" s="24">
        <f> (B6 * B5)/((B6-B5)*EXP(-F7*B26)+B5)</f>
        <v>114.6398695</v>
      </c>
      <c r="G9" s="10"/>
      <c r="H9" s="11"/>
    </row>
    <row r="10">
      <c r="A10" s="4" t="s">
        <v>26</v>
      </c>
      <c r="B10" s="4" t="s">
        <v>11</v>
      </c>
      <c r="C10" s="4" t="s">
        <v>27</v>
      </c>
      <c r="D10" s="23"/>
      <c r="E10" s="3" t="s">
        <v>0</v>
      </c>
      <c r="F10" s="22" t="s">
        <v>75</v>
      </c>
      <c r="G10" s="10"/>
      <c r="H10" s="11"/>
    </row>
    <row r="11">
      <c r="A11" s="4" t="s">
        <v>122</v>
      </c>
      <c r="B11" s="4">
        <v>0.27</v>
      </c>
      <c r="C11" s="4" t="s">
        <v>27</v>
      </c>
      <c r="D11" s="23"/>
      <c r="E11" s="4" t="s">
        <v>89</v>
      </c>
      <c r="F11" s="24">
        <v>14.6399</v>
      </c>
      <c r="G11" s="10"/>
      <c r="H11" s="11"/>
    </row>
    <row r="12">
      <c r="A12" s="4" t="s">
        <v>123</v>
      </c>
      <c r="B12" s="4">
        <v>604.0</v>
      </c>
      <c r="C12" s="4" t="s">
        <v>32</v>
      </c>
      <c r="D12" s="23"/>
    </row>
    <row r="13">
      <c r="A13" s="4" t="s">
        <v>124</v>
      </c>
      <c r="B13" s="4">
        <v>101.0</v>
      </c>
      <c r="C13" s="4" t="s">
        <v>6</v>
      </c>
      <c r="D13" s="23"/>
    </row>
    <row r="14">
      <c r="A14" s="4" t="s">
        <v>125</v>
      </c>
      <c r="B14" s="4">
        <v>0.95</v>
      </c>
      <c r="C14" s="4" t="s">
        <v>32</v>
      </c>
      <c r="D14" s="23"/>
    </row>
    <row r="15">
      <c r="A15" s="4" t="s">
        <v>126</v>
      </c>
      <c r="B15" s="4">
        <v>0.31</v>
      </c>
      <c r="C15" s="4" t="s">
        <v>6</v>
      </c>
      <c r="D15" s="23"/>
    </row>
    <row r="16">
      <c r="A16" s="4" t="s">
        <v>40</v>
      </c>
      <c r="B16" s="4">
        <f> (7.5 + 7.61)/2</f>
        <v>7.555</v>
      </c>
      <c r="C16" s="4" t="s">
        <v>41</v>
      </c>
      <c r="D16" s="23"/>
    </row>
    <row r="17">
      <c r="A17" s="4" t="s">
        <v>43</v>
      </c>
      <c r="B17" s="4">
        <v>0.62</v>
      </c>
      <c r="C17" s="4" t="s">
        <v>27</v>
      </c>
      <c r="D17" s="23"/>
    </row>
    <row r="18">
      <c r="A18" s="4" t="s">
        <v>127</v>
      </c>
      <c r="B18" s="4" t="s">
        <v>11</v>
      </c>
      <c r="C18" s="4" t="s">
        <v>27</v>
      </c>
      <c r="D18" s="23"/>
    </row>
    <row r="19">
      <c r="A19" s="4" t="s">
        <v>128</v>
      </c>
      <c r="B19" s="4" t="s">
        <v>11</v>
      </c>
      <c r="C19" s="4" t="s">
        <v>27</v>
      </c>
      <c r="D19" s="23"/>
    </row>
    <row r="20">
      <c r="A20" s="4" t="s">
        <v>129</v>
      </c>
      <c r="B20" s="4" t="s">
        <v>11</v>
      </c>
      <c r="C20" s="4" t="s">
        <v>27</v>
      </c>
      <c r="D20" s="23"/>
    </row>
    <row r="21">
      <c r="A21" s="4" t="s">
        <v>130</v>
      </c>
      <c r="B21" s="4" t="s">
        <v>11</v>
      </c>
      <c r="C21" s="4" t="s">
        <v>27</v>
      </c>
      <c r="D21" s="23"/>
    </row>
    <row r="22">
      <c r="A22" s="4" t="s">
        <v>131</v>
      </c>
      <c r="B22" s="4" t="s">
        <v>11</v>
      </c>
      <c r="C22" s="4" t="s">
        <v>27</v>
      </c>
      <c r="D22" s="23"/>
    </row>
    <row r="23">
      <c r="A23" s="4" t="s">
        <v>132</v>
      </c>
      <c r="B23" s="4">
        <v>0.45</v>
      </c>
      <c r="C23" s="4" t="s">
        <v>27</v>
      </c>
      <c r="D23" s="23"/>
    </row>
    <row r="24">
      <c r="A24" s="4" t="s">
        <v>133</v>
      </c>
      <c r="B24" s="4" t="s">
        <v>11</v>
      </c>
      <c r="C24" s="4" t="s">
        <v>27</v>
      </c>
      <c r="D24" s="23"/>
    </row>
    <row r="25">
      <c r="A25" s="4" t="s">
        <v>58</v>
      </c>
      <c r="B25" s="4">
        <v>7.2</v>
      </c>
      <c r="C25" s="4" t="s">
        <v>59</v>
      </c>
      <c r="D25" s="23"/>
    </row>
    <row r="26">
      <c r="A26" s="4" t="s">
        <v>61</v>
      </c>
      <c r="B26" s="4">
        <v>30.0</v>
      </c>
      <c r="C26" s="4" t="s">
        <v>101</v>
      </c>
      <c r="D26" s="23"/>
    </row>
    <row r="27">
      <c r="A27" s="4" t="s">
        <v>134</v>
      </c>
      <c r="B27" s="4">
        <v>26.0</v>
      </c>
      <c r="C27" s="4" t="s">
        <v>59</v>
      </c>
      <c r="D27" s="23"/>
    </row>
    <row r="28">
      <c r="A28" s="4" t="s">
        <v>135</v>
      </c>
      <c r="B28" s="4">
        <v>0.0025</v>
      </c>
      <c r="C28" s="4" t="s">
        <v>41</v>
      </c>
      <c r="D28" s="23"/>
    </row>
    <row r="29">
      <c r="A29" s="25" t="s">
        <v>136</v>
      </c>
      <c r="B29" s="4">
        <v>0.66</v>
      </c>
      <c r="C29" s="4" t="s">
        <v>41</v>
      </c>
      <c r="D29" s="23"/>
    </row>
    <row r="30">
      <c r="A30" s="25" t="s">
        <v>137</v>
      </c>
      <c r="B30" s="4">
        <v>0.0073</v>
      </c>
      <c r="C30" s="4" t="s">
        <v>41</v>
      </c>
      <c r="D30" s="23"/>
    </row>
    <row r="31">
      <c r="A31" s="25" t="s">
        <v>138</v>
      </c>
      <c r="B31" s="4">
        <v>0.65</v>
      </c>
      <c r="C31" s="4" t="s">
        <v>41</v>
      </c>
      <c r="D31" s="23"/>
    </row>
    <row r="32">
      <c r="A32" s="6" t="s">
        <v>139</v>
      </c>
      <c r="B32" s="4">
        <v>0.42</v>
      </c>
      <c r="C32" s="4" t="s">
        <v>27</v>
      </c>
      <c r="D32" s="23"/>
    </row>
    <row r="33">
      <c r="A33" s="6" t="s">
        <v>140</v>
      </c>
      <c r="B33" s="4">
        <v>0.46</v>
      </c>
      <c r="C33" s="4" t="s">
        <v>27</v>
      </c>
      <c r="D33" s="23"/>
    </row>
    <row r="34">
      <c r="A34" s="6" t="s">
        <v>141</v>
      </c>
      <c r="B34" s="4">
        <v>0.41</v>
      </c>
      <c r="C34" s="4" t="s">
        <v>27</v>
      </c>
      <c r="D34" s="23"/>
    </row>
  </sheetData>
  <mergeCells count="11">
    <mergeCell ref="F8:H8"/>
    <mergeCell ref="F9:H9"/>
    <mergeCell ref="F10:H10"/>
    <mergeCell ref="F11:H11"/>
    <mergeCell ref="F1:H1"/>
    <mergeCell ref="F2:H2"/>
    <mergeCell ref="F3:H3"/>
    <mergeCell ref="F4:H4"/>
    <mergeCell ref="F5:H5"/>
    <mergeCell ref="F6:H6"/>
    <mergeCell ref="F7:H7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8.14"/>
  </cols>
  <sheetData>
    <row r="1">
      <c r="A1" s="3" t="s">
        <v>0</v>
      </c>
      <c r="B1" s="3" t="s">
        <v>1</v>
      </c>
      <c r="C1" s="3" t="s">
        <v>2</v>
      </c>
      <c r="D1" s="21"/>
      <c r="E1" s="3" t="s">
        <v>0</v>
      </c>
      <c r="F1" s="22" t="s">
        <v>75</v>
      </c>
      <c r="G1" s="10"/>
      <c r="H1" s="11"/>
    </row>
    <row r="2">
      <c r="A2" s="4" t="s">
        <v>142</v>
      </c>
      <c r="B2" s="4">
        <v>2.786</v>
      </c>
      <c r="C2" s="4" t="s">
        <v>6</v>
      </c>
      <c r="D2" s="23"/>
      <c r="E2" s="4" t="s">
        <v>143</v>
      </c>
      <c r="F2" s="24">
        <f> B33*(B3/(B3+B15))*(B13/(B3+B13))*(B2/(B2+B14))*(B12/(B12+B2))</f>
        <v>0.2221582059</v>
      </c>
      <c r="G2" s="10"/>
      <c r="H2" s="11"/>
    </row>
    <row r="3">
      <c r="A3" s="4" t="s">
        <v>144</v>
      </c>
      <c r="B3" s="4">
        <v>0.587</v>
      </c>
      <c r="C3" s="4" t="s">
        <v>6</v>
      </c>
      <c r="D3" s="23"/>
      <c r="E3" s="4" t="s">
        <v>145</v>
      </c>
      <c r="F3" s="24">
        <f> B34*(B28^(((B25-B27)/B27)^2))*(B29^((B25-B27)/B27))</f>
        <v>0.08412237874</v>
      </c>
      <c r="G3" s="10"/>
      <c r="H3" s="11"/>
    </row>
    <row r="4">
      <c r="A4" s="4" t="s">
        <v>10</v>
      </c>
      <c r="B4" s="4" t="s">
        <v>11</v>
      </c>
      <c r="C4" s="4" t="s">
        <v>12</v>
      </c>
      <c r="D4" s="23"/>
      <c r="E4" s="4" t="s">
        <v>146</v>
      </c>
      <c r="F4" s="24">
        <f> B32*(B30^(((B7-B9)/B9)^2))*(B31^((B7-B9)/B9))</f>
        <v>0.3667948968</v>
      </c>
      <c r="G4" s="10"/>
      <c r="H4" s="11"/>
    </row>
    <row r="5">
      <c r="A5" s="4" t="s">
        <v>147</v>
      </c>
      <c r="B5" s="4">
        <v>100.0</v>
      </c>
      <c r="C5" s="4" t="s">
        <v>15</v>
      </c>
      <c r="D5" s="23"/>
      <c r="E5" s="4" t="s">
        <v>26</v>
      </c>
      <c r="F5" s="24">
        <f> -1.24851 + 0.662*B16 - 0.08514*((B16)^2) - 0.00052*((B16)^3) + 0.0008*((B16)^4) - 0.00004*((B16)^5)</f>
        <v>0.2916529372</v>
      </c>
      <c r="G5" s="10"/>
      <c r="H5" s="11"/>
    </row>
    <row r="6">
      <c r="A6" s="4" t="s">
        <v>148</v>
      </c>
      <c r="B6" s="4">
        <v>176.0</v>
      </c>
      <c r="C6" s="4" t="s">
        <v>15</v>
      </c>
      <c r="D6" s="23"/>
      <c r="E6" s="4" t="s">
        <v>149</v>
      </c>
      <c r="F6" s="24">
        <f> B23 * (F5/B11)</f>
        <v>0.4860882287</v>
      </c>
      <c r="G6" s="10"/>
      <c r="H6" s="11"/>
    </row>
    <row r="7">
      <c r="A7" s="4" t="s">
        <v>19</v>
      </c>
      <c r="B7" s="4">
        <v>10.2</v>
      </c>
      <c r="C7" s="4" t="s">
        <v>20</v>
      </c>
      <c r="D7" s="23"/>
      <c r="E7" s="4" t="s">
        <v>150</v>
      </c>
      <c r="F7" s="24">
        <f> B17 *(B28^(((B25-B27)/B27)^2))*(B29^((B25-B27)/B27))*(B30^(((B7-B9)/B9)^2))*(B31^((B7-B9)/B9))*(B3/(B3+B15))*(B13/(B3+B13))*(B2/(B2+B14))*(B12/(B12+B2)) * (F5/B11)</f>
        <v>0.05795627844</v>
      </c>
      <c r="G7" s="10"/>
      <c r="H7" s="11"/>
    </row>
    <row r="8">
      <c r="A8" s="4" t="s">
        <v>151</v>
      </c>
      <c r="B8" s="4">
        <v>2.0</v>
      </c>
      <c r="C8" s="4" t="s">
        <v>20</v>
      </c>
      <c r="D8" s="23"/>
      <c r="E8" s="4" t="s">
        <v>152</v>
      </c>
      <c r="F8" s="24">
        <f> (1/B26) * ln(B6/((B6-B5)*EXP(-F7*B26) +B5))</f>
        <v>0.0238016068</v>
      </c>
      <c r="G8" s="10"/>
      <c r="H8" s="11"/>
    </row>
    <row r="9">
      <c r="A9" s="4" t="s">
        <v>153</v>
      </c>
      <c r="B9" s="4">
        <v>13.0</v>
      </c>
      <c r="C9" s="4" t="s">
        <v>20</v>
      </c>
      <c r="D9" s="23"/>
      <c r="E9" s="4" t="s">
        <v>10</v>
      </c>
      <c r="F9" s="24">
        <f> (B6 * B5)/((B6-B5)*EXP(-F7*B26)+B5)</f>
        <v>107.4015921</v>
      </c>
      <c r="G9" s="10"/>
      <c r="H9" s="11"/>
    </row>
    <row r="10">
      <c r="A10" s="4" t="s">
        <v>26</v>
      </c>
      <c r="B10" s="4" t="s">
        <v>11</v>
      </c>
      <c r="C10" s="4" t="s">
        <v>27</v>
      </c>
      <c r="D10" s="23"/>
      <c r="E10" s="3" t="s">
        <v>0</v>
      </c>
      <c r="F10" s="22" t="s">
        <v>75</v>
      </c>
      <c r="G10" s="10"/>
      <c r="H10" s="11"/>
    </row>
    <row r="11">
      <c r="A11" s="4" t="s">
        <v>154</v>
      </c>
      <c r="B11" s="4">
        <v>0.27</v>
      </c>
      <c r="C11" s="4" t="s">
        <v>27</v>
      </c>
      <c r="D11" s="23"/>
      <c r="E11" s="4" t="s">
        <v>89</v>
      </c>
      <c r="F11" s="24">
        <f> 10 * 7.4016 + (1/3) * 7.4016</f>
        <v>76.4832</v>
      </c>
      <c r="G11" s="10"/>
      <c r="H11" s="11"/>
    </row>
    <row r="12">
      <c r="A12" s="4" t="s">
        <v>155</v>
      </c>
      <c r="B12" s="4">
        <v>604.0</v>
      </c>
      <c r="C12" s="4" t="s">
        <v>32</v>
      </c>
      <c r="D12" s="23"/>
    </row>
    <row r="13">
      <c r="A13" s="4" t="s">
        <v>156</v>
      </c>
      <c r="B13" s="4">
        <v>101.0</v>
      </c>
      <c r="C13" s="4" t="s">
        <v>6</v>
      </c>
      <c r="D13" s="23"/>
    </row>
    <row r="14">
      <c r="A14" s="4" t="s">
        <v>157</v>
      </c>
      <c r="B14" s="4">
        <v>0.95</v>
      </c>
      <c r="C14" s="4" t="s">
        <v>32</v>
      </c>
      <c r="D14" s="23"/>
    </row>
    <row r="15">
      <c r="A15" s="4" t="s">
        <v>158</v>
      </c>
      <c r="B15" s="4">
        <v>0.31</v>
      </c>
      <c r="C15" s="4" t="s">
        <v>6</v>
      </c>
      <c r="D15" s="23"/>
    </row>
    <row r="16">
      <c r="A16" s="4" t="s">
        <v>40</v>
      </c>
      <c r="B16" s="4">
        <v>7.61</v>
      </c>
      <c r="C16" s="4" t="s">
        <v>41</v>
      </c>
      <c r="D16" s="23"/>
    </row>
    <row r="17">
      <c r="A17" s="4" t="s">
        <v>43</v>
      </c>
      <c r="B17" s="4">
        <v>0.62</v>
      </c>
      <c r="C17" s="4" t="s">
        <v>27</v>
      </c>
      <c r="D17" s="23"/>
    </row>
    <row r="18">
      <c r="A18" s="4" t="s">
        <v>159</v>
      </c>
      <c r="B18" s="4" t="s">
        <v>11</v>
      </c>
      <c r="C18" s="4" t="s">
        <v>27</v>
      </c>
      <c r="D18" s="23"/>
    </row>
    <row r="19">
      <c r="A19" s="4" t="s">
        <v>160</v>
      </c>
      <c r="B19" s="4" t="s">
        <v>11</v>
      </c>
      <c r="C19" s="4" t="s">
        <v>27</v>
      </c>
      <c r="D19" s="23"/>
    </row>
    <row r="20">
      <c r="A20" s="4" t="s">
        <v>161</v>
      </c>
      <c r="B20" s="4" t="s">
        <v>11</v>
      </c>
      <c r="C20" s="4" t="s">
        <v>27</v>
      </c>
      <c r="D20" s="23"/>
    </row>
    <row r="21">
      <c r="A21" s="4" t="s">
        <v>162</v>
      </c>
      <c r="B21" s="4" t="s">
        <v>11</v>
      </c>
      <c r="C21" s="4" t="s">
        <v>27</v>
      </c>
      <c r="D21" s="23"/>
    </row>
    <row r="22">
      <c r="A22" s="4" t="s">
        <v>163</v>
      </c>
      <c r="B22" s="4" t="s">
        <v>11</v>
      </c>
      <c r="C22" s="4" t="s">
        <v>27</v>
      </c>
      <c r="D22" s="23"/>
    </row>
    <row r="23">
      <c r="A23" s="4" t="s">
        <v>164</v>
      </c>
      <c r="B23" s="4">
        <v>0.45</v>
      </c>
      <c r="C23" s="4" t="s">
        <v>27</v>
      </c>
      <c r="D23" s="23"/>
    </row>
    <row r="24">
      <c r="A24" s="4" t="s">
        <v>165</v>
      </c>
      <c r="B24" s="4" t="s">
        <v>11</v>
      </c>
      <c r="C24" s="4" t="s">
        <v>27</v>
      </c>
      <c r="D24" s="23"/>
    </row>
    <row r="25">
      <c r="A25" s="4" t="s">
        <v>58</v>
      </c>
      <c r="B25" s="4">
        <v>11.7</v>
      </c>
      <c r="C25" s="4" t="s">
        <v>59</v>
      </c>
      <c r="D25" s="23"/>
    </row>
    <row r="26">
      <c r="A26" s="4" t="s">
        <v>61</v>
      </c>
      <c r="B26" s="4">
        <v>3.0</v>
      </c>
      <c r="C26" s="4" t="s">
        <v>101</v>
      </c>
      <c r="D26" s="23"/>
    </row>
    <row r="27">
      <c r="A27" s="4" t="s">
        <v>166</v>
      </c>
      <c r="B27" s="4">
        <v>26.0</v>
      </c>
      <c r="C27" s="4" t="s">
        <v>59</v>
      </c>
      <c r="D27" s="23"/>
    </row>
    <row r="28">
      <c r="A28" s="4" t="s">
        <v>167</v>
      </c>
      <c r="B28" s="4">
        <v>0.0025</v>
      </c>
      <c r="C28" s="4" t="s">
        <v>41</v>
      </c>
      <c r="D28" s="23"/>
    </row>
    <row r="29">
      <c r="A29" s="25" t="s">
        <v>168</v>
      </c>
      <c r="B29" s="4">
        <v>0.66</v>
      </c>
      <c r="C29" s="4" t="s">
        <v>41</v>
      </c>
      <c r="D29" s="23"/>
    </row>
    <row r="30">
      <c r="A30" s="25" t="s">
        <v>169</v>
      </c>
      <c r="B30" s="4">
        <v>0.0073</v>
      </c>
      <c r="C30" s="4" t="s">
        <v>41</v>
      </c>
      <c r="D30" s="23"/>
    </row>
    <row r="31">
      <c r="A31" s="25" t="s">
        <v>170</v>
      </c>
      <c r="B31" s="4">
        <v>0.65</v>
      </c>
      <c r="C31" s="4" t="s">
        <v>41</v>
      </c>
      <c r="D31" s="23"/>
    </row>
    <row r="32">
      <c r="A32" s="6" t="s">
        <v>171</v>
      </c>
      <c r="B32" s="4">
        <v>0.42</v>
      </c>
      <c r="C32" s="4" t="s">
        <v>27</v>
      </c>
      <c r="D32" s="23"/>
    </row>
    <row r="33">
      <c r="A33" s="6" t="s">
        <v>172</v>
      </c>
      <c r="B33" s="4">
        <v>0.46</v>
      </c>
      <c r="C33" s="4" t="s">
        <v>27</v>
      </c>
      <c r="D33" s="23"/>
    </row>
    <row r="34">
      <c r="A34" s="6" t="s">
        <v>173</v>
      </c>
      <c r="B34" s="4">
        <v>0.41</v>
      </c>
      <c r="C34" s="4" t="s">
        <v>27</v>
      </c>
      <c r="D34" s="23"/>
    </row>
  </sheetData>
  <mergeCells count="11">
    <mergeCell ref="F8:H8"/>
    <mergeCell ref="F9:H9"/>
    <mergeCell ref="F10:H10"/>
    <mergeCell ref="F11:H11"/>
    <mergeCell ref="F1:H1"/>
    <mergeCell ref="F2:H2"/>
    <mergeCell ref="F3:H3"/>
    <mergeCell ref="F4:H4"/>
    <mergeCell ref="F5:H5"/>
    <mergeCell ref="F6:H6"/>
    <mergeCell ref="F7:H7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8.0"/>
  </cols>
  <sheetData>
    <row r="1">
      <c r="A1" s="3" t="s">
        <v>0</v>
      </c>
      <c r="B1" s="3" t="s">
        <v>1</v>
      </c>
      <c r="C1" s="3" t="s">
        <v>2</v>
      </c>
      <c r="D1" s="21"/>
      <c r="E1" s="3" t="s">
        <v>0</v>
      </c>
      <c r="F1" s="22" t="s">
        <v>75</v>
      </c>
      <c r="G1" s="10"/>
      <c r="H1" s="11"/>
    </row>
    <row r="2">
      <c r="A2" s="4" t="s">
        <v>174</v>
      </c>
      <c r="B2" s="4">
        <v>3.291</v>
      </c>
      <c r="C2" s="4" t="s">
        <v>6</v>
      </c>
      <c r="D2" s="23"/>
      <c r="E2" s="4" t="s">
        <v>175</v>
      </c>
      <c r="F2" s="24">
        <f> B33*(B3/(B3+B15))*(B13/(B3+B13))*(B2/(B2+B14))*(B12/(B12+B2))</f>
        <v>0.2414542295</v>
      </c>
      <c r="G2" s="10"/>
      <c r="H2" s="11"/>
    </row>
    <row r="3">
      <c r="A3" s="4" t="s">
        <v>176</v>
      </c>
      <c r="B3" s="4">
        <v>0.673</v>
      </c>
      <c r="C3" s="4" t="s">
        <v>6</v>
      </c>
      <c r="D3" s="23"/>
      <c r="E3" s="4" t="s">
        <v>177</v>
      </c>
      <c r="F3" s="24">
        <f> B34*(B28^(((B25-B27)/B27)^2))*(B29^((B25-B27)/B27))</f>
        <v>0.1825096849</v>
      </c>
      <c r="G3" s="10"/>
      <c r="H3" s="11"/>
    </row>
    <row r="4">
      <c r="A4" s="4" t="s">
        <v>10</v>
      </c>
      <c r="B4" s="4" t="s">
        <v>11</v>
      </c>
      <c r="C4" s="4" t="s">
        <v>12</v>
      </c>
      <c r="D4" s="23"/>
      <c r="E4" s="4" t="s">
        <v>178</v>
      </c>
      <c r="F4" s="24">
        <f> B32*(B30^(((B7-B9)/B9)^2))*(B31^((B7-B9)/B9))</f>
        <v>0.3923897883</v>
      </c>
      <c r="G4" s="10"/>
      <c r="H4" s="11"/>
    </row>
    <row r="5">
      <c r="A5" s="4" t="s">
        <v>179</v>
      </c>
      <c r="B5" s="4">
        <v>100.0</v>
      </c>
      <c r="C5" s="4" t="s">
        <v>15</v>
      </c>
      <c r="D5" s="23"/>
      <c r="E5" s="4" t="s">
        <v>26</v>
      </c>
      <c r="F5" s="24">
        <f> -1.24851 + 0.662*B16 - 0.08514*((B16)^2) - 0.00052*((B16)^3) + 0.0008*((B16)^4) - 0.00004*((B16)^5)</f>
        <v>0.2937274592</v>
      </c>
      <c r="G5" s="10"/>
      <c r="H5" s="11"/>
    </row>
    <row r="6">
      <c r="A6" s="4" t="s">
        <v>180</v>
      </c>
      <c r="B6" s="4">
        <v>176.0</v>
      </c>
      <c r="C6" s="4" t="s">
        <v>15</v>
      </c>
      <c r="D6" s="23"/>
      <c r="E6" s="4" t="s">
        <v>181</v>
      </c>
      <c r="F6" s="24">
        <f> B23 * (F5/B11)</f>
        <v>0.4895457654</v>
      </c>
      <c r="G6" s="10"/>
      <c r="H6" s="11"/>
    </row>
    <row r="7">
      <c r="A7" s="4" t="s">
        <v>19</v>
      </c>
      <c r="B7" s="4">
        <v>10.8</v>
      </c>
      <c r="C7" s="4" t="s">
        <v>20</v>
      </c>
      <c r="D7" s="23"/>
      <c r="E7" s="4" t="s">
        <v>182</v>
      </c>
      <c r="F7" s="24">
        <f> B17 *(B28^(((B25-B27)/B27)^2))*(B29^((B25-B27)/B27))*(B30^(((B7-B9)/B9)^2))*(B31^((B7-B9)/B9))*(B3/(B3+B15))*(B13/(B3+B13))*(B2/(B2+B14))*(B12/(B12+B2)) * (F5/B11)</f>
        <v>0.1472380049</v>
      </c>
      <c r="G7" s="10"/>
      <c r="H7" s="11"/>
    </row>
    <row r="8">
      <c r="A8" s="4" t="s">
        <v>183</v>
      </c>
      <c r="B8" s="4">
        <v>2.0</v>
      </c>
      <c r="C8" s="4" t="s">
        <v>20</v>
      </c>
      <c r="D8" s="23"/>
      <c r="E8" s="4" t="s">
        <v>184</v>
      </c>
      <c r="F8" s="24">
        <f> (1/B26) * ln(B6/((B6-B5)*EXP(-F7*B26) +B5))</f>
        <v>0.05581931627</v>
      </c>
      <c r="G8" s="10"/>
      <c r="H8" s="11"/>
    </row>
    <row r="9">
      <c r="A9" s="4" t="s">
        <v>185</v>
      </c>
      <c r="B9" s="4">
        <v>13.0</v>
      </c>
      <c r="C9" s="4" t="s">
        <v>20</v>
      </c>
      <c r="D9" s="23"/>
      <c r="E9" s="4" t="s">
        <v>10</v>
      </c>
      <c r="F9" s="24">
        <f> (B6 * B5)/((B6-B5)*EXP(-F7*B26)+B5)</f>
        <v>118.2295572</v>
      </c>
      <c r="G9" s="10"/>
      <c r="H9" s="11"/>
    </row>
    <row r="10">
      <c r="A10" s="4" t="s">
        <v>26</v>
      </c>
      <c r="B10" s="4" t="s">
        <v>11</v>
      </c>
      <c r="C10" s="4" t="s">
        <v>27</v>
      </c>
      <c r="D10" s="23"/>
      <c r="E10" s="3" t="s">
        <v>0</v>
      </c>
      <c r="F10" s="22" t="s">
        <v>75</v>
      </c>
      <c r="G10" s="10"/>
      <c r="H10" s="11"/>
    </row>
    <row r="11">
      <c r="A11" s="4" t="s">
        <v>186</v>
      </c>
      <c r="B11" s="4">
        <v>0.27</v>
      </c>
      <c r="C11" s="4" t="s">
        <v>27</v>
      </c>
      <c r="D11" s="23"/>
      <c r="E11" s="4" t="s">
        <v>89</v>
      </c>
      <c r="F11" s="24">
        <f> 10 * 18.2296</f>
        <v>182.296</v>
      </c>
      <c r="G11" s="10"/>
      <c r="H11" s="11"/>
    </row>
    <row r="12">
      <c r="A12" s="4" t="s">
        <v>187</v>
      </c>
      <c r="B12" s="4">
        <v>604.0</v>
      </c>
      <c r="C12" s="4" t="s">
        <v>32</v>
      </c>
      <c r="D12" s="23"/>
    </row>
    <row r="13">
      <c r="A13" s="4" t="s">
        <v>188</v>
      </c>
      <c r="B13" s="4">
        <v>101.0</v>
      </c>
      <c r="C13" s="4" t="s">
        <v>6</v>
      </c>
      <c r="D13" s="23"/>
    </row>
    <row r="14">
      <c r="A14" s="4" t="s">
        <v>189</v>
      </c>
      <c r="B14" s="4">
        <v>0.95</v>
      </c>
      <c r="C14" s="4" t="s">
        <v>32</v>
      </c>
      <c r="D14" s="23"/>
    </row>
    <row r="15">
      <c r="A15" s="4" t="s">
        <v>190</v>
      </c>
      <c r="B15" s="4">
        <v>0.31</v>
      </c>
      <c r="C15" s="4" t="s">
        <v>6</v>
      </c>
      <c r="D15" s="23"/>
    </row>
    <row r="16">
      <c r="A16" s="4" t="s">
        <v>40</v>
      </c>
      <c r="B16" s="4">
        <v>7.74</v>
      </c>
      <c r="C16" s="4" t="s">
        <v>41</v>
      </c>
      <c r="D16" s="23"/>
    </row>
    <row r="17">
      <c r="A17" s="4" t="s">
        <v>43</v>
      </c>
      <c r="B17" s="4">
        <v>0.62</v>
      </c>
      <c r="C17" s="4" t="s">
        <v>27</v>
      </c>
      <c r="D17" s="23"/>
    </row>
    <row r="18">
      <c r="A18" s="4" t="s">
        <v>191</v>
      </c>
      <c r="B18" s="4" t="s">
        <v>11</v>
      </c>
      <c r="C18" s="4" t="s">
        <v>27</v>
      </c>
      <c r="D18" s="23"/>
    </row>
    <row r="19">
      <c r="A19" s="4" t="s">
        <v>192</v>
      </c>
      <c r="B19" s="4" t="s">
        <v>11</v>
      </c>
      <c r="C19" s="4" t="s">
        <v>27</v>
      </c>
      <c r="D19" s="23"/>
    </row>
    <row r="20">
      <c r="A20" s="4" t="s">
        <v>193</v>
      </c>
      <c r="B20" s="4" t="s">
        <v>11</v>
      </c>
      <c r="C20" s="4" t="s">
        <v>27</v>
      </c>
      <c r="D20" s="23"/>
    </row>
    <row r="21">
      <c r="A21" s="4" t="s">
        <v>194</v>
      </c>
      <c r="B21" s="4" t="s">
        <v>11</v>
      </c>
      <c r="C21" s="4" t="s">
        <v>27</v>
      </c>
      <c r="D21" s="23"/>
    </row>
    <row r="22">
      <c r="A22" s="4" t="s">
        <v>195</v>
      </c>
      <c r="B22" s="4" t="s">
        <v>11</v>
      </c>
      <c r="C22" s="4" t="s">
        <v>27</v>
      </c>
      <c r="D22" s="23"/>
    </row>
    <row r="23">
      <c r="A23" s="4" t="s">
        <v>196</v>
      </c>
      <c r="B23" s="4">
        <v>0.45</v>
      </c>
      <c r="C23" s="4" t="s">
        <v>27</v>
      </c>
      <c r="D23" s="23"/>
    </row>
    <row r="24">
      <c r="A24" s="4" t="s">
        <v>197</v>
      </c>
      <c r="B24" s="4" t="s">
        <v>11</v>
      </c>
      <c r="C24" s="4" t="s">
        <v>27</v>
      </c>
      <c r="D24" s="23"/>
    </row>
    <row r="25">
      <c r="A25" s="4" t="s">
        <v>58</v>
      </c>
      <c r="B25" s="4">
        <v>15.5</v>
      </c>
      <c r="C25" s="4" t="s">
        <v>59</v>
      </c>
      <c r="D25" s="23"/>
    </row>
    <row r="26">
      <c r="A26" s="4" t="s">
        <v>61</v>
      </c>
      <c r="B26" s="4">
        <v>3.0</v>
      </c>
      <c r="C26" s="4" t="s">
        <v>101</v>
      </c>
      <c r="D26" s="23"/>
    </row>
    <row r="27">
      <c r="A27" s="4" t="s">
        <v>198</v>
      </c>
      <c r="B27" s="4">
        <v>26.0</v>
      </c>
      <c r="C27" s="4" t="s">
        <v>59</v>
      </c>
      <c r="D27" s="23"/>
    </row>
    <row r="28">
      <c r="A28" s="4" t="s">
        <v>199</v>
      </c>
      <c r="B28" s="4">
        <v>0.0025</v>
      </c>
      <c r="C28" s="4" t="s">
        <v>41</v>
      </c>
      <c r="D28" s="23"/>
    </row>
    <row r="29">
      <c r="A29" s="25" t="s">
        <v>200</v>
      </c>
      <c r="B29" s="4">
        <v>0.66</v>
      </c>
      <c r="C29" s="4" t="s">
        <v>41</v>
      </c>
      <c r="D29" s="23"/>
    </row>
    <row r="30">
      <c r="A30" s="25" t="s">
        <v>201</v>
      </c>
      <c r="B30" s="4">
        <v>0.0073</v>
      </c>
      <c r="C30" s="4" t="s">
        <v>41</v>
      </c>
      <c r="D30" s="23"/>
    </row>
    <row r="31">
      <c r="A31" s="25" t="s">
        <v>202</v>
      </c>
      <c r="B31" s="4">
        <v>0.65</v>
      </c>
      <c r="C31" s="4" t="s">
        <v>41</v>
      </c>
      <c r="D31" s="23"/>
    </row>
    <row r="32">
      <c r="A32" s="6" t="s">
        <v>203</v>
      </c>
      <c r="B32" s="4">
        <v>0.42</v>
      </c>
      <c r="C32" s="4" t="s">
        <v>27</v>
      </c>
      <c r="D32" s="23"/>
    </row>
    <row r="33">
      <c r="A33" s="6" t="s">
        <v>204</v>
      </c>
      <c r="B33" s="4">
        <v>0.46</v>
      </c>
      <c r="C33" s="4" t="s">
        <v>27</v>
      </c>
      <c r="D33" s="23"/>
    </row>
    <row r="34">
      <c r="A34" s="6" t="s">
        <v>205</v>
      </c>
      <c r="B34" s="4">
        <v>0.41</v>
      </c>
      <c r="C34" s="4" t="s">
        <v>27</v>
      </c>
      <c r="D34" s="23"/>
    </row>
  </sheetData>
  <mergeCells count="11">
    <mergeCell ref="F8:H8"/>
    <mergeCell ref="F9:H9"/>
    <mergeCell ref="F10:H10"/>
    <mergeCell ref="F11:H11"/>
    <mergeCell ref="F1:H1"/>
    <mergeCell ref="F2:H2"/>
    <mergeCell ref="F3:H3"/>
    <mergeCell ref="F4:H4"/>
    <mergeCell ref="F5:H5"/>
    <mergeCell ref="F6:H6"/>
    <mergeCell ref="F7:H7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9.14"/>
  </cols>
  <sheetData>
    <row r="1">
      <c r="A1" s="3" t="s">
        <v>0</v>
      </c>
      <c r="B1" s="3" t="s">
        <v>1</v>
      </c>
      <c r="C1" s="3" t="s">
        <v>2</v>
      </c>
      <c r="D1" s="21"/>
      <c r="E1" s="3" t="s">
        <v>0</v>
      </c>
      <c r="F1" s="22" t="s">
        <v>75</v>
      </c>
      <c r="G1" s="10"/>
      <c r="H1" s="11"/>
    </row>
    <row r="2">
      <c r="A2" s="4" t="s">
        <v>206</v>
      </c>
      <c r="B2" s="4">
        <v>3.24</v>
      </c>
      <c r="C2" s="4" t="s">
        <v>6</v>
      </c>
      <c r="D2" s="23"/>
      <c r="E2" s="4" t="s">
        <v>207</v>
      </c>
      <c r="F2" s="24">
        <f> B33*(B3/(B3+B15))*(B13/(B3+B13))*(B2/(B2+B14))*(B12/(B12+B2))</f>
        <v>0.2356554727</v>
      </c>
      <c r="G2" s="10"/>
      <c r="H2" s="11"/>
    </row>
    <row r="3">
      <c r="A3" s="4" t="s">
        <v>208</v>
      </c>
      <c r="B3" s="4">
        <v>0.63</v>
      </c>
      <c r="C3" s="4" t="s">
        <v>6</v>
      </c>
      <c r="D3" s="23"/>
      <c r="E3" s="4" t="s">
        <v>209</v>
      </c>
      <c r="F3" s="24">
        <f> B34*(B28^(((B25-B27)/B27)^2))*(B29^((B25-B27)/B27))</f>
        <v>0.2608896034</v>
      </c>
      <c r="G3" s="10"/>
      <c r="H3" s="11"/>
    </row>
    <row r="4">
      <c r="A4" s="4" t="s">
        <v>10</v>
      </c>
      <c r="B4" s="4" t="s">
        <v>11</v>
      </c>
      <c r="C4" s="4" t="s">
        <v>12</v>
      </c>
      <c r="D4" s="23"/>
      <c r="E4" s="4" t="s">
        <v>210</v>
      </c>
      <c r="F4" s="24">
        <f> B32*(B30^(((B7-B9)/B9)^2))*(B31^((B7-B9)/B9))</f>
        <v>0.3923897883</v>
      </c>
      <c r="G4" s="10"/>
      <c r="H4" s="11"/>
    </row>
    <row r="5">
      <c r="A5" s="4" t="s">
        <v>211</v>
      </c>
      <c r="B5" s="4">
        <v>100.0</v>
      </c>
      <c r="C5" s="4" t="s">
        <v>15</v>
      </c>
      <c r="D5" s="23"/>
      <c r="E5" s="4" t="s">
        <v>26</v>
      </c>
      <c r="F5" s="24">
        <f> -1.24851 + 0.662*B16 - 0.08514*((B16)^2) - 0.00052*((B16)^3) + 0.0008*((B16)^4) - 0.00004*((B16)^5)</f>
        <v>0.2921173541</v>
      </c>
      <c r="G5" s="10"/>
      <c r="H5" s="11"/>
    </row>
    <row r="6">
      <c r="A6" s="4" t="s">
        <v>212</v>
      </c>
      <c r="B6" s="4">
        <v>176.0</v>
      </c>
      <c r="C6" s="4" t="s">
        <v>15</v>
      </c>
      <c r="D6" s="23"/>
      <c r="E6" s="4" t="s">
        <v>213</v>
      </c>
      <c r="F6" s="24">
        <f> B23 * (F5/B11)</f>
        <v>0.4868622568</v>
      </c>
      <c r="G6" s="10"/>
      <c r="H6" s="11"/>
    </row>
    <row r="7">
      <c r="A7" s="4" t="s">
        <v>19</v>
      </c>
      <c r="B7" s="4">
        <v>10.8</v>
      </c>
      <c r="C7" s="4" t="s">
        <v>20</v>
      </c>
      <c r="D7" s="23"/>
      <c r="E7" s="4" t="s">
        <v>214</v>
      </c>
      <c r="F7" s="24">
        <f> B17 *(B28^(((B25-B27)/B27)^2))*(B29^((B25-B27)/B27))*(B30^(((B7-B9)/B9)^2))*(B31^((B7-B9)/B9))*(B3/(B3+B15))*(B13/(B3+B13))*(B2/(B2+B14))*(B12/(B12+B2)) * (F5/B11)</f>
        <v>0.2042896216</v>
      </c>
      <c r="G7" s="10"/>
      <c r="H7" s="11"/>
    </row>
    <row r="8">
      <c r="A8" s="4" t="s">
        <v>215</v>
      </c>
      <c r="B8" s="4">
        <v>2.0</v>
      </c>
      <c r="C8" s="4" t="s">
        <v>20</v>
      </c>
      <c r="D8" s="23"/>
      <c r="E8" s="4" t="s">
        <v>216</v>
      </c>
      <c r="F8" s="24">
        <f> (1/B26) * ln(B6/((B6-B5)*EXP(-F7*B26) +B5))</f>
        <v>0.07349135214</v>
      </c>
      <c r="G8" s="10"/>
      <c r="H8" s="11"/>
    </row>
    <row r="9">
      <c r="A9" s="4" t="s">
        <v>217</v>
      </c>
      <c r="B9" s="4">
        <v>13.0</v>
      </c>
      <c r="C9" s="4" t="s">
        <v>20</v>
      </c>
      <c r="D9" s="23"/>
      <c r="E9" s="4" t="s">
        <v>10</v>
      </c>
      <c r="F9" s="24">
        <f> (B6 * B5)/((B6-B5)*EXP(-F7*B26)+B5)</f>
        <v>124.6667581</v>
      </c>
      <c r="G9" s="10"/>
      <c r="H9" s="11"/>
    </row>
    <row r="10">
      <c r="A10" s="4" t="s">
        <v>26</v>
      </c>
      <c r="B10" s="4" t="s">
        <v>11</v>
      </c>
      <c r="C10" s="4" t="s">
        <v>27</v>
      </c>
      <c r="D10" s="23"/>
      <c r="E10" s="3" t="s">
        <v>0</v>
      </c>
      <c r="F10" s="22" t="s">
        <v>75</v>
      </c>
      <c r="G10" s="10"/>
      <c r="H10" s="11"/>
    </row>
    <row r="11">
      <c r="A11" s="4" t="s">
        <v>218</v>
      </c>
      <c r="B11" s="4">
        <v>0.27</v>
      </c>
      <c r="C11" s="4" t="s">
        <v>27</v>
      </c>
      <c r="D11" s="23"/>
      <c r="E11" s="4" t="s">
        <v>89</v>
      </c>
      <c r="F11" s="24">
        <f> 24.6668 * 10 + (1/3) * 24.6668</f>
        <v>254.8902667</v>
      </c>
      <c r="G11" s="10"/>
      <c r="H11" s="11"/>
    </row>
    <row r="12">
      <c r="A12" s="4" t="s">
        <v>219</v>
      </c>
      <c r="B12" s="4">
        <v>604.0</v>
      </c>
      <c r="C12" s="4" t="s">
        <v>32</v>
      </c>
      <c r="D12" s="23"/>
    </row>
    <row r="13">
      <c r="A13" s="4" t="s">
        <v>220</v>
      </c>
      <c r="B13" s="4">
        <v>101.0</v>
      </c>
      <c r="C13" s="4" t="s">
        <v>6</v>
      </c>
      <c r="D13" s="23"/>
    </row>
    <row r="14">
      <c r="A14" s="4" t="s">
        <v>221</v>
      </c>
      <c r="B14" s="4">
        <v>0.95</v>
      </c>
      <c r="C14" s="4" t="s">
        <v>32</v>
      </c>
      <c r="D14" s="23"/>
    </row>
    <row r="15">
      <c r="A15" s="4" t="s">
        <v>222</v>
      </c>
      <c r="B15" s="4">
        <v>0.31</v>
      </c>
      <c r="C15" s="4" t="s">
        <v>6</v>
      </c>
      <c r="D15" s="23"/>
    </row>
    <row r="16">
      <c r="A16" s="4" t="s">
        <v>40</v>
      </c>
      <c r="B16" s="4">
        <v>7.64</v>
      </c>
      <c r="C16" s="4" t="s">
        <v>41</v>
      </c>
      <c r="D16" s="23"/>
    </row>
    <row r="17">
      <c r="A17" s="4" t="s">
        <v>43</v>
      </c>
      <c r="B17" s="4">
        <v>0.62</v>
      </c>
      <c r="C17" s="4" t="s">
        <v>27</v>
      </c>
      <c r="D17" s="23"/>
    </row>
    <row r="18">
      <c r="A18" s="4" t="s">
        <v>223</v>
      </c>
      <c r="B18" s="4" t="s">
        <v>11</v>
      </c>
      <c r="C18" s="4" t="s">
        <v>27</v>
      </c>
      <c r="D18" s="23"/>
    </row>
    <row r="19">
      <c r="A19" s="4" t="s">
        <v>224</v>
      </c>
      <c r="B19" s="4" t="s">
        <v>11</v>
      </c>
      <c r="C19" s="4" t="s">
        <v>27</v>
      </c>
      <c r="D19" s="23"/>
    </row>
    <row r="20">
      <c r="A20" s="4" t="s">
        <v>225</v>
      </c>
      <c r="B20" s="4" t="s">
        <v>11</v>
      </c>
      <c r="C20" s="4" t="s">
        <v>27</v>
      </c>
      <c r="D20" s="23"/>
    </row>
    <row r="21">
      <c r="A21" s="4" t="s">
        <v>226</v>
      </c>
      <c r="B21" s="4" t="s">
        <v>11</v>
      </c>
      <c r="C21" s="4" t="s">
        <v>27</v>
      </c>
      <c r="D21" s="23"/>
    </row>
    <row r="22">
      <c r="A22" s="4" t="s">
        <v>227</v>
      </c>
      <c r="B22" s="4" t="s">
        <v>11</v>
      </c>
      <c r="C22" s="4" t="s">
        <v>27</v>
      </c>
      <c r="D22" s="23"/>
    </row>
    <row r="23">
      <c r="A23" s="4" t="s">
        <v>228</v>
      </c>
      <c r="B23" s="4">
        <v>0.45</v>
      </c>
      <c r="C23" s="4" t="s">
        <v>27</v>
      </c>
      <c r="D23" s="23"/>
    </row>
    <row r="24">
      <c r="A24" s="4" t="s">
        <v>229</v>
      </c>
      <c r="B24" s="4" t="s">
        <v>11</v>
      </c>
      <c r="C24" s="4" t="s">
        <v>27</v>
      </c>
      <c r="D24" s="23"/>
    </row>
    <row r="25">
      <c r="A25" s="4" t="s">
        <v>58</v>
      </c>
      <c r="B25" s="4">
        <v>17.9</v>
      </c>
      <c r="C25" s="4" t="s">
        <v>59</v>
      </c>
      <c r="D25" s="23"/>
    </row>
    <row r="26">
      <c r="A26" s="4" t="s">
        <v>61</v>
      </c>
      <c r="B26" s="4">
        <v>3.0</v>
      </c>
      <c r="C26" s="4" t="s">
        <v>101</v>
      </c>
      <c r="D26" s="23"/>
    </row>
    <row r="27">
      <c r="A27" s="4" t="s">
        <v>230</v>
      </c>
      <c r="B27" s="4">
        <v>26.0</v>
      </c>
      <c r="C27" s="4" t="s">
        <v>59</v>
      </c>
      <c r="D27" s="23"/>
    </row>
    <row r="28">
      <c r="A28" s="4" t="s">
        <v>231</v>
      </c>
      <c r="B28" s="4">
        <v>0.0025</v>
      </c>
      <c r="C28" s="4" t="s">
        <v>41</v>
      </c>
      <c r="D28" s="23"/>
    </row>
    <row r="29">
      <c r="A29" s="25" t="s">
        <v>232</v>
      </c>
      <c r="B29" s="4">
        <v>0.66</v>
      </c>
      <c r="C29" s="4" t="s">
        <v>41</v>
      </c>
      <c r="D29" s="23"/>
    </row>
    <row r="30">
      <c r="A30" s="25" t="s">
        <v>233</v>
      </c>
      <c r="B30" s="4">
        <v>0.0073</v>
      </c>
      <c r="C30" s="4" t="s">
        <v>41</v>
      </c>
      <c r="D30" s="23"/>
    </row>
    <row r="31">
      <c r="A31" s="25" t="s">
        <v>234</v>
      </c>
      <c r="B31" s="4">
        <v>0.65</v>
      </c>
      <c r="C31" s="4" t="s">
        <v>41</v>
      </c>
      <c r="D31" s="23"/>
    </row>
    <row r="32">
      <c r="A32" s="6" t="s">
        <v>235</v>
      </c>
      <c r="B32" s="4">
        <v>0.42</v>
      </c>
      <c r="C32" s="4" t="s">
        <v>27</v>
      </c>
      <c r="D32" s="23"/>
    </row>
    <row r="33">
      <c r="A33" s="6" t="s">
        <v>236</v>
      </c>
      <c r="B33" s="4">
        <v>0.46</v>
      </c>
      <c r="C33" s="4" t="s">
        <v>27</v>
      </c>
      <c r="D33" s="23"/>
    </row>
    <row r="34">
      <c r="A34" s="6" t="s">
        <v>237</v>
      </c>
      <c r="B34" s="4">
        <v>0.41</v>
      </c>
      <c r="C34" s="4" t="s">
        <v>27</v>
      </c>
      <c r="D34" s="23"/>
    </row>
  </sheetData>
  <mergeCells count="11">
    <mergeCell ref="F8:H8"/>
    <mergeCell ref="F9:H9"/>
    <mergeCell ref="F10:H10"/>
    <mergeCell ref="F11:H11"/>
    <mergeCell ref="F1:H1"/>
    <mergeCell ref="F2:H2"/>
    <mergeCell ref="F3:H3"/>
    <mergeCell ref="F4:H4"/>
    <mergeCell ref="F5:H5"/>
    <mergeCell ref="F6:H6"/>
    <mergeCell ref="F7:H7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9.29"/>
  </cols>
  <sheetData>
    <row r="1">
      <c r="A1" s="3" t="s">
        <v>0</v>
      </c>
      <c r="B1" s="3" t="s">
        <v>1</v>
      </c>
      <c r="C1" s="3" t="s">
        <v>2</v>
      </c>
      <c r="D1" s="21"/>
      <c r="E1" s="3" t="s">
        <v>0</v>
      </c>
      <c r="F1" s="22" t="s">
        <v>75</v>
      </c>
      <c r="G1" s="10"/>
      <c r="H1" s="11"/>
    </row>
    <row r="2">
      <c r="A2" s="4" t="s">
        <v>238</v>
      </c>
      <c r="B2" s="4">
        <v>3.24</v>
      </c>
      <c r="C2" s="4" t="s">
        <v>6</v>
      </c>
      <c r="D2" s="23"/>
      <c r="E2" s="4" t="s">
        <v>239</v>
      </c>
      <c r="F2" s="24">
        <f> B33*(B3/(B3+B15))*(B13/(B3+B13))*(B2/(B2+B14))*(B12/(B12+B2))</f>
        <v>0.2261971319</v>
      </c>
      <c r="G2" s="10"/>
      <c r="H2" s="11"/>
    </row>
    <row r="3">
      <c r="A3" s="4" t="s">
        <v>240</v>
      </c>
      <c r="B3" s="4">
        <v>0.558</v>
      </c>
      <c r="C3" s="4" t="s">
        <v>6</v>
      </c>
      <c r="D3" s="23"/>
      <c r="E3" s="4" t="s">
        <v>241</v>
      </c>
      <c r="F3" s="24">
        <f> B34*(B28^(((B25-B27)/B27)^2))*(B29^((B25-B27)/B27))</f>
        <v>0.2905452078</v>
      </c>
      <c r="G3" s="10"/>
      <c r="H3" s="11"/>
    </row>
    <row r="4">
      <c r="A4" s="4" t="s">
        <v>10</v>
      </c>
      <c r="B4" s="4" t="s">
        <v>11</v>
      </c>
      <c r="C4" s="4" t="s">
        <v>12</v>
      </c>
      <c r="D4" s="23"/>
      <c r="E4" s="4" t="s">
        <v>242</v>
      </c>
      <c r="F4" s="24">
        <f> B32*(B30^(((B7-B9)/B9)^2))*(B31^((B7-B9)/B9))</f>
        <v>0.3803718476</v>
      </c>
      <c r="G4" s="10"/>
      <c r="H4" s="11"/>
    </row>
    <row r="5">
      <c r="A5" s="4" t="s">
        <v>243</v>
      </c>
      <c r="B5" s="4">
        <v>100.0</v>
      </c>
      <c r="C5" s="4" t="s">
        <v>15</v>
      </c>
      <c r="D5" s="23"/>
      <c r="E5" s="4" t="s">
        <v>26</v>
      </c>
      <c r="F5" s="24">
        <f> -1.24851 + 0.662*B16 - 0.08514*((B16)^2) - 0.00052*((B16)^3) + 0.0008*((B16)^4) - 0.00004*((B16)^5)</f>
        <v>0.2929103757</v>
      </c>
      <c r="G5" s="10"/>
      <c r="H5" s="11"/>
    </row>
    <row r="6">
      <c r="A6" s="4" t="s">
        <v>244</v>
      </c>
      <c r="B6" s="4">
        <v>176.0</v>
      </c>
      <c r="C6" s="4" t="s">
        <v>15</v>
      </c>
      <c r="D6" s="23"/>
      <c r="E6" s="4" t="s">
        <v>245</v>
      </c>
      <c r="F6" s="24">
        <f> B23 * (F5/B11)</f>
        <v>0.4881839594</v>
      </c>
      <c r="G6" s="10"/>
      <c r="H6" s="11"/>
    </row>
    <row r="7">
      <c r="A7" s="4" t="s">
        <v>19</v>
      </c>
      <c r="B7" s="4">
        <v>10.5</v>
      </c>
      <c r="C7" s="4" t="s">
        <v>20</v>
      </c>
      <c r="D7" s="23"/>
      <c r="E7" s="4" t="s">
        <v>246</v>
      </c>
      <c r="F7" s="24">
        <f> B17 *(B28^(((B25-B27)/B27)^2))*(B29^((B25-B27)/B27))*(B30^(((B7-B9)/B9)^2))*(B31^((B7-B9)/B9))*(B3/(B3+B15))*(B13/(B3+B13))*(B2/(B2+B14))*(B12/(B12+B2)) * (F5/B11)</f>
        <v>0.2122662165</v>
      </c>
      <c r="G7" s="10"/>
      <c r="H7" s="11"/>
    </row>
    <row r="8">
      <c r="A8" s="4" t="s">
        <v>247</v>
      </c>
      <c r="B8" s="4">
        <v>2.0</v>
      </c>
      <c r="C8" s="4" t="s">
        <v>20</v>
      </c>
      <c r="D8" s="23"/>
      <c r="E8" s="4" t="s">
        <v>248</v>
      </c>
      <c r="F8" s="24">
        <f> (1/B26) * ln(B6/((B6-B5)*EXP(-F7*B26) +B5))</f>
        <v>0.07579820316</v>
      </c>
      <c r="G8" s="10"/>
      <c r="H8" s="11"/>
    </row>
    <row r="9">
      <c r="A9" s="4" t="s">
        <v>249</v>
      </c>
      <c r="B9" s="4">
        <v>13.0</v>
      </c>
      <c r="C9" s="4" t="s">
        <v>20</v>
      </c>
      <c r="D9" s="23"/>
      <c r="E9" s="4" t="s">
        <v>10</v>
      </c>
      <c r="F9" s="24">
        <f> (B6 * B5)/((B6-B5)*EXP(-F7*B26)+B5)</f>
        <v>125.5325133</v>
      </c>
      <c r="G9" s="10"/>
      <c r="H9" s="11"/>
    </row>
    <row r="10">
      <c r="A10" s="4" t="s">
        <v>26</v>
      </c>
      <c r="B10" s="4" t="s">
        <v>11</v>
      </c>
      <c r="C10" s="4" t="s">
        <v>27</v>
      </c>
      <c r="D10" s="23"/>
      <c r="E10" s="3" t="s">
        <v>0</v>
      </c>
      <c r="F10" s="22" t="s">
        <v>75</v>
      </c>
      <c r="G10" s="10"/>
      <c r="H10" s="11"/>
    </row>
    <row r="11">
      <c r="A11" s="4" t="s">
        <v>250</v>
      </c>
      <c r="B11" s="4">
        <v>0.27</v>
      </c>
      <c r="C11" s="4" t="s">
        <v>27</v>
      </c>
      <c r="D11" s="23"/>
      <c r="E11" s="4" t="s">
        <v>89</v>
      </c>
      <c r="F11" s="24">
        <f> 10 * 25.5325 + (1/3) * 25.5325</f>
        <v>263.8358333</v>
      </c>
      <c r="G11" s="10"/>
      <c r="H11" s="11"/>
    </row>
    <row r="12">
      <c r="A12" s="4" t="s">
        <v>251</v>
      </c>
      <c r="B12" s="4">
        <v>604.0</v>
      </c>
      <c r="C12" s="4" t="s">
        <v>32</v>
      </c>
      <c r="D12" s="23"/>
    </row>
    <row r="13">
      <c r="A13" s="4" t="s">
        <v>252</v>
      </c>
      <c r="B13" s="4">
        <v>101.0</v>
      </c>
      <c r="C13" s="4" t="s">
        <v>6</v>
      </c>
      <c r="D13" s="23"/>
    </row>
    <row r="14">
      <c r="A14" s="4" t="s">
        <v>253</v>
      </c>
      <c r="B14" s="4">
        <v>0.95</v>
      </c>
      <c r="C14" s="4" t="s">
        <v>32</v>
      </c>
      <c r="D14" s="23"/>
    </row>
    <row r="15">
      <c r="A15" s="4" t="s">
        <v>254</v>
      </c>
      <c r="B15" s="4">
        <v>0.31</v>
      </c>
      <c r="C15" s="4" t="s">
        <v>6</v>
      </c>
      <c r="D15" s="23"/>
    </row>
    <row r="16">
      <c r="A16" s="4" t="s">
        <v>40</v>
      </c>
      <c r="B16" s="4">
        <v>7.69</v>
      </c>
      <c r="C16" s="4" t="s">
        <v>41</v>
      </c>
      <c r="D16" s="23"/>
    </row>
    <row r="17">
      <c r="A17" s="4" t="s">
        <v>43</v>
      </c>
      <c r="B17" s="4">
        <v>0.62</v>
      </c>
      <c r="C17" s="4" t="s">
        <v>27</v>
      </c>
      <c r="D17" s="23"/>
    </row>
    <row r="18">
      <c r="A18" s="4" t="s">
        <v>255</v>
      </c>
      <c r="B18" s="4" t="s">
        <v>11</v>
      </c>
      <c r="C18" s="4" t="s">
        <v>27</v>
      </c>
      <c r="D18" s="23"/>
    </row>
    <row r="19">
      <c r="A19" s="4" t="s">
        <v>256</v>
      </c>
      <c r="B19" s="4" t="s">
        <v>11</v>
      </c>
      <c r="C19" s="4" t="s">
        <v>27</v>
      </c>
      <c r="D19" s="23"/>
    </row>
    <row r="20">
      <c r="A20" s="4" t="s">
        <v>257</v>
      </c>
      <c r="B20" s="4" t="s">
        <v>11</v>
      </c>
      <c r="C20" s="4" t="s">
        <v>27</v>
      </c>
      <c r="D20" s="23"/>
    </row>
    <row r="21">
      <c r="A21" s="4" t="s">
        <v>258</v>
      </c>
      <c r="B21" s="4" t="s">
        <v>11</v>
      </c>
      <c r="C21" s="4" t="s">
        <v>27</v>
      </c>
      <c r="D21" s="23"/>
    </row>
    <row r="22">
      <c r="A22" s="4" t="s">
        <v>259</v>
      </c>
      <c r="B22" s="4" t="s">
        <v>11</v>
      </c>
      <c r="C22" s="4" t="s">
        <v>27</v>
      </c>
      <c r="D22" s="23"/>
    </row>
    <row r="23">
      <c r="A23" s="4" t="s">
        <v>260</v>
      </c>
      <c r="B23" s="4">
        <v>0.45</v>
      </c>
      <c r="C23" s="4" t="s">
        <v>27</v>
      </c>
      <c r="D23" s="23"/>
    </row>
    <row r="24">
      <c r="A24" s="4" t="s">
        <v>261</v>
      </c>
      <c r="B24" s="4" t="s">
        <v>11</v>
      </c>
      <c r="C24" s="4" t="s">
        <v>27</v>
      </c>
      <c r="D24" s="23"/>
    </row>
    <row r="25">
      <c r="A25" s="4" t="s">
        <v>58</v>
      </c>
      <c r="B25" s="4">
        <v>18.8</v>
      </c>
      <c r="C25" s="4" t="s">
        <v>59</v>
      </c>
      <c r="D25" s="23"/>
    </row>
    <row r="26">
      <c r="A26" s="4" t="s">
        <v>61</v>
      </c>
      <c r="B26" s="4">
        <v>3.0</v>
      </c>
      <c r="C26" s="4" t="s">
        <v>101</v>
      </c>
      <c r="D26" s="23"/>
    </row>
    <row r="27">
      <c r="A27" s="4" t="s">
        <v>262</v>
      </c>
      <c r="B27" s="4">
        <v>26.0</v>
      </c>
      <c r="C27" s="4" t="s">
        <v>59</v>
      </c>
      <c r="D27" s="23"/>
    </row>
    <row r="28">
      <c r="A28" s="4" t="s">
        <v>263</v>
      </c>
      <c r="B28" s="4">
        <v>0.0025</v>
      </c>
      <c r="C28" s="4" t="s">
        <v>41</v>
      </c>
      <c r="D28" s="23"/>
    </row>
    <row r="29">
      <c r="A29" s="25" t="s">
        <v>264</v>
      </c>
      <c r="B29" s="4">
        <v>0.66</v>
      </c>
      <c r="C29" s="4" t="s">
        <v>41</v>
      </c>
      <c r="D29" s="23"/>
    </row>
    <row r="30">
      <c r="A30" s="25" t="s">
        <v>265</v>
      </c>
      <c r="B30" s="4">
        <v>0.0073</v>
      </c>
      <c r="C30" s="4" t="s">
        <v>41</v>
      </c>
      <c r="D30" s="23"/>
    </row>
    <row r="31">
      <c r="A31" s="25" t="s">
        <v>266</v>
      </c>
      <c r="B31" s="4">
        <v>0.65</v>
      </c>
      <c r="C31" s="4" t="s">
        <v>41</v>
      </c>
      <c r="D31" s="23"/>
    </row>
    <row r="32">
      <c r="A32" s="6" t="s">
        <v>267</v>
      </c>
      <c r="B32" s="4">
        <v>0.42</v>
      </c>
      <c r="C32" s="4" t="s">
        <v>27</v>
      </c>
      <c r="D32" s="23"/>
    </row>
    <row r="33">
      <c r="A33" s="6" t="s">
        <v>268</v>
      </c>
      <c r="B33" s="4">
        <v>0.46</v>
      </c>
      <c r="C33" s="4" t="s">
        <v>27</v>
      </c>
      <c r="D33" s="23"/>
    </row>
    <row r="34">
      <c r="A34" s="6" t="s">
        <v>269</v>
      </c>
      <c r="B34" s="4">
        <v>0.41</v>
      </c>
      <c r="C34" s="4" t="s">
        <v>27</v>
      </c>
      <c r="D34" s="23"/>
    </row>
  </sheetData>
  <mergeCells count="11">
    <mergeCell ref="F8:H8"/>
    <mergeCell ref="F9:H9"/>
    <mergeCell ref="F10:H10"/>
    <mergeCell ref="F11:H11"/>
    <mergeCell ref="F1:H1"/>
    <mergeCell ref="F2:H2"/>
    <mergeCell ref="F3:H3"/>
    <mergeCell ref="F4:H4"/>
    <mergeCell ref="F5:H5"/>
    <mergeCell ref="F6:H6"/>
    <mergeCell ref="F7:H7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6.29"/>
  </cols>
  <sheetData>
    <row r="1">
      <c r="A1" s="3" t="s">
        <v>0</v>
      </c>
      <c r="B1" s="3" t="s">
        <v>1</v>
      </c>
      <c r="C1" s="3" t="s">
        <v>2</v>
      </c>
      <c r="D1" s="21"/>
      <c r="E1" s="3" t="s">
        <v>0</v>
      </c>
      <c r="F1" s="22" t="s">
        <v>75</v>
      </c>
      <c r="G1" s="10"/>
      <c r="H1" s="11"/>
    </row>
    <row r="2">
      <c r="A2" s="4" t="s">
        <v>270</v>
      </c>
      <c r="B2" s="4">
        <v>3.879</v>
      </c>
      <c r="C2" s="4" t="s">
        <v>6</v>
      </c>
      <c r="D2" s="23"/>
      <c r="E2" s="4" t="s">
        <v>271</v>
      </c>
      <c r="F2" s="24">
        <f> B33*(B3/(B3+B15))*(B13/(B3+B13))*(B2/(B2+B14))*(B12/(B12+B2))</f>
        <v>0.2367636451</v>
      </c>
      <c r="G2" s="10"/>
      <c r="H2" s="11"/>
    </row>
    <row r="3">
      <c r="A3" s="4" t="s">
        <v>272</v>
      </c>
      <c r="B3" s="4">
        <v>0.572</v>
      </c>
      <c r="C3" s="4" t="s">
        <v>6</v>
      </c>
      <c r="D3" s="23"/>
      <c r="E3" s="4" t="s">
        <v>273</v>
      </c>
      <c r="F3" s="24">
        <f> B34*(B28^(((B25-B27)/B27)^2))*(B29^((B25-B27)/B27))</f>
        <v>0.2442228257</v>
      </c>
      <c r="G3" s="10"/>
      <c r="H3" s="11"/>
    </row>
    <row r="4">
      <c r="A4" s="4" t="s">
        <v>10</v>
      </c>
      <c r="B4" s="4" t="s">
        <v>11</v>
      </c>
      <c r="C4" s="4" t="s">
        <v>12</v>
      </c>
      <c r="D4" s="23"/>
      <c r="E4" s="4" t="s">
        <v>274</v>
      </c>
      <c r="F4" s="24">
        <f> B32*(B30^(((B7-B9)/B9)^2))*(B31^((B7-B9)/B9))</f>
        <v>0.3301727951</v>
      </c>
      <c r="G4" s="10"/>
      <c r="H4" s="11"/>
    </row>
    <row r="5">
      <c r="A5" s="4" t="s">
        <v>275</v>
      </c>
      <c r="B5" s="4">
        <v>100.0</v>
      </c>
      <c r="C5" s="4" t="s">
        <v>15</v>
      </c>
      <c r="D5" s="23"/>
      <c r="E5" s="4" t="s">
        <v>26</v>
      </c>
      <c r="F5" s="24">
        <f> -1.24851 + 0.662*B16 - 0.08514*((B16)^2) - 0.00052*((B16)^3) + 0.0008*((B16)^4) - 0.00004*((B16)^5)</f>
        <v>0.2906018669</v>
      </c>
      <c r="G5" s="10"/>
      <c r="H5" s="11"/>
    </row>
    <row r="6">
      <c r="A6" s="4" t="s">
        <v>276</v>
      </c>
      <c r="B6" s="4">
        <v>176.0</v>
      </c>
      <c r="C6" s="4" t="s">
        <v>15</v>
      </c>
      <c r="D6" s="23"/>
      <c r="E6" s="4" t="s">
        <v>277</v>
      </c>
      <c r="F6" s="24">
        <f> B23 * (F5/B11)</f>
        <v>0.4843364449</v>
      </c>
      <c r="G6" s="10"/>
      <c r="H6" s="11"/>
    </row>
    <row r="7">
      <c r="A7" s="4" t="s">
        <v>19</v>
      </c>
      <c r="B7" s="4">
        <v>9.5</v>
      </c>
      <c r="C7" s="4" t="s">
        <v>20</v>
      </c>
      <c r="D7" s="23"/>
      <c r="E7" s="4" t="s">
        <v>278</v>
      </c>
      <c r="F7" s="24">
        <f> B17 *(B28^(((B25-B27)/B27)^2))*(B29^((B25-B27)/B27))*(B30^(((B7-B9)/B9)^2))*(B31^((B7-B9)/B9))*(B3/(B3+B15))*(B13/(B3+B13))*(B2/(B2+B14))*(B12/(B12+B2)) * (F5/B11)</f>
        <v>0.1608340145</v>
      </c>
      <c r="G7" s="10"/>
      <c r="H7" s="11"/>
    </row>
    <row r="8">
      <c r="A8" s="4" t="s">
        <v>279</v>
      </c>
      <c r="B8" s="4">
        <v>2.0</v>
      </c>
      <c r="C8" s="4" t="s">
        <v>20</v>
      </c>
      <c r="D8" s="23"/>
      <c r="E8" s="4" t="s">
        <v>280</v>
      </c>
      <c r="F8" s="24">
        <f> (1/B26) * ln(B6/((B6-B5)*EXP(-F7*B26) +B5))</f>
        <v>0.06022123504</v>
      </c>
      <c r="G8" s="10"/>
      <c r="H8" s="11"/>
    </row>
    <row r="9">
      <c r="A9" s="4" t="s">
        <v>281</v>
      </c>
      <c r="B9" s="4">
        <v>13.0</v>
      </c>
      <c r="C9" s="4" t="s">
        <v>20</v>
      </c>
      <c r="D9" s="23"/>
      <c r="E9" s="4" t="s">
        <v>10</v>
      </c>
      <c r="F9" s="24">
        <f> (B6 * B5)/((B6-B5)*EXP(-F7*B26)+B5)</f>
        <v>119.8012226</v>
      </c>
      <c r="G9" s="10"/>
      <c r="H9" s="11"/>
    </row>
    <row r="10">
      <c r="A10" s="4" t="s">
        <v>26</v>
      </c>
      <c r="B10" s="4" t="s">
        <v>11</v>
      </c>
      <c r="C10" s="4" t="s">
        <v>27</v>
      </c>
      <c r="D10" s="23"/>
      <c r="E10" s="3" t="s">
        <v>0</v>
      </c>
      <c r="F10" s="22" t="s">
        <v>75</v>
      </c>
      <c r="G10" s="10"/>
      <c r="H10" s="11"/>
    </row>
    <row r="11">
      <c r="A11" s="4" t="s">
        <v>282</v>
      </c>
      <c r="B11" s="4">
        <v>0.27</v>
      </c>
      <c r="C11" s="4" t="s">
        <v>27</v>
      </c>
      <c r="D11" s="23"/>
      <c r="E11" s="4" t="s">
        <v>89</v>
      </c>
      <c r="F11" s="24">
        <f> 10 * 19.8012 </f>
        <v>198.012</v>
      </c>
      <c r="G11" s="10"/>
      <c r="H11" s="11"/>
    </row>
    <row r="12">
      <c r="A12" s="4" t="s">
        <v>283</v>
      </c>
      <c r="B12" s="4">
        <v>604.0</v>
      </c>
      <c r="C12" s="4" t="s">
        <v>32</v>
      </c>
      <c r="D12" s="23"/>
    </row>
    <row r="13">
      <c r="A13" s="4" t="s">
        <v>284</v>
      </c>
      <c r="B13" s="4">
        <v>101.0</v>
      </c>
      <c r="C13" s="4" t="s">
        <v>6</v>
      </c>
      <c r="D13" s="23"/>
    </row>
    <row r="14">
      <c r="A14" s="4" t="s">
        <v>285</v>
      </c>
      <c r="B14" s="4">
        <v>0.95</v>
      </c>
      <c r="C14" s="4" t="s">
        <v>32</v>
      </c>
      <c r="D14" s="23"/>
    </row>
    <row r="15">
      <c r="A15" s="4" t="s">
        <v>286</v>
      </c>
      <c r="B15" s="4">
        <v>0.31</v>
      </c>
      <c r="C15" s="4" t="s">
        <v>6</v>
      </c>
      <c r="D15" s="23"/>
    </row>
    <row r="16">
      <c r="A16" s="4" t="s">
        <v>40</v>
      </c>
      <c r="B16" s="4">
        <v>7.54</v>
      </c>
      <c r="C16" s="4" t="s">
        <v>41</v>
      </c>
      <c r="D16" s="23"/>
    </row>
    <row r="17">
      <c r="A17" s="4" t="s">
        <v>43</v>
      </c>
      <c r="B17" s="4">
        <v>0.62</v>
      </c>
      <c r="C17" s="4" t="s">
        <v>27</v>
      </c>
      <c r="D17" s="23"/>
    </row>
    <row r="18">
      <c r="A18" s="4" t="s">
        <v>287</v>
      </c>
      <c r="B18" s="4" t="s">
        <v>11</v>
      </c>
      <c r="C18" s="4" t="s">
        <v>27</v>
      </c>
      <c r="D18" s="23"/>
    </row>
    <row r="19">
      <c r="A19" s="4" t="s">
        <v>288</v>
      </c>
      <c r="B19" s="4" t="s">
        <v>11</v>
      </c>
      <c r="C19" s="4" t="s">
        <v>27</v>
      </c>
      <c r="D19" s="23"/>
    </row>
    <row r="20">
      <c r="A20" s="4" t="s">
        <v>289</v>
      </c>
      <c r="B20" s="4" t="s">
        <v>11</v>
      </c>
      <c r="C20" s="4" t="s">
        <v>27</v>
      </c>
      <c r="D20" s="23"/>
    </row>
    <row r="21">
      <c r="A21" s="4" t="s">
        <v>290</v>
      </c>
      <c r="B21" s="4" t="s">
        <v>11</v>
      </c>
      <c r="C21" s="4" t="s">
        <v>27</v>
      </c>
      <c r="D21" s="23"/>
    </row>
    <row r="22">
      <c r="A22" s="4" t="s">
        <v>291</v>
      </c>
      <c r="B22" s="4" t="s">
        <v>11</v>
      </c>
      <c r="C22" s="4" t="s">
        <v>27</v>
      </c>
      <c r="D22" s="23"/>
    </row>
    <row r="23">
      <c r="A23" s="4" t="s">
        <v>292</v>
      </c>
      <c r="B23" s="4">
        <v>0.45</v>
      </c>
      <c r="C23" s="4" t="s">
        <v>27</v>
      </c>
      <c r="D23" s="23"/>
    </row>
    <row r="24">
      <c r="A24" s="4" t="s">
        <v>293</v>
      </c>
      <c r="B24" s="4" t="s">
        <v>11</v>
      </c>
      <c r="C24" s="4" t="s">
        <v>27</v>
      </c>
      <c r="D24" s="23"/>
    </row>
    <row r="25">
      <c r="A25" s="4" t="s">
        <v>58</v>
      </c>
      <c r="B25" s="4">
        <v>17.4</v>
      </c>
      <c r="C25" s="4" t="s">
        <v>59</v>
      </c>
      <c r="D25" s="23"/>
    </row>
    <row r="26">
      <c r="A26" s="4" t="s">
        <v>61</v>
      </c>
      <c r="B26" s="4">
        <v>3.0</v>
      </c>
      <c r="C26" s="4" t="s">
        <v>101</v>
      </c>
      <c r="D26" s="23"/>
    </row>
    <row r="27">
      <c r="A27" s="4" t="s">
        <v>294</v>
      </c>
      <c r="B27" s="4">
        <v>26.0</v>
      </c>
      <c r="C27" s="4" t="s">
        <v>59</v>
      </c>
      <c r="D27" s="23"/>
    </row>
    <row r="28">
      <c r="A28" s="4" t="s">
        <v>295</v>
      </c>
      <c r="B28" s="4">
        <v>0.0025</v>
      </c>
      <c r="C28" s="4" t="s">
        <v>41</v>
      </c>
      <c r="D28" s="23"/>
    </row>
    <row r="29">
      <c r="A29" s="25" t="s">
        <v>296</v>
      </c>
      <c r="B29" s="4">
        <v>0.66</v>
      </c>
      <c r="C29" s="4" t="s">
        <v>41</v>
      </c>
      <c r="D29" s="23"/>
    </row>
    <row r="30">
      <c r="A30" s="25" t="s">
        <v>297</v>
      </c>
      <c r="B30" s="4">
        <v>0.0073</v>
      </c>
      <c r="C30" s="4" t="s">
        <v>41</v>
      </c>
      <c r="D30" s="23"/>
    </row>
    <row r="31">
      <c r="A31" s="25" t="s">
        <v>298</v>
      </c>
      <c r="B31" s="4">
        <v>0.65</v>
      </c>
      <c r="C31" s="4" t="s">
        <v>41</v>
      </c>
      <c r="D31" s="23"/>
    </row>
    <row r="32">
      <c r="A32" s="6" t="s">
        <v>299</v>
      </c>
      <c r="B32" s="4">
        <v>0.42</v>
      </c>
      <c r="C32" s="4" t="s">
        <v>27</v>
      </c>
      <c r="D32" s="23"/>
    </row>
    <row r="33">
      <c r="A33" s="6" t="s">
        <v>300</v>
      </c>
      <c r="B33" s="4">
        <v>0.46</v>
      </c>
      <c r="C33" s="4" t="s">
        <v>27</v>
      </c>
      <c r="D33" s="23"/>
    </row>
    <row r="34">
      <c r="A34" s="6" t="s">
        <v>301</v>
      </c>
      <c r="B34" s="4">
        <v>0.41</v>
      </c>
      <c r="C34" s="4" t="s">
        <v>27</v>
      </c>
      <c r="D34" s="23"/>
    </row>
  </sheetData>
  <mergeCells count="11">
    <mergeCell ref="F8:H8"/>
    <mergeCell ref="F9:H9"/>
    <mergeCell ref="F10:H10"/>
    <mergeCell ref="F11:H11"/>
    <mergeCell ref="F1:H1"/>
    <mergeCell ref="F2:H2"/>
    <mergeCell ref="F3:H3"/>
    <mergeCell ref="F4:H4"/>
    <mergeCell ref="F5:H5"/>
    <mergeCell ref="F6:H6"/>
    <mergeCell ref="F7:H7"/>
  </mergeCells>
  <drawing r:id="rId1"/>
</worksheet>
</file>