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1105"/>
  <workbookPr autoCompressPictures="0"/>
  <bookViews>
    <workbookView xWindow="480" yWindow="40" windowWidth="25600" windowHeight="14000" tabRatio="682"/>
  </bookViews>
  <sheets>
    <sheet name="Input" sheetId="1" r:id="rId1"/>
    <sheet name="Formula" sheetId="13" r:id="rId2"/>
    <sheet name="Variables" sheetId="14" r:id="rId3"/>
    <sheet name="Industry type" sheetId="4" state="hidden" r:id="rId4"/>
    <sheet name="Kidnapping Statistics" sheetId="2" r:id="rId5"/>
    <sheet name="Industry Type P" sheetId="6" r:id="rId6"/>
    <sheet name="Ransom Statistics" sheetId="15" r:id="rId7"/>
    <sheet name="travel frequence" sheetId="7" r:id="rId8"/>
    <sheet name="multi-employee" sheetId="16" r:id="rId9"/>
    <sheet name="Salary in Industry" sheetId="12" r:id="rId10"/>
    <sheet name="Expenses" sheetId="5" r:id="rId11"/>
    <sheet name="Other cost" sheetId="9" r:id="rId12"/>
  </sheets>
  <definedNames>
    <definedName name="Industry">Formula!$B$4:$C$4</definedName>
    <definedName name="Salary_by_Industry">'Salary in Industry'!$A$1:$D$21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G6" i="13"/>
  <c r="G7" i="13"/>
  <c r="G8" i="13"/>
  <c r="G9" i="13"/>
  <c r="G10" i="13"/>
  <c r="G11" i="13"/>
  <c r="G5" i="13"/>
  <c r="B2" i="9"/>
  <c r="H220" i="9"/>
  <c r="E220" i="9"/>
  <c r="B22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B212" i="9"/>
  <c r="B213" i="9"/>
  <c r="B214" i="9"/>
  <c r="B215" i="9"/>
  <c r="B216" i="9"/>
  <c r="B217" i="9"/>
  <c r="B218" i="9"/>
  <c r="B219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63" i="9"/>
  <c r="C5" i="13"/>
  <c r="N5" i="12"/>
  <c r="C6" i="13"/>
  <c r="N6" i="12"/>
  <c r="C7" i="13"/>
  <c r="N7" i="12"/>
  <c r="P5" i="12"/>
  <c r="C4" i="13"/>
  <c r="P6" i="12"/>
  <c r="P7" i="12"/>
  <c r="N9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I17" i="12"/>
  <c r="F6" i="13"/>
  <c r="F7" i="13"/>
  <c r="F8" i="13"/>
  <c r="F9" i="13"/>
  <c r="B13" i="6"/>
  <c r="C13" i="6"/>
  <c r="F10" i="13"/>
  <c r="F11" i="13"/>
  <c r="F5" i="13"/>
  <c r="B17" i="9"/>
  <c r="B15" i="9"/>
  <c r="H21" i="9"/>
  <c r="E21" i="9"/>
  <c r="B21" i="9"/>
  <c r="G13" i="13"/>
  <c r="C13" i="13"/>
  <c r="G17" i="13"/>
  <c r="G18" i="13"/>
  <c r="L8" i="13"/>
  <c r="L4" i="1"/>
  <c r="L7" i="13"/>
  <c r="L3" i="1"/>
  <c r="C35" i="2"/>
  <c r="C33" i="2"/>
  <c r="C31" i="2"/>
  <c r="C29" i="2"/>
  <c r="C27" i="2"/>
  <c r="C25" i="2"/>
  <c r="C24" i="2"/>
  <c r="C22" i="2"/>
  <c r="C19" i="2"/>
  <c r="B12" i="6"/>
  <c r="C12" i="6"/>
  <c r="B9" i="6"/>
  <c r="C9" i="6"/>
  <c r="B2" i="6"/>
  <c r="S2" i="6"/>
  <c r="B5" i="6"/>
  <c r="S5" i="6"/>
  <c r="S13" i="6"/>
  <c r="C21" i="13"/>
  <c r="I45" i="2"/>
  <c r="S102" i="6"/>
  <c r="I44" i="2"/>
  <c r="S101" i="6"/>
  <c r="I43" i="2"/>
  <c r="S100" i="6"/>
  <c r="S99" i="6"/>
  <c r="I41" i="2"/>
  <c r="S98" i="6"/>
  <c r="I40" i="2"/>
  <c r="S97" i="6"/>
  <c r="S96" i="6"/>
  <c r="I38" i="2"/>
  <c r="S95" i="6"/>
  <c r="I37" i="2"/>
  <c r="S94" i="6"/>
  <c r="I36" i="2"/>
  <c r="S93" i="6"/>
  <c r="I35" i="2"/>
  <c r="S92" i="6"/>
  <c r="I34" i="2"/>
  <c r="S91" i="6"/>
  <c r="S90" i="6"/>
  <c r="S89" i="6"/>
  <c r="S88" i="6"/>
  <c r="S87" i="6"/>
  <c r="I29" i="2"/>
  <c r="S86" i="6"/>
  <c r="S85" i="6"/>
  <c r="I27" i="2"/>
  <c r="S84" i="6"/>
  <c r="I26" i="2"/>
  <c r="S83" i="6"/>
  <c r="I25" i="2"/>
  <c r="S82" i="6"/>
  <c r="I24" i="2"/>
  <c r="S81" i="6"/>
  <c r="S80" i="6"/>
  <c r="I22" i="2"/>
  <c r="S79" i="6"/>
  <c r="S78" i="6"/>
  <c r="S77" i="6"/>
  <c r="S76" i="6"/>
  <c r="S75" i="6"/>
  <c r="S74" i="6"/>
  <c r="I16" i="2"/>
  <c r="S73" i="6"/>
  <c r="S72" i="6"/>
  <c r="S71" i="6"/>
  <c r="S70" i="6"/>
  <c r="S69" i="6"/>
  <c r="I11" i="2"/>
  <c r="S68" i="6"/>
  <c r="S67" i="6"/>
  <c r="I9" i="2"/>
  <c r="S66" i="6"/>
  <c r="I8" i="2"/>
  <c r="S65" i="6"/>
  <c r="I7" i="2"/>
  <c r="S64" i="6"/>
  <c r="I6" i="2"/>
  <c r="S63" i="6"/>
  <c r="I5" i="2"/>
  <c r="S62" i="6"/>
  <c r="I4" i="2"/>
  <c r="S61" i="6"/>
  <c r="I3" i="2"/>
  <c r="S60" i="6"/>
  <c r="S59" i="6"/>
  <c r="R102" i="6"/>
  <c r="R101" i="6"/>
  <c r="R100" i="6"/>
  <c r="R99" i="6"/>
  <c r="R98" i="6"/>
  <c r="R97" i="6"/>
  <c r="R96" i="6"/>
  <c r="R95" i="6"/>
  <c r="R94" i="6"/>
  <c r="R93" i="6"/>
  <c r="R92" i="6"/>
  <c r="R91" i="6"/>
  <c r="R90" i="6"/>
  <c r="R89" i="6"/>
  <c r="R88" i="6"/>
  <c r="R87" i="6"/>
  <c r="R86" i="6"/>
  <c r="R85" i="6"/>
  <c r="R84" i="6"/>
  <c r="R83" i="6"/>
  <c r="R82" i="6"/>
  <c r="R81" i="6"/>
  <c r="R80" i="6"/>
  <c r="R79" i="6"/>
  <c r="R78" i="6"/>
  <c r="R77" i="6"/>
  <c r="R76" i="6"/>
  <c r="R75" i="6"/>
  <c r="R74" i="6"/>
  <c r="R73" i="6"/>
  <c r="R72" i="6"/>
  <c r="R71" i="6"/>
  <c r="R70" i="6"/>
  <c r="R69" i="6"/>
  <c r="R68" i="6"/>
  <c r="R67" i="6"/>
  <c r="R66" i="6"/>
  <c r="R65" i="6"/>
  <c r="R64" i="6"/>
  <c r="R63" i="6"/>
  <c r="R62" i="6"/>
  <c r="R61" i="6"/>
  <c r="R60" i="6"/>
  <c r="R59" i="6"/>
  <c r="Q102" i="6"/>
  <c r="Q101" i="6"/>
  <c r="Q100" i="6"/>
  <c r="Q99" i="6"/>
  <c r="Q98" i="6"/>
  <c r="Q97" i="6"/>
  <c r="Q96" i="6"/>
  <c r="Q95" i="6"/>
  <c r="Q94" i="6"/>
  <c r="Q93" i="6"/>
  <c r="Q92" i="6"/>
  <c r="Q91" i="6"/>
  <c r="Q90" i="6"/>
  <c r="Q89" i="6"/>
  <c r="Q88" i="6"/>
  <c r="Q87" i="6"/>
  <c r="Q86" i="6"/>
  <c r="Q85" i="6"/>
  <c r="Q84" i="6"/>
  <c r="Q83" i="6"/>
  <c r="Q82" i="6"/>
  <c r="Q81" i="6"/>
  <c r="Q80" i="6"/>
  <c r="Q79" i="6"/>
  <c r="Q78" i="6"/>
  <c r="Q77" i="6"/>
  <c r="Q76" i="6"/>
  <c r="Q75" i="6"/>
  <c r="Q74" i="6"/>
  <c r="Q73" i="6"/>
  <c r="Q72" i="6"/>
  <c r="Q71" i="6"/>
  <c r="Q70" i="6"/>
  <c r="Q69" i="6"/>
  <c r="Q68" i="6"/>
  <c r="Q67" i="6"/>
  <c r="Q66" i="6"/>
  <c r="Q65" i="6"/>
  <c r="Q64" i="6"/>
  <c r="Q63" i="6"/>
  <c r="Q62" i="6"/>
  <c r="Q61" i="6"/>
  <c r="Q60" i="6"/>
  <c r="Q59" i="6"/>
  <c r="P102" i="6"/>
  <c r="P101" i="6"/>
  <c r="P100" i="6"/>
  <c r="P99" i="6"/>
  <c r="P98" i="6"/>
  <c r="P97" i="6"/>
  <c r="P96" i="6"/>
  <c r="P95" i="6"/>
  <c r="P94" i="6"/>
  <c r="P93" i="6"/>
  <c r="P92" i="6"/>
  <c r="P91" i="6"/>
  <c r="P90" i="6"/>
  <c r="P89" i="6"/>
  <c r="P88" i="6"/>
  <c r="P87" i="6"/>
  <c r="P86" i="6"/>
  <c r="P85" i="6"/>
  <c r="P84" i="6"/>
  <c r="P83" i="6"/>
  <c r="P82" i="6"/>
  <c r="P81" i="6"/>
  <c r="P80" i="6"/>
  <c r="P79" i="6"/>
  <c r="P78" i="6"/>
  <c r="P77" i="6"/>
  <c r="P76" i="6"/>
  <c r="P75" i="6"/>
  <c r="P74" i="6"/>
  <c r="P73" i="6"/>
  <c r="P72" i="6"/>
  <c r="P71" i="6"/>
  <c r="P70" i="6"/>
  <c r="P69" i="6"/>
  <c r="P68" i="6"/>
  <c r="P67" i="6"/>
  <c r="P66" i="6"/>
  <c r="P65" i="6"/>
  <c r="P64" i="6"/>
  <c r="P63" i="6"/>
  <c r="P62" i="6"/>
  <c r="P61" i="6"/>
  <c r="P60" i="6"/>
  <c r="P59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59" i="6"/>
  <c r="F22" i="2"/>
  <c r="S58" i="6"/>
  <c r="S57" i="6"/>
  <c r="S56" i="6"/>
  <c r="S55" i="6"/>
  <c r="S54" i="6"/>
  <c r="F17" i="2"/>
  <c r="S53" i="6"/>
  <c r="F16" i="2"/>
  <c r="S52" i="6"/>
  <c r="S51" i="6"/>
  <c r="F14" i="2"/>
  <c r="S50" i="6"/>
  <c r="S49" i="6"/>
  <c r="S48" i="6"/>
  <c r="S47" i="6"/>
  <c r="F10" i="2"/>
  <c r="S46" i="6"/>
  <c r="S45" i="6"/>
  <c r="S44" i="6"/>
  <c r="F7" i="2"/>
  <c r="S43" i="6"/>
  <c r="S42" i="6"/>
  <c r="F5" i="2"/>
  <c r="S41" i="6"/>
  <c r="S40" i="6"/>
  <c r="F3" i="2"/>
  <c r="S39" i="6"/>
  <c r="F2" i="2"/>
  <c r="S38" i="6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2" i="6"/>
  <c r="C3" i="6"/>
  <c r="C4" i="6"/>
  <c r="C5" i="6"/>
  <c r="C6" i="6"/>
  <c r="C7" i="6"/>
  <c r="C8" i="6"/>
  <c r="C10" i="6"/>
  <c r="C11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2" i="6"/>
  <c r="D2" i="15"/>
  <c r="D3" i="15"/>
  <c r="D4" i="15"/>
  <c r="D6" i="15"/>
  <c r="D7" i="15"/>
  <c r="D10" i="15"/>
  <c r="D11" i="15"/>
  <c r="D12" i="15"/>
  <c r="D14" i="15"/>
  <c r="D15" i="15"/>
  <c r="D16" i="15"/>
  <c r="C17" i="15"/>
  <c r="D17" i="15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2" i="6"/>
  <c r="S11" i="6"/>
  <c r="S10" i="6"/>
  <c r="S9" i="6"/>
  <c r="S8" i="6"/>
  <c r="S7" i="6"/>
  <c r="S6" i="6"/>
  <c r="S4" i="6"/>
  <c r="S3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R3" i="6"/>
  <c r="R2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Q3" i="6"/>
  <c r="Q2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P3" i="6"/>
  <c r="P2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O3" i="6"/>
  <c r="O2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3" i="6"/>
  <c r="N2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  <c r="M2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2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2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2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2" i="6"/>
  <c r="B3" i="6"/>
  <c r="B4" i="6"/>
  <c r="B6" i="6"/>
  <c r="B7" i="6"/>
  <c r="B8" i="6"/>
  <c r="B10" i="6"/>
  <c r="B11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4" i="5"/>
  <c r="B5" i="5"/>
  <c r="B9" i="5"/>
  <c r="B12" i="5"/>
  <c r="B13" i="5"/>
  <c r="B14" i="5"/>
  <c r="B15" i="5"/>
  <c r="B16" i="5"/>
  <c r="B17" i="5"/>
  <c r="B22" i="5"/>
  <c r="E2" i="5"/>
  <c r="E3" i="5"/>
  <c r="E4" i="5"/>
  <c r="E5" i="5"/>
  <c r="E11" i="5"/>
  <c r="E16" i="5"/>
  <c r="E20" i="5"/>
  <c r="C20" i="13"/>
  <c r="N4" i="12"/>
  <c r="I46" i="2"/>
</calcChain>
</file>

<file path=xl/comments1.xml><?xml version="1.0" encoding="utf-8"?>
<comments xmlns="http://schemas.openxmlformats.org/spreadsheetml/2006/main">
  <authors>
    <author>Brianna Vaughan</author>
  </authors>
  <commentList>
    <comment ref="C22" authorId="0">
      <text>
        <r>
          <rPr>
            <b/>
            <sz val="9"/>
            <color indexed="81"/>
            <rFont val="Calibri"/>
            <family val="2"/>
          </rPr>
          <t>Found it from government website and take the average according to the whole year data from 2014</t>
        </r>
      </text>
    </comment>
  </commentList>
</comments>
</file>

<file path=xl/comments2.xml><?xml version="1.0" encoding="utf-8"?>
<comments xmlns="http://schemas.openxmlformats.org/spreadsheetml/2006/main">
  <authors>
    <author>Brianna Vaughan</author>
  </authors>
  <commentList>
    <comment ref="D1" authorId="0">
      <text>
        <r>
          <rPr>
            <b/>
            <sz val="9"/>
            <color indexed="81"/>
            <rFont val="Calibri"/>
            <family val="2"/>
          </rPr>
          <t>Brianna Vaughan:</t>
        </r>
        <r>
          <rPr>
            <sz val="9"/>
            <color indexed="81"/>
            <rFont val="Calibri"/>
            <family val="2"/>
          </rPr>
          <t xml:space="preserve">
Estimated with knowledge that 20% of is initially demanded actually gets paid.
</t>
        </r>
      </text>
    </comment>
    <comment ref="A4" authorId="0">
      <text>
        <r>
          <rPr>
            <b/>
            <sz val="9"/>
            <color indexed="81"/>
            <rFont val="Calibri"/>
            <family val="2"/>
          </rPr>
          <t>Brianna Vaughan:</t>
        </r>
        <r>
          <rPr>
            <sz val="9"/>
            <color indexed="81"/>
            <rFont val="Calibri"/>
            <family val="2"/>
          </rPr>
          <t xml:space="preserve">
2012
</t>
        </r>
      </text>
    </comment>
    <comment ref="A5" authorId="0">
      <text>
        <r>
          <rPr>
            <b/>
            <sz val="9"/>
            <color indexed="81"/>
            <rFont val="Calibri"/>
            <family val="2"/>
          </rPr>
          <t>Brianna Vaughan:</t>
        </r>
        <r>
          <rPr>
            <sz val="9"/>
            <color indexed="81"/>
            <rFont val="Calibri"/>
            <family val="2"/>
          </rPr>
          <t xml:space="preserve">
2011
</t>
        </r>
      </text>
    </comment>
    <comment ref="A8" authorId="0">
      <text>
        <r>
          <rPr>
            <b/>
            <sz val="9"/>
            <color indexed="81"/>
            <rFont val="Calibri"/>
            <family val="2"/>
          </rPr>
          <t>Brianna Vaughan:</t>
        </r>
        <r>
          <rPr>
            <sz val="9"/>
            <color indexed="81"/>
            <rFont val="Calibri"/>
            <family val="2"/>
          </rPr>
          <t xml:space="preserve">
2010
</t>
        </r>
      </text>
    </comment>
    <comment ref="A9" authorId="0">
      <text>
        <r>
          <rPr>
            <b/>
            <sz val="9"/>
            <color indexed="81"/>
            <rFont val="Calibri"/>
            <family val="2"/>
          </rPr>
          <t>Brianna Vaughan:</t>
        </r>
        <r>
          <rPr>
            <sz val="9"/>
            <color indexed="81"/>
            <rFont val="Calibri"/>
            <family val="2"/>
          </rPr>
          <t xml:space="preserve">
2010</t>
        </r>
      </text>
    </comment>
  </commentList>
</comments>
</file>

<file path=xl/comments3.xml><?xml version="1.0" encoding="utf-8"?>
<comments xmlns="http://schemas.openxmlformats.org/spreadsheetml/2006/main">
  <authors>
    <author>Brianna Vaughan</author>
  </authors>
  <commentList>
    <comment ref="B8" authorId="0">
      <text>
        <r>
          <rPr>
            <b/>
            <sz val="9"/>
            <color indexed="81"/>
            <rFont val="Calibri"/>
            <family val="2"/>
          </rPr>
          <t>Brianna Vaughan:</t>
        </r>
        <r>
          <rPr>
            <sz val="9"/>
            <color indexed="81"/>
            <rFont val="Calibri"/>
            <family val="2"/>
          </rPr>
          <t xml:space="preserve">
Cost are from the healthcare bluebook
</t>
        </r>
      </text>
    </comment>
    <comment ref="C8" authorId="0">
      <text>
        <r>
          <rPr>
            <b/>
            <sz val="9"/>
            <color indexed="81"/>
            <rFont val="Calibri"/>
            <family val="2"/>
          </rPr>
          <t>Brianna Vaughan:</t>
        </r>
        <r>
          <rPr>
            <sz val="9"/>
            <color indexed="81"/>
            <rFont val="Calibri"/>
            <family val="2"/>
          </rPr>
          <t xml:space="preserve">
Percentages from cdc.gov
</t>
        </r>
      </text>
    </comment>
    <comment ref="A15" authorId="0">
      <text>
        <r>
          <rPr>
            <b/>
            <sz val="9"/>
            <color indexed="81"/>
            <rFont val="Calibri"/>
            <family val="2"/>
          </rPr>
          <t>Brianna Vaughan:</t>
        </r>
        <r>
          <rPr>
            <sz val="9"/>
            <color indexed="81"/>
            <rFont val="Calibri"/>
            <family val="2"/>
          </rPr>
          <t xml:space="preserve">
Assuming that probability for mental health care is 1
</t>
        </r>
      </text>
    </comment>
    <comment ref="A16" authorId="0">
      <text>
        <r>
          <rPr>
            <b/>
            <sz val="9"/>
            <color indexed="81"/>
            <rFont val="Calibri"/>
            <family val="2"/>
          </rPr>
          <t>Brianna Vaughan:</t>
        </r>
        <r>
          <rPr>
            <sz val="9"/>
            <color indexed="81"/>
            <rFont val="Calibri"/>
            <family val="2"/>
          </rPr>
          <t xml:space="preserve">
From nimh.nih.gov most recent stat is from 2006
</t>
        </r>
      </text>
    </comment>
  </commentList>
</comments>
</file>

<file path=xl/sharedStrings.xml><?xml version="1.0" encoding="utf-8"?>
<sst xmlns="http://schemas.openxmlformats.org/spreadsheetml/2006/main" count="630" uniqueCount="299">
  <si>
    <t>Destination</t>
  </si>
  <si>
    <t>Length of Stay</t>
  </si>
  <si>
    <t>Company Industry Type</t>
  </si>
  <si>
    <t>Very High</t>
  </si>
  <si>
    <t>Mexico</t>
  </si>
  <si>
    <t>India</t>
  </si>
  <si>
    <t>Nigeria</t>
  </si>
  <si>
    <t>Pakistan</t>
  </si>
  <si>
    <t>Venezuela</t>
  </si>
  <si>
    <t>Lebanon</t>
  </si>
  <si>
    <t>Phillippines</t>
  </si>
  <si>
    <t>Colombia</t>
  </si>
  <si>
    <t>Iraq</t>
  </si>
  <si>
    <t>Guatemala</t>
  </si>
  <si>
    <t>Egypt</t>
  </si>
  <si>
    <t>Brazil</t>
  </si>
  <si>
    <t>Kenya</t>
  </si>
  <si>
    <t>Nepal</t>
  </si>
  <si>
    <t>Malaysia</t>
  </si>
  <si>
    <t>South Africa</t>
  </si>
  <si>
    <t>High</t>
  </si>
  <si>
    <t>Honduras</t>
  </si>
  <si>
    <t>Haiti</t>
  </si>
  <si>
    <t>Ecuador</t>
  </si>
  <si>
    <t>EI Salvador</t>
  </si>
  <si>
    <t>Moderate</t>
  </si>
  <si>
    <t>Bolivia</t>
  </si>
  <si>
    <t>Chile</t>
  </si>
  <si>
    <t>Peru</t>
  </si>
  <si>
    <t>Paraguay</t>
  </si>
  <si>
    <t>Uruguay</t>
  </si>
  <si>
    <t>Nicaragua</t>
  </si>
  <si>
    <t>Panama</t>
  </si>
  <si>
    <t>French Guiana</t>
  </si>
  <si>
    <t>Costa Rica</t>
  </si>
  <si>
    <t>Maili</t>
  </si>
  <si>
    <t>Mauritania</t>
  </si>
  <si>
    <t>Algeria</t>
  </si>
  <si>
    <t>Somalia</t>
  </si>
  <si>
    <t>DRC</t>
  </si>
  <si>
    <t>Cameroon</t>
  </si>
  <si>
    <t>Eritrea</t>
  </si>
  <si>
    <t>Sudan</t>
  </si>
  <si>
    <t>Chad</t>
  </si>
  <si>
    <t>South Sudan</t>
  </si>
  <si>
    <t>Guinea-Bissau</t>
  </si>
  <si>
    <t>Niger</t>
  </si>
  <si>
    <t>Benin</t>
  </si>
  <si>
    <t>Togo</t>
  </si>
  <si>
    <t>Ethiopia</t>
  </si>
  <si>
    <t>Zimbabwe</t>
  </si>
  <si>
    <t>Angola</t>
  </si>
  <si>
    <t>Coted'lvoire</t>
  </si>
  <si>
    <t>Liberia</t>
  </si>
  <si>
    <t>Sierra Leone</t>
  </si>
  <si>
    <t>Rwanda</t>
  </si>
  <si>
    <t>Burundi</t>
  </si>
  <si>
    <t>Uganda</t>
  </si>
  <si>
    <t>Guinea</t>
  </si>
  <si>
    <t>Burkina</t>
  </si>
  <si>
    <t>Faso</t>
  </si>
  <si>
    <t>Tanzania</t>
  </si>
  <si>
    <t>CAR</t>
  </si>
  <si>
    <t>Congo</t>
  </si>
  <si>
    <t>Equatorial</t>
  </si>
  <si>
    <t>Djibouti</t>
  </si>
  <si>
    <t xml:space="preserve">Gaza Strip </t>
  </si>
  <si>
    <t>Iran</t>
  </si>
  <si>
    <t>Saudi Abrabia</t>
  </si>
  <si>
    <t>UAE</t>
  </si>
  <si>
    <t>Oman</t>
  </si>
  <si>
    <t>Kuwait</t>
  </si>
  <si>
    <t>Kashmir</t>
  </si>
  <si>
    <t>Kyrgyzstan</t>
  </si>
  <si>
    <t>Nangladesh</t>
  </si>
  <si>
    <t>Uzbekistan</t>
  </si>
  <si>
    <t>Turkmenistan</t>
  </si>
  <si>
    <t>Kazakhstan</t>
  </si>
  <si>
    <t>Tajikistan</t>
  </si>
  <si>
    <t>Nbhutan</t>
  </si>
  <si>
    <t>Sri Lanka</t>
  </si>
  <si>
    <t>China</t>
  </si>
  <si>
    <t>Vietnam</t>
  </si>
  <si>
    <t>Myanmar</t>
  </si>
  <si>
    <t>Laos</t>
  </si>
  <si>
    <t>North Korea</t>
  </si>
  <si>
    <t>East Timor</t>
  </si>
  <si>
    <t>Dagestan</t>
  </si>
  <si>
    <t>Turkey</t>
  </si>
  <si>
    <t>Chechnya</t>
  </si>
  <si>
    <t>Ingushetia</t>
  </si>
  <si>
    <t>Georgia</t>
  </si>
  <si>
    <t>Russia</t>
  </si>
  <si>
    <t>Poland</t>
  </si>
  <si>
    <t>Belarus</t>
  </si>
  <si>
    <t>Ukraine</t>
  </si>
  <si>
    <t>Romania</t>
  </si>
  <si>
    <t>Serbia</t>
  </si>
  <si>
    <t>the Balkans</t>
  </si>
  <si>
    <t>Northern Ireland</t>
  </si>
  <si>
    <t>Republic of Ireland</t>
  </si>
  <si>
    <t>Greece</t>
  </si>
  <si>
    <t>Italy</t>
  </si>
  <si>
    <t>Spain</t>
  </si>
  <si>
    <t>Portugal</t>
  </si>
  <si>
    <t>Else = low</t>
  </si>
  <si>
    <t>Oil &amp; Gas</t>
  </si>
  <si>
    <t>High Tech</t>
  </si>
  <si>
    <t>Energy &amp; Mining</t>
  </si>
  <si>
    <t>Construction &amp; Engineering</t>
  </si>
  <si>
    <t>Acdemia</t>
  </si>
  <si>
    <t>Journalism</t>
  </si>
  <si>
    <t>Non-government Organizations</t>
  </si>
  <si>
    <t>Level 1 (low) - Level 3 ( high)</t>
  </si>
  <si>
    <t>Level 3</t>
  </si>
  <si>
    <t>Level 2</t>
  </si>
  <si>
    <t>Negotiation Team</t>
  </si>
  <si>
    <t>Operating Costs</t>
  </si>
  <si>
    <t>Startup Costs</t>
  </si>
  <si>
    <t>Office Supplies</t>
  </si>
  <si>
    <t>Rent</t>
  </si>
  <si>
    <t>Advertising</t>
  </si>
  <si>
    <t>SAS</t>
  </si>
  <si>
    <t>Accounting Software</t>
  </si>
  <si>
    <t>Legal Costs</t>
  </si>
  <si>
    <t>Employee Training</t>
  </si>
  <si>
    <t>Licenses/Permits</t>
  </si>
  <si>
    <t>Employee Health Insurance</t>
  </si>
  <si>
    <t>Deposited Rent</t>
  </si>
  <si>
    <t>OFFICE RELATED</t>
  </si>
  <si>
    <t>MARKETING</t>
  </si>
  <si>
    <t>Underwriter Salary</t>
  </si>
  <si>
    <t>Customer Service Salary</t>
  </si>
  <si>
    <t>Actuary Salary</t>
  </si>
  <si>
    <t>Claims Examiner Salary</t>
  </si>
  <si>
    <t xml:space="preserve">EMPLOYEE  BENEFITS </t>
  </si>
  <si>
    <t>Secretary Salary</t>
  </si>
  <si>
    <t>Auditors Salary</t>
  </si>
  <si>
    <t>Desks (6)</t>
  </si>
  <si>
    <t>Chairs (6)</t>
  </si>
  <si>
    <t>Phones (6)</t>
  </si>
  <si>
    <t>Refridgerator (1)</t>
  </si>
  <si>
    <t>Microwave (1)</t>
  </si>
  <si>
    <t>Filing Drawers</t>
  </si>
  <si>
    <t>Microsoft Office (6)</t>
  </si>
  <si>
    <t>SAS (1)</t>
  </si>
  <si>
    <t>Database Server</t>
  </si>
  <si>
    <t>Staples</t>
  </si>
  <si>
    <t>Walmart</t>
  </si>
  <si>
    <t>Ikea</t>
  </si>
  <si>
    <t>Sears</t>
  </si>
  <si>
    <t>DELL</t>
  </si>
  <si>
    <t>Laptops (6)</t>
  </si>
  <si>
    <t>Docking Stations (6)</t>
  </si>
  <si>
    <t>LexisNexis</t>
  </si>
  <si>
    <t>MicroSoft Office</t>
  </si>
  <si>
    <t>PayScale.com</t>
  </si>
  <si>
    <t>Entrepreneur.com</t>
  </si>
  <si>
    <t>MassGovernment</t>
  </si>
  <si>
    <t>KFF.org</t>
  </si>
  <si>
    <t>TOTAL STARTUP</t>
  </si>
  <si>
    <t>TOTAL OPERATING</t>
  </si>
  <si>
    <t>CraigsList</t>
  </si>
  <si>
    <t>Water</t>
  </si>
  <si>
    <t>Internet/Telephone/Cable</t>
  </si>
  <si>
    <t>Charter</t>
  </si>
  <si>
    <t>One Months Rent</t>
  </si>
  <si>
    <t>Electricity/Gas</t>
  </si>
  <si>
    <t>ohmyapt.apartment.com</t>
  </si>
  <si>
    <t>SmallBusiness.com</t>
  </si>
  <si>
    <t>Printer (1)</t>
  </si>
  <si>
    <t>DigitalSystemCopiers.com</t>
  </si>
  <si>
    <t>Business Service</t>
  </si>
  <si>
    <t>Financial Services</t>
  </si>
  <si>
    <t>Health,Pharmaceuticals, and Biotech</t>
  </si>
  <si>
    <t>Media and Entertainment</t>
  </si>
  <si>
    <t>Non profit</t>
  </si>
  <si>
    <t>Real Estate and construction</t>
  </si>
  <si>
    <t>Manufacturing</t>
  </si>
  <si>
    <t>Retail</t>
  </si>
  <si>
    <t>Computer and Electronics</t>
  </si>
  <si>
    <t>Software and Internet</t>
  </si>
  <si>
    <t>Telecommunications</t>
  </si>
  <si>
    <t>Transportation and Storage</t>
  </si>
  <si>
    <t>Travel Recreation and Leisure</t>
  </si>
  <si>
    <t>Wholesale and Distribution</t>
  </si>
  <si>
    <t>infrequent (less than 3 times)</t>
  </si>
  <si>
    <t>frequent (3 times to 12 times)</t>
  </si>
  <si>
    <t>very frequent ( more than 12 times a year)</t>
  </si>
  <si>
    <t>Short (less a week)</t>
  </si>
  <si>
    <t>Median (1 week to 1month)</t>
  </si>
  <si>
    <t>Long (more than one month)</t>
  </si>
  <si>
    <t>No reports of kidnappings</t>
  </si>
  <si>
    <t>Salary by Industry</t>
  </si>
  <si>
    <t>Executive Level</t>
  </si>
  <si>
    <t>Officers</t>
  </si>
  <si>
    <t>Other Employees</t>
  </si>
  <si>
    <t>Agriculture, Forestry, Fishing, and Hunting</t>
  </si>
  <si>
    <t>Mining</t>
  </si>
  <si>
    <t>Utilities</t>
  </si>
  <si>
    <t>Construction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</si>
  <si>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</si>
  <si>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</si>
  <si>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</si>
  <si>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</si>
  <si>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</si>
  <si>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</si>
  <si>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</si>
  <si>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Comanpines and Enterprises</t>
  </si>
  <si>
    <t>Administratice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</si>
  <si>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</si>
  <si>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</si>
  <si>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</si>
  <si>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</si>
  <si>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Cost</t>
  </si>
  <si>
    <t>Excutive Employee</t>
  </si>
  <si>
    <t>Officer</t>
  </si>
  <si>
    <t>Other Employee</t>
  </si>
  <si>
    <t>Company Information Input</t>
  </si>
  <si>
    <t>Travel Record Input</t>
  </si>
  <si>
    <t>Travel Frenquecy</t>
  </si>
  <si>
    <t># of Employees</t>
  </si>
  <si>
    <t>Company's Name</t>
  </si>
  <si>
    <t>Company networth</t>
  </si>
  <si>
    <t>Expected Salary</t>
  </si>
  <si>
    <t>Industry type</t>
  </si>
  <si>
    <t># of Executives</t>
  </si>
  <si>
    <t># of Officers</t>
  </si>
  <si>
    <t># of other employees</t>
  </si>
  <si>
    <t>Expected Value</t>
  </si>
  <si>
    <t>Company Info</t>
  </si>
  <si>
    <t>Industry</t>
  </si>
  <si>
    <t>Probalities of Salary Types</t>
  </si>
  <si>
    <t>Max</t>
  </si>
  <si>
    <t>Plan Info</t>
  </si>
  <si>
    <t>Limit</t>
  </si>
  <si>
    <t>Company Goals</t>
  </si>
  <si>
    <t>Policies</t>
  </si>
  <si>
    <t>Annual Expenses</t>
  </si>
  <si>
    <t>Annual Effective Rate</t>
  </si>
  <si>
    <t>Monthly Effective Rate</t>
  </si>
  <si>
    <t>Premium Calculation</t>
  </si>
  <si>
    <t>Expected Claims</t>
  </si>
  <si>
    <t>Countries</t>
  </si>
  <si>
    <t>Industries</t>
  </si>
  <si>
    <t>Travel Frequency</t>
  </si>
  <si>
    <t>Excutive Employees</t>
  </si>
  <si>
    <t>Argentina</t>
  </si>
  <si>
    <t>Other</t>
  </si>
  <si>
    <t>$50,000- $220,000</t>
  </si>
  <si>
    <t>Estimated payment</t>
  </si>
  <si>
    <t>Average Ransom Payed</t>
  </si>
  <si>
    <t>Average Ransom Demand</t>
  </si>
  <si>
    <t>Administrative and Support and Waste Management and Remediation Services</t>
  </si>
  <si>
    <t>Medical Costs</t>
  </si>
  <si>
    <t>Emergency Room visit</t>
  </si>
  <si>
    <t>Level 1</t>
  </si>
  <si>
    <t>Level 4</t>
  </si>
  <si>
    <t>Level 5</t>
  </si>
  <si>
    <t>Probability</t>
  </si>
  <si>
    <t>Fair Price</t>
  </si>
  <si>
    <t>Pesent Value</t>
  </si>
  <si>
    <t>Day</t>
  </si>
  <si>
    <t>Expected Salary by day</t>
  </si>
  <si>
    <t>Expected Value of 30 Days</t>
  </si>
  <si>
    <t>Numbers of Employee in the Trip</t>
  </si>
  <si>
    <t>15+</t>
  </si>
  <si>
    <t>Medium (1 week to 1month)</t>
  </si>
  <si>
    <t>Philippines</t>
  </si>
  <si>
    <t>Premium per month</t>
  </si>
  <si>
    <t>Premium per year</t>
  </si>
  <si>
    <t>Future value</t>
  </si>
  <si>
    <t>Premium per Month</t>
  </si>
  <si>
    <t>Premium per Year</t>
  </si>
  <si>
    <t>Total Expected Claim</t>
  </si>
  <si>
    <t>Security</t>
  </si>
  <si>
    <t>Recording Equipment</t>
  </si>
  <si>
    <t>Days</t>
  </si>
  <si>
    <t>Average Mental Health Care Costs</t>
  </si>
  <si>
    <t>Expected Physical Health Claim</t>
  </si>
  <si>
    <t>Total Expected Health Cost</t>
  </si>
  <si>
    <t>Total Expected Value of Other Costs</t>
  </si>
  <si>
    <t>Probability of being kidnapped in group</t>
  </si>
  <si>
    <t>Expected Cost</t>
  </si>
  <si>
    <t>Warning list</t>
  </si>
  <si>
    <t>Yemen</t>
  </si>
  <si>
    <t>Syria</t>
  </si>
  <si>
    <t>Saudi Arabia</t>
  </si>
  <si>
    <t>Isreal</t>
  </si>
  <si>
    <t>Cameroone</t>
  </si>
  <si>
    <t>Mali</t>
  </si>
  <si>
    <t>Republic of South Sudan</t>
  </si>
  <si>
    <t>El Salvador</t>
  </si>
  <si>
    <t>Phillipines</t>
  </si>
  <si>
    <t>Central African Republic</t>
  </si>
  <si>
    <t>Afghanistan</t>
  </si>
  <si>
    <t>Libya</t>
  </si>
  <si>
    <t>After Lower Limit</t>
  </si>
  <si>
    <t>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</si>
</sst>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0000000%"/>
    <numFmt numFmtId="165" formatCode="_(&quot;$&quot;* #,##0_);_(&quot;$&quot;* \(#,##0\);_(&quot;$&quot;* &quot;-&quot;??_);_(@_)"/>
    <numFmt numFmtId="166" formatCode="0.0000%"/>
    <numFmt numFmtId="167" formatCode="0.00000000000%"/>
    <numFmt numFmtId="168" formatCode="&quot;$&quot;#,##0.00"/>
    <numFmt numFmtId="169" formatCode="0.000000%"/>
    <numFmt numFmtId="170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scheme val="minor"/>
    </font>
    <font>
      <sz val="11"/>
      <color rgb="FF5E5E5E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Fill="1"/>
    <xf numFmtId="164" fontId="0" fillId="0" borderId="0" xfId="2" applyNumberFormat="1" applyFont="1"/>
    <xf numFmtId="164" fontId="0" fillId="0" borderId="0" xfId="0" applyNumberFormat="1"/>
    <xf numFmtId="0" fontId="0" fillId="0" borderId="0" xfId="0" applyAlignment="1"/>
    <xf numFmtId="165" fontId="0" fillId="0" borderId="0" xfId="1" applyNumberFormat="1" applyFont="1"/>
    <xf numFmtId="44" fontId="0" fillId="0" borderId="0" xfId="1" applyFont="1"/>
    <xf numFmtId="44" fontId="0" fillId="0" borderId="0" xfId="1" applyNumberFormat="1" applyFont="1"/>
    <xf numFmtId="44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0" xfId="0" applyFill="1"/>
    <xf numFmtId="166" fontId="0" fillId="0" borderId="0" xfId="2" applyNumberFormat="1" applyFont="1"/>
    <xf numFmtId="166" fontId="0" fillId="0" borderId="0" xfId="0" applyNumberFormat="1"/>
    <xf numFmtId="0" fontId="3" fillId="0" borderId="1" xfId="0" applyFont="1" applyFill="1" applyBorder="1"/>
    <xf numFmtId="0" fontId="0" fillId="0" borderId="0" xfId="0" applyAlignment="1">
      <alignment wrapText="1"/>
    </xf>
    <xf numFmtId="6" fontId="0" fillId="0" borderId="0" xfId="0" applyNumberFormat="1"/>
    <xf numFmtId="167" fontId="0" fillId="0" borderId="0" xfId="2" applyNumberFormat="1" applyFont="1"/>
    <xf numFmtId="166" fontId="0" fillId="0" borderId="0" xfId="0" applyNumberFormat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6" fontId="0" fillId="0" borderId="0" xfId="0" applyNumberFormat="1" applyAlignment="1">
      <alignment vertical="center" wrapText="1"/>
    </xf>
    <xf numFmtId="44" fontId="0" fillId="0" borderId="0" xfId="1" applyFont="1" applyAlignment="1">
      <alignment vertical="center" wrapText="1"/>
    </xf>
    <xf numFmtId="0" fontId="0" fillId="0" borderId="0" xfId="0" applyNumberFormat="1"/>
    <xf numFmtId="0" fontId="0" fillId="0" borderId="0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168" fontId="0" fillId="0" borderId="8" xfId="0" applyNumberFormat="1" applyBorder="1"/>
    <xf numFmtId="0" fontId="0" fillId="0" borderId="8" xfId="0" applyBorder="1"/>
    <xf numFmtId="0" fontId="0" fillId="0" borderId="9" xfId="0" applyBorder="1"/>
    <xf numFmtId="0" fontId="4" fillId="0" borderId="7" xfId="0" applyFont="1" applyBorder="1"/>
    <xf numFmtId="0" fontId="5" fillId="0" borderId="2" xfId="0" applyFont="1" applyBorder="1"/>
    <xf numFmtId="0" fontId="2" fillId="0" borderId="6" xfId="0" applyFont="1" applyBorder="1"/>
    <xf numFmtId="0" fontId="0" fillId="0" borderId="0" xfId="0" applyFont="1" applyFill="1" applyAlignment="1">
      <alignment wrapText="1"/>
    </xf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ill="1" applyAlignment="1">
      <alignment vertical="center"/>
    </xf>
    <xf numFmtId="169" fontId="0" fillId="0" borderId="0" xfId="0" applyNumberFormat="1"/>
    <xf numFmtId="0" fontId="0" fillId="0" borderId="0" xfId="0" applyFont="1"/>
    <xf numFmtId="165" fontId="0" fillId="0" borderId="0" xfId="0" applyNumberFormat="1"/>
    <xf numFmtId="165" fontId="0" fillId="0" borderId="0" xfId="1" applyNumberFormat="1" applyFont="1" applyAlignment="1">
      <alignment horizontal="right"/>
    </xf>
    <xf numFmtId="0" fontId="6" fillId="0" borderId="0" xfId="37"/>
    <xf numFmtId="165" fontId="2" fillId="0" borderId="0" xfId="1" applyNumberFormat="1" applyFont="1"/>
    <xf numFmtId="44" fontId="0" fillId="0" borderId="0" xfId="0" applyNumberFormat="1" applyAlignment="1">
      <alignment vertical="center" wrapText="1"/>
    </xf>
    <xf numFmtId="10" fontId="0" fillId="0" borderId="0" xfId="0" applyNumberFormat="1"/>
    <xf numFmtId="44" fontId="0" fillId="0" borderId="0" xfId="0" applyNumberFormat="1" applyFont="1" applyBorder="1"/>
    <xf numFmtId="0" fontId="5" fillId="0" borderId="0" xfId="0" applyFont="1"/>
    <xf numFmtId="8" fontId="0" fillId="0" borderId="0" xfId="0" applyNumberFormat="1" applyFont="1" applyBorder="1"/>
    <xf numFmtId="44" fontId="0" fillId="0" borderId="8" xfId="0" applyNumberFormat="1" applyFont="1" applyBorder="1"/>
    <xf numFmtId="16" fontId="0" fillId="0" borderId="0" xfId="0" applyNumberFormat="1"/>
    <xf numFmtId="168" fontId="5" fillId="0" borderId="0" xfId="0" applyNumberFormat="1" applyFont="1"/>
    <xf numFmtId="0" fontId="10" fillId="0" borderId="0" xfId="0" applyFont="1"/>
    <xf numFmtId="8" fontId="0" fillId="0" borderId="0" xfId="0" applyNumberFormat="1"/>
    <xf numFmtId="9" fontId="0" fillId="0" borderId="0" xfId="0" applyNumberFormat="1"/>
    <xf numFmtId="0" fontId="0" fillId="0" borderId="0" xfId="0" applyAlignment="1">
      <alignment horizontal="right"/>
    </xf>
    <xf numFmtId="0" fontId="11" fillId="0" borderId="0" xfId="0" applyFont="1"/>
    <xf numFmtId="0" fontId="0" fillId="0" borderId="2" xfId="0" applyBorder="1"/>
    <xf numFmtId="13" fontId="0" fillId="0" borderId="0" xfId="0" applyNumberFormat="1" applyBorder="1"/>
    <xf numFmtId="168" fontId="0" fillId="0" borderId="6" xfId="0" applyNumberFormat="1" applyBorder="1"/>
    <xf numFmtId="0" fontId="0" fillId="0" borderId="7" xfId="0" applyBorder="1"/>
    <xf numFmtId="13" fontId="0" fillId="0" borderId="8" xfId="0" applyNumberFormat="1" applyBorder="1"/>
    <xf numFmtId="168" fontId="0" fillId="0" borderId="9" xfId="0" applyNumberFormat="1" applyBorder="1"/>
    <xf numFmtId="0" fontId="0" fillId="0" borderId="5" xfId="0" applyNumberFormat="1" applyBorder="1"/>
    <xf numFmtId="6" fontId="0" fillId="0" borderId="0" xfId="0" applyNumberFormat="1" applyBorder="1"/>
    <xf numFmtId="0" fontId="12" fillId="0" borderId="3" xfId="0" applyFont="1" applyBorder="1"/>
    <xf numFmtId="0" fontId="10" fillId="0" borderId="0" xfId="0" applyFont="1" applyBorder="1"/>
    <xf numFmtId="0" fontId="10" fillId="0" borderId="6" xfId="0" applyFont="1" applyBorder="1"/>
    <xf numFmtId="0" fontId="0" fillId="0" borderId="6" xfId="0" applyNumberFormat="1" applyBorder="1"/>
    <xf numFmtId="0" fontId="12" fillId="0" borderId="2" xfId="0" applyFont="1" applyBorder="1"/>
    <xf numFmtId="0" fontId="2" fillId="0" borderId="5" xfId="0" applyFont="1" applyBorder="1"/>
    <xf numFmtId="8" fontId="0" fillId="0" borderId="4" xfId="0" applyNumberFormat="1" applyBorder="1"/>
    <xf numFmtId="44" fontId="0" fillId="0" borderId="9" xfId="0" applyNumberFormat="1" applyBorder="1"/>
    <xf numFmtId="0" fontId="10" fillId="0" borderId="2" xfId="0" applyFont="1" applyBorder="1"/>
    <xf numFmtId="0" fontId="10" fillId="0" borderId="7" xfId="0" applyFont="1" applyBorder="1"/>
    <xf numFmtId="168" fontId="0" fillId="0" borderId="0" xfId="0" applyNumberFormat="1"/>
    <xf numFmtId="44" fontId="2" fillId="0" borderId="0" xfId="1" applyFont="1"/>
    <xf numFmtId="0" fontId="4" fillId="0" borderId="0" xfId="0" applyFont="1"/>
    <xf numFmtId="44" fontId="10" fillId="0" borderId="0" xfId="1" applyFont="1"/>
    <xf numFmtId="0" fontId="0" fillId="0" borderId="6" xfId="0" applyNumberFormat="1" applyBorder="1" applyAlignment="1">
      <alignment vertical="center"/>
    </xf>
    <xf numFmtId="44" fontId="0" fillId="0" borderId="6" xfId="0" applyNumberFormat="1" applyBorder="1"/>
    <xf numFmtId="10" fontId="0" fillId="0" borderId="6" xfId="0" applyNumberFormat="1" applyBorder="1"/>
    <xf numFmtId="170" fontId="0" fillId="0" borderId="9" xfId="0" applyNumberFormat="1" applyBorder="1"/>
    <xf numFmtId="15" fontId="13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Fill="1" applyAlignment="1">
      <alignment wrapText="1"/>
    </xf>
    <xf numFmtId="166" fontId="0" fillId="0" borderId="0" xfId="2" applyNumberFormat="1" applyFont="1" applyFill="1"/>
    <xf numFmtId="165" fontId="0" fillId="0" borderId="0" xfId="0" applyNumberFormat="1" applyFill="1"/>
  </cellXfs>
  <cellStyles count="77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257175</xdr:rowOff>
    </xdr:from>
    <xdr:to>
      <xdr:col>2</xdr:col>
      <xdr:colOff>857250</xdr:colOff>
      <xdr:row>0</xdr:row>
      <xdr:rowOff>523875</xdr:rowOff>
    </xdr:to>
    <xdr:sp macro="" textlink="">
      <xdr:nvSpPr>
        <xdr:cNvPr id="3" name="TextBox 2"/>
        <xdr:cNvSpPr txBox="1"/>
      </xdr:nvSpPr>
      <xdr:spPr>
        <a:xfrm>
          <a:off x="19050" y="625475"/>
          <a:ext cx="8382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Industry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257175</xdr:rowOff>
    </xdr:from>
    <xdr:to>
      <xdr:col>1</xdr:col>
      <xdr:colOff>857250</xdr:colOff>
      <xdr:row>6</xdr:row>
      <xdr:rowOff>523875</xdr:rowOff>
    </xdr:to>
    <xdr:sp macro="" textlink="">
      <xdr:nvSpPr>
        <xdr:cNvPr id="3" name="TextBox 2"/>
        <xdr:cNvSpPr txBox="1"/>
      </xdr:nvSpPr>
      <xdr:spPr>
        <a:xfrm>
          <a:off x="19050" y="625475"/>
          <a:ext cx="8382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Industry</a:t>
          </a: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2</xdr:col>
      <xdr:colOff>0</xdr:colOff>
      <xdr:row>0</xdr:row>
      <xdr:rowOff>9525</xdr:rowOff>
    </xdr:to>
    <xdr:cxnSp macro="">
      <xdr:nvCxnSpPr>
        <xdr:cNvPr id="4" name="Straight Connector 3"/>
        <xdr:cNvCxnSpPr/>
      </xdr:nvCxnSpPr>
      <xdr:spPr>
        <a:xfrm>
          <a:off x="1054100" y="1076325"/>
          <a:ext cx="762000" cy="177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257175</xdr:rowOff>
    </xdr:from>
    <xdr:to>
      <xdr:col>2</xdr:col>
      <xdr:colOff>857250</xdr:colOff>
      <xdr:row>6</xdr:row>
      <xdr:rowOff>523875</xdr:rowOff>
    </xdr:to>
    <xdr:sp macro="" textlink="">
      <xdr:nvSpPr>
        <xdr:cNvPr id="7" name="TextBox 6"/>
        <xdr:cNvSpPr txBox="1"/>
      </xdr:nvSpPr>
      <xdr:spPr>
        <a:xfrm>
          <a:off x="1073150" y="1247775"/>
          <a:ext cx="7366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Industry</a:t>
          </a:r>
        </a:p>
      </xdr:txBody>
    </xdr:sp>
    <xdr:clientData/>
  </xdr:twoCellAnchor>
  <xdr:twoCellAnchor>
    <xdr:from>
      <xdr:col>3</xdr:col>
      <xdr:colOff>19050</xdr:colOff>
      <xdr:row>6</xdr:row>
      <xdr:rowOff>257175</xdr:rowOff>
    </xdr:from>
    <xdr:to>
      <xdr:col>3</xdr:col>
      <xdr:colOff>857250</xdr:colOff>
      <xdr:row>6</xdr:row>
      <xdr:rowOff>523875</xdr:rowOff>
    </xdr:to>
    <xdr:sp macro="" textlink="">
      <xdr:nvSpPr>
        <xdr:cNvPr id="8" name="TextBox 7"/>
        <xdr:cNvSpPr txBox="1"/>
      </xdr:nvSpPr>
      <xdr:spPr>
        <a:xfrm>
          <a:off x="1073150" y="1247775"/>
          <a:ext cx="7366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Industry</a:t>
          </a:r>
        </a:p>
      </xdr:txBody>
    </xdr:sp>
    <xdr:clientData/>
  </xdr:twoCellAnchor>
  <xdr:twoCellAnchor>
    <xdr:from>
      <xdr:col>6</xdr:col>
      <xdr:colOff>19050</xdr:colOff>
      <xdr:row>6</xdr:row>
      <xdr:rowOff>257175</xdr:rowOff>
    </xdr:from>
    <xdr:to>
      <xdr:col>6</xdr:col>
      <xdr:colOff>857250</xdr:colOff>
      <xdr:row>6</xdr:row>
      <xdr:rowOff>523875</xdr:rowOff>
    </xdr:to>
    <xdr:sp macro="" textlink="">
      <xdr:nvSpPr>
        <xdr:cNvPr id="9" name="TextBox 8"/>
        <xdr:cNvSpPr txBox="1"/>
      </xdr:nvSpPr>
      <xdr:spPr>
        <a:xfrm>
          <a:off x="1073150" y="1247775"/>
          <a:ext cx="7366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Industry</a:t>
          </a:r>
        </a:p>
      </xdr:txBody>
    </xdr:sp>
    <xdr:clientData/>
  </xdr:twoCellAnchor>
  <xdr:twoCellAnchor>
    <xdr:from>
      <xdr:col>7</xdr:col>
      <xdr:colOff>19050</xdr:colOff>
      <xdr:row>6</xdr:row>
      <xdr:rowOff>257175</xdr:rowOff>
    </xdr:from>
    <xdr:to>
      <xdr:col>7</xdr:col>
      <xdr:colOff>857250</xdr:colOff>
      <xdr:row>6</xdr:row>
      <xdr:rowOff>523875</xdr:rowOff>
    </xdr:to>
    <xdr:sp macro="" textlink="">
      <xdr:nvSpPr>
        <xdr:cNvPr id="10" name="TextBox 9"/>
        <xdr:cNvSpPr txBox="1"/>
      </xdr:nvSpPr>
      <xdr:spPr>
        <a:xfrm>
          <a:off x="1073150" y="1247775"/>
          <a:ext cx="7366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Industry</a:t>
          </a:r>
        </a:p>
      </xdr:txBody>
    </xdr:sp>
    <xdr:clientData/>
  </xdr:twoCellAnchor>
  <xdr:twoCellAnchor>
    <xdr:from>
      <xdr:col>8</xdr:col>
      <xdr:colOff>19050</xdr:colOff>
      <xdr:row>6</xdr:row>
      <xdr:rowOff>257175</xdr:rowOff>
    </xdr:from>
    <xdr:to>
      <xdr:col>8</xdr:col>
      <xdr:colOff>857250</xdr:colOff>
      <xdr:row>6</xdr:row>
      <xdr:rowOff>523875</xdr:rowOff>
    </xdr:to>
    <xdr:sp macro="" textlink="">
      <xdr:nvSpPr>
        <xdr:cNvPr id="11" name="TextBox 10"/>
        <xdr:cNvSpPr txBox="1"/>
      </xdr:nvSpPr>
      <xdr:spPr>
        <a:xfrm>
          <a:off x="1073150" y="1247775"/>
          <a:ext cx="7366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Industry</a:t>
          </a:r>
        </a:p>
      </xdr:txBody>
    </xdr:sp>
    <xdr:clientData/>
  </xdr:twoCellAnchor>
  <xdr:twoCellAnchor>
    <xdr:from>
      <xdr:col>9</xdr:col>
      <xdr:colOff>19050</xdr:colOff>
      <xdr:row>6</xdr:row>
      <xdr:rowOff>257175</xdr:rowOff>
    </xdr:from>
    <xdr:to>
      <xdr:col>9</xdr:col>
      <xdr:colOff>857250</xdr:colOff>
      <xdr:row>6</xdr:row>
      <xdr:rowOff>523875</xdr:rowOff>
    </xdr:to>
    <xdr:sp macro="" textlink="">
      <xdr:nvSpPr>
        <xdr:cNvPr id="12" name="TextBox 11"/>
        <xdr:cNvSpPr txBox="1"/>
      </xdr:nvSpPr>
      <xdr:spPr>
        <a:xfrm>
          <a:off x="1073150" y="1247775"/>
          <a:ext cx="7366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Industry</a:t>
          </a:r>
        </a:p>
      </xdr:txBody>
    </xdr:sp>
    <xdr:clientData/>
  </xdr:twoCellAnchor>
  <xdr:twoCellAnchor>
    <xdr:from>
      <xdr:col>10</xdr:col>
      <xdr:colOff>19050</xdr:colOff>
      <xdr:row>6</xdr:row>
      <xdr:rowOff>257175</xdr:rowOff>
    </xdr:from>
    <xdr:to>
      <xdr:col>10</xdr:col>
      <xdr:colOff>857250</xdr:colOff>
      <xdr:row>6</xdr:row>
      <xdr:rowOff>523875</xdr:rowOff>
    </xdr:to>
    <xdr:sp macro="" textlink="">
      <xdr:nvSpPr>
        <xdr:cNvPr id="13" name="TextBox 12"/>
        <xdr:cNvSpPr txBox="1"/>
      </xdr:nvSpPr>
      <xdr:spPr>
        <a:xfrm>
          <a:off x="1073150" y="1247775"/>
          <a:ext cx="7366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Industry</a:t>
          </a:r>
        </a:p>
      </xdr:txBody>
    </xdr:sp>
    <xdr:clientData/>
  </xdr:twoCellAnchor>
  <xdr:twoCellAnchor>
    <xdr:from>
      <xdr:col>11</xdr:col>
      <xdr:colOff>19050</xdr:colOff>
      <xdr:row>6</xdr:row>
      <xdr:rowOff>257175</xdr:rowOff>
    </xdr:from>
    <xdr:to>
      <xdr:col>11</xdr:col>
      <xdr:colOff>857250</xdr:colOff>
      <xdr:row>6</xdr:row>
      <xdr:rowOff>523875</xdr:rowOff>
    </xdr:to>
    <xdr:sp macro="" textlink="">
      <xdr:nvSpPr>
        <xdr:cNvPr id="14" name="TextBox 13"/>
        <xdr:cNvSpPr txBox="1"/>
      </xdr:nvSpPr>
      <xdr:spPr>
        <a:xfrm>
          <a:off x="1073150" y="1247775"/>
          <a:ext cx="7366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Industry</a:t>
          </a:r>
        </a:p>
      </xdr:txBody>
    </xdr:sp>
    <xdr:clientData/>
  </xdr:twoCellAnchor>
  <xdr:twoCellAnchor>
    <xdr:from>
      <xdr:col>12</xdr:col>
      <xdr:colOff>19050</xdr:colOff>
      <xdr:row>6</xdr:row>
      <xdr:rowOff>257175</xdr:rowOff>
    </xdr:from>
    <xdr:to>
      <xdr:col>12</xdr:col>
      <xdr:colOff>857250</xdr:colOff>
      <xdr:row>6</xdr:row>
      <xdr:rowOff>523875</xdr:rowOff>
    </xdr:to>
    <xdr:sp macro="" textlink="">
      <xdr:nvSpPr>
        <xdr:cNvPr id="15" name="TextBox 14"/>
        <xdr:cNvSpPr txBox="1"/>
      </xdr:nvSpPr>
      <xdr:spPr>
        <a:xfrm>
          <a:off x="1073150" y="1247775"/>
          <a:ext cx="7366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Industry</a:t>
          </a:r>
        </a:p>
      </xdr:txBody>
    </xdr:sp>
    <xdr:clientData/>
  </xdr:twoCellAnchor>
  <xdr:twoCellAnchor>
    <xdr:from>
      <xdr:col>13</xdr:col>
      <xdr:colOff>19050</xdr:colOff>
      <xdr:row>6</xdr:row>
      <xdr:rowOff>257175</xdr:rowOff>
    </xdr:from>
    <xdr:to>
      <xdr:col>13</xdr:col>
      <xdr:colOff>857250</xdr:colOff>
      <xdr:row>6</xdr:row>
      <xdr:rowOff>523875</xdr:rowOff>
    </xdr:to>
    <xdr:sp macro="" textlink="">
      <xdr:nvSpPr>
        <xdr:cNvPr id="16" name="TextBox 15"/>
        <xdr:cNvSpPr txBox="1"/>
      </xdr:nvSpPr>
      <xdr:spPr>
        <a:xfrm>
          <a:off x="1073150" y="1247775"/>
          <a:ext cx="7366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Industry</a:t>
          </a:r>
        </a:p>
      </xdr:txBody>
    </xdr:sp>
    <xdr:clientData/>
  </xdr:twoCellAnchor>
  <xdr:twoCellAnchor>
    <xdr:from>
      <xdr:col>14</xdr:col>
      <xdr:colOff>19050</xdr:colOff>
      <xdr:row>6</xdr:row>
      <xdr:rowOff>257175</xdr:rowOff>
    </xdr:from>
    <xdr:to>
      <xdr:col>14</xdr:col>
      <xdr:colOff>857250</xdr:colOff>
      <xdr:row>6</xdr:row>
      <xdr:rowOff>523875</xdr:rowOff>
    </xdr:to>
    <xdr:sp macro="" textlink="">
      <xdr:nvSpPr>
        <xdr:cNvPr id="17" name="TextBox 16"/>
        <xdr:cNvSpPr txBox="1"/>
      </xdr:nvSpPr>
      <xdr:spPr>
        <a:xfrm>
          <a:off x="1073150" y="1247775"/>
          <a:ext cx="7366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Industry</a:t>
          </a:r>
        </a:p>
      </xdr:txBody>
    </xdr:sp>
    <xdr:clientData/>
  </xdr:twoCellAnchor>
  <xdr:twoCellAnchor>
    <xdr:from>
      <xdr:col>15</xdr:col>
      <xdr:colOff>19050</xdr:colOff>
      <xdr:row>6</xdr:row>
      <xdr:rowOff>257175</xdr:rowOff>
    </xdr:from>
    <xdr:to>
      <xdr:col>15</xdr:col>
      <xdr:colOff>857250</xdr:colOff>
      <xdr:row>6</xdr:row>
      <xdr:rowOff>523875</xdr:rowOff>
    </xdr:to>
    <xdr:sp macro="" textlink="">
      <xdr:nvSpPr>
        <xdr:cNvPr id="18" name="TextBox 17"/>
        <xdr:cNvSpPr txBox="1"/>
      </xdr:nvSpPr>
      <xdr:spPr>
        <a:xfrm>
          <a:off x="1073150" y="1247775"/>
          <a:ext cx="7366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Industry</a:t>
          </a:r>
        </a:p>
      </xdr:txBody>
    </xdr:sp>
    <xdr:clientData/>
  </xdr:twoCellAnchor>
  <xdr:twoCellAnchor>
    <xdr:from>
      <xdr:col>16</xdr:col>
      <xdr:colOff>19050</xdr:colOff>
      <xdr:row>6</xdr:row>
      <xdr:rowOff>257175</xdr:rowOff>
    </xdr:from>
    <xdr:to>
      <xdr:col>16</xdr:col>
      <xdr:colOff>857250</xdr:colOff>
      <xdr:row>6</xdr:row>
      <xdr:rowOff>523875</xdr:rowOff>
    </xdr:to>
    <xdr:sp macro="" textlink="">
      <xdr:nvSpPr>
        <xdr:cNvPr id="19" name="TextBox 18"/>
        <xdr:cNvSpPr txBox="1"/>
      </xdr:nvSpPr>
      <xdr:spPr>
        <a:xfrm>
          <a:off x="1073150" y="1247775"/>
          <a:ext cx="7366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Industry</a:t>
          </a:r>
        </a:p>
      </xdr:txBody>
    </xdr:sp>
    <xdr:clientData/>
  </xdr:twoCellAnchor>
  <xdr:twoCellAnchor>
    <xdr:from>
      <xdr:col>17</xdr:col>
      <xdr:colOff>19050</xdr:colOff>
      <xdr:row>6</xdr:row>
      <xdr:rowOff>257175</xdr:rowOff>
    </xdr:from>
    <xdr:to>
      <xdr:col>17</xdr:col>
      <xdr:colOff>857250</xdr:colOff>
      <xdr:row>6</xdr:row>
      <xdr:rowOff>523875</xdr:rowOff>
    </xdr:to>
    <xdr:sp macro="" textlink="">
      <xdr:nvSpPr>
        <xdr:cNvPr id="20" name="TextBox 19"/>
        <xdr:cNvSpPr txBox="1"/>
      </xdr:nvSpPr>
      <xdr:spPr>
        <a:xfrm>
          <a:off x="26447750" y="1247775"/>
          <a:ext cx="8382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Industry</a:t>
          </a:r>
        </a:p>
      </xdr:txBody>
    </xdr:sp>
    <xdr:clientData/>
  </xdr:twoCellAnchor>
  <xdr:twoCellAnchor>
    <xdr:from>
      <xdr:col>18</xdr:col>
      <xdr:colOff>19050</xdr:colOff>
      <xdr:row>6</xdr:row>
      <xdr:rowOff>257175</xdr:rowOff>
    </xdr:from>
    <xdr:to>
      <xdr:col>18</xdr:col>
      <xdr:colOff>857250</xdr:colOff>
      <xdr:row>6</xdr:row>
      <xdr:rowOff>523875</xdr:rowOff>
    </xdr:to>
    <xdr:sp macro="" textlink="">
      <xdr:nvSpPr>
        <xdr:cNvPr id="21" name="TextBox 20"/>
        <xdr:cNvSpPr txBox="1"/>
      </xdr:nvSpPr>
      <xdr:spPr>
        <a:xfrm>
          <a:off x="26447750" y="1247775"/>
          <a:ext cx="8382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Industry</a:t>
          </a:r>
        </a:p>
      </xdr:txBody>
    </xdr:sp>
    <xdr:clientData/>
  </xdr:twoCellAnchor>
  <xdr:twoCellAnchor>
    <xdr:from>
      <xdr:col>4</xdr:col>
      <xdr:colOff>19050</xdr:colOff>
      <xdr:row>6</xdr:row>
      <xdr:rowOff>257175</xdr:rowOff>
    </xdr:from>
    <xdr:to>
      <xdr:col>4</xdr:col>
      <xdr:colOff>857250</xdr:colOff>
      <xdr:row>6</xdr:row>
      <xdr:rowOff>523875</xdr:rowOff>
    </xdr:to>
    <xdr:sp macro="" textlink="">
      <xdr:nvSpPr>
        <xdr:cNvPr id="22" name="TextBox 21"/>
        <xdr:cNvSpPr txBox="1"/>
      </xdr:nvSpPr>
      <xdr:spPr>
        <a:xfrm>
          <a:off x="1073150" y="1247775"/>
          <a:ext cx="7366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Industry</a:t>
          </a:r>
        </a:p>
      </xdr:txBody>
    </xdr:sp>
    <xdr:clientData/>
  </xdr:twoCellAnchor>
  <xdr:twoCellAnchor>
    <xdr:from>
      <xdr:col>5</xdr:col>
      <xdr:colOff>19050</xdr:colOff>
      <xdr:row>6</xdr:row>
      <xdr:rowOff>257175</xdr:rowOff>
    </xdr:from>
    <xdr:to>
      <xdr:col>5</xdr:col>
      <xdr:colOff>857250</xdr:colOff>
      <xdr:row>6</xdr:row>
      <xdr:rowOff>523875</xdr:rowOff>
    </xdr:to>
    <xdr:sp macro="" textlink="">
      <xdr:nvSpPr>
        <xdr:cNvPr id="23" name="TextBox 22"/>
        <xdr:cNvSpPr txBox="1"/>
      </xdr:nvSpPr>
      <xdr:spPr>
        <a:xfrm>
          <a:off x="1073150" y="1247775"/>
          <a:ext cx="7366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Industry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219075</xdr:rowOff>
    </xdr:from>
    <xdr:to>
      <xdr:col>0</xdr:col>
      <xdr:colOff>1171575</xdr:colOff>
      <xdr:row>0</xdr:row>
      <xdr:rowOff>476250</xdr:rowOff>
    </xdr:to>
    <xdr:sp macro="" textlink="">
      <xdr:nvSpPr>
        <xdr:cNvPr id="2" name="TextBox 1"/>
        <xdr:cNvSpPr txBox="1"/>
      </xdr:nvSpPr>
      <xdr:spPr>
        <a:xfrm>
          <a:off x="47625" y="219075"/>
          <a:ext cx="112395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/>
            <a:t>Travel Frequency</a:t>
          </a:r>
        </a:p>
      </xdr:txBody>
    </xdr:sp>
    <xdr:clientData/>
  </xdr:twoCellAnchor>
  <xdr:twoCellAnchor>
    <xdr:from>
      <xdr:col>0</xdr:col>
      <xdr:colOff>1533524</xdr:colOff>
      <xdr:row>0</xdr:row>
      <xdr:rowOff>57150</xdr:rowOff>
    </xdr:from>
    <xdr:to>
      <xdr:col>0</xdr:col>
      <xdr:colOff>2571749</xdr:colOff>
      <xdr:row>0</xdr:row>
      <xdr:rowOff>314325</xdr:rowOff>
    </xdr:to>
    <xdr:sp macro="" textlink="">
      <xdr:nvSpPr>
        <xdr:cNvPr id="3" name="TextBox 2"/>
        <xdr:cNvSpPr txBox="1"/>
      </xdr:nvSpPr>
      <xdr:spPr>
        <a:xfrm>
          <a:off x="1533524" y="57150"/>
          <a:ext cx="103822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/>
            <a:t>Length of Stay</a:t>
          </a:r>
        </a:p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0" y="390525"/>
          <a:ext cx="1790700" cy="381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257175</xdr:rowOff>
    </xdr:from>
    <xdr:to>
      <xdr:col>0</xdr:col>
      <xdr:colOff>857250</xdr:colOff>
      <xdr:row>2</xdr:row>
      <xdr:rowOff>523875</xdr:rowOff>
    </xdr:to>
    <xdr:sp macro="" textlink="">
      <xdr:nvSpPr>
        <xdr:cNvPr id="3" name="TextBox 2"/>
        <xdr:cNvSpPr txBox="1"/>
      </xdr:nvSpPr>
      <xdr:spPr>
        <a:xfrm>
          <a:off x="19050" y="1209675"/>
          <a:ext cx="83820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Industry</a:t>
          </a:r>
        </a:p>
      </xdr:txBody>
    </xdr:sp>
    <xdr:clientData/>
  </xdr:twoCellAnchor>
  <xdr:twoCellAnchor>
    <xdr:from>
      <xdr:col>0</xdr:col>
      <xdr:colOff>571500</xdr:colOff>
      <xdr:row>2</xdr:row>
      <xdr:rowOff>0</xdr:rowOff>
    </xdr:from>
    <xdr:to>
      <xdr:col>1</xdr:col>
      <xdr:colOff>9525</xdr:colOff>
      <xdr:row>2</xdr:row>
      <xdr:rowOff>266700</xdr:rowOff>
    </xdr:to>
    <xdr:sp macro="" textlink="">
      <xdr:nvSpPr>
        <xdr:cNvPr id="4" name="TextBox 3"/>
        <xdr:cNvSpPr txBox="1"/>
      </xdr:nvSpPr>
      <xdr:spPr>
        <a:xfrm>
          <a:off x="571500" y="952500"/>
          <a:ext cx="2076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Position Level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vel.state.gov/content/passports/english/alertswarnings/afghanistan-travel-warning.html" TargetMode="External"/><Relationship Id="rId4" Type="http://schemas.openxmlformats.org/officeDocument/2006/relationships/hyperlink" Target="http://travel.state.gov/content/passports/english/alertswarnings/iraq-travel-warning.html" TargetMode="External"/><Relationship Id="rId5" Type="http://schemas.openxmlformats.org/officeDocument/2006/relationships/hyperlink" Target="http://travel.state.gov/content/passports/english/alertswarnings/kenya-travel-warning.html" TargetMode="External"/><Relationship Id="rId6" Type="http://schemas.openxmlformats.org/officeDocument/2006/relationships/hyperlink" Target="http://travel.state.gov/content/passports/english/alertswarnings/north-korea-travel-warning.html" TargetMode="External"/><Relationship Id="rId7" Type="http://schemas.openxmlformats.org/officeDocument/2006/relationships/hyperlink" Target="http://travel.state.gov/content/passports/english/alertswarnings/niger-travel-warning.html" TargetMode="External"/><Relationship Id="rId1" Type="http://schemas.openxmlformats.org/officeDocument/2006/relationships/hyperlink" Target="http://travel.state.gov/content/passports/english/alertswarnings/mauritania-travel-warning.html" TargetMode="External"/><Relationship Id="rId2" Type="http://schemas.openxmlformats.org/officeDocument/2006/relationships/hyperlink" Target="http://travel.state.gov/content/passports/english/alertswarnings/eritrea-travel-warning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5"/>
  <sheetViews>
    <sheetView tabSelected="1" topLeftCell="A14" workbookViewId="0">
      <selection activeCell="B47" sqref="B47"/>
    </sheetView>
  </sheetViews>
  <sheetFormatPr baseColWidth="10" defaultColWidth="8.83203125" defaultRowHeight="14" x14ac:dyDescent="0"/>
  <cols>
    <col min="1" max="1" width="22.1640625" bestFit="1" customWidth="1"/>
    <col min="2" max="2" width="16.33203125" bestFit="1" customWidth="1"/>
    <col min="3" max="3" width="14.33203125" bestFit="1" customWidth="1"/>
    <col min="4" max="4" width="15.83203125" bestFit="1" customWidth="1"/>
    <col min="5" max="5" width="2.1640625" bestFit="1" customWidth="1"/>
    <col min="6" max="6" width="23.6640625" bestFit="1" customWidth="1"/>
    <col min="7" max="7" width="22.83203125" bestFit="1" customWidth="1"/>
    <col min="8" max="8" width="23.6640625" bestFit="1" customWidth="1"/>
    <col min="9" max="9" width="13.83203125" bestFit="1" customWidth="1"/>
    <col min="11" max="11" width="18.1640625" bestFit="1" customWidth="1"/>
    <col min="12" max="12" width="19.33203125" bestFit="1" customWidth="1"/>
    <col min="13" max="13" width="11.6640625" bestFit="1" customWidth="1"/>
  </cols>
  <sheetData>
    <row r="2" spans="1:13" ht="15" thickBot="1"/>
    <row r="3" spans="1:13" ht="23">
      <c r="A3" s="81" t="s">
        <v>218</v>
      </c>
      <c r="B3" s="36"/>
      <c r="D3" s="1"/>
      <c r="E3" s="69"/>
      <c r="F3" s="77" t="s">
        <v>219</v>
      </c>
      <c r="G3" s="35"/>
      <c r="H3" s="35"/>
      <c r="I3" s="36"/>
      <c r="K3" s="85" t="s">
        <v>272</v>
      </c>
      <c r="L3" s="83">
        <f>Formula!$L$7</f>
        <v>233.66354924350134</v>
      </c>
      <c r="M3" s="65"/>
    </row>
    <row r="4" spans="1:13" ht="16" thickBot="1">
      <c r="A4" s="82" t="s">
        <v>222</v>
      </c>
      <c r="B4" s="39"/>
      <c r="E4" s="37"/>
      <c r="F4" s="78" t="s">
        <v>0</v>
      </c>
      <c r="G4" s="78" t="s">
        <v>1</v>
      </c>
      <c r="H4" s="78" t="s">
        <v>220</v>
      </c>
      <c r="I4" s="79" t="s">
        <v>221</v>
      </c>
      <c r="K4" s="86" t="s">
        <v>273</v>
      </c>
      <c r="L4" s="84">
        <f>Formula!$L$8</f>
        <v>2798.8296841436631</v>
      </c>
      <c r="M4" s="9"/>
    </row>
    <row r="5" spans="1:13">
      <c r="A5" s="82" t="s">
        <v>2</v>
      </c>
      <c r="B5" s="39" t="s">
        <v>198</v>
      </c>
      <c r="C5" s="25"/>
      <c r="E5" s="75">
        <v>1</v>
      </c>
      <c r="F5" s="38" t="s">
        <v>4</v>
      </c>
      <c r="G5" s="38" t="s">
        <v>191</v>
      </c>
      <c r="H5" s="38" t="s">
        <v>186</v>
      </c>
      <c r="I5" s="39">
        <v>5</v>
      </c>
    </row>
    <row r="6" spans="1:13">
      <c r="A6" s="82" t="s">
        <v>246</v>
      </c>
      <c r="B6" s="39">
        <v>15</v>
      </c>
      <c r="C6" s="25"/>
      <c r="E6" s="75">
        <v>2</v>
      </c>
      <c r="F6" s="38" t="s">
        <v>14</v>
      </c>
      <c r="G6" s="38" t="s">
        <v>189</v>
      </c>
      <c r="H6" s="38" t="s">
        <v>187</v>
      </c>
      <c r="I6" s="39">
        <v>6</v>
      </c>
    </row>
    <row r="7" spans="1:13">
      <c r="A7" s="82" t="s">
        <v>195</v>
      </c>
      <c r="B7" s="39">
        <v>60</v>
      </c>
      <c r="C7" s="25"/>
      <c r="E7" s="75">
        <v>3</v>
      </c>
      <c r="F7" s="38" t="s">
        <v>248</v>
      </c>
      <c r="G7" s="38" t="s">
        <v>267</v>
      </c>
      <c r="H7" s="38" t="s">
        <v>186</v>
      </c>
      <c r="I7" s="39">
        <v>20</v>
      </c>
    </row>
    <row r="8" spans="1:13">
      <c r="A8" s="82" t="s">
        <v>196</v>
      </c>
      <c r="B8" s="80">
        <v>1000</v>
      </c>
      <c r="C8" s="25"/>
      <c r="D8" s="17"/>
      <c r="E8" s="75">
        <v>4</v>
      </c>
      <c r="F8" s="76" t="s">
        <v>14</v>
      </c>
      <c r="G8" s="76" t="s">
        <v>189</v>
      </c>
      <c r="H8" s="38" t="s">
        <v>186</v>
      </c>
      <c r="I8" s="39">
        <v>10</v>
      </c>
    </row>
    <row r="9" spans="1:13">
      <c r="A9" s="82" t="s">
        <v>223</v>
      </c>
      <c r="B9" s="80">
        <v>2000000</v>
      </c>
      <c r="C9" s="25"/>
      <c r="D9" s="17"/>
      <c r="E9" s="75">
        <v>5</v>
      </c>
      <c r="F9" s="76" t="s">
        <v>15</v>
      </c>
      <c r="G9" s="76" t="s">
        <v>189</v>
      </c>
      <c r="H9" s="38" t="s">
        <v>187</v>
      </c>
      <c r="I9" s="39">
        <v>25</v>
      </c>
    </row>
    <row r="10" spans="1:13">
      <c r="A10" s="82" t="s">
        <v>233</v>
      </c>
      <c r="B10" s="80">
        <v>1000000</v>
      </c>
      <c r="C10" s="25"/>
      <c r="E10" s="75">
        <v>6</v>
      </c>
      <c r="F10" s="38" t="s">
        <v>39</v>
      </c>
      <c r="G10" s="38" t="s">
        <v>189</v>
      </c>
      <c r="H10" s="38" t="s">
        <v>186</v>
      </c>
      <c r="I10" s="39">
        <v>6</v>
      </c>
    </row>
    <row r="11" spans="1:13" ht="15" thickBot="1">
      <c r="A11" s="72"/>
      <c r="B11" s="42"/>
      <c r="C11" s="25"/>
      <c r="E11" s="75">
        <v>7</v>
      </c>
      <c r="F11" s="38" t="s">
        <v>34</v>
      </c>
      <c r="G11" s="38" t="s">
        <v>189</v>
      </c>
      <c r="H11" s="38" t="s">
        <v>187</v>
      </c>
      <c r="I11" s="39">
        <v>10</v>
      </c>
    </row>
    <row r="12" spans="1:13">
      <c r="E12" s="37"/>
      <c r="F12" s="38"/>
      <c r="G12" s="38"/>
      <c r="H12" s="38"/>
      <c r="I12" s="39"/>
    </row>
    <row r="13" spans="1:13">
      <c r="E13" s="37"/>
      <c r="F13" s="38"/>
      <c r="G13" s="38"/>
      <c r="H13" s="38"/>
      <c r="I13" s="39"/>
    </row>
    <row r="14" spans="1:13">
      <c r="E14" s="37"/>
      <c r="F14" s="38"/>
      <c r="G14" s="38"/>
      <c r="H14" s="38"/>
      <c r="I14" s="39"/>
    </row>
    <row r="15" spans="1:13">
      <c r="E15" s="37"/>
      <c r="F15" s="38"/>
      <c r="G15" s="38"/>
      <c r="H15" s="38"/>
      <c r="I15" s="39"/>
    </row>
    <row r="16" spans="1:13">
      <c r="E16" s="37"/>
      <c r="F16" s="38"/>
      <c r="G16" s="38"/>
      <c r="H16" s="38"/>
      <c r="I16" s="39"/>
    </row>
    <row r="17" spans="1:9" ht="15" thickBot="1">
      <c r="E17" s="72"/>
      <c r="F17" s="41"/>
      <c r="G17" s="41"/>
      <c r="H17" s="41"/>
      <c r="I17" s="42"/>
    </row>
    <row r="18" spans="1:9">
      <c r="A18" s="1" t="s">
        <v>284</v>
      </c>
    </row>
    <row r="19" spans="1:9">
      <c r="A19" t="s">
        <v>285</v>
      </c>
    </row>
    <row r="20" spans="1:9">
      <c r="A20" t="s">
        <v>286</v>
      </c>
    </row>
    <row r="21" spans="1:9">
      <c r="A21" t="s">
        <v>21</v>
      </c>
    </row>
    <row r="22" spans="1:9">
      <c r="A22" t="s">
        <v>43</v>
      </c>
    </row>
    <row r="23" spans="1:9">
      <c r="A23" t="s">
        <v>37</v>
      </c>
    </row>
    <row r="24" spans="1:9">
      <c r="A24" t="s">
        <v>287</v>
      </c>
    </row>
    <row r="25" spans="1:9">
      <c r="A25" t="s">
        <v>7</v>
      </c>
    </row>
    <row r="26" spans="1:9">
      <c r="A26" t="s">
        <v>288</v>
      </c>
    </row>
    <row r="27" spans="1:9">
      <c r="A27" t="s">
        <v>54</v>
      </c>
    </row>
    <row r="28" spans="1:9">
      <c r="A28" t="s">
        <v>289</v>
      </c>
    </row>
    <row r="29" spans="1:9">
      <c r="A29" t="s">
        <v>6</v>
      </c>
    </row>
    <row r="30" spans="1:9">
      <c r="A30" t="s">
        <v>53</v>
      </c>
    </row>
    <row r="31" spans="1:9">
      <c r="A31" t="s">
        <v>296</v>
      </c>
    </row>
    <row r="32" spans="1:9">
      <c r="A32" t="s">
        <v>67</v>
      </c>
    </row>
    <row r="33" spans="1:1">
      <c r="A33" t="s">
        <v>290</v>
      </c>
    </row>
    <row r="34" spans="1:1">
      <c r="A34" t="s">
        <v>291</v>
      </c>
    </row>
    <row r="35" spans="1:1">
      <c r="A35" t="s">
        <v>95</v>
      </c>
    </row>
    <row r="36" spans="1:1">
      <c r="A36" t="s">
        <v>4</v>
      </c>
    </row>
    <row r="37" spans="1:1">
      <c r="A37" t="s">
        <v>8</v>
      </c>
    </row>
    <row r="38" spans="1:1">
      <c r="A38" t="s">
        <v>22</v>
      </c>
    </row>
    <row r="39" spans="1:1">
      <c r="A39" t="s">
        <v>9</v>
      </c>
    </row>
    <row r="40" spans="1:1">
      <c r="A40" t="s">
        <v>39</v>
      </c>
    </row>
    <row r="41" spans="1:1">
      <c r="A41" t="s">
        <v>65</v>
      </c>
    </row>
    <row r="42" spans="1:1">
      <c r="A42" t="s">
        <v>292</v>
      </c>
    </row>
    <row r="43" spans="1:1">
      <c r="A43" t="s">
        <v>293</v>
      </c>
    </row>
    <row r="44" spans="1:1">
      <c r="A44" t="s">
        <v>11</v>
      </c>
    </row>
    <row r="45" spans="1:1">
      <c r="A45" t="s">
        <v>294</v>
      </c>
    </row>
    <row r="46" spans="1:1">
      <c r="A46" t="s">
        <v>42</v>
      </c>
    </row>
    <row r="47" spans="1:1">
      <c r="A47" t="s">
        <v>56</v>
      </c>
    </row>
    <row r="48" spans="1:1">
      <c r="A48" t="s">
        <v>38</v>
      </c>
    </row>
    <row r="49" spans="1:3">
      <c r="A49" s="54" t="s">
        <v>36</v>
      </c>
    </row>
    <row r="50" spans="1:3" ht="15">
      <c r="A50" s="54" t="s">
        <v>41</v>
      </c>
      <c r="B50" s="95"/>
      <c r="C50" s="54"/>
    </row>
    <row r="51" spans="1:3" ht="15">
      <c r="A51" s="54" t="s">
        <v>295</v>
      </c>
      <c r="B51" s="95"/>
      <c r="C51" s="54"/>
    </row>
    <row r="52" spans="1:3" ht="15">
      <c r="A52" s="54" t="s">
        <v>12</v>
      </c>
      <c r="B52" s="95"/>
      <c r="C52" s="54"/>
    </row>
    <row r="53" spans="1:3" ht="15">
      <c r="A53" s="54" t="s">
        <v>16</v>
      </c>
      <c r="B53" s="95"/>
      <c r="C53" s="54"/>
    </row>
    <row r="54" spans="1:3" ht="15">
      <c r="A54" s="54" t="s">
        <v>85</v>
      </c>
      <c r="B54" s="95"/>
      <c r="C54" s="54"/>
    </row>
    <row r="55" spans="1:3">
      <c r="A55" s="54" t="s">
        <v>46</v>
      </c>
    </row>
  </sheetData>
  <hyperlinks>
    <hyperlink ref="A49" r:id="rId1" display="Mauritania Travel Warning"/>
    <hyperlink ref="A50" r:id="rId2" display="Eritrea Travel Warning"/>
    <hyperlink ref="A51" r:id="rId3" display="Afghanistan Travel Warning"/>
    <hyperlink ref="A52" r:id="rId4" display="Iraq Travel Warning"/>
    <hyperlink ref="A53" r:id="rId5" display="Kenya Travel Warning"/>
    <hyperlink ref="A54" r:id="rId6" display="North Korea Travel Warning"/>
    <hyperlink ref="A55" r:id="rId7" display="Niger Travel Warning"/>
  </hyperlinks>
  <pageMargins left="0.7" right="0.7" top="0.75" bottom="0.75" header="0.3" footer="0.3"/>
  <pageSetup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'Salary in Industry'!$A$4:$A$22</xm:f>
          </x14:formula1>
          <xm:sqref>B5</xm:sqref>
        </x14:dataValidation>
        <x14:dataValidation type="list" allowBlank="1" showInputMessage="1" showErrorMessage="1">
          <x14:formula1>
            <xm:f>'travel frequence'!$B$1:$D$1</xm:f>
          </x14:formula1>
          <xm:sqref>G5:G11</xm:sqref>
        </x14:dataValidation>
        <x14:dataValidation type="list" allowBlank="1" showInputMessage="1" showErrorMessage="1">
          <x14:formula1>
            <xm:f>'travel frequence'!$A$2:$A$4</xm:f>
          </x14:formula1>
          <xm:sqref>H5:H11</xm:sqref>
        </x14:dataValidation>
        <x14:dataValidation type="list" allowBlank="1" showInputMessage="1" showErrorMessage="1">
          <x14:formula1>
            <xm:f>Variables!$A$2:$A$104</xm:f>
          </x14:formula1>
          <xm:sqref>D5:D11 F5:F11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F1" workbookViewId="0">
      <selection activeCell="M14" sqref="M14"/>
    </sheetView>
  </sheetViews>
  <sheetFormatPr baseColWidth="10" defaultColWidth="8.83203125" defaultRowHeight="14" x14ac:dyDescent="0"/>
  <cols>
    <col min="1" max="1" width="26.83203125" customWidth="1"/>
    <col min="2" max="2" width="15.33203125" customWidth="1"/>
    <col min="3" max="3" width="11.33203125" bestFit="1" customWidth="1"/>
    <col min="4" max="4" width="11" bestFit="1" customWidth="1"/>
    <col min="8" max="8" width="23.1640625" bestFit="1" customWidth="1"/>
    <col min="9" max="9" width="12.5" bestFit="1" customWidth="1"/>
    <col min="13" max="13" width="20.1640625" bestFit="1" customWidth="1"/>
    <col min="14" max="14" width="39.1640625" bestFit="1" customWidth="1"/>
    <col min="15" max="15" width="18.33203125" bestFit="1" customWidth="1"/>
    <col min="16" max="16" width="24.5" bestFit="1" customWidth="1"/>
    <col min="17" max="17" width="21" bestFit="1" customWidth="1"/>
  </cols>
  <sheetData>
    <row r="1" spans="1:16">
      <c r="A1" s="21" t="s">
        <v>193</v>
      </c>
      <c r="B1" s="22"/>
      <c r="C1" s="22"/>
      <c r="D1" s="22"/>
    </row>
    <row r="2" spans="1:16" ht="15" thickBot="1">
      <c r="A2" s="22"/>
      <c r="B2" s="22"/>
      <c r="C2" s="22"/>
      <c r="D2" s="22"/>
    </row>
    <row r="3" spans="1:16" ht="38.25" customHeight="1">
      <c r="A3" s="22"/>
      <c r="B3" s="22" t="s">
        <v>194</v>
      </c>
      <c r="C3" s="22" t="s">
        <v>195</v>
      </c>
      <c r="D3" s="22" t="s">
        <v>196</v>
      </c>
      <c r="M3" s="44" t="s">
        <v>224</v>
      </c>
      <c r="N3" s="35"/>
      <c r="O3" s="35"/>
      <c r="P3" s="36"/>
    </row>
    <row r="4" spans="1:16" ht="28">
      <c r="A4" s="23" t="s">
        <v>197</v>
      </c>
      <c r="B4" s="24">
        <v>166250</v>
      </c>
      <c r="C4" s="24">
        <v>92630</v>
      </c>
      <c r="D4" s="24">
        <v>26200</v>
      </c>
      <c r="M4" s="37" t="s">
        <v>225</v>
      </c>
      <c r="N4" s="38" t="str">
        <f>Formula!C4</f>
        <v>Mining</v>
      </c>
      <c r="O4" s="38"/>
      <c r="P4" s="45" t="s">
        <v>232</v>
      </c>
    </row>
    <row r="5" spans="1:16">
      <c r="A5" s="20" t="s">
        <v>198</v>
      </c>
      <c r="B5" s="24">
        <v>195010</v>
      </c>
      <c r="C5" s="24">
        <v>140500</v>
      </c>
      <c r="D5" s="24">
        <v>61690</v>
      </c>
      <c r="M5" s="37" t="s">
        <v>226</v>
      </c>
      <c r="N5" s="38">
        <f>Formula!$C$5</f>
        <v>15</v>
      </c>
      <c r="O5" s="38"/>
      <c r="P5" s="39">
        <f>$N5/SUM($N$5:$N$7)</f>
        <v>1.3953488372093023E-2</v>
      </c>
    </row>
    <row r="6" spans="1:16">
      <c r="A6" s="20" t="s">
        <v>199</v>
      </c>
      <c r="B6" s="24">
        <v>190740</v>
      </c>
      <c r="C6" s="24">
        <v>123530</v>
      </c>
      <c r="D6" s="24">
        <v>68680</v>
      </c>
      <c r="M6" s="37" t="s">
        <v>227</v>
      </c>
      <c r="N6" s="38">
        <f>Formula!$C$6</f>
        <v>60</v>
      </c>
      <c r="O6" s="38"/>
      <c r="P6" s="39">
        <f>$N6/SUM($N$5:$N$7)</f>
        <v>5.5813953488372092E-2</v>
      </c>
    </row>
    <row r="7" spans="1:16">
      <c r="A7" s="20" t="s">
        <v>200</v>
      </c>
      <c r="B7" s="24">
        <v>174490</v>
      </c>
      <c r="C7" s="24">
        <v>104540</v>
      </c>
      <c r="D7" s="24">
        <v>49540</v>
      </c>
      <c r="M7" s="37" t="s">
        <v>228</v>
      </c>
      <c r="N7" s="38">
        <f>Formula!$C$7</f>
        <v>1000</v>
      </c>
      <c r="O7" s="38"/>
      <c r="P7" s="39">
        <f>$N7/SUM($N$5:$N$7)</f>
        <v>0.93023255813953487</v>
      </c>
    </row>
    <row r="8" spans="1:16">
      <c r="A8" s="20" t="s">
        <v>178</v>
      </c>
      <c r="B8" s="24">
        <v>192480</v>
      </c>
      <c r="C8" s="24">
        <v>121420</v>
      </c>
      <c r="D8" s="24">
        <v>47830</v>
      </c>
      <c r="M8" s="37"/>
      <c r="N8" s="38"/>
      <c r="O8" s="38"/>
      <c r="P8" s="39"/>
    </row>
    <row r="9" spans="1:16" ht="19" thickBot="1">
      <c r="A9" s="20" t="s">
        <v>201</v>
      </c>
      <c r="B9" s="24">
        <v>195210</v>
      </c>
      <c r="C9" s="24">
        <v>127350</v>
      </c>
      <c r="D9" s="24">
        <v>52870</v>
      </c>
      <c r="M9" s="43" t="s">
        <v>229</v>
      </c>
      <c r="N9" s="40">
        <f>SUM($P$5*VLOOKUP(Formula!$C$4,Salary_by_Industry,2,FALSE), $P$6*VLOOKUP(Formula!$C$4,Salary_by_Industry,3,FALSE), $P$7*VLOOKUP(Formula!$C$4,Salary_by_Industry,4,FALSE))/12</f>
        <v>5662.4147286821708</v>
      </c>
      <c r="O9" s="41"/>
      <c r="P9" s="42"/>
    </row>
    <row r="10" spans="1:16">
      <c r="A10" s="20" t="s">
        <v>202</v>
      </c>
      <c r="B10" s="24">
        <v>179680</v>
      </c>
      <c r="C10" s="24">
        <v>95450</v>
      </c>
      <c r="D10" s="24">
        <v>30100</v>
      </c>
    </row>
    <row r="11" spans="1:16">
      <c r="A11" s="20" t="s">
        <v>203</v>
      </c>
      <c r="B11" s="24">
        <v>168940</v>
      </c>
      <c r="C11" s="24">
        <v>99750</v>
      </c>
      <c r="D11" s="24">
        <v>45170</v>
      </c>
    </row>
    <row r="12" spans="1:16">
      <c r="A12" s="20" t="s">
        <v>204</v>
      </c>
      <c r="B12" s="24">
        <v>214800</v>
      </c>
      <c r="C12" s="24">
        <v>138870</v>
      </c>
      <c r="D12" s="24">
        <v>65980</v>
      </c>
    </row>
    <row r="13" spans="1:16" ht="15" thickBot="1">
      <c r="A13" s="20" t="s">
        <v>205</v>
      </c>
      <c r="B13" s="24">
        <v>201550</v>
      </c>
      <c r="C13" s="24">
        <v>136210</v>
      </c>
      <c r="D13" s="24">
        <v>63300</v>
      </c>
    </row>
    <row r="14" spans="1:16" ht="28">
      <c r="A14" s="20" t="s">
        <v>206</v>
      </c>
      <c r="B14" s="24">
        <v>184100</v>
      </c>
      <c r="C14" s="24">
        <v>82310</v>
      </c>
      <c r="D14" s="24">
        <v>42320</v>
      </c>
      <c r="M14" s="69" t="s">
        <v>262</v>
      </c>
      <c r="N14" s="35" t="s">
        <v>259</v>
      </c>
      <c r="O14" s="36" t="s">
        <v>263</v>
      </c>
    </row>
    <row r="15" spans="1:16" ht="28">
      <c r="A15" s="20" t="s">
        <v>207</v>
      </c>
      <c r="B15" s="24">
        <v>207810</v>
      </c>
      <c r="C15" s="24">
        <v>142940</v>
      </c>
      <c r="D15" s="24">
        <v>74190</v>
      </c>
      <c r="M15" s="37">
        <v>1</v>
      </c>
      <c r="N15" s="70">
        <v>3.3333333333333333E-2</v>
      </c>
      <c r="O15" s="71">
        <f>N9/30</f>
        <v>188.74715762273902</v>
      </c>
    </row>
    <row r="16" spans="1:16" ht="28">
      <c r="A16" s="20" t="s">
        <v>208</v>
      </c>
      <c r="B16" s="24">
        <v>212570</v>
      </c>
      <c r="C16" s="24">
        <v>134910</v>
      </c>
      <c r="D16" s="24">
        <v>74930</v>
      </c>
      <c r="M16" s="37">
        <v>2</v>
      </c>
      <c r="N16" s="70">
        <v>3.3333333333333333E-2</v>
      </c>
      <c r="O16" s="71">
        <f>O15+$O$15</f>
        <v>377.49431524547805</v>
      </c>
    </row>
    <row r="17" spans="1:15" ht="42">
      <c r="A17" s="20" t="s">
        <v>253</v>
      </c>
      <c r="B17" s="24">
        <v>182600</v>
      </c>
      <c r="C17" s="24">
        <v>110640</v>
      </c>
      <c r="D17" s="24">
        <v>35320</v>
      </c>
      <c r="H17" s="64" t="s">
        <v>264</v>
      </c>
      <c r="I17" s="63">
        <f>SUM(O15:O44)/30</f>
        <v>2925.580943152454</v>
      </c>
      <c r="M17" s="37">
        <v>3</v>
      </c>
      <c r="N17" s="70">
        <v>3.3333333333333333E-2</v>
      </c>
      <c r="O17" s="71">
        <f t="shared" ref="O17:O44" si="0">O16+$O$15</f>
        <v>566.2414728682171</v>
      </c>
    </row>
    <row r="18" spans="1:15">
      <c r="A18" s="20" t="s">
        <v>210</v>
      </c>
      <c r="B18" s="24">
        <v>153490</v>
      </c>
      <c r="C18" s="24">
        <v>96030</v>
      </c>
      <c r="D18" s="24">
        <v>50600</v>
      </c>
      <c r="M18" s="37">
        <v>4</v>
      </c>
      <c r="N18" s="70">
        <v>3.3333333333333333E-2</v>
      </c>
      <c r="O18" s="71">
        <f t="shared" si="0"/>
        <v>754.9886304909561</v>
      </c>
    </row>
    <row r="19" spans="1:15">
      <c r="A19" s="20" t="s">
        <v>211</v>
      </c>
      <c r="B19" s="24">
        <v>162790</v>
      </c>
      <c r="C19" s="24">
        <v>93490</v>
      </c>
      <c r="D19" s="24">
        <v>48960</v>
      </c>
      <c r="M19" s="37">
        <v>5</v>
      </c>
      <c r="N19" s="70">
        <v>3.3333333333333333E-2</v>
      </c>
      <c r="O19" s="71">
        <f t="shared" si="0"/>
        <v>943.73578811369509</v>
      </c>
    </row>
    <row r="20" spans="1:15" ht="28">
      <c r="A20" s="20" t="s">
        <v>212</v>
      </c>
      <c r="B20" s="56">
        <v>166190</v>
      </c>
      <c r="C20" s="56">
        <v>92830</v>
      </c>
      <c r="D20" s="56">
        <v>33940</v>
      </c>
      <c r="M20" s="37">
        <v>6</v>
      </c>
      <c r="N20" s="70">
        <v>3.3333333333333333E-2</v>
      </c>
      <c r="O20" s="71">
        <f t="shared" si="0"/>
        <v>1132.4829457364342</v>
      </c>
    </row>
    <row r="21" spans="1:15" ht="28">
      <c r="A21" s="20" t="s">
        <v>213</v>
      </c>
      <c r="B21" s="56">
        <v>141560</v>
      </c>
      <c r="C21" s="56">
        <v>63570</v>
      </c>
      <c r="D21" s="56">
        <v>23040</v>
      </c>
      <c r="M21" s="37">
        <v>7</v>
      </c>
      <c r="N21" s="70">
        <v>3.3333333333333333E-2</v>
      </c>
      <c r="O21" s="71">
        <f t="shared" si="0"/>
        <v>1321.2301033591732</v>
      </c>
    </row>
    <row r="22" spans="1:15">
      <c r="A22" s="22"/>
      <c r="B22" s="22"/>
      <c r="C22" s="22"/>
      <c r="D22" s="22"/>
      <c r="M22" s="37">
        <v>8</v>
      </c>
      <c r="N22" s="70">
        <v>3.3333333333333333E-2</v>
      </c>
      <c r="O22" s="71">
        <f t="shared" si="0"/>
        <v>1509.9772609819122</v>
      </c>
    </row>
    <row r="23" spans="1:15">
      <c r="M23" s="37">
        <v>9</v>
      </c>
      <c r="N23" s="70">
        <v>3.3333333333333333E-2</v>
      </c>
      <c r="O23" s="71">
        <f t="shared" si="0"/>
        <v>1698.7244186046512</v>
      </c>
    </row>
    <row r="24" spans="1:15">
      <c r="M24" s="37">
        <v>10</v>
      </c>
      <c r="N24" s="70">
        <v>3.3333333333333333E-2</v>
      </c>
      <c r="O24" s="71">
        <f t="shared" si="0"/>
        <v>1887.4715762273902</v>
      </c>
    </row>
    <row r="25" spans="1:15">
      <c r="M25" s="37">
        <v>11</v>
      </c>
      <c r="N25" s="70">
        <v>3.3333333333333333E-2</v>
      </c>
      <c r="O25" s="71">
        <f t="shared" si="0"/>
        <v>2076.2187338501294</v>
      </c>
    </row>
    <row r="26" spans="1:15">
      <c r="M26" s="37">
        <v>12</v>
      </c>
      <c r="N26" s="70">
        <v>3.3333333333333333E-2</v>
      </c>
      <c r="O26" s="71">
        <f t="shared" si="0"/>
        <v>2264.9658914728684</v>
      </c>
    </row>
    <row r="27" spans="1:15">
      <c r="M27" s="37">
        <v>13</v>
      </c>
      <c r="N27" s="70">
        <v>3.3333333333333333E-2</v>
      </c>
      <c r="O27" s="71">
        <f t="shared" si="0"/>
        <v>2453.7130490956074</v>
      </c>
    </row>
    <row r="28" spans="1:15">
      <c r="M28" s="37">
        <v>14</v>
      </c>
      <c r="N28" s="70">
        <v>3.3333333333333333E-2</v>
      </c>
      <c r="O28" s="71">
        <f t="shared" si="0"/>
        <v>2642.4602067183464</v>
      </c>
    </row>
    <row r="29" spans="1:15">
      <c r="M29" s="37">
        <v>15</v>
      </c>
      <c r="N29" s="70">
        <v>3.3333333333333333E-2</v>
      </c>
      <c r="O29" s="71">
        <f t="shared" si="0"/>
        <v>2831.2073643410854</v>
      </c>
    </row>
    <row r="30" spans="1:15">
      <c r="M30" s="37">
        <v>16</v>
      </c>
      <c r="N30" s="70">
        <v>3.3333333333333333E-2</v>
      </c>
      <c r="O30" s="71">
        <f t="shared" si="0"/>
        <v>3019.9545219638244</v>
      </c>
    </row>
    <row r="31" spans="1:15">
      <c r="M31" s="37">
        <v>17</v>
      </c>
      <c r="N31" s="70">
        <v>3.3333333333333333E-2</v>
      </c>
      <c r="O31" s="71">
        <f t="shared" si="0"/>
        <v>3208.7016795865634</v>
      </c>
    </row>
    <row r="32" spans="1:15">
      <c r="M32" s="37">
        <v>18</v>
      </c>
      <c r="N32" s="70">
        <v>3.3333333333333333E-2</v>
      </c>
      <c r="O32" s="71">
        <f t="shared" si="0"/>
        <v>3397.4488372093024</v>
      </c>
    </row>
    <row r="33" spans="13:15">
      <c r="M33" s="37">
        <v>19</v>
      </c>
      <c r="N33" s="70">
        <v>3.3333333333333333E-2</v>
      </c>
      <c r="O33" s="71">
        <f t="shared" si="0"/>
        <v>3586.1959948320414</v>
      </c>
    </row>
    <row r="34" spans="13:15">
      <c r="M34" s="37">
        <v>20</v>
      </c>
      <c r="N34" s="70">
        <v>3.3333333333333333E-2</v>
      </c>
      <c r="O34" s="71">
        <f t="shared" si="0"/>
        <v>3774.9431524547804</v>
      </c>
    </row>
    <row r="35" spans="13:15">
      <c r="M35" s="37">
        <v>21</v>
      </c>
      <c r="N35" s="70">
        <v>3.3333333333333333E-2</v>
      </c>
      <c r="O35" s="71">
        <f t="shared" si="0"/>
        <v>3963.6903100775194</v>
      </c>
    </row>
    <row r="36" spans="13:15">
      <c r="M36" s="37">
        <v>22</v>
      </c>
      <c r="N36" s="70">
        <v>3.3333333333333333E-2</v>
      </c>
      <c r="O36" s="71">
        <f t="shared" si="0"/>
        <v>4152.4374677002588</v>
      </c>
    </row>
    <row r="37" spans="13:15">
      <c r="M37" s="37">
        <v>23</v>
      </c>
      <c r="N37" s="70">
        <v>3.3333333333333333E-2</v>
      </c>
      <c r="O37" s="71">
        <f t="shared" si="0"/>
        <v>4341.1846253229978</v>
      </c>
    </row>
    <row r="38" spans="13:15">
      <c r="M38" s="37">
        <v>24</v>
      </c>
      <c r="N38" s="70">
        <v>3.3333333333333333E-2</v>
      </c>
      <c r="O38" s="71">
        <f t="shared" si="0"/>
        <v>4529.9317829457368</v>
      </c>
    </row>
    <row r="39" spans="13:15">
      <c r="M39" s="37">
        <v>25</v>
      </c>
      <c r="N39" s="70">
        <v>3.3333333333333333E-2</v>
      </c>
      <c r="O39" s="71">
        <f t="shared" si="0"/>
        <v>4718.6789405684758</v>
      </c>
    </row>
    <row r="40" spans="13:15">
      <c r="M40" s="37">
        <v>26</v>
      </c>
      <c r="N40" s="70">
        <v>3.3333333333333333E-2</v>
      </c>
      <c r="O40" s="71">
        <f t="shared" si="0"/>
        <v>4907.4260981912148</v>
      </c>
    </row>
    <row r="41" spans="13:15">
      <c r="M41" s="37">
        <v>27</v>
      </c>
      <c r="N41" s="70">
        <v>3.3333333333333333E-2</v>
      </c>
      <c r="O41" s="71">
        <f t="shared" si="0"/>
        <v>5096.1732558139538</v>
      </c>
    </row>
    <row r="42" spans="13:15">
      <c r="M42" s="37">
        <v>28</v>
      </c>
      <c r="N42" s="70">
        <v>3.3333333333333333E-2</v>
      </c>
      <c r="O42" s="71">
        <f t="shared" si="0"/>
        <v>5284.9204134366928</v>
      </c>
    </row>
    <row r="43" spans="13:15">
      <c r="M43" s="37">
        <v>29</v>
      </c>
      <c r="N43" s="70">
        <v>3.3333333333333333E-2</v>
      </c>
      <c r="O43" s="71">
        <f t="shared" si="0"/>
        <v>5473.6675710594318</v>
      </c>
    </row>
    <row r="44" spans="13:15" ht="15" thickBot="1">
      <c r="M44" s="72">
        <v>30</v>
      </c>
      <c r="N44" s="73">
        <v>3.3333333333333333E-2</v>
      </c>
      <c r="O44" s="74">
        <f t="shared" si="0"/>
        <v>5662.4147286821708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9" sqref="A29"/>
    </sheetView>
  </sheetViews>
  <sheetFormatPr baseColWidth="10" defaultColWidth="8.83203125" defaultRowHeight="14" x14ac:dyDescent="0"/>
  <cols>
    <col min="1" max="1" width="43.6640625" bestFit="1" customWidth="1"/>
    <col min="2" max="2" width="12.5" bestFit="1" customWidth="1"/>
    <col min="3" max="3" width="23.5" bestFit="1" customWidth="1"/>
    <col min="4" max="4" width="18.5" bestFit="1" customWidth="1"/>
    <col min="5" max="5" width="11.5" bestFit="1" customWidth="1"/>
    <col min="6" max="6" width="24.5" bestFit="1" customWidth="1"/>
    <col min="7" max="7" width="30.6640625" bestFit="1" customWidth="1"/>
  </cols>
  <sheetData>
    <row r="1" spans="1:7">
      <c r="A1" s="1" t="s">
        <v>117</v>
      </c>
      <c r="C1" s="1" t="s">
        <v>298</v>
      </c>
      <c r="D1" s="1" t="s">
        <v>118</v>
      </c>
      <c r="F1" s="1" t="s">
        <v>298</v>
      </c>
      <c r="G1" s="1"/>
    </row>
    <row r="2" spans="1:7">
      <c r="A2" t="s">
        <v>135</v>
      </c>
      <c r="D2" t="s">
        <v>139</v>
      </c>
      <c r="E2" s="8">
        <f>70*6</f>
        <v>420</v>
      </c>
      <c r="F2" s="6" t="s">
        <v>147</v>
      </c>
    </row>
    <row r="3" spans="1:7">
      <c r="A3" t="s">
        <v>131</v>
      </c>
      <c r="B3" s="7">
        <v>50622</v>
      </c>
      <c r="C3" t="s">
        <v>156</v>
      </c>
      <c r="D3" t="s">
        <v>138</v>
      </c>
      <c r="E3" s="7">
        <f>199.99*6</f>
        <v>1199.94</v>
      </c>
      <c r="F3" t="s">
        <v>147</v>
      </c>
    </row>
    <row r="4" spans="1:7">
      <c r="A4" t="s">
        <v>132</v>
      </c>
      <c r="B4" s="7">
        <f>14.29*40*52</f>
        <v>29723.199999999997</v>
      </c>
      <c r="C4" t="s">
        <v>156</v>
      </c>
      <c r="D4" t="s">
        <v>152</v>
      </c>
      <c r="E4" s="7">
        <f>249.99*6</f>
        <v>1499.94</v>
      </c>
      <c r="F4" t="s">
        <v>151</v>
      </c>
    </row>
    <row r="5" spans="1:7">
      <c r="A5" t="s">
        <v>136</v>
      </c>
      <c r="B5" s="8">
        <f>12*40*52</f>
        <v>24960</v>
      </c>
      <c r="C5" t="s">
        <v>156</v>
      </c>
      <c r="D5" t="s">
        <v>140</v>
      </c>
      <c r="E5" s="7">
        <f>60.99*6</f>
        <v>365.94</v>
      </c>
      <c r="F5" t="s">
        <v>147</v>
      </c>
    </row>
    <row r="6" spans="1:7">
      <c r="A6" t="s">
        <v>133</v>
      </c>
      <c r="B6" s="8">
        <v>79583</v>
      </c>
      <c r="C6" t="s">
        <v>156</v>
      </c>
      <c r="D6" t="s">
        <v>141</v>
      </c>
      <c r="E6" s="7">
        <v>499.99</v>
      </c>
      <c r="F6" t="s">
        <v>150</v>
      </c>
    </row>
    <row r="7" spans="1:7">
      <c r="A7" t="s">
        <v>134</v>
      </c>
      <c r="B7" s="7">
        <v>48782</v>
      </c>
      <c r="C7" t="s">
        <v>156</v>
      </c>
      <c r="D7" t="s">
        <v>142</v>
      </c>
      <c r="E7" s="8">
        <v>67</v>
      </c>
      <c r="F7" t="s">
        <v>148</v>
      </c>
    </row>
    <row r="8" spans="1:7">
      <c r="A8" t="s">
        <v>137</v>
      </c>
      <c r="B8" s="7">
        <v>51533</v>
      </c>
      <c r="C8" t="s">
        <v>156</v>
      </c>
      <c r="D8" t="s">
        <v>170</v>
      </c>
      <c r="E8" s="7">
        <v>475</v>
      </c>
      <c r="F8" t="s">
        <v>171</v>
      </c>
    </row>
    <row r="9" spans="1:7">
      <c r="A9" t="s">
        <v>127</v>
      </c>
      <c r="B9" s="7">
        <f>4612*6</f>
        <v>27672</v>
      </c>
      <c r="C9" t="s">
        <v>159</v>
      </c>
      <c r="D9" t="s">
        <v>143</v>
      </c>
      <c r="E9" s="8">
        <v>249</v>
      </c>
      <c r="F9" t="s">
        <v>149</v>
      </c>
    </row>
    <row r="10" spans="1:7">
      <c r="D10" t="s">
        <v>124</v>
      </c>
      <c r="E10" s="8">
        <v>6000</v>
      </c>
      <c r="F10" t="s">
        <v>154</v>
      </c>
    </row>
    <row r="11" spans="1:7">
      <c r="A11" t="s">
        <v>129</v>
      </c>
      <c r="D11" t="s">
        <v>125</v>
      </c>
      <c r="E11" s="8">
        <f>4000*6</f>
        <v>24000</v>
      </c>
      <c r="F11" t="s">
        <v>157</v>
      </c>
    </row>
    <row r="12" spans="1:7">
      <c r="A12" t="s">
        <v>120</v>
      </c>
      <c r="B12" s="7">
        <f>1475*12</f>
        <v>17700</v>
      </c>
      <c r="C12" t="s">
        <v>162</v>
      </c>
      <c r="D12" t="s">
        <v>126</v>
      </c>
      <c r="E12" s="8">
        <v>4040</v>
      </c>
      <c r="F12" t="s">
        <v>158</v>
      </c>
    </row>
    <row r="13" spans="1:7">
      <c r="A13" t="s">
        <v>163</v>
      </c>
      <c r="B13" s="7">
        <f>20*12</f>
        <v>240</v>
      </c>
      <c r="C13" t="s">
        <v>168</v>
      </c>
      <c r="D13" t="s">
        <v>128</v>
      </c>
      <c r="E13" s="7">
        <v>1475</v>
      </c>
      <c r="F13" t="s">
        <v>166</v>
      </c>
    </row>
    <row r="14" spans="1:7">
      <c r="A14" t="s">
        <v>167</v>
      </c>
      <c r="B14" s="7">
        <f>95*12</f>
        <v>1140</v>
      </c>
      <c r="C14" t="s">
        <v>168</v>
      </c>
      <c r="D14" t="s">
        <v>145</v>
      </c>
      <c r="E14" s="8">
        <v>8700</v>
      </c>
      <c r="F14" s="6" t="s">
        <v>122</v>
      </c>
    </row>
    <row r="15" spans="1:7">
      <c r="A15" t="s">
        <v>164</v>
      </c>
      <c r="B15" s="7">
        <f>90*12</f>
        <v>1080</v>
      </c>
      <c r="C15" t="s">
        <v>165</v>
      </c>
      <c r="D15" t="s">
        <v>146</v>
      </c>
      <c r="E15" s="8">
        <v>879</v>
      </c>
      <c r="F15" t="s">
        <v>151</v>
      </c>
    </row>
    <row r="16" spans="1:7">
      <c r="A16" t="s">
        <v>119</v>
      </c>
      <c r="B16" s="7">
        <f>19*12</f>
        <v>228</v>
      </c>
      <c r="C16" t="s">
        <v>169</v>
      </c>
      <c r="D16" t="s">
        <v>153</v>
      </c>
      <c r="E16" s="8">
        <f>170*6</f>
        <v>1020</v>
      </c>
      <c r="F16" t="s">
        <v>151</v>
      </c>
    </row>
    <row r="17" spans="1:5">
      <c r="A17" t="s">
        <v>123</v>
      </c>
      <c r="B17" s="7">
        <f>225*12</f>
        <v>2700</v>
      </c>
      <c r="E17" s="8"/>
    </row>
    <row r="18" spans="1:5">
      <c r="A18" t="s">
        <v>144</v>
      </c>
      <c r="B18" s="7">
        <v>224.95</v>
      </c>
      <c r="C18" t="s">
        <v>155</v>
      </c>
    </row>
    <row r="19" spans="1:5">
      <c r="A19" t="s">
        <v>130</v>
      </c>
      <c r="B19" s="8"/>
    </row>
    <row r="20" spans="1:5">
      <c r="A20" t="s">
        <v>121</v>
      </c>
      <c r="B20" s="7">
        <v>1960</v>
      </c>
      <c r="C20" t="s">
        <v>158</v>
      </c>
      <c r="D20" s="1" t="s">
        <v>160</v>
      </c>
      <c r="E20" s="9">
        <f>SUM(E2:E17)</f>
        <v>50890.81</v>
      </c>
    </row>
    <row r="21" spans="1:5">
      <c r="D21" s="1"/>
    </row>
    <row r="22" spans="1:5">
      <c r="A22" s="1" t="s">
        <v>161</v>
      </c>
      <c r="B22" s="7">
        <f>SUM(B2:B20)</f>
        <v>338148.15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220"/>
  <sheetViews>
    <sheetView workbookViewId="0">
      <selection activeCell="B2" sqref="B2"/>
    </sheetView>
  </sheetViews>
  <sheetFormatPr baseColWidth="10" defaultColWidth="8.83203125" defaultRowHeight="14" x14ac:dyDescent="0"/>
  <cols>
    <col min="1" max="1" width="35.83203125" bestFit="1" customWidth="1"/>
    <col min="2" max="2" width="14.83203125" style="7" bestFit="1" customWidth="1"/>
    <col min="3" max="3" width="12.5" bestFit="1" customWidth="1"/>
    <col min="4" max="4" width="21.83203125" bestFit="1" customWidth="1"/>
    <col min="5" max="5" width="18.1640625" bestFit="1" customWidth="1"/>
    <col min="7" max="7" width="21.83203125" bestFit="1" customWidth="1"/>
    <col min="8" max="8" width="10.83203125" bestFit="1" customWidth="1"/>
  </cols>
  <sheetData>
    <row r="2" spans="1:5" ht="18">
      <c r="A2" s="89" t="s">
        <v>281</v>
      </c>
      <c r="B2" s="90">
        <f>B17+B220+E220+H220</f>
        <v>274898.12699999998</v>
      </c>
      <c r="E2" s="9"/>
    </row>
    <row r="7" spans="1:5">
      <c r="A7" s="1" t="s">
        <v>254</v>
      </c>
    </row>
    <row r="8" spans="1:5">
      <c r="A8" t="s">
        <v>255</v>
      </c>
      <c r="B8" s="7" t="s">
        <v>260</v>
      </c>
      <c r="C8" t="s">
        <v>259</v>
      </c>
    </row>
    <row r="9" spans="1:5">
      <c r="A9" t="s">
        <v>256</v>
      </c>
      <c r="B9" s="7">
        <v>638</v>
      </c>
      <c r="C9" s="57">
        <v>7.0000000000000007E-2</v>
      </c>
    </row>
    <row r="10" spans="1:5">
      <c r="A10" t="s">
        <v>115</v>
      </c>
      <c r="B10" s="7">
        <v>1280</v>
      </c>
      <c r="C10" s="57">
        <v>0.32700000000000001</v>
      </c>
    </row>
    <row r="11" spans="1:5">
      <c r="A11" t="s">
        <v>114</v>
      </c>
      <c r="B11" s="7">
        <v>2389</v>
      </c>
      <c r="C11" s="57">
        <v>0.434</v>
      </c>
    </row>
    <row r="12" spans="1:5">
      <c r="A12" t="s">
        <v>257</v>
      </c>
      <c r="B12" s="7">
        <v>3930</v>
      </c>
      <c r="C12" s="57">
        <v>0.10199999999999999</v>
      </c>
    </row>
    <row r="13" spans="1:5">
      <c r="A13" t="s">
        <v>258</v>
      </c>
      <c r="B13" s="7">
        <v>5111</v>
      </c>
      <c r="C13" s="57">
        <v>1.0999999999999999E-2</v>
      </c>
    </row>
    <row r="14" spans="1:5">
      <c r="C14" s="57">
        <v>5.6000000000000001E-2</v>
      </c>
    </row>
    <row r="15" spans="1:5">
      <c r="A15" t="s">
        <v>279</v>
      </c>
      <c r="B15">
        <f>SUM($B$9*$C$9,$B$10*$C$10,$B$11*$C$11,$B$12*$C$12,$B$13*$C$13)</f>
        <v>1957.127</v>
      </c>
    </row>
    <row r="16" spans="1:5">
      <c r="A16" t="s">
        <v>278</v>
      </c>
      <c r="B16">
        <v>1591</v>
      </c>
    </row>
    <row r="17" spans="1:8">
      <c r="A17" s="1" t="s">
        <v>280</v>
      </c>
      <c r="B17" s="88">
        <f>B15+B16</f>
        <v>3548.127</v>
      </c>
    </row>
    <row r="18" spans="1:8">
      <c r="A18" s="1" t="s">
        <v>275</v>
      </c>
      <c r="D18" s="1" t="s">
        <v>116</v>
      </c>
      <c r="G18" s="1" t="s">
        <v>276</v>
      </c>
    </row>
    <row r="19" spans="1:8">
      <c r="A19" t="s">
        <v>277</v>
      </c>
      <c r="B19" s="7" t="s">
        <v>214</v>
      </c>
      <c r="D19" t="s">
        <v>277</v>
      </c>
      <c r="E19" s="9" t="s">
        <v>214</v>
      </c>
      <c r="G19" t="s">
        <v>277</v>
      </c>
      <c r="H19" t="s">
        <v>214</v>
      </c>
    </row>
    <row r="20" spans="1:8">
      <c r="A20">
        <v>1</v>
      </c>
      <c r="B20" s="7">
        <v>200</v>
      </c>
      <c r="D20">
        <v>1</v>
      </c>
      <c r="E20" s="87">
        <v>2000</v>
      </c>
      <c r="G20">
        <v>1</v>
      </c>
      <c r="H20">
        <v>500</v>
      </c>
    </row>
    <row r="21" spans="1:8">
      <c r="A21">
        <v>2</v>
      </c>
      <c r="B21" s="7">
        <f>B20+$B$20</f>
        <v>400</v>
      </c>
      <c r="D21">
        <v>2</v>
      </c>
      <c r="E21" s="87">
        <f>E20+$E$20</f>
        <v>4000</v>
      </c>
      <c r="G21">
        <v>2</v>
      </c>
      <c r="H21">
        <f>H20+$H$20</f>
        <v>1000</v>
      </c>
    </row>
    <row r="22" spans="1:8">
      <c r="A22">
        <v>3</v>
      </c>
      <c r="B22" s="7">
        <f t="shared" ref="B22:B85" si="0">B21+$B$20</f>
        <v>600</v>
      </c>
      <c r="D22">
        <v>3</v>
      </c>
      <c r="E22" s="87">
        <f t="shared" ref="E22:E85" si="1">E21+$E$20</f>
        <v>6000</v>
      </c>
      <c r="G22">
        <v>3</v>
      </c>
      <c r="H22">
        <f t="shared" ref="H22:H85" si="2">H21+$H$20</f>
        <v>1500</v>
      </c>
    </row>
    <row r="23" spans="1:8">
      <c r="A23">
        <v>4</v>
      </c>
      <c r="B23" s="7">
        <f t="shared" si="0"/>
        <v>800</v>
      </c>
      <c r="D23">
        <v>4</v>
      </c>
      <c r="E23" s="87">
        <f t="shared" si="1"/>
        <v>8000</v>
      </c>
      <c r="G23">
        <v>4</v>
      </c>
      <c r="H23">
        <f t="shared" si="2"/>
        <v>2000</v>
      </c>
    </row>
    <row r="24" spans="1:8">
      <c r="A24">
        <v>5</v>
      </c>
      <c r="B24" s="7">
        <f t="shared" si="0"/>
        <v>1000</v>
      </c>
      <c r="D24">
        <v>5</v>
      </c>
      <c r="E24" s="87">
        <f t="shared" si="1"/>
        <v>10000</v>
      </c>
      <c r="G24">
        <v>5</v>
      </c>
      <c r="H24">
        <f t="shared" si="2"/>
        <v>2500</v>
      </c>
    </row>
    <row r="25" spans="1:8">
      <c r="A25">
        <v>6</v>
      </c>
      <c r="B25" s="7">
        <f t="shared" si="0"/>
        <v>1200</v>
      </c>
      <c r="D25">
        <v>6</v>
      </c>
      <c r="E25" s="87">
        <f t="shared" si="1"/>
        <v>12000</v>
      </c>
      <c r="G25">
        <v>6</v>
      </c>
      <c r="H25">
        <f t="shared" si="2"/>
        <v>3000</v>
      </c>
    </row>
    <row r="26" spans="1:8">
      <c r="A26">
        <v>7</v>
      </c>
      <c r="B26" s="7">
        <f t="shared" si="0"/>
        <v>1400</v>
      </c>
      <c r="D26">
        <v>7</v>
      </c>
      <c r="E26" s="87">
        <f t="shared" si="1"/>
        <v>14000</v>
      </c>
      <c r="G26">
        <v>7</v>
      </c>
      <c r="H26">
        <f t="shared" si="2"/>
        <v>3500</v>
      </c>
    </row>
    <row r="27" spans="1:8">
      <c r="A27">
        <v>8</v>
      </c>
      <c r="B27" s="7">
        <f t="shared" si="0"/>
        <v>1600</v>
      </c>
      <c r="D27">
        <v>8</v>
      </c>
      <c r="E27" s="87">
        <f t="shared" si="1"/>
        <v>16000</v>
      </c>
      <c r="G27">
        <v>8</v>
      </c>
      <c r="H27">
        <f t="shared" si="2"/>
        <v>4000</v>
      </c>
    </row>
    <row r="28" spans="1:8">
      <c r="A28">
        <v>9</v>
      </c>
      <c r="B28" s="7">
        <f t="shared" si="0"/>
        <v>1800</v>
      </c>
      <c r="D28">
        <v>9</v>
      </c>
      <c r="E28" s="87">
        <f t="shared" si="1"/>
        <v>18000</v>
      </c>
      <c r="G28">
        <v>9</v>
      </c>
      <c r="H28">
        <f t="shared" si="2"/>
        <v>4500</v>
      </c>
    </row>
    <row r="29" spans="1:8">
      <c r="A29">
        <v>10</v>
      </c>
      <c r="B29" s="7">
        <f t="shared" si="0"/>
        <v>2000</v>
      </c>
      <c r="D29">
        <v>10</v>
      </c>
      <c r="E29" s="87">
        <f t="shared" si="1"/>
        <v>20000</v>
      </c>
      <c r="G29">
        <v>10</v>
      </c>
      <c r="H29">
        <f t="shared" si="2"/>
        <v>5000</v>
      </c>
    </row>
    <row r="30" spans="1:8">
      <c r="A30">
        <v>11</v>
      </c>
      <c r="B30" s="7">
        <f t="shared" si="0"/>
        <v>2200</v>
      </c>
      <c r="D30">
        <v>11</v>
      </c>
      <c r="E30" s="87">
        <f t="shared" si="1"/>
        <v>22000</v>
      </c>
      <c r="G30">
        <v>11</v>
      </c>
      <c r="H30">
        <f t="shared" si="2"/>
        <v>5500</v>
      </c>
    </row>
    <row r="31" spans="1:8">
      <c r="A31">
        <v>12</v>
      </c>
      <c r="B31" s="7">
        <f t="shared" si="0"/>
        <v>2400</v>
      </c>
      <c r="D31">
        <v>12</v>
      </c>
      <c r="E31" s="87">
        <f t="shared" si="1"/>
        <v>24000</v>
      </c>
      <c r="G31">
        <v>12</v>
      </c>
      <c r="H31">
        <f t="shared" si="2"/>
        <v>6000</v>
      </c>
    </row>
    <row r="32" spans="1:8">
      <c r="A32">
        <v>13</v>
      </c>
      <c r="B32" s="7">
        <f t="shared" si="0"/>
        <v>2600</v>
      </c>
      <c r="D32">
        <v>13</v>
      </c>
      <c r="E32" s="87">
        <f t="shared" si="1"/>
        <v>26000</v>
      </c>
      <c r="G32">
        <v>13</v>
      </c>
      <c r="H32">
        <f t="shared" si="2"/>
        <v>6500</v>
      </c>
    </row>
    <row r="33" spans="1:8">
      <c r="A33">
        <v>14</v>
      </c>
      <c r="B33" s="7">
        <f t="shared" si="0"/>
        <v>2800</v>
      </c>
      <c r="D33">
        <v>14</v>
      </c>
      <c r="E33" s="87">
        <f t="shared" si="1"/>
        <v>28000</v>
      </c>
      <c r="G33">
        <v>14</v>
      </c>
      <c r="H33">
        <f t="shared" si="2"/>
        <v>7000</v>
      </c>
    </row>
    <row r="34" spans="1:8">
      <c r="A34">
        <v>15</v>
      </c>
      <c r="B34" s="7">
        <f t="shared" si="0"/>
        <v>3000</v>
      </c>
      <c r="D34">
        <v>15</v>
      </c>
      <c r="E34" s="87">
        <f t="shared" si="1"/>
        <v>30000</v>
      </c>
      <c r="G34">
        <v>15</v>
      </c>
      <c r="H34">
        <f t="shared" si="2"/>
        <v>7500</v>
      </c>
    </row>
    <row r="35" spans="1:8">
      <c r="A35">
        <v>16</v>
      </c>
      <c r="B35" s="7">
        <f t="shared" si="0"/>
        <v>3200</v>
      </c>
      <c r="D35">
        <v>16</v>
      </c>
      <c r="E35" s="87">
        <f t="shared" si="1"/>
        <v>32000</v>
      </c>
      <c r="G35">
        <v>16</v>
      </c>
      <c r="H35">
        <f t="shared" si="2"/>
        <v>8000</v>
      </c>
    </row>
    <row r="36" spans="1:8">
      <c r="A36">
        <v>17</v>
      </c>
      <c r="B36" s="7">
        <f t="shared" si="0"/>
        <v>3400</v>
      </c>
      <c r="D36">
        <v>17</v>
      </c>
      <c r="E36" s="87">
        <f t="shared" si="1"/>
        <v>34000</v>
      </c>
      <c r="G36">
        <v>17</v>
      </c>
      <c r="H36">
        <f t="shared" si="2"/>
        <v>8500</v>
      </c>
    </row>
    <row r="37" spans="1:8">
      <c r="A37">
        <v>18</v>
      </c>
      <c r="B37" s="7">
        <f t="shared" si="0"/>
        <v>3600</v>
      </c>
      <c r="D37">
        <v>18</v>
      </c>
      <c r="E37" s="87">
        <f t="shared" si="1"/>
        <v>36000</v>
      </c>
      <c r="G37">
        <v>18</v>
      </c>
      <c r="H37">
        <f t="shared" si="2"/>
        <v>9000</v>
      </c>
    </row>
    <row r="38" spans="1:8">
      <c r="A38">
        <v>19</v>
      </c>
      <c r="B38" s="7">
        <f t="shared" si="0"/>
        <v>3800</v>
      </c>
      <c r="D38">
        <v>19</v>
      </c>
      <c r="E38" s="87">
        <f t="shared" si="1"/>
        <v>38000</v>
      </c>
      <c r="G38">
        <v>19</v>
      </c>
      <c r="H38">
        <f t="shared" si="2"/>
        <v>9500</v>
      </c>
    </row>
    <row r="39" spans="1:8">
      <c r="A39">
        <v>20</v>
      </c>
      <c r="B39" s="7">
        <f t="shared" si="0"/>
        <v>4000</v>
      </c>
      <c r="D39">
        <v>20</v>
      </c>
      <c r="E39" s="87">
        <f t="shared" si="1"/>
        <v>40000</v>
      </c>
      <c r="G39">
        <v>20</v>
      </c>
      <c r="H39">
        <f t="shared" si="2"/>
        <v>10000</v>
      </c>
    </row>
    <row r="40" spans="1:8">
      <c r="A40">
        <v>21</v>
      </c>
      <c r="B40" s="7">
        <f t="shared" si="0"/>
        <v>4200</v>
      </c>
      <c r="D40">
        <v>21</v>
      </c>
      <c r="E40" s="87">
        <f t="shared" si="1"/>
        <v>42000</v>
      </c>
      <c r="G40">
        <v>21</v>
      </c>
      <c r="H40">
        <f t="shared" si="2"/>
        <v>10500</v>
      </c>
    </row>
    <row r="41" spans="1:8">
      <c r="A41">
        <v>22</v>
      </c>
      <c r="B41" s="7">
        <f t="shared" si="0"/>
        <v>4400</v>
      </c>
      <c r="D41">
        <v>22</v>
      </c>
      <c r="E41" s="87">
        <f t="shared" si="1"/>
        <v>44000</v>
      </c>
      <c r="G41">
        <v>22</v>
      </c>
      <c r="H41">
        <f t="shared" si="2"/>
        <v>11000</v>
      </c>
    </row>
    <row r="42" spans="1:8">
      <c r="A42">
        <v>23</v>
      </c>
      <c r="B42" s="7">
        <f t="shared" si="0"/>
        <v>4600</v>
      </c>
      <c r="D42">
        <v>23</v>
      </c>
      <c r="E42" s="87">
        <f t="shared" si="1"/>
        <v>46000</v>
      </c>
      <c r="G42">
        <v>23</v>
      </c>
      <c r="H42">
        <f t="shared" si="2"/>
        <v>11500</v>
      </c>
    </row>
    <row r="43" spans="1:8">
      <c r="A43">
        <v>24</v>
      </c>
      <c r="B43" s="7">
        <f t="shared" si="0"/>
        <v>4800</v>
      </c>
      <c r="D43">
        <v>24</v>
      </c>
      <c r="E43" s="87">
        <f t="shared" si="1"/>
        <v>48000</v>
      </c>
      <c r="G43">
        <v>24</v>
      </c>
      <c r="H43">
        <f t="shared" si="2"/>
        <v>12000</v>
      </c>
    </row>
    <row r="44" spans="1:8">
      <c r="A44">
        <v>25</v>
      </c>
      <c r="B44" s="7">
        <f t="shared" si="0"/>
        <v>5000</v>
      </c>
      <c r="D44">
        <v>25</v>
      </c>
      <c r="E44" s="87">
        <f t="shared" si="1"/>
        <v>50000</v>
      </c>
      <c r="G44">
        <v>25</v>
      </c>
      <c r="H44">
        <f t="shared" si="2"/>
        <v>12500</v>
      </c>
    </row>
    <row r="45" spans="1:8">
      <c r="A45">
        <v>26</v>
      </c>
      <c r="B45" s="7">
        <f t="shared" si="0"/>
        <v>5200</v>
      </c>
      <c r="D45">
        <v>26</v>
      </c>
      <c r="E45" s="87">
        <f t="shared" si="1"/>
        <v>52000</v>
      </c>
      <c r="G45">
        <v>26</v>
      </c>
      <c r="H45">
        <f t="shared" si="2"/>
        <v>13000</v>
      </c>
    </row>
    <row r="46" spans="1:8">
      <c r="A46">
        <v>27</v>
      </c>
      <c r="B46" s="7">
        <f t="shared" si="0"/>
        <v>5400</v>
      </c>
      <c r="D46">
        <v>27</v>
      </c>
      <c r="E46" s="87">
        <f t="shared" si="1"/>
        <v>54000</v>
      </c>
      <c r="G46">
        <v>27</v>
      </c>
      <c r="H46">
        <f t="shared" si="2"/>
        <v>13500</v>
      </c>
    </row>
    <row r="47" spans="1:8">
      <c r="A47">
        <v>28</v>
      </c>
      <c r="B47" s="7">
        <f t="shared" si="0"/>
        <v>5600</v>
      </c>
      <c r="D47">
        <v>28</v>
      </c>
      <c r="E47" s="87">
        <f t="shared" si="1"/>
        <v>56000</v>
      </c>
      <c r="G47">
        <v>28</v>
      </c>
      <c r="H47">
        <f t="shared" si="2"/>
        <v>14000</v>
      </c>
    </row>
    <row r="48" spans="1:8">
      <c r="A48">
        <v>29</v>
      </c>
      <c r="B48" s="7">
        <f t="shared" si="0"/>
        <v>5800</v>
      </c>
      <c r="D48">
        <v>29</v>
      </c>
      <c r="E48" s="87">
        <f t="shared" si="1"/>
        <v>58000</v>
      </c>
      <c r="G48">
        <v>29</v>
      </c>
      <c r="H48">
        <f t="shared" si="2"/>
        <v>14500</v>
      </c>
    </row>
    <row r="49" spans="1:8">
      <c r="A49">
        <v>30</v>
      </c>
      <c r="B49" s="7">
        <f t="shared" si="0"/>
        <v>6000</v>
      </c>
      <c r="D49">
        <v>30</v>
      </c>
      <c r="E49" s="87">
        <f t="shared" si="1"/>
        <v>60000</v>
      </c>
      <c r="G49">
        <v>30</v>
      </c>
      <c r="H49">
        <f t="shared" si="2"/>
        <v>15000</v>
      </c>
    </row>
    <row r="50" spans="1:8">
      <c r="A50" s="1">
        <v>31</v>
      </c>
      <c r="B50" s="7">
        <f t="shared" si="0"/>
        <v>6200</v>
      </c>
      <c r="D50" s="1">
        <v>31</v>
      </c>
      <c r="E50" s="87">
        <f t="shared" si="1"/>
        <v>62000</v>
      </c>
      <c r="G50" s="1">
        <v>31</v>
      </c>
      <c r="H50">
        <f t="shared" si="2"/>
        <v>15500</v>
      </c>
    </row>
    <row r="51" spans="1:8">
      <c r="A51">
        <v>32</v>
      </c>
      <c r="B51" s="7">
        <f t="shared" si="0"/>
        <v>6400</v>
      </c>
      <c r="D51">
        <v>32</v>
      </c>
      <c r="E51" s="87">
        <f t="shared" si="1"/>
        <v>64000</v>
      </c>
      <c r="G51">
        <v>32</v>
      </c>
      <c r="H51">
        <f t="shared" si="2"/>
        <v>16000</v>
      </c>
    </row>
    <row r="52" spans="1:8">
      <c r="A52">
        <v>33</v>
      </c>
      <c r="B52" s="7">
        <f t="shared" si="0"/>
        <v>6600</v>
      </c>
      <c r="D52">
        <v>33</v>
      </c>
      <c r="E52" s="87">
        <f t="shared" si="1"/>
        <v>66000</v>
      </c>
      <c r="G52">
        <v>33</v>
      </c>
      <c r="H52">
        <f t="shared" si="2"/>
        <v>16500</v>
      </c>
    </row>
    <row r="53" spans="1:8">
      <c r="A53">
        <v>34</v>
      </c>
      <c r="B53" s="7">
        <f t="shared" si="0"/>
        <v>6800</v>
      </c>
      <c r="D53">
        <v>34</v>
      </c>
      <c r="E53" s="87">
        <f t="shared" si="1"/>
        <v>68000</v>
      </c>
      <c r="G53">
        <v>34</v>
      </c>
      <c r="H53">
        <f t="shared" si="2"/>
        <v>17000</v>
      </c>
    </row>
    <row r="54" spans="1:8">
      <c r="A54">
        <v>35</v>
      </c>
      <c r="B54" s="7">
        <f t="shared" si="0"/>
        <v>7000</v>
      </c>
      <c r="D54">
        <v>35</v>
      </c>
      <c r="E54" s="87">
        <f t="shared" si="1"/>
        <v>70000</v>
      </c>
      <c r="G54">
        <v>35</v>
      </c>
      <c r="H54">
        <f t="shared" si="2"/>
        <v>17500</v>
      </c>
    </row>
    <row r="55" spans="1:8">
      <c r="A55">
        <v>36</v>
      </c>
      <c r="B55" s="7">
        <f t="shared" si="0"/>
        <v>7200</v>
      </c>
      <c r="D55">
        <v>36</v>
      </c>
      <c r="E55" s="87">
        <f t="shared" si="1"/>
        <v>72000</v>
      </c>
      <c r="G55">
        <v>36</v>
      </c>
      <c r="H55">
        <f t="shared" si="2"/>
        <v>18000</v>
      </c>
    </row>
    <row r="56" spans="1:8">
      <c r="A56">
        <v>37</v>
      </c>
      <c r="B56" s="7">
        <f t="shared" si="0"/>
        <v>7400</v>
      </c>
      <c r="D56">
        <v>37</v>
      </c>
      <c r="E56" s="87">
        <f t="shared" si="1"/>
        <v>74000</v>
      </c>
      <c r="G56">
        <v>37</v>
      </c>
      <c r="H56">
        <f t="shared" si="2"/>
        <v>18500</v>
      </c>
    </row>
    <row r="57" spans="1:8">
      <c r="A57">
        <v>38</v>
      </c>
      <c r="B57" s="7">
        <f t="shared" si="0"/>
        <v>7600</v>
      </c>
      <c r="D57">
        <v>38</v>
      </c>
      <c r="E57" s="87">
        <f t="shared" si="1"/>
        <v>76000</v>
      </c>
      <c r="G57">
        <v>38</v>
      </c>
      <c r="H57">
        <f t="shared" si="2"/>
        <v>19000</v>
      </c>
    </row>
    <row r="58" spans="1:8">
      <c r="A58">
        <v>39</v>
      </c>
      <c r="B58" s="7">
        <f t="shared" si="0"/>
        <v>7800</v>
      </c>
      <c r="D58">
        <v>39</v>
      </c>
      <c r="E58" s="87">
        <f t="shared" si="1"/>
        <v>78000</v>
      </c>
      <c r="G58">
        <v>39</v>
      </c>
      <c r="H58">
        <f t="shared" si="2"/>
        <v>19500</v>
      </c>
    </row>
    <row r="59" spans="1:8">
      <c r="A59">
        <v>40</v>
      </c>
      <c r="B59" s="7">
        <f t="shared" si="0"/>
        <v>8000</v>
      </c>
      <c r="D59">
        <v>40</v>
      </c>
      <c r="E59" s="87">
        <f t="shared" si="1"/>
        <v>80000</v>
      </c>
      <c r="G59">
        <v>40</v>
      </c>
      <c r="H59">
        <f t="shared" si="2"/>
        <v>20000</v>
      </c>
    </row>
    <row r="60" spans="1:8">
      <c r="A60">
        <v>41</v>
      </c>
      <c r="B60" s="7">
        <f t="shared" si="0"/>
        <v>8200</v>
      </c>
      <c r="D60">
        <v>41</v>
      </c>
      <c r="E60" s="87">
        <f t="shared" si="1"/>
        <v>82000</v>
      </c>
      <c r="G60">
        <v>41</v>
      </c>
      <c r="H60">
        <f t="shared" si="2"/>
        <v>20500</v>
      </c>
    </row>
    <row r="61" spans="1:8">
      <c r="A61">
        <v>42</v>
      </c>
      <c r="B61" s="7">
        <f t="shared" si="0"/>
        <v>8400</v>
      </c>
      <c r="D61">
        <v>42</v>
      </c>
      <c r="E61" s="87">
        <f t="shared" si="1"/>
        <v>84000</v>
      </c>
      <c r="G61">
        <v>42</v>
      </c>
      <c r="H61">
        <f t="shared" si="2"/>
        <v>21000</v>
      </c>
    </row>
    <row r="62" spans="1:8">
      <c r="A62">
        <v>43</v>
      </c>
      <c r="B62" s="7">
        <f t="shared" si="0"/>
        <v>8600</v>
      </c>
      <c r="D62">
        <v>43</v>
      </c>
      <c r="E62" s="87">
        <f t="shared" si="1"/>
        <v>86000</v>
      </c>
      <c r="G62">
        <v>43</v>
      </c>
      <c r="H62">
        <f t="shared" si="2"/>
        <v>21500</v>
      </c>
    </row>
    <row r="63" spans="1:8">
      <c r="A63">
        <f>A62+1</f>
        <v>44</v>
      </c>
      <c r="B63" s="7">
        <f t="shared" si="0"/>
        <v>8800</v>
      </c>
      <c r="D63">
        <f>D62+1</f>
        <v>44</v>
      </c>
      <c r="E63" s="87">
        <f t="shared" si="1"/>
        <v>88000</v>
      </c>
      <c r="G63">
        <f>G62+1</f>
        <v>44</v>
      </c>
      <c r="H63">
        <f t="shared" si="2"/>
        <v>22000</v>
      </c>
    </row>
    <row r="64" spans="1:8">
      <c r="A64">
        <f t="shared" ref="A64:A127" si="3">A63+1</f>
        <v>45</v>
      </c>
      <c r="B64" s="7">
        <f t="shared" si="0"/>
        <v>9000</v>
      </c>
      <c r="D64">
        <f t="shared" ref="D64:D127" si="4">D63+1</f>
        <v>45</v>
      </c>
      <c r="E64" s="87">
        <f t="shared" si="1"/>
        <v>90000</v>
      </c>
      <c r="G64">
        <f t="shared" ref="G64:G127" si="5">G63+1</f>
        <v>45</v>
      </c>
      <c r="H64">
        <f t="shared" si="2"/>
        <v>22500</v>
      </c>
    </row>
    <row r="65" spans="1:8">
      <c r="A65">
        <f t="shared" si="3"/>
        <v>46</v>
      </c>
      <c r="B65" s="7">
        <f t="shared" si="0"/>
        <v>9200</v>
      </c>
      <c r="D65">
        <f t="shared" si="4"/>
        <v>46</v>
      </c>
      <c r="E65" s="87">
        <f t="shared" si="1"/>
        <v>92000</v>
      </c>
      <c r="G65">
        <f t="shared" si="5"/>
        <v>46</v>
      </c>
      <c r="H65">
        <f t="shared" si="2"/>
        <v>23000</v>
      </c>
    </row>
    <row r="66" spans="1:8">
      <c r="A66">
        <f t="shared" si="3"/>
        <v>47</v>
      </c>
      <c r="B66" s="7">
        <f t="shared" si="0"/>
        <v>9400</v>
      </c>
      <c r="D66">
        <f t="shared" si="4"/>
        <v>47</v>
      </c>
      <c r="E66" s="87">
        <f t="shared" si="1"/>
        <v>94000</v>
      </c>
      <c r="G66">
        <f t="shared" si="5"/>
        <v>47</v>
      </c>
      <c r="H66">
        <f t="shared" si="2"/>
        <v>23500</v>
      </c>
    </row>
    <row r="67" spans="1:8">
      <c r="A67">
        <f t="shared" si="3"/>
        <v>48</v>
      </c>
      <c r="B67" s="7">
        <f t="shared" si="0"/>
        <v>9600</v>
      </c>
      <c r="D67">
        <f t="shared" si="4"/>
        <v>48</v>
      </c>
      <c r="E67" s="87">
        <f t="shared" si="1"/>
        <v>96000</v>
      </c>
      <c r="G67">
        <f t="shared" si="5"/>
        <v>48</v>
      </c>
      <c r="H67">
        <f t="shared" si="2"/>
        <v>24000</v>
      </c>
    </row>
    <row r="68" spans="1:8">
      <c r="A68">
        <f t="shared" si="3"/>
        <v>49</v>
      </c>
      <c r="B68" s="7">
        <f t="shared" si="0"/>
        <v>9800</v>
      </c>
      <c r="D68">
        <f t="shared" si="4"/>
        <v>49</v>
      </c>
      <c r="E68" s="87">
        <f t="shared" si="1"/>
        <v>98000</v>
      </c>
      <c r="G68">
        <f t="shared" si="5"/>
        <v>49</v>
      </c>
      <c r="H68">
        <f t="shared" si="2"/>
        <v>24500</v>
      </c>
    </row>
    <row r="69" spans="1:8">
      <c r="A69">
        <f t="shared" si="3"/>
        <v>50</v>
      </c>
      <c r="B69" s="7">
        <f t="shared" si="0"/>
        <v>10000</v>
      </c>
      <c r="D69">
        <f t="shared" si="4"/>
        <v>50</v>
      </c>
      <c r="E69" s="87">
        <f t="shared" si="1"/>
        <v>100000</v>
      </c>
      <c r="G69">
        <f t="shared" si="5"/>
        <v>50</v>
      </c>
      <c r="H69">
        <f t="shared" si="2"/>
        <v>25000</v>
      </c>
    </row>
    <row r="70" spans="1:8">
      <c r="A70">
        <f t="shared" si="3"/>
        <v>51</v>
      </c>
      <c r="B70" s="7">
        <f t="shared" si="0"/>
        <v>10200</v>
      </c>
      <c r="D70">
        <f t="shared" si="4"/>
        <v>51</v>
      </c>
      <c r="E70" s="87">
        <f t="shared" si="1"/>
        <v>102000</v>
      </c>
      <c r="G70">
        <f t="shared" si="5"/>
        <v>51</v>
      </c>
      <c r="H70">
        <f t="shared" si="2"/>
        <v>25500</v>
      </c>
    </row>
    <row r="71" spans="1:8">
      <c r="A71">
        <f t="shared" si="3"/>
        <v>52</v>
      </c>
      <c r="B71" s="7">
        <f t="shared" si="0"/>
        <v>10400</v>
      </c>
      <c r="D71">
        <f t="shared" si="4"/>
        <v>52</v>
      </c>
      <c r="E71" s="87">
        <f t="shared" si="1"/>
        <v>104000</v>
      </c>
      <c r="G71">
        <f t="shared" si="5"/>
        <v>52</v>
      </c>
      <c r="H71">
        <f t="shared" si="2"/>
        <v>26000</v>
      </c>
    </row>
    <row r="72" spans="1:8">
      <c r="A72">
        <f t="shared" si="3"/>
        <v>53</v>
      </c>
      <c r="B72" s="7">
        <f t="shared" si="0"/>
        <v>10600</v>
      </c>
      <c r="D72">
        <f t="shared" si="4"/>
        <v>53</v>
      </c>
      <c r="E72" s="87">
        <f t="shared" si="1"/>
        <v>106000</v>
      </c>
      <c r="G72">
        <f t="shared" si="5"/>
        <v>53</v>
      </c>
      <c r="H72">
        <f t="shared" si="2"/>
        <v>26500</v>
      </c>
    </row>
    <row r="73" spans="1:8">
      <c r="A73">
        <f t="shared" si="3"/>
        <v>54</v>
      </c>
      <c r="B73" s="7">
        <f t="shared" si="0"/>
        <v>10800</v>
      </c>
      <c r="D73">
        <f t="shared" si="4"/>
        <v>54</v>
      </c>
      <c r="E73" s="87">
        <f t="shared" si="1"/>
        <v>108000</v>
      </c>
      <c r="G73">
        <f t="shared" si="5"/>
        <v>54</v>
      </c>
      <c r="H73">
        <f t="shared" si="2"/>
        <v>27000</v>
      </c>
    </row>
    <row r="74" spans="1:8">
      <c r="A74">
        <f t="shared" si="3"/>
        <v>55</v>
      </c>
      <c r="B74" s="7">
        <f t="shared" si="0"/>
        <v>11000</v>
      </c>
      <c r="D74">
        <f t="shared" si="4"/>
        <v>55</v>
      </c>
      <c r="E74" s="87">
        <f t="shared" si="1"/>
        <v>110000</v>
      </c>
      <c r="G74">
        <f t="shared" si="5"/>
        <v>55</v>
      </c>
      <c r="H74">
        <f t="shared" si="2"/>
        <v>27500</v>
      </c>
    </row>
    <row r="75" spans="1:8">
      <c r="A75">
        <f t="shared" si="3"/>
        <v>56</v>
      </c>
      <c r="B75" s="7">
        <f t="shared" si="0"/>
        <v>11200</v>
      </c>
      <c r="D75">
        <f t="shared" si="4"/>
        <v>56</v>
      </c>
      <c r="E75" s="87">
        <f t="shared" si="1"/>
        <v>112000</v>
      </c>
      <c r="G75">
        <f t="shared" si="5"/>
        <v>56</v>
      </c>
      <c r="H75">
        <f t="shared" si="2"/>
        <v>28000</v>
      </c>
    </row>
    <row r="76" spans="1:8">
      <c r="A76">
        <f t="shared" si="3"/>
        <v>57</v>
      </c>
      <c r="B76" s="7">
        <f t="shared" si="0"/>
        <v>11400</v>
      </c>
      <c r="D76">
        <f t="shared" si="4"/>
        <v>57</v>
      </c>
      <c r="E76" s="87">
        <f t="shared" si="1"/>
        <v>114000</v>
      </c>
      <c r="G76">
        <f t="shared" si="5"/>
        <v>57</v>
      </c>
      <c r="H76">
        <f t="shared" si="2"/>
        <v>28500</v>
      </c>
    </row>
    <row r="77" spans="1:8">
      <c r="A77">
        <f t="shared" si="3"/>
        <v>58</v>
      </c>
      <c r="B77" s="7">
        <f t="shared" si="0"/>
        <v>11600</v>
      </c>
      <c r="D77">
        <f t="shared" si="4"/>
        <v>58</v>
      </c>
      <c r="E77" s="87">
        <f t="shared" si="1"/>
        <v>116000</v>
      </c>
      <c r="G77">
        <f t="shared" si="5"/>
        <v>58</v>
      </c>
      <c r="H77">
        <f t="shared" si="2"/>
        <v>29000</v>
      </c>
    </row>
    <row r="78" spans="1:8">
      <c r="A78">
        <f t="shared" si="3"/>
        <v>59</v>
      </c>
      <c r="B78" s="7">
        <f t="shared" si="0"/>
        <v>11800</v>
      </c>
      <c r="D78">
        <f t="shared" si="4"/>
        <v>59</v>
      </c>
      <c r="E78" s="87">
        <f t="shared" si="1"/>
        <v>118000</v>
      </c>
      <c r="G78">
        <f t="shared" si="5"/>
        <v>59</v>
      </c>
      <c r="H78">
        <f t="shared" si="2"/>
        <v>29500</v>
      </c>
    </row>
    <row r="79" spans="1:8">
      <c r="A79">
        <f t="shared" si="3"/>
        <v>60</v>
      </c>
      <c r="B79" s="7">
        <f t="shared" si="0"/>
        <v>12000</v>
      </c>
      <c r="D79">
        <f t="shared" si="4"/>
        <v>60</v>
      </c>
      <c r="E79" s="87">
        <f t="shared" si="1"/>
        <v>120000</v>
      </c>
      <c r="G79">
        <f t="shared" si="5"/>
        <v>60</v>
      </c>
      <c r="H79">
        <f t="shared" si="2"/>
        <v>30000</v>
      </c>
    </row>
    <row r="80" spans="1:8">
      <c r="A80">
        <f t="shared" si="3"/>
        <v>61</v>
      </c>
      <c r="B80" s="7">
        <f t="shared" si="0"/>
        <v>12200</v>
      </c>
      <c r="D80">
        <f t="shared" si="4"/>
        <v>61</v>
      </c>
      <c r="E80" s="87">
        <f t="shared" si="1"/>
        <v>122000</v>
      </c>
      <c r="G80">
        <f t="shared" si="5"/>
        <v>61</v>
      </c>
      <c r="H80">
        <f t="shared" si="2"/>
        <v>30500</v>
      </c>
    </row>
    <row r="81" spans="1:8">
      <c r="A81">
        <f t="shared" si="3"/>
        <v>62</v>
      </c>
      <c r="B81" s="7">
        <f t="shared" si="0"/>
        <v>12400</v>
      </c>
      <c r="D81">
        <f t="shared" si="4"/>
        <v>62</v>
      </c>
      <c r="E81" s="87">
        <f t="shared" si="1"/>
        <v>124000</v>
      </c>
      <c r="G81">
        <f t="shared" si="5"/>
        <v>62</v>
      </c>
      <c r="H81">
        <f t="shared" si="2"/>
        <v>31000</v>
      </c>
    </row>
    <row r="82" spans="1:8">
      <c r="A82">
        <f t="shared" si="3"/>
        <v>63</v>
      </c>
      <c r="B82" s="7">
        <f t="shared" si="0"/>
        <v>12600</v>
      </c>
      <c r="D82">
        <f t="shared" si="4"/>
        <v>63</v>
      </c>
      <c r="E82" s="87">
        <f t="shared" si="1"/>
        <v>126000</v>
      </c>
      <c r="G82">
        <f t="shared" si="5"/>
        <v>63</v>
      </c>
      <c r="H82">
        <f t="shared" si="2"/>
        <v>31500</v>
      </c>
    </row>
    <row r="83" spans="1:8">
      <c r="A83">
        <f t="shared" si="3"/>
        <v>64</v>
      </c>
      <c r="B83" s="7">
        <f t="shared" si="0"/>
        <v>12800</v>
      </c>
      <c r="D83">
        <f t="shared" si="4"/>
        <v>64</v>
      </c>
      <c r="E83" s="87">
        <f t="shared" si="1"/>
        <v>128000</v>
      </c>
      <c r="G83">
        <f t="shared" si="5"/>
        <v>64</v>
      </c>
      <c r="H83">
        <f t="shared" si="2"/>
        <v>32000</v>
      </c>
    </row>
    <row r="84" spans="1:8">
      <c r="A84">
        <f t="shared" si="3"/>
        <v>65</v>
      </c>
      <c r="B84" s="7">
        <f t="shared" si="0"/>
        <v>13000</v>
      </c>
      <c r="D84">
        <f t="shared" si="4"/>
        <v>65</v>
      </c>
      <c r="E84" s="87">
        <f t="shared" si="1"/>
        <v>130000</v>
      </c>
      <c r="G84">
        <f t="shared" si="5"/>
        <v>65</v>
      </c>
      <c r="H84">
        <f t="shared" si="2"/>
        <v>32500</v>
      </c>
    </row>
    <row r="85" spans="1:8">
      <c r="A85">
        <f t="shared" si="3"/>
        <v>66</v>
      </c>
      <c r="B85" s="7">
        <f t="shared" si="0"/>
        <v>13200</v>
      </c>
      <c r="D85">
        <f t="shared" si="4"/>
        <v>66</v>
      </c>
      <c r="E85" s="87">
        <f t="shared" si="1"/>
        <v>132000</v>
      </c>
      <c r="G85">
        <f t="shared" si="5"/>
        <v>66</v>
      </c>
      <c r="H85">
        <f t="shared" si="2"/>
        <v>33000</v>
      </c>
    </row>
    <row r="86" spans="1:8">
      <c r="A86">
        <f t="shared" si="3"/>
        <v>67</v>
      </c>
      <c r="B86" s="7">
        <f t="shared" ref="B86:B149" si="6">B85+$B$20</f>
        <v>13400</v>
      </c>
      <c r="D86">
        <f t="shared" si="4"/>
        <v>67</v>
      </c>
      <c r="E86" s="87">
        <f t="shared" ref="E86:E149" si="7">E85+$E$20</f>
        <v>134000</v>
      </c>
      <c r="G86">
        <f t="shared" si="5"/>
        <v>67</v>
      </c>
      <c r="H86">
        <f t="shared" ref="H86:H149" si="8">H85+$H$20</f>
        <v>33500</v>
      </c>
    </row>
    <row r="87" spans="1:8">
      <c r="A87">
        <f t="shared" si="3"/>
        <v>68</v>
      </c>
      <c r="B87" s="7">
        <f t="shared" si="6"/>
        <v>13600</v>
      </c>
      <c r="D87">
        <f t="shared" si="4"/>
        <v>68</v>
      </c>
      <c r="E87" s="87">
        <f t="shared" si="7"/>
        <v>136000</v>
      </c>
      <c r="G87">
        <f t="shared" si="5"/>
        <v>68</v>
      </c>
      <c r="H87">
        <f t="shared" si="8"/>
        <v>34000</v>
      </c>
    </row>
    <row r="88" spans="1:8">
      <c r="A88">
        <f t="shared" si="3"/>
        <v>69</v>
      </c>
      <c r="B88" s="7">
        <f t="shared" si="6"/>
        <v>13800</v>
      </c>
      <c r="D88">
        <f t="shared" si="4"/>
        <v>69</v>
      </c>
      <c r="E88" s="87">
        <f t="shared" si="7"/>
        <v>138000</v>
      </c>
      <c r="G88">
        <f t="shared" si="5"/>
        <v>69</v>
      </c>
      <c r="H88">
        <f t="shared" si="8"/>
        <v>34500</v>
      </c>
    </row>
    <row r="89" spans="1:8">
      <c r="A89">
        <f t="shared" si="3"/>
        <v>70</v>
      </c>
      <c r="B89" s="7">
        <f t="shared" si="6"/>
        <v>14000</v>
      </c>
      <c r="D89">
        <f t="shared" si="4"/>
        <v>70</v>
      </c>
      <c r="E89" s="87">
        <f t="shared" si="7"/>
        <v>140000</v>
      </c>
      <c r="G89">
        <f t="shared" si="5"/>
        <v>70</v>
      </c>
      <c r="H89">
        <f t="shared" si="8"/>
        <v>35000</v>
      </c>
    </row>
    <row r="90" spans="1:8">
      <c r="A90">
        <f t="shared" si="3"/>
        <v>71</v>
      </c>
      <c r="B90" s="7">
        <f t="shared" si="6"/>
        <v>14200</v>
      </c>
      <c r="D90">
        <f t="shared" si="4"/>
        <v>71</v>
      </c>
      <c r="E90" s="87">
        <f t="shared" si="7"/>
        <v>142000</v>
      </c>
      <c r="G90">
        <f t="shared" si="5"/>
        <v>71</v>
      </c>
      <c r="H90">
        <f t="shared" si="8"/>
        <v>35500</v>
      </c>
    </row>
    <row r="91" spans="1:8">
      <c r="A91">
        <f t="shared" si="3"/>
        <v>72</v>
      </c>
      <c r="B91" s="7">
        <f t="shared" si="6"/>
        <v>14400</v>
      </c>
      <c r="D91">
        <f t="shared" si="4"/>
        <v>72</v>
      </c>
      <c r="E91" s="87">
        <f t="shared" si="7"/>
        <v>144000</v>
      </c>
      <c r="G91">
        <f t="shared" si="5"/>
        <v>72</v>
      </c>
      <c r="H91">
        <f t="shared" si="8"/>
        <v>36000</v>
      </c>
    </row>
    <row r="92" spans="1:8">
      <c r="A92">
        <f t="shared" si="3"/>
        <v>73</v>
      </c>
      <c r="B92" s="7">
        <f t="shared" si="6"/>
        <v>14600</v>
      </c>
      <c r="D92">
        <f t="shared" si="4"/>
        <v>73</v>
      </c>
      <c r="E92" s="87">
        <f t="shared" si="7"/>
        <v>146000</v>
      </c>
      <c r="G92">
        <f t="shared" si="5"/>
        <v>73</v>
      </c>
      <c r="H92">
        <f t="shared" si="8"/>
        <v>36500</v>
      </c>
    </row>
    <row r="93" spans="1:8">
      <c r="A93">
        <f t="shared" si="3"/>
        <v>74</v>
      </c>
      <c r="B93" s="7">
        <f t="shared" si="6"/>
        <v>14800</v>
      </c>
      <c r="D93">
        <f t="shared" si="4"/>
        <v>74</v>
      </c>
      <c r="E93" s="87">
        <f t="shared" si="7"/>
        <v>148000</v>
      </c>
      <c r="G93">
        <f t="shared" si="5"/>
        <v>74</v>
      </c>
      <c r="H93">
        <f t="shared" si="8"/>
        <v>37000</v>
      </c>
    </row>
    <row r="94" spans="1:8">
      <c r="A94">
        <f t="shared" si="3"/>
        <v>75</v>
      </c>
      <c r="B94" s="7">
        <f t="shared" si="6"/>
        <v>15000</v>
      </c>
      <c r="D94">
        <f t="shared" si="4"/>
        <v>75</v>
      </c>
      <c r="E94" s="87">
        <f t="shared" si="7"/>
        <v>150000</v>
      </c>
      <c r="G94">
        <f t="shared" si="5"/>
        <v>75</v>
      </c>
      <c r="H94">
        <f t="shared" si="8"/>
        <v>37500</v>
      </c>
    </row>
    <row r="95" spans="1:8">
      <c r="A95">
        <f t="shared" si="3"/>
        <v>76</v>
      </c>
      <c r="B95" s="7">
        <f t="shared" si="6"/>
        <v>15200</v>
      </c>
      <c r="D95">
        <f t="shared" si="4"/>
        <v>76</v>
      </c>
      <c r="E95" s="87">
        <f t="shared" si="7"/>
        <v>152000</v>
      </c>
      <c r="G95">
        <f t="shared" si="5"/>
        <v>76</v>
      </c>
      <c r="H95">
        <f t="shared" si="8"/>
        <v>38000</v>
      </c>
    </row>
    <row r="96" spans="1:8">
      <c r="A96">
        <f t="shared" si="3"/>
        <v>77</v>
      </c>
      <c r="B96" s="7">
        <f t="shared" si="6"/>
        <v>15400</v>
      </c>
      <c r="D96">
        <f t="shared" si="4"/>
        <v>77</v>
      </c>
      <c r="E96" s="87">
        <f t="shared" si="7"/>
        <v>154000</v>
      </c>
      <c r="G96">
        <f t="shared" si="5"/>
        <v>77</v>
      </c>
      <c r="H96">
        <f t="shared" si="8"/>
        <v>38500</v>
      </c>
    </row>
    <row r="97" spans="1:8">
      <c r="A97">
        <f t="shared" si="3"/>
        <v>78</v>
      </c>
      <c r="B97" s="7">
        <f t="shared" si="6"/>
        <v>15600</v>
      </c>
      <c r="D97">
        <f t="shared" si="4"/>
        <v>78</v>
      </c>
      <c r="E97" s="87">
        <f t="shared" si="7"/>
        <v>156000</v>
      </c>
      <c r="G97">
        <f t="shared" si="5"/>
        <v>78</v>
      </c>
      <c r="H97">
        <f t="shared" si="8"/>
        <v>39000</v>
      </c>
    </row>
    <row r="98" spans="1:8">
      <c r="A98">
        <f t="shared" si="3"/>
        <v>79</v>
      </c>
      <c r="B98" s="7">
        <f t="shared" si="6"/>
        <v>15800</v>
      </c>
      <c r="D98">
        <f t="shared" si="4"/>
        <v>79</v>
      </c>
      <c r="E98" s="87">
        <f t="shared" si="7"/>
        <v>158000</v>
      </c>
      <c r="G98">
        <f t="shared" si="5"/>
        <v>79</v>
      </c>
      <c r="H98">
        <f t="shared" si="8"/>
        <v>39500</v>
      </c>
    </row>
    <row r="99" spans="1:8">
      <c r="A99">
        <f t="shared" si="3"/>
        <v>80</v>
      </c>
      <c r="B99" s="7">
        <f t="shared" si="6"/>
        <v>16000</v>
      </c>
      <c r="D99">
        <f t="shared" si="4"/>
        <v>80</v>
      </c>
      <c r="E99" s="87">
        <f t="shared" si="7"/>
        <v>160000</v>
      </c>
      <c r="G99">
        <f t="shared" si="5"/>
        <v>80</v>
      </c>
      <c r="H99">
        <f t="shared" si="8"/>
        <v>40000</v>
      </c>
    </row>
    <row r="100" spans="1:8">
      <c r="A100">
        <f t="shared" si="3"/>
        <v>81</v>
      </c>
      <c r="B100" s="7">
        <f t="shared" si="6"/>
        <v>16200</v>
      </c>
      <c r="D100">
        <f t="shared" si="4"/>
        <v>81</v>
      </c>
      <c r="E100" s="87">
        <f t="shared" si="7"/>
        <v>162000</v>
      </c>
      <c r="G100">
        <f t="shared" si="5"/>
        <v>81</v>
      </c>
      <c r="H100">
        <f t="shared" si="8"/>
        <v>40500</v>
      </c>
    </row>
    <row r="101" spans="1:8">
      <c r="A101">
        <f t="shared" si="3"/>
        <v>82</v>
      </c>
      <c r="B101" s="7">
        <f t="shared" si="6"/>
        <v>16400</v>
      </c>
      <c r="D101">
        <f t="shared" si="4"/>
        <v>82</v>
      </c>
      <c r="E101" s="87">
        <f t="shared" si="7"/>
        <v>164000</v>
      </c>
      <c r="G101">
        <f t="shared" si="5"/>
        <v>82</v>
      </c>
      <c r="H101">
        <f t="shared" si="8"/>
        <v>41000</v>
      </c>
    </row>
    <row r="102" spans="1:8">
      <c r="A102">
        <f t="shared" si="3"/>
        <v>83</v>
      </c>
      <c r="B102" s="7">
        <f t="shared" si="6"/>
        <v>16600</v>
      </c>
      <c r="D102">
        <f t="shared" si="4"/>
        <v>83</v>
      </c>
      <c r="E102" s="87">
        <f t="shared" si="7"/>
        <v>166000</v>
      </c>
      <c r="G102">
        <f t="shared" si="5"/>
        <v>83</v>
      </c>
      <c r="H102">
        <f t="shared" si="8"/>
        <v>41500</v>
      </c>
    </row>
    <row r="103" spans="1:8">
      <c r="A103">
        <f t="shared" si="3"/>
        <v>84</v>
      </c>
      <c r="B103" s="7">
        <f t="shared" si="6"/>
        <v>16800</v>
      </c>
      <c r="D103">
        <f t="shared" si="4"/>
        <v>84</v>
      </c>
      <c r="E103" s="87">
        <f t="shared" si="7"/>
        <v>168000</v>
      </c>
      <c r="G103">
        <f t="shared" si="5"/>
        <v>84</v>
      </c>
      <c r="H103">
        <f t="shared" si="8"/>
        <v>42000</v>
      </c>
    </row>
    <row r="104" spans="1:8">
      <c r="A104">
        <f t="shared" si="3"/>
        <v>85</v>
      </c>
      <c r="B104" s="7">
        <f t="shared" si="6"/>
        <v>17000</v>
      </c>
      <c r="D104">
        <f t="shared" si="4"/>
        <v>85</v>
      </c>
      <c r="E104" s="87">
        <f t="shared" si="7"/>
        <v>170000</v>
      </c>
      <c r="G104">
        <f t="shared" si="5"/>
        <v>85</v>
      </c>
      <c r="H104">
        <f t="shared" si="8"/>
        <v>42500</v>
      </c>
    </row>
    <row r="105" spans="1:8">
      <c r="A105">
        <f t="shared" si="3"/>
        <v>86</v>
      </c>
      <c r="B105" s="7">
        <f t="shared" si="6"/>
        <v>17200</v>
      </c>
      <c r="D105">
        <f t="shared" si="4"/>
        <v>86</v>
      </c>
      <c r="E105" s="87">
        <f t="shared" si="7"/>
        <v>172000</v>
      </c>
      <c r="G105">
        <f t="shared" si="5"/>
        <v>86</v>
      </c>
      <c r="H105">
        <f t="shared" si="8"/>
        <v>43000</v>
      </c>
    </row>
    <row r="106" spans="1:8">
      <c r="A106">
        <f t="shared" si="3"/>
        <v>87</v>
      </c>
      <c r="B106" s="7">
        <f t="shared" si="6"/>
        <v>17400</v>
      </c>
      <c r="D106">
        <f t="shared" si="4"/>
        <v>87</v>
      </c>
      <c r="E106" s="87">
        <f t="shared" si="7"/>
        <v>174000</v>
      </c>
      <c r="G106">
        <f t="shared" si="5"/>
        <v>87</v>
      </c>
      <c r="H106">
        <f t="shared" si="8"/>
        <v>43500</v>
      </c>
    </row>
    <row r="107" spans="1:8">
      <c r="A107">
        <f t="shared" si="3"/>
        <v>88</v>
      </c>
      <c r="B107" s="7">
        <f t="shared" si="6"/>
        <v>17600</v>
      </c>
      <c r="D107">
        <f t="shared" si="4"/>
        <v>88</v>
      </c>
      <c r="E107" s="87">
        <f t="shared" si="7"/>
        <v>176000</v>
      </c>
      <c r="G107">
        <f t="shared" si="5"/>
        <v>88</v>
      </c>
      <c r="H107">
        <f t="shared" si="8"/>
        <v>44000</v>
      </c>
    </row>
    <row r="108" spans="1:8">
      <c r="A108">
        <f t="shared" si="3"/>
        <v>89</v>
      </c>
      <c r="B108" s="7">
        <f t="shared" si="6"/>
        <v>17800</v>
      </c>
      <c r="D108">
        <f t="shared" si="4"/>
        <v>89</v>
      </c>
      <c r="E108" s="87">
        <f t="shared" si="7"/>
        <v>178000</v>
      </c>
      <c r="G108">
        <f t="shared" si="5"/>
        <v>89</v>
      </c>
      <c r="H108">
        <f t="shared" si="8"/>
        <v>44500</v>
      </c>
    </row>
    <row r="109" spans="1:8">
      <c r="A109">
        <f t="shared" si="3"/>
        <v>90</v>
      </c>
      <c r="B109" s="7">
        <f t="shared" si="6"/>
        <v>18000</v>
      </c>
      <c r="D109">
        <f t="shared" si="4"/>
        <v>90</v>
      </c>
      <c r="E109" s="87">
        <f t="shared" si="7"/>
        <v>180000</v>
      </c>
      <c r="G109">
        <f t="shared" si="5"/>
        <v>90</v>
      </c>
      <c r="H109">
        <f t="shared" si="8"/>
        <v>45000</v>
      </c>
    </row>
    <row r="110" spans="1:8">
      <c r="A110">
        <f t="shared" si="3"/>
        <v>91</v>
      </c>
      <c r="B110" s="7">
        <f t="shared" si="6"/>
        <v>18200</v>
      </c>
      <c r="D110">
        <f t="shared" si="4"/>
        <v>91</v>
      </c>
      <c r="E110" s="87">
        <f t="shared" si="7"/>
        <v>182000</v>
      </c>
      <c r="G110">
        <f t="shared" si="5"/>
        <v>91</v>
      </c>
      <c r="H110">
        <f t="shared" si="8"/>
        <v>45500</v>
      </c>
    </row>
    <row r="111" spans="1:8">
      <c r="A111">
        <f t="shared" si="3"/>
        <v>92</v>
      </c>
      <c r="B111" s="7">
        <f t="shared" si="6"/>
        <v>18400</v>
      </c>
      <c r="D111">
        <f t="shared" si="4"/>
        <v>92</v>
      </c>
      <c r="E111" s="87">
        <f t="shared" si="7"/>
        <v>184000</v>
      </c>
      <c r="G111">
        <f t="shared" si="5"/>
        <v>92</v>
      </c>
      <c r="H111">
        <f t="shared" si="8"/>
        <v>46000</v>
      </c>
    </row>
    <row r="112" spans="1:8">
      <c r="A112">
        <f t="shared" si="3"/>
        <v>93</v>
      </c>
      <c r="B112" s="7">
        <f t="shared" si="6"/>
        <v>18600</v>
      </c>
      <c r="D112">
        <f t="shared" si="4"/>
        <v>93</v>
      </c>
      <c r="E112" s="87">
        <f t="shared" si="7"/>
        <v>186000</v>
      </c>
      <c r="G112">
        <f t="shared" si="5"/>
        <v>93</v>
      </c>
      <c r="H112">
        <f t="shared" si="8"/>
        <v>46500</v>
      </c>
    </row>
    <row r="113" spans="1:8">
      <c r="A113">
        <f t="shared" si="3"/>
        <v>94</v>
      </c>
      <c r="B113" s="7">
        <f t="shared" si="6"/>
        <v>18800</v>
      </c>
      <c r="D113">
        <f t="shared" si="4"/>
        <v>94</v>
      </c>
      <c r="E113" s="87">
        <f t="shared" si="7"/>
        <v>188000</v>
      </c>
      <c r="G113">
        <f t="shared" si="5"/>
        <v>94</v>
      </c>
      <c r="H113">
        <f t="shared" si="8"/>
        <v>47000</v>
      </c>
    </row>
    <row r="114" spans="1:8">
      <c r="A114">
        <f t="shared" si="3"/>
        <v>95</v>
      </c>
      <c r="B114" s="7">
        <f t="shared" si="6"/>
        <v>19000</v>
      </c>
      <c r="D114">
        <f t="shared" si="4"/>
        <v>95</v>
      </c>
      <c r="E114" s="87">
        <f t="shared" si="7"/>
        <v>190000</v>
      </c>
      <c r="G114">
        <f t="shared" si="5"/>
        <v>95</v>
      </c>
      <c r="H114">
        <f t="shared" si="8"/>
        <v>47500</v>
      </c>
    </row>
    <row r="115" spans="1:8">
      <c r="A115">
        <f t="shared" si="3"/>
        <v>96</v>
      </c>
      <c r="B115" s="7">
        <f t="shared" si="6"/>
        <v>19200</v>
      </c>
      <c r="D115">
        <f t="shared" si="4"/>
        <v>96</v>
      </c>
      <c r="E115" s="87">
        <f t="shared" si="7"/>
        <v>192000</v>
      </c>
      <c r="G115">
        <f t="shared" si="5"/>
        <v>96</v>
      </c>
      <c r="H115">
        <f t="shared" si="8"/>
        <v>48000</v>
      </c>
    </row>
    <row r="116" spans="1:8">
      <c r="A116">
        <f t="shared" si="3"/>
        <v>97</v>
      </c>
      <c r="B116" s="7">
        <f t="shared" si="6"/>
        <v>19400</v>
      </c>
      <c r="D116">
        <f t="shared" si="4"/>
        <v>97</v>
      </c>
      <c r="E116" s="87">
        <f t="shared" si="7"/>
        <v>194000</v>
      </c>
      <c r="G116">
        <f t="shared" si="5"/>
        <v>97</v>
      </c>
      <c r="H116">
        <f t="shared" si="8"/>
        <v>48500</v>
      </c>
    </row>
    <row r="117" spans="1:8">
      <c r="A117">
        <f t="shared" si="3"/>
        <v>98</v>
      </c>
      <c r="B117" s="7">
        <f t="shared" si="6"/>
        <v>19600</v>
      </c>
      <c r="D117">
        <f t="shared" si="4"/>
        <v>98</v>
      </c>
      <c r="E117" s="87">
        <f t="shared" si="7"/>
        <v>196000</v>
      </c>
      <c r="G117">
        <f t="shared" si="5"/>
        <v>98</v>
      </c>
      <c r="H117">
        <f t="shared" si="8"/>
        <v>49000</v>
      </c>
    </row>
    <row r="118" spans="1:8">
      <c r="A118">
        <f t="shared" si="3"/>
        <v>99</v>
      </c>
      <c r="B118" s="7">
        <f t="shared" si="6"/>
        <v>19800</v>
      </c>
      <c r="D118">
        <f t="shared" si="4"/>
        <v>99</v>
      </c>
      <c r="E118" s="87">
        <f t="shared" si="7"/>
        <v>198000</v>
      </c>
      <c r="G118">
        <f t="shared" si="5"/>
        <v>99</v>
      </c>
      <c r="H118">
        <f t="shared" si="8"/>
        <v>49500</v>
      </c>
    </row>
    <row r="119" spans="1:8">
      <c r="A119">
        <f t="shared" si="3"/>
        <v>100</v>
      </c>
      <c r="B119" s="7">
        <f t="shared" si="6"/>
        <v>20000</v>
      </c>
      <c r="D119">
        <f t="shared" si="4"/>
        <v>100</v>
      </c>
      <c r="E119" s="87">
        <f t="shared" si="7"/>
        <v>200000</v>
      </c>
      <c r="G119">
        <f t="shared" si="5"/>
        <v>100</v>
      </c>
      <c r="H119">
        <f t="shared" si="8"/>
        <v>50000</v>
      </c>
    </row>
    <row r="120" spans="1:8">
      <c r="A120">
        <f t="shared" si="3"/>
        <v>101</v>
      </c>
      <c r="B120" s="7">
        <f t="shared" si="6"/>
        <v>20200</v>
      </c>
      <c r="D120">
        <f t="shared" si="4"/>
        <v>101</v>
      </c>
      <c r="E120" s="87">
        <f t="shared" si="7"/>
        <v>202000</v>
      </c>
      <c r="G120">
        <f t="shared" si="5"/>
        <v>101</v>
      </c>
      <c r="H120">
        <f t="shared" si="8"/>
        <v>50500</v>
      </c>
    </row>
    <row r="121" spans="1:8">
      <c r="A121">
        <f t="shared" si="3"/>
        <v>102</v>
      </c>
      <c r="B121" s="7">
        <f t="shared" si="6"/>
        <v>20400</v>
      </c>
      <c r="D121">
        <f t="shared" si="4"/>
        <v>102</v>
      </c>
      <c r="E121" s="87">
        <f t="shared" si="7"/>
        <v>204000</v>
      </c>
      <c r="G121">
        <f t="shared" si="5"/>
        <v>102</v>
      </c>
      <c r="H121">
        <f t="shared" si="8"/>
        <v>51000</v>
      </c>
    </row>
    <row r="122" spans="1:8">
      <c r="A122">
        <f t="shared" si="3"/>
        <v>103</v>
      </c>
      <c r="B122" s="7">
        <f t="shared" si="6"/>
        <v>20600</v>
      </c>
      <c r="D122">
        <f t="shared" si="4"/>
        <v>103</v>
      </c>
      <c r="E122" s="87">
        <f t="shared" si="7"/>
        <v>206000</v>
      </c>
      <c r="G122">
        <f t="shared" si="5"/>
        <v>103</v>
      </c>
      <c r="H122">
        <f t="shared" si="8"/>
        <v>51500</v>
      </c>
    </row>
    <row r="123" spans="1:8">
      <c r="A123">
        <f t="shared" si="3"/>
        <v>104</v>
      </c>
      <c r="B123" s="7">
        <f t="shared" si="6"/>
        <v>20800</v>
      </c>
      <c r="D123">
        <f t="shared" si="4"/>
        <v>104</v>
      </c>
      <c r="E123" s="87">
        <f t="shared" si="7"/>
        <v>208000</v>
      </c>
      <c r="G123">
        <f t="shared" si="5"/>
        <v>104</v>
      </c>
      <c r="H123">
        <f t="shared" si="8"/>
        <v>52000</v>
      </c>
    </row>
    <row r="124" spans="1:8">
      <c r="A124">
        <f t="shared" si="3"/>
        <v>105</v>
      </c>
      <c r="B124" s="7">
        <f t="shared" si="6"/>
        <v>21000</v>
      </c>
      <c r="D124">
        <f t="shared" si="4"/>
        <v>105</v>
      </c>
      <c r="E124" s="87">
        <f t="shared" si="7"/>
        <v>210000</v>
      </c>
      <c r="G124">
        <f t="shared" si="5"/>
        <v>105</v>
      </c>
      <c r="H124">
        <f t="shared" si="8"/>
        <v>52500</v>
      </c>
    </row>
    <row r="125" spans="1:8">
      <c r="A125">
        <f t="shared" si="3"/>
        <v>106</v>
      </c>
      <c r="B125" s="7">
        <f t="shared" si="6"/>
        <v>21200</v>
      </c>
      <c r="D125">
        <f t="shared" si="4"/>
        <v>106</v>
      </c>
      <c r="E125" s="87">
        <f t="shared" si="7"/>
        <v>212000</v>
      </c>
      <c r="G125">
        <f t="shared" si="5"/>
        <v>106</v>
      </c>
      <c r="H125">
        <f t="shared" si="8"/>
        <v>53000</v>
      </c>
    </row>
    <row r="126" spans="1:8">
      <c r="A126">
        <f t="shared" si="3"/>
        <v>107</v>
      </c>
      <c r="B126" s="7">
        <f t="shared" si="6"/>
        <v>21400</v>
      </c>
      <c r="D126">
        <f t="shared" si="4"/>
        <v>107</v>
      </c>
      <c r="E126" s="87">
        <f t="shared" si="7"/>
        <v>214000</v>
      </c>
      <c r="G126">
        <f t="shared" si="5"/>
        <v>107</v>
      </c>
      <c r="H126">
        <f t="shared" si="8"/>
        <v>53500</v>
      </c>
    </row>
    <row r="127" spans="1:8">
      <c r="A127">
        <f t="shared" si="3"/>
        <v>108</v>
      </c>
      <c r="B127" s="7">
        <f t="shared" si="6"/>
        <v>21600</v>
      </c>
      <c r="D127">
        <f t="shared" si="4"/>
        <v>108</v>
      </c>
      <c r="E127" s="87">
        <f t="shared" si="7"/>
        <v>216000</v>
      </c>
      <c r="G127">
        <f t="shared" si="5"/>
        <v>108</v>
      </c>
      <c r="H127">
        <f t="shared" si="8"/>
        <v>54000</v>
      </c>
    </row>
    <row r="128" spans="1:8">
      <c r="A128">
        <f t="shared" ref="A128:A191" si="9">A127+1</f>
        <v>109</v>
      </c>
      <c r="B128" s="7">
        <f t="shared" si="6"/>
        <v>21800</v>
      </c>
      <c r="D128">
        <f t="shared" ref="D128:D191" si="10">D127+1</f>
        <v>109</v>
      </c>
      <c r="E128" s="87">
        <f t="shared" si="7"/>
        <v>218000</v>
      </c>
      <c r="G128">
        <f t="shared" ref="G128:G191" si="11">G127+1</f>
        <v>109</v>
      </c>
      <c r="H128">
        <f t="shared" si="8"/>
        <v>54500</v>
      </c>
    </row>
    <row r="129" spans="1:8">
      <c r="A129">
        <f t="shared" si="9"/>
        <v>110</v>
      </c>
      <c r="B129" s="7">
        <f t="shared" si="6"/>
        <v>22000</v>
      </c>
      <c r="D129">
        <f t="shared" si="10"/>
        <v>110</v>
      </c>
      <c r="E129" s="87">
        <f t="shared" si="7"/>
        <v>220000</v>
      </c>
      <c r="G129">
        <f t="shared" si="11"/>
        <v>110</v>
      </c>
      <c r="H129">
        <f t="shared" si="8"/>
        <v>55000</v>
      </c>
    </row>
    <row r="130" spans="1:8">
      <c r="A130">
        <f t="shared" si="9"/>
        <v>111</v>
      </c>
      <c r="B130" s="7">
        <f t="shared" si="6"/>
        <v>22200</v>
      </c>
      <c r="D130">
        <f t="shared" si="10"/>
        <v>111</v>
      </c>
      <c r="E130" s="87">
        <f t="shared" si="7"/>
        <v>222000</v>
      </c>
      <c r="G130">
        <f t="shared" si="11"/>
        <v>111</v>
      </c>
      <c r="H130">
        <f t="shared" si="8"/>
        <v>55500</v>
      </c>
    </row>
    <row r="131" spans="1:8">
      <c r="A131">
        <f t="shared" si="9"/>
        <v>112</v>
      </c>
      <c r="B131" s="7">
        <f t="shared" si="6"/>
        <v>22400</v>
      </c>
      <c r="D131">
        <f t="shared" si="10"/>
        <v>112</v>
      </c>
      <c r="E131" s="87">
        <f t="shared" si="7"/>
        <v>224000</v>
      </c>
      <c r="G131">
        <f t="shared" si="11"/>
        <v>112</v>
      </c>
      <c r="H131">
        <f t="shared" si="8"/>
        <v>56000</v>
      </c>
    </row>
    <row r="132" spans="1:8">
      <c r="A132">
        <f t="shared" si="9"/>
        <v>113</v>
      </c>
      <c r="B132" s="7">
        <f t="shared" si="6"/>
        <v>22600</v>
      </c>
      <c r="D132">
        <f t="shared" si="10"/>
        <v>113</v>
      </c>
      <c r="E132" s="87">
        <f t="shared" si="7"/>
        <v>226000</v>
      </c>
      <c r="G132">
        <f t="shared" si="11"/>
        <v>113</v>
      </c>
      <c r="H132">
        <f t="shared" si="8"/>
        <v>56500</v>
      </c>
    </row>
    <row r="133" spans="1:8">
      <c r="A133">
        <f t="shared" si="9"/>
        <v>114</v>
      </c>
      <c r="B133" s="7">
        <f t="shared" si="6"/>
        <v>22800</v>
      </c>
      <c r="D133">
        <f t="shared" si="10"/>
        <v>114</v>
      </c>
      <c r="E133" s="87">
        <f t="shared" si="7"/>
        <v>228000</v>
      </c>
      <c r="G133">
        <f t="shared" si="11"/>
        <v>114</v>
      </c>
      <c r="H133">
        <f t="shared" si="8"/>
        <v>57000</v>
      </c>
    </row>
    <row r="134" spans="1:8">
      <c r="A134">
        <f t="shared" si="9"/>
        <v>115</v>
      </c>
      <c r="B134" s="7">
        <f t="shared" si="6"/>
        <v>23000</v>
      </c>
      <c r="D134">
        <f t="shared" si="10"/>
        <v>115</v>
      </c>
      <c r="E134" s="87">
        <f t="shared" si="7"/>
        <v>230000</v>
      </c>
      <c r="G134">
        <f t="shared" si="11"/>
        <v>115</v>
      </c>
      <c r="H134">
        <f t="shared" si="8"/>
        <v>57500</v>
      </c>
    </row>
    <row r="135" spans="1:8">
      <c r="A135">
        <f t="shared" si="9"/>
        <v>116</v>
      </c>
      <c r="B135" s="7">
        <f t="shared" si="6"/>
        <v>23200</v>
      </c>
      <c r="D135">
        <f t="shared" si="10"/>
        <v>116</v>
      </c>
      <c r="E135" s="87">
        <f t="shared" si="7"/>
        <v>232000</v>
      </c>
      <c r="G135">
        <f t="shared" si="11"/>
        <v>116</v>
      </c>
      <c r="H135">
        <f t="shared" si="8"/>
        <v>58000</v>
      </c>
    </row>
    <row r="136" spans="1:8">
      <c r="A136">
        <f t="shared" si="9"/>
        <v>117</v>
      </c>
      <c r="B136" s="7">
        <f t="shared" si="6"/>
        <v>23400</v>
      </c>
      <c r="D136">
        <f t="shared" si="10"/>
        <v>117</v>
      </c>
      <c r="E136" s="87">
        <f t="shared" si="7"/>
        <v>234000</v>
      </c>
      <c r="G136">
        <f t="shared" si="11"/>
        <v>117</v>
      </c>
      <c r="H136">
        <f t="shared" si="8"/>
        <v>58500</v>
      </c>
    </row>
    <row r="137" spans="1:8">
      <c r="A137">
        <f t="shared" si="9"/>
        <v>118</v>
      </c>
      <c r="B137" s="7">
        <f t="shared" si="6"/>
        <v>23600</v>
      </c>
      <c r="D137">
        <f t="shared" si="10"/>
        <v>118</v>
      </c>
      <c r="E137" s="87">
        <f t="shared" si="7"/>
        <v>236000</v>
      </c>
      <c r="G137">
        <f t="shared" si="11"/>
        <v>118</v>
      </c>
      <c r="H137">
        <f t="shared" si="8"/>
        <v>59000</v>
      </c>
    </row>
    <row r="138" spans="1:8">
      <c r="A138">
        <f t="shared" si="9"/>
        <v>119</v>
      </c>
      <c r="B138" s="7">
        <f t="shared" si="6"/>
        <v>23800</v>
      </c>
      <c r="D138">
        <f t="shared" si="10"/>
        <v>119</v>
      </c>
      <c r="E138" s="87">
        <f t="shared" si="7"/>
        <v>238000</v>
      </c>
      <c r="G138">
        <f t="shared" si="11"/>
        <v>119</v>
      </c>
      <c r="H138">
        <f t="shared" si="8"/>
        <v>59500</v>
      </c>
    </row>
    <row r="139" spans="1:8">
      <c r="A139">
        <f t="shared" si="9"/>
        <v>120</v>
      </c>
      <c r="B139" s="7">
        <f t="shared" si="6"/>
        <v>24000</v>
      </c>
      <c r="D139">
        <f t="shared" si="10"/>
        <v>120</v>
      </c>
      <c r="E139" s="87">
        <f t="shared" si="7"/>
        <v>240000</v>
      </c>
      <c r="G139">
        <f t="shared" si="11"/>
        <v>120</v>
      </c>
      <c r="H139">
        <f t="shared" si="8"/>
        <v>60000</v>
      </c>
    </row>
    <row r="140" spans="1:8">
      <c r="A140">
        <f t="shared" si="9"/>
        <v>121</v>
      </c>
      <c r="B140" s="7">
        <f t="shared" si="6"/>
        <v>24200</v>
      </c>
      <c r="D140">
        <f t="shared" si="10"/>
        <v>121</v>
      </c>
      <c r="E140" s="87">
        <f t="shared" si="7"/>
        <v>242000</v>
      </c>
      <c r="G140">
        <f t="shared" si="11"/>
        <v>121</v>
      </c>
      <c r="H140">
        <f t="shared" si="8"/>
        <v>60500</v>
      </c>
    </row>
    <row r="141" spans="1:8">
      <c r="A141">
        <f t="shared" si="9"/>
        <v>122</v>
      </c>
      <c r="B141" s="7">
        <f t="shared" si="6"/>
        <v>24400</v>
      </c>
      <c r="D141">
        <f t="shared" si="10"/>
        <v>122</v>
      </c>
      <c r="E141" s="87">
        <f t="shared" si="7"/>
        <v>244000</v>
      </c>
      <c r="G141">
        <f t="shared" si="11"/>
        <v>122</v>
      </c>
      <c r="H141">
        <f t="shared" si="8"/>
        <v>61000</v>
      </c>
    </row>
    <row r="142" spans="1:8">
      <c r="A142">
        <f t="shared" si="9"/>
        <v>123</v>
      </c>
      <c r="B142" s="7">
        <f t="shared" si="6"/>
        <v>24600</v>
      </c>
      <c r="D142">
        <f t="shared" si="10"/>
        <v>123</v>
      </c>
      <c r="E142" s="87">
        <f t="shared" si="7"/>
        <v>246000</v>
      </c>
      <c r="G142">
        <f t="shared" si="11"/>
        <v>123</v>
      </c>
      <c r="H142">
        <f t="shared" si="8"/>
        <v>61500</v>
      </c>
    </row>
    <row r="143" spans="1:8">
      <c r="A143">
        <f t="shared" si="9"/>
        <v>124</v>
      </c>
      <c r="B143" s="7">
        <f t="shared" si="6"/>
        <v>24800</v>
      </c>
      <c r="D143">
        <f t="shared" si="10"/>
        <v>124</v>
      </c>
      <c r="E143" s="87">
        <f t="shared" si="7"/>
        <v>248000</v>
      </c>
      <c r="G143">
        <f t="shared" si="11"/>
        <v>124</v>
      </c>
      <c r="H143">
        <f t="shared" si="8"/>
        <v>62000</v>
      </c>
    </row>
    <row r="144" spans="1:8">
      <c r="A144">
        <f t="shared" si="9"/>
        <v>125</v>
      </c>
      <c r="B144" s="7">
        <f t="shared" si="6"/>
        <v>25000</v>
      </c>
      <c r="D144">
        <f t="shared" si="10"/>
        <v>125</v>
      </c>
      <c r="E144" s="87">
        <f t="shared" si="7"/>
        <v>250000</v>
      </c>
      <c r="G144">
        <f t="shared" si="11"/>
        <v>125</v>
      </c>
      <c r="H144">
        <f t="shared" si="8"/>
        <v>62500</v>
      </c>
    </row>
    <row r="145" spans="1:8">
      <c r="A145">
        <f t="shared" si="9"/>
        <v>126</v>
      </c>
      <c r="B145" s="7">
        <f t="shared" si="6"/>
        <v>25200</v>
      </c>
      <c r="D145">
        <f t="shared" si="10"/>
        <v>126</v>
      </c>
      <c r="E145" s="87">
        <f t="shared" si="7"/>
        <v>252000</v>
      </c>
      <c r="G145">
        <f t="shared" si="11"/>
        <v>126</v>
      </c>
      <c r="H145">
        <f t="shared" si="8"/>
        <v>63000</v>
      </c>
    </row>
    <row r="146" spans="1:8">
      <c r="A146">
        <f t="shared" si="9"/>
        <v>127</v>
      </c>
      <c r="B146" s="7">
        <f t="shared" si="6"/>
        <v>25400</v>
      </c>
      <c r="D146">
        <f t="shared" si="10"/>
        <v>127</v>
      </c>
      <c r="E146" s="87">
        <f t="shared" si="7"/>
        <v>254000</v>
      </c>
      <c r="G146">
        <f t="shared" si="11"/>
        <v>127</v>
      </c>
      <c r="H146">
        <f t="shared" si="8"/>
        <v>63500</v>
      </c>
    </row>
    <row r="147" spans="1:8">
      <c r="A147">
        <f t="shared" si="9"/>
        <v>128</v>
      </c>
      <c r="B147" s="7">
        <f t="shared" si="6"/>
        <v>25600</v>
      </c>
      <c r="D147">
        <f t="shared" si="10"/>
        <v>128</v>
      </c>
      <c r="E147" s="87">
        <f t="shared" si="7"/>
        <v>256000</v>
      </c>
      <c r="G147">
        <f t="shared" si="11"/>
        <v>128</v>
      </c>
      <c r="H147">
        <f t="shared" si="8"/>
        <v>64000</v>
      </c>
    </row>
    <row r="148" spans="1:8">
      <c r="A148">
        <f t="shared" si="9"/>
        <v>129</v>
      </c>
      <c r="B148" s="7">
        <f t="shared" si="6"/>
        <v>25800</v>
      </c>
      <c r="D148">
        <f t="shared" si="10"/>
        <v>129</v>
      </c>
      <c r="E148" s="87">
        <f t="shared" si="7"/>
        <v>258000</v>
      </c>
      <c r="G148">
        <f t="shared" si="11"/>
        <v>129</v>
      </c>
      <c r="H148">
        <f t="shared" si="8"/>
        <v>64500</v>
      </c>
    </row>
    <row r="149" spans="1:8">
      <c r="A149">
        <f t="shared" si="9"/>
        <v>130</v>
      </c>
      <c r="B149" s="7">
        <f t="shared" si="6"/>
        <v>26000</v>
      </c>
      <c r="D149">
        <f t="shared" si="10"/>
        <v>130</v>
      </c>
      <c r="E149" s="87">
        <f t="shared" si="7"/>
        <v>260000</v>
      </c>
      <c r="G149">
        <f t="shared" si="11"/>
        <v>130</v>
      </c>
      <c r="H149">
        <f t="shared" si="8"/>
        <v>65000</v>
      </c>
    </row>
    <row r="150" spans="1:8">
      <c r="A150">
        <f t="shared" si="9"/>
        <v>131</v>
      </c>
      <c r="B150" s="7">
        <f t="shared" ref="B150:B213" si="12">B149+$B$20</f>
        <v>26200</v>
      </c>
      <c r="D150">
        <f t="shared" si="10"/>
        <v>131</v>
      </c>
      <c r="E150" s="87">
        <f t="shared" ref="E150:E213" si="13">E149+$E$20</f>
        <v>262000</v>
      </c>
      <c r="G150">
        <f t="shared" si="11"/>
        <v>131</v>
      </c>
      <c r="H150">
        <f t="shared" ref="H150:H213" si="14">H149+$H$20</f>
        <v>65500</v>
      </c>
    </row>
    <row r="151" spans="1:8">
      <c r="A151">
        <f t="shared" si="9"/>
        <v>132</v>
      </c>
      <c r="B151" s="7">
        <f t="shared" si="12"/>
        <v>26400</v>
      </c>
      <c r="D151">
        <f t="shared" si="10"/>
        <v>132</v>
      </c>
      <c r="E151" s="87">
        <f t="shared" si="13"/>
        <v>264000</v>
      </c>
      <c r="G151">
        <f t="shared" si="11"/>
        <v>132</v>
      </c>
      <c r="H151">
        <f t="shared" si="14"/>
        <v>66000</v>
      </c>
    </row>
    <row r="152" spans="1:8">
      <c r="A152">
        <f t="shared" si="9"/>
        <v>133</v>
      </c>
      <c r="B152" s="7">
        <f t="shared" si="12"/>
        <v>26600</v>
      </c>
      <c r="D152">
        <f t="shared" si="10"/>
        <v>133</v>
      </c>
      <c r="E152" s="87">
        <f t="shared" si="13"/>
        <v>266000</v>
      </c>
      <c r="G152">
        <f t="shared" si="11"/>
        <v>133</v>
      </c>
      <c r="H152">
        <f t="shared" si="14"/>
        <v>66500</v>
      </c>
    </row>
    <row r="153" spans="1:8">
      <c r="A153">
        <f t="shared" si="9"/>
        <v>134</v>
      </c>
      <c r="B153" s="7">
        <f t="shared" si="12"/>
        <v>26800</v>
      </c>
      <c r="D153">
        <f t="shared" si="10"/>
        <v>134</v>
      </c>
      <c r="E153" s="87">
        <f t="shared" si="13"/>
        <v>268000</v>
      </c>
      <c r="G153">
        <f t="shared" si="11"/>
        <v>134</v>
      </c>
      <c r="H153">
        <f t="shared" si="14"/>
        <v>67000</v>
      </c>
    </row>
    <row r="154" spans="1:8">
      <c r="A154">
        <f t="shared" si="9"/>
        <v>135</v>
      </c>
      <c r="B154" s="7">
        <f t="shared" si="12"/>
        <v>27000</v>
      </c>
      <c r="D154">
        <f t="shared" si="10"/>
        <v>135</v>
      </c>
      <c r="E154" s="87">
        <f t="shared" si="13"/>
        <v>270000</v>
      </c>
      <c r="G154">
        <f t="shared" si="11"/>
        <v>135</v>
      </c>
      <c r="H154">
        <f t="shared" si="14"/>
        <v>67500</v>
      </c>
    </row>
    <row r="155" spans="1:8">
      <c r="A155">
        <f t="shared" si="9"/>
        <v>136</v>
      </c>
      <c r="B155" s="7">
        <f t="shared" si="12"/>
        <v>27200</v>
      </c>
      <c r="D155">
        <f t="shared" si="10"/>
        <v>136</v>
      </c>
      <c r="E155" s="87">
        <f t="shared" si="13"/>
        <v>272000</v>
      </c>
      <c r="G155">
        <f t="shared" si="11"/>
        <v>136</v>
      </c>
      <c r="H155">
        <f t="shared" si="14"/>
        <v>68000</v>
      </c>
    </row>
    <row r="156" spans="1:8">
      <c r="A156">
        <f t="shared" si="9"/>
        <v>137</v>
      </c>
      <c r="B156" s="7">
        <f t="shared" si="12"/>
        <v>27400</v>
      </c>
      <c r="D156">
        <f t="shared" si="10"/>
        <v>137</v>
      </c>
      <c r="E156" s="87">
        <f t="shared" si="13"/>
        <v>274000</v>
      </c>
      <c r="G156">
        <f t="shared" si="11"/>
        <v>137</v>
      </c>
      <c r="H156">
        <f t="shared" si="14"/>
        <v>68500</v>
      </c>
    </row>
    <row r="157" spans="1:8">
      <c r="A157">
        <f t="shared" si="9"/>
        <v>138</v>
      </c>
      <c r="B157" s="7">
        <f t="shared" si="12"/>
        <v>27600</v>
      </c>
      <c r="D157">
        <f t="shared" si="10"/>
        <v>138</v>
      </c>
      <c r="E157" s="87">
        <f t="shared" si="13"/>
        <v>276000</v>
      </c>
      <c r="G157">
        <f t="shared" si="11"/>
        <v>138</v>
      </c>
      <c r="H157">
        <f t="shared" si="14"/>
        <v>69000</v>
      </c>
    </row>
    <row r="158" spans="1:8">
      <c r="A158">
        <f t="shared" si="9"/>
        <v>139</v>
      </c>
      <c r="B158" s="7">
        <f t="shared" si="12"/>
        <v>27800</v>
      </c>
      <c r="D158">
        <f t="shared" si="10"/>
        <v>139</v>
      </c>
      <c r="E158" s="87">
        <f t="shared" si="13"/>
        <v>278000</v>
      </c>
      <c r="G158">
        <f t="shared" si="11"/>
        <v>139</v>
      </c>
      <c r="H158">
        <f t="shared" si="14"/>
        <v>69500</v>
      </c>
    </row>
    <row r="159" spans="1:8">
      <c r="A159">
        <f t="shared" si="9"/>
        <v>140</v>
      </c>
      <c r="B159" s="7">
        <f t="shared" si="12"/>
        <v>28000</v>
      </c>
      <c r="D159">
        <f t="shared" si="10"/>
        <v>140</v>
      </c>
      <c r="E159" s="87">
        <f t="shared" si="13"/>
        <v>280000</v>
      </c>
      <c r="G159">
        <f t="shared" si="11"/>
        <v>140</v>
      </c>
      <c r="H159">
        <f t="shared" si="14"/>
        <v>70000</v>
      </c>
    </row>
    <row r="160" spans="1:8">
      <c r="A160">
        <f t="shared" si="9"/>
        <v>141</v>
      </c>
      <c r="B160" s="7">
        <f t="shared" si="12"/>
        <v>28200</v>
      </c>
      <c r="D160">
        <f t="shared" si="10"/>
        <v>141</v>
      </c>
      <c r="E160" s="87">
        <f t="shared" si="13"/>
        <v>282000</v>
      </c>
      <c r="G160">
        <f t="shared" si="11"/>
        <v>141</v>
      </c>
      <c r="H160">
        <f t="shared" si="14"/>
        <v>70500</v>
      </c>
    </row>
    <row r="161" spans="1:8">
      <c r="A161">
        <f t="shared" si="9"/>
        <v>142</v>
      </c>
      <c r="B161" s="7">
        <f t="shared" si="12"/>
        <v>28400</v>
      </c>
      <c r="D161">
        <f t="shared" si="10"/>
        <v>142</v>
      </c>
      <c r="E161" s="87">
        <f t="shared" si="13"/>
        <v>284000</v>
      </c>
      <c r="G161">
        <f t="shared" si="11"/>
        <v>142</v>
      </c>
      <c r="H161">
        <f t="shared" si="14"/>
        <v>71000</v>
      </c>
    </row>
    <row r="162" spans="1:8">
      <c r="A162">
        <f t="shared" si="9"/>
        <v>143</v>
      </c>
      <c r="B162" s="7">
        <f t="shared" si="12"/>
        <v>28600</v>
      </c>
      <c r="D162">
        <f t="shared" si="10"/>
        <v>143</v>
      </c>
      <c r="E162" s="87">
        <f t="shared" si="13"/>
        <v>286000</v>
      </c>
      <c r="G162">
        <f t="shared" si="11"/>
        <v>143</v>
      </c>
      <c r="H162">
        <f t="shared" si="14"/>
        <v>71500</v>
      </c>
    </row>
    <row r="163" spans="1:8">
      <c r="A163">
        <f t="shared" si="9"/>
        <v>144</v>
      </c>
      <c r="B163" s="7">
        <f t="shared" si="12"/>
        <v>28800</v>
      </c>
      <c r="D163">
        <f t="shared" si="10"/>
        <v>144</v>
      </c>
      <c r="E163" s="87">
        <f t="shared" si="13"/>
        <v>288000</v>
      </c>
      <c r="G163">
        <f t="shared" si="11"/>
        <v>144</v>
      </c>
      <c r="H163">
        <f t="shared" si="14"/>
        <v>72000</v>
      </c>
    </row>
    <row r="164" spans="1:8">
      <c r="A164">
        <f t="shared" si="9"/>
        <v>145</v>
      </c>
      <c r="B164" s="7">
        <f t="shared" si="12"/>
        <v>29000</v>
      </c>
      <c r="D164">
        <f t="shared" si="10"/>
        <v>145</v>
      </c>
      <c r="E164" s="87">
        <f t="shared" si="13"/>
        <v>290000</v>
      </c>
      <c r="G164">
        <f t="shared" si="11"/>
        <v>145</v>
      </c>
      <c r="H164">
        <f t="shared" si="14"/>
        <v>72500</v>
      </c>
    </row>
    <row r="165" spans="1:8">
      <c r="A165">
        <f t="shared" si="9"/>
        <v>146</v>
      </c>
      <c r="B165" s="7">
        <f t="shared" si="12"/>
        <v>29200</v>
      </c>
      <c r="D165">
        <f t="shared" si="10"/>
        <v>146</v>
      </c>
      <c r="E165" s="87">
        <f t="shared" si="13"/>
        <v>292000</v>
      </c>
      <c r="G165">
        <f t="shared" si="11"/>
        <v>146</v>
      </c>
      <c r="H165">
        <f t="shared" si="14"/>
        <v>73000</v>
      </c>
    </row>
    <row r="166" spans="1:8">
      <c r="A166">
        <f t="shared" si="9"/>
        <v>147</v>
      </c>
      <c r="B166" s="7">
        <f t="shared" si="12"/>
        <v>29400</v>
      </c>
      <c r="D166">
        <f t="shared" si="10"/>
        <v>147</v>
      </c>
      <c r="E166" s="87">
        <f t="shared" si="13"/>
        <v>294000</v>
      </c>
      <c r="G166">
        <f t="shared" si="11"/>
        <v>147</v>
      </c>
      <c r="H166">
        <f t="shared" si="14"/>
        <v>73500</v>
      </c>
    </row>
    <row r="167" spans="1:8">
      <c r="A167">
        <f t="shared" si="9"/>
        <v>148</v>
      </c>
      <c r="B167" s="7">
        <f t="shared" si="12"/>
        <v>29600</v>
      </c>
      <c r="D167">
        <f t="shared" si="10"/>
        <v>148</v>
      </c>
      <c r="E167" s="87">
        <f t="shared" si="13"/>
        <v>296000</v>
      </c>
      <c r="G167">
        <f t="shared" si="11"/>
        <v>148</v>
      </c>
      <c r="H167">
        <f t="shared" si="14"/>
        <v>74000</v>
      </c>
    </row>
    <row r="168" spans="1:8">
      <c r="A168">
        <f t="shared" si="9"/>
        <v>149</v>
      </c>
      <c r="B168" s="7">
        <f t="shared" si="12"/>
        <v>29800</v>
      </c>
      <c r="D168">
        <f t="shared" si="10"/>
        <v>149</v>
      </c>
      <c r="E168" s="87">
        <f t="shared" si="13"/>
        <v>298000</v>
      </c>
      <c r="G168">
        <f t="shared" si="11"/>
        <v>149</v>
      </c>
      <c r="H168">
        <f t="shared" si="14"/>
        <v>74500</v>
      </c>
    </row>
    <row r="169" spans="1:8">
      <c r="A169">
        <f t="shared" si="9"/>
        <v>150</v>
      </c>
      <c r="B169" s="7">
        <f t="shared" si="12"/>
        <v>30000</v>
      </c>
      <c r="D169">
        <f t="shared" si="10"/>
        <v>150</v>
      </c>
      <c r="E169" s="87">
        <f t="shared" si="13"/>
        <v>300000</v>
      </c>
      <c r="G169">
        <f t="shared" si="11"/>
        <v>150</v>
      </c>
      <c r="H169">
        <f t="shared" si="14"/>
        <v>75000</v>
      </c>
    </row>
    <row r="170" spans="1:8">
      <c r="A170">
        <f t="shared" si="9"/>
        <v>151</v>
      </c>
      <c r="B170" s="7">
        <f t="shared" si="12"/>
        <v>30200</v>
      </c>
      <c r="D170">
        <f t="shared" si="10"/>
        <v>151</v>
      </c>
      <c r="E170" s="87">
        <f t="shared" si="13"/>
        <v>302000</v>
      </c>
      <c r="G170">
        <f t="shared" si="11"/>
        <v>151</v>
      </c>
      <c r="H170">
        <f t="shared" si="14"/>
        <v>75500</v>
      </c>
    </row>
    <row r="171" spans="1:8">
      <c r="A171">
        <f t="shared" si="9"/>
        <v>152</v>
      </c>
      <c r="B171" s="7">
        <f t="shared" si="12"/>
        <v>30400</v>
      </c>
      <c r="D171">
        <f t="shared" si="10"/>
        <v>152</v>
      </c>
      <c r="E171" s="87">
        <f t="shared" si="13"/>
        <v>304000</v>
      </c>
      <c r="G171">
        <f t="shared" si="11"/>
        <v>152</v>
      </c>
      <c r="H171">
        <f t="shared" si="14"/>
        <v>76000</v>
      </c>
    </row>
    <row r="172" spans="1:8">
      <c r="A172">
        <f t="shared" si="9"/>
        <v>153</v>
      </c>
      <c r="B172" s="7">
        <f t="shared" si="12"/>
        <v>30600</v>
      </c>
      <c r="D172">
        <f t="shared" si="10"/>
        <v>153</v>
      </c>
      <c r="E172" s="87">
        <f t="shared" si="13"/>
        <v>306000</v>
      </c>
      <c r="G172">
        <f t="shared" si="11"/>
        <v>153</v>
      </c>
      <c r="H172">
        <f t="shared" si="14"/>
        <v>76500</v>
      </c>
    </row>
    <row r="173" spans="1:8">
      <c r="A173">
        <f t="shared" si="9"/>
        <v>154</v>
      </c>
      <c r="B173" s="7">
        <f t="shared" si="12"/>
        <v>30800</v>
      </c>
      <c r="D173">
        <f t="shared" si="10"/>
        <v>154</v>
      </c>
      <c r="E173" s="87">
        <f t="shared" si="13"/>
        <v>308000</v>
      </c>
      <c r="G173">
        <f t="shared" si="11"/>
        <v>154</v>
      </c>
      <c r="H173">
        <f t="shared" si="14"/>
        <v>77000</v>
      </c>
    </row>
    <row r="174" spans="1:8">
      <c r="A174">
        <f t="shared" si="9"/>
        <v>155</v>
      </c>
      <c r="B174" s="7">
        <f t="shared" si="12"/>
        <v>31000</v>
      </c>
      <c r="D174">
        <f t="shared" si="10"/>
        <v>155</v>
      </c>
      <c r="E174" s="87">
        <f t="shared" si="13"/>
        <v>310000</v>
      </c>
      <c r="G174">
        <f t="shared" si="11"/>
        <v>155</v>
      </c>
      <c r="H174">
        <f t="shared" si="14"/>
        <v>77500</v>
      </c>
    </row>
    <row r="175" spans="1:8">
      <c r="A175">
        <f t="shared" si="9"/>
        <v>156</v>
      </c>
      <c r="B175" s="7">
        <f t="shared" si="12"/>
        <v>31200</v>
      </c>
      <c r="D175">
        <f t="shared" si="10"/>
        <v>156</v>
      </c>
      <c r="E175" s="87">
        <f t="shared" si="13"/>
        <v>312000</v>
      </c>
      <c r="G175">
        <f t="shared" si="11"/>
        <v>156</v>
      </c>
      <c r="H175">
        <f t="shared" si="14"/>
        <v>78000</v>
      </c>
    </row>
    <row r="176" spans="1:8">
      <c r="A176">
        <f t="shared" si="9"/>
        <v>157</v>
      </c>
      <c r="B176" s="7">
        <f t="shared" si="12"/>
        <v>31400</v>
      </c>
      <c r="D176">
        <f t="shared" si="10"/>
        <v>157</v>
      </c>
      <c r="E176" s="87">
        <f t="shared" si="13"/>
        <v>314000</v>
      </c>
      <c r="G176">
        <f t="shared" si="11"/>
        <v>157</v>
      </c>
      <c r="H176">
        <f t="shared" si="14"/>
        <v>78500</v>
      </c>
    </row>
    <row r="177" spans="1:8">
      <c r="A177">
        <f t="shared" si="9"/>
        <v>158</v>
      </c>
      <c r="B177" s="7">
        <f t="shared" si="12"/>
        <v>31600</v>
      </c>
      <c r="D177">
        <f t="shared" si="10"/>
        <v>158</v>
      </c>
      <c r="E177" s="87">
        <f t="shared" si="13"/>
        <v>316000</v>
      </c>
      <c r="G177">
        <f t="shared" si="11"/>
        <v>158</v>
      </c>
      <c r="H177">
        <f t="shared" si="14"/>
        <v>79000</v>
      </c>
    </row>
    <row r="178" spans="1:8">
      <c r="A178">
        <f t="shared" si="9"/>
        <v>159</v>
      </c>
      <c r="B178" s="7">
        <f t="shared" si="12"/>
        <v>31800</v>
      </c>
      <c r="D178">
        <f t="shared" si="10"/>
        <v>159</v>
      </c>
      <c r="E178" s="87">
        <f t="shared" si="13"/>
        <v>318000</v>
      </c>
      <c r="G178">
        <f t="shared" si="11"/>
        <v>159</v>
      </c>
      <c r="H178">
        <f t="shared" si="14"/>
        <v>79500</v>
      </c>
    </row>
    <row r="179" spans="1:8">
      <c r="A179">
        <f t="shared" si="9"/>
        <v>160</v>
      </c>
      <c r="B179" s="7">
        <f t="shared" si="12"/>
        <v>32000</v>
      </c>
      <c r="D179">
        <f t="shared" si="10"/>
        <v>160</v>
      </c>
      <c r="E179" s="87">
        <f t="shared" si="13"/>
        <v>320000</v>
      </c>
      <c r="G179">
        <f t="shared" si="11"/>
        <v>160</v>
      </c>
      <c r="H179">
        <f t="shared" si="14"/>
        <v>80000</v>
      </c>
    </row>
    <row r="180" spans="1:8">
      <c r="A180">
        <f t="shared" si="9"/>
        <v>161</v>
      </c>
      <c r="B180" s="7">
        <f t="shared" si="12"/>
        <v>32200</v>
      </c>
      <c r="D180">
        <f t="shared" si="10"/>
        <v>161</v>
      </c>
      <c r="E180" s="87">
        <f t="shared" si="13"/>
        <v>322000</v>
      </c>
      <c r="G180">
        <f t="shared" si="11"/>
        <v>161</v>
      </c>
      <c r="H180">
        <f t="shared" si="14"/>
        <v>80500</v>
      </c>
    </row>
    <row r="181" spans="1:8">
      <c r="A181">
        <f t="shared" si="9"/>
        <v>162</v>
      </c>
      <c r="B181" s="7">
        <f t="shared" si="12"/>
        <v>32400</v>
      </c>
      <c r="D181">
        <f t="shared" si="10"/>
        <v>162</v>
      </c>
      <c r="E181" s="87">
        <f t="shared" si="13"/>
        <v>324000</v>
      </c>
      <c r="G181">
        <f t="shared" si="11"/>
        <v>162</v>
      </c>
      <c r="H181">
        <f t="shared" si="14"/>
        <v>81000</v>
      </c>
    </row>
    <row r="182" spans="1:8">
      <c r="A182">
        <f t="shared" si="9"/>
        <v>163</v>
      </c>
      <c r="B182" s="7">
        <f t="shared" si="12"/>
        <v>32600</v>
      </c>
      <c r="D182">
        <f t="shared" si="10"/>
        <v>163</v>
      </c>
      <c r="E182" s="87">
        <f t="shared" si="13"/>
        <v>326000</v>
      </c>
      <c r="G182">
        <f t="shared" si="11"/>
        <v>163</v>
      </c>
      <c r="H182">
        <f t="shared" si="14"/>
        <v>81500</v>
      </c>
    </row>
    <row r="183" spans="1:8">
      <c r="A183">
        <f t="shared" si="9"/>
        <v>164</v>
      </c>
      <c r="B183" s="7">
        <f t="shared" si="12"/>
        <v>32800</v>
      </c>
      <c r="D183">
        <f t="shared" si="10"/>
        <v>164</v>
      </c>
      <c r="E183" s="87">
        <f t="shared" si="13"/>
        <v>328000</v>
      </c>
      <c r="G183">
        <f t="shared" si="11"/>
        <v>164</v>
      </c>
      <c r="H183">
        <f t="shared" si="14"/>
        <v>82000</v>
      </c>
    </row>
    <row r="184" spans="1:8">
      <c r="A184">
        <f t="shared" si="9"/>
        <v>165</v>
      </c>
      <c r="B184" s="7">
        <f t="shared" si="12"/>
        <v>33000</v>
      </c>
      <c r="D184">
        <f t="shared" si="10"/>
        <v>165</v>
      </c>
      <c r="E184" s="87">
        <f t="shared" si="13"/>
        <v>330000</v>
      </c>
      <c r="G184">
        <f t="shared" si="11"/>
        <v>165</v>
      </c>
      <c r="H184">
        <f t="shared" si="14"/>
        <v>82500</v>
      </c>
    </row>
    <row r="185" spans="1:8">
      <c r="A185">
        <f t="shared" si="9"/>
        <v>166</v>
      </c>
      <c r="B185" s="7">
        <f t="shared" si="12"/>
        <v>33200</v>
      </c>
      <c r="D185">
        <f t="shared" si="10"/>
        <v>166</v>
      </c>
      <c r="E185" s="87">
        <f t="shared" si="13"/>
        <v>332000</v>
      </c>
      <c r="G185">
        <f t="shared" si="11"/>
        <v>166</v>
      </c>
      <c r="H185">
        <f t="shared" si="14"/>
        <v>83000</v>
      </c>
    </row>
    <row r="186" spans="1:8">
      <c r="A186">
        <f t="shared" si="9"/>
        <v>167</v>
      </c>
      <c r="B186" s="7">
        <f t="shared" si="12"/>
        <v>33400</v>
      </c>
      <c r="D186">
        <f t="shared" si="10"/>
        <v>167</v>
      </c>
      <c r="E186" s="87">
        <f t="shared" si="13"/>
        <v>334000</v>
      </c>
      <c r="G186">
        <f t="shared" si="11"/>
        <v>167</v>
      </c>
      <c r="H186">
        <f t="shared" si="14"/>
        <v>83500</v>
      </c>
    </row>
    <row r="187" spans="1:8">
      <c r="A187">
        <f t="shared" si="9"/>
        <v>168</v>
      </c>
      <c r="B187" s="7">
        <f t="shared" si="12"/>
        <v>33600</v>
      </c>
      <c r="D187">
        <f t="shared" si="10"/>
        <v>168</v>
      </c>
      <c r="E187" s="87">
        <f t="shared" si="13"/>
        <v>336000</v>
      </c>
      <c r="G187">
        <f t="shared" si="11"/>
        <v>168</v>
      </c>
      <c r="H187">
        <f t="shared" si="14"/>
        <v>84000</v>
      </c>
    </row>
    <row r="188" spans="1:8">
      <c r="A188">
        <f t="shared" si="9"/>
        <v>169</v>
      </c>
      <c r="B188" s="7">
        <f t="shared" si="12"/>
        <v>33800</v>
      </c>
      <c r="D188">
        <f t="shared" si="10"/>
        <v>169</v>
      </c>
      <c r="E188" s="87">
        <f t="shared" si="13"/>
        <v>338000</v>
      </c>
      <c r="G188">
        <f t="shared" si="11"/>
        <v>169</v>
      </c>
      <c r="H188">
        <f t="shared" si="14"/>
        <v>84500</v>
      </c>
    </row>
    <row r="189" spans="1:8">
      <c r="A189">
        <f t="shared" si="9"/>
        <v>170</v>
      </c>
      <c r="B189" s="7">
        <f t="shared" si="12"/>
        <v>34000</v>
      </c>
      <c r="D189">
        <f t="shared" si="10"/>
        <v>170</v>
      </c>
      <c r="E189" s="87">
        <f t="shared" si="13"/>
        <v>340000</v>
      </c>
      <c r="G189">
        <f t="shared" si="11"/>
        <v>170</v>
      </c>
      <c r="H189">
        <f t="shared" si="14"/>
        <v>85000</v>
      </c>
    </row>
    <row r="190" spans="1:8">
      <c r="A190">
        <f t="shared" si="9"/>
        <v>171</v>
      </c>
      <c r="B190" s="7">
        <f t="shared" si="12"/>
        <v>34200</v>
      </c>
      <c r="D190">
        <f t="shared" si="10"/>
        <v>171</v>
      </c>
      <c r="E190" s="87">
        <f t="shared" si="13"/>
        <v>342000</v>
      </c>
      <c r="G190">
        <f t="shared" si="11"/>
        <v>171</v>
      </c>
      <c r="H190">
        <f t="shared" si="14"/>
        <v>85500</v>
      </c>
    </row>
    <row r="191" spans="1:8">
      <c r="A191">
        <f t="shared" si="9"/>
        <v>172</v>
      </c>
      <c r="B191" s="7">
        <f t="shared" si="12"/>
        <v>34400</v>
      </c>
      <c r="D191">
        <f t="shared" si="10"/>
        <v>172</v>
      </c>
      <c r="E191" s="87">
        <f t="shared" si="13"/>
        <v>344000</v>
      </c>
      <c r="G191">
        <f t="shared" si="11"/>
        <v>172</v>
      </c>
      <c r="H191">
        <f t="shared" si="14"/>
        <v>86000</v>
      </c>
    </row>
    <row r="192" spans="1:8">
      <c r="A192">
        <f t="shared" ref="A192:A219" si="15">A191+1</f>
        <v>173</v>
      </c>
      <c r="B192" s="7">
        <f t="shared" si="12"/>
        <v>34600</v>
      </c>
      <c r="D192">
        <f t="shared" ref="D192:D219" si="16">D191+1</f>
        <v>173</v>
      </c>
      <c r="E192" s="87">
        <f t="shared" si="13"/>
        <v>346000</v>
      </c>
      <c r="G192">
        <f t="shared" ref="G192:G219" si="17">G191+1</f>
        <v>173</v>
      </c>
      <c r="H192">
        <f t="shared" si="14"/>
        <v>86500</v>
      </c>
    </row>
    <row r="193" spans="1:8">
      <c r="A193">
        <f t="shared" si="15"/>
        <v>174</v>
      </c>
      <c r="B193" s="7">
        <f t="shared" si="12"/>
        <v>34800</v>
      </c>
      <c r="D193">
        <f t="shared" si="16"/>
        <v>174</v>
      </c>
      <c r="E193" s="87">
        <f t="shared" si="13"/>
        <v>348000</v>
      </c>
      <c r="G193">
        <f t="shared" si="17"/>
        <v>174</v>
      </c>
      <c r="H193">
        <f t="shared" si="14"/>
        <v>87000</v>
      </c>
    </row>
    <row r="194" spans="1:8">
      <c r="A194">
        <f t="shared" si="15"/>
        <v>175</v>
      </c>
      <c r="B194" s="7">
        <f t="shared" si="12"/>
        <v>35000</v>
      </c>
      <c r="D194">
        <f t="shared" si="16"/>
        <v>175</v>
      </c>
      <c r="E194" s="87">
        <f t="shared" si="13"/>
        <v>350000</v>
      </c>
      <c r="G194">
        <f t="shared" si="17"/>
        <v>175</v>
      </c>
      <c r="H194">
        <f t="shared" si="14"/>
        <v>87500</v>
      </c>
    </row>
    <row r="195" spans="1:8">
      <c r="A195">
        <f t="shared" si="15"/>
        <v>176</v>
      </c>
      <c r="B195" s="7">
        <f t="shared" si="12"/>
        <v>35200</v>
      </c>
      <c r="D195">
        <f t="shared" si="16"/>
        <v>176</v>
      </c>
      <c r="E195" s="87">
        <f t="shared" si="13"/>
        <v>352000</v>
      </c>
      <c r="G195">
        <f t="shared" si="17"/>
        <v>176</v>
      </c>
      <c r="H195">
        <f t="shared" si="14"/>
        <v>88000</v>
      </c>
    </row>
    <row r="196" spans="1:8">
      <c r="A196">
        <f t="shared" si="15"/>
        <v>177</v>
      </c>
      <c r="B196" s="7">
        <f t="shared" si="12"/>
        <v>35400</v>
      </c>
      <c r="D196">
        <f t="shared" si="16"/>
        <v>177</v>
      </c>
      <c r="E196" s="87">
        <f t="shared" si="13"/>
        <v>354000</v>
      </c>
      <c r="G196">
        <f t="shared" si="17"/>
        <v>177</v>
      </c>
      <c r="H196">
        <f t="shared" si="14"/>
        <v>88500</v>
      </c>
    </row>
    <row r="197" spans="1:8">
      <c r="A197">
        <f t="shared" si="15"/>
        <v>178</v>
      </c>
      <c r="B197" s="7">
        <f t="shared" si="12"/>
        <v>35600</v>
      </c>
      <c r="D197">
        <f t="shared" si="16"/>
        <v>178</v>
      </c>
      <c r="E197" s="87">
        <f t="shared" si="13"/>
        <v>356000</v>
      </c>
      <c r="G197">
        <f t="shared" si="17"/>
        <v>178</v>
      </c>
      <c r="H197">
        <f t="shared" si="14"/>
        <v>89000</v>
      </c>
    </row>
    <row r="198" spans="1:8">
      <c r="A198">
        <f t="shared" si="15"/>
        <v>179</v>
      </c>
      <c r="B198" s="7">
        <f t="shared" si="12"/>
        <v>35800</v>
      </c>
      <c r="D198">
        <f t="shared" si="16"/>
        <v>179</v>
      </c>
      <c r="E198" s="87">
        <f t="shared" si="13"/>
        <v>358000</v>
      </c>
      <c r="G198">
        <f t="shared" si="17"/>
        <v>179</v>
      </c>
      <c r="H198">
        <f t="shared" si="14"/>
        <v>89500</v>
      </c>
    </row>
    <row r="199" spans="1:8">
      <c r="A199">
        <f t="shared" si="15"/>
        <v>180</v>
      </c>
      <c r="B199" s="7">
        <f t="shared" si="12"/>
        <v>36000</v>
      </c>
      <c r="D199">
        <f t="shared" si="16"/>
        <v>180</v>
      </c>
      <c r="E199" s="87">
        <f t="shared" si="13"/>
        <v>360000</v>
      </c>
      <c r="G199">
        <f t="shared" si="17"/>
        <v>180</v>
      </c>
      <c r="H199">
        <f t="shared" si="14"/>
        <v>90000</v>
      </c>
    </row>
    <row r="200" spans="1:8">
      <c r="A200">
        <f t="shared" si="15"/>
        <v>181</v>
      </c>
      <c r="B200" s="7">
        <f t="shared" si="12"/>
        <v>36200</v>
      </c>
      <c r="D200">
        <f t="shared" si="16"/>
        <v>181</v>
      </c>
      <c r="E200" s="87">
        <f t="shared" si="13"/>
        <v>362000</v>
      </c>
      <c r="G200">
        <f t="shared" si="17"/>
        <v>181</v>
      </c>
      <c r="H200">
        <f t="shared" si="14"/>
        <v>90500</v>
      </c>
    </row>
    <row r="201" spans="1:8">
      <c r="A201">
        <f t="shared" si="15"/>
        <v>182</v>
      </c>
      <c r="B201" s="7">
        <f t="shared" si="12"/>
        <v>36400</v>
      </c>
      <c r="D201">
        <f t="shared" si="16"/>
        <v>182</v>
      </c>
      <c r="E201" s="87">
        <f t="shared" si="13"/>
        <v>364000</v>
      </c>
      <c r="G201">
        <f t="shared" si="17"/>
        <v>182</v>
      </c>
      <c r="H201">
        <f t="shared" si="14"/>
        <v>91000</v>
      </c>
    </row>
    <row r="202" spans="1:8">
      <c r="A202">
        <f t="shared" si="15"/>
        <v>183</v>
      </c>
      <c r="B202" s="7">
        <f t="shared" si="12"/>
        <v>36600</v>
      </c>
      <c r="D202">
        <f t="shared" si="16"/>
        <v>183</v>
      </c>
      <c r="E202" s="87">
        <f t="shared" si="13"/>
        <v>366000</v>
      </c>
      <c r="G202">
        <f t="shared" si="17"/>
        <v>183</v>
      </c>
      <c r="H202">
        <f t="shared" si="14"/>
        <v>91500</v>
      </c>
    </row>
    <row r="203" spans="1:8">
      <c r="A203">
        <f t="shared" si="15"/>
        <v>184</v>
      </c>
      <c r="B203" s="7">
        <f t="shared" si="12"/>
        <v>36800</v>
      </c>
      <c r="D203">
        <f t="shared" si="16"/>
        <v>184</v>
      </c>
      <c r="E203" s="87">
        <f t="shared" si="13"/>
        <v>368000</v>
      </c>
      <c r="G203">
        <f t="shared" si="17"/>
        <v>184</v>
      </c>
      <c r="H203">
        <f t="shared" si="14"/>
        <v>92000</v>
      </c>
    </row>
    <row r="204" spans="1:8">
      <c r="A204">
        <f t="shared" si="15"/>
        <v>185</v>
      </c>
      <c r="B204" s="7">
        <f t="shared" si="12"/>
        <v>37000</v>
      </c>
      <c r="D204">
        <f t="shared" si="16"/>
        <v>185</v>
      </c>
      <c r="E204" s="87">
        <f t="shared" si="13"/>
        <v>370000</v>
      </c>
      <c r="G204">
        <f t="shared" si="17"/>
        <v>185</v>
      </c>
      <c r="H204">
        <f t="shared" si="14"/>
        <v>92500</v>
      </c>
    </row>
    <row r="205" spans="1:8">
      <c r="A205">
        <f t="shared" si="15"/>
        <v>186</v>
      </c>
      <c r="B205" s="7">
        <f t="shared" si="12"/>
        <v>37200</v>
      </c>
      <c r="D205">
        <f t="shared" si="16"/>
        <v>186</v>
      </c>
      <c r="E205" s="87">
        <f t="shared" si="13"/>
        <v>372000</v>
      </c>
      <c r="G205">
        <f t="shared" si="17"/>
        <v>186</v>
      </c>
      <c r="H205">
        <f t="shared" si="14"/>
        <v>93000</v>
      </c>
    </row>
    <row r="206" spans="1:8">
      <c r="A206">
        <f t="shared" si="15"/>
        <v>187</v>
      </c>
      <c r="B206" s="7">
        <f t="shared" si="12"/>
        <v>37400</v>
      </c>
      <c r="D206">
        <f t="shared" si="16"/>
        <v>187</v>
      </c>
      <c r="E206" s="87">
        <f t="shared" si="13"/>
        <v>374000</v>
      </c>
      <c r="G206">
        <f t="shared" si="17"/>
        <v>187</v>
      </c>
      <c r="H206">
        <f t="shared" si="14"/>
        <v>93500</v>
      </c>
    </row>
    <row r="207" spans="1:8">
      <c r="A207">
        <f t="shared" si="15"/>
        <v>188</v>
      </c>
      <c r="B207" s="7">
        <f t="shared" si="12"/>
        <v>37600</v>
      </c>
      <c r="D207">
        <f t="shared" si="16"/>
        <v>188</v>
      </c>
      <c r="E207" s="87">
        <f t="shared" si="13"/>
        <v>376000</v>
      </c>
      <c r="G207">
        <f t="shared" si="17"/>
        <v>188</v>
      </c>
      <c r="H207">
        <f t="shared" si="14"/>
        <v>94000</v>
      </c>
    </row>
    <row r="208" spans="1:8">
      <c r="A208">
        <f t="shared" si="15"/>
        <v>189</v>
      </c>
      <c r="B208" s="7">
        <f t="shared" si="12"/>
        <v>37800</v>
      </c>
      <c r="D208">
        <f t="shared" si="16"/>
        <v>189</v>
      </c>
      <c r="E208" s="87">
        <f t="shared" si="13"/>
        <v>378000</v>
      </c>
      <c r="G208">
        <f t="shared" si="17"/>
        <v>189</v>
      </c>
      <c r="H208">
        <f t="shared" si="14"/>
        <v>94500</v>
      </c>
    </row>
    <row r="209" spans="1:8">
      <c r="A209">
        <f t="shared" si="15"/>
        <v>190</v>
      </c>
      <c r="B209" s="7">
        <f t="shared" si="12"/>
        <v>38000</v>
      </c>
      <c r="D209">
        <f t="shared" si="16"/>
        <v>190</v>
      </c>
      <c r="E209" s="87">
        <f t="shared" si="13"/>
        <v>380000</v>
      </c>
      <c r="G209">
        <f t="shared" si="17"/>
        <v>190</v>
      </c>
      <c r="H209">
        <f t="shared" si="14"/>
        <v>95000</v>
      </c>
    </row>
    <row r="210" spans="1:8">
      <c r="A210">
        <f t="shared" si="15"/>
        <v>191</v>
      </c>
      <c r="B210" s="7">
        <f t="shared" si="12"/>
        <v>38200</v>
      </c>
      <c r="D210">
        <f t="shared" si="16"/>
        <v>191</v>
      </c>
      <c r="E210" s="87">
        <f t="shared" si="13"/>
        <v>382000</v>
      </c>
      <c r="G210">
        <f t="shared" si="17"/>
        <v>191</v>
      </c>
      <c r="H210">
        <f t="shared" si="14"/>
        <v>95500</v>
      </c>
    </row>
    <row r="211" spans="1:8">
      <c r="A211">
        <f t="shared" si="15"/>
        <v>192</v>
      </c>
      <c r="B211" s="7">
        <f t="shared" si="12"/>
        <v>38400</v>
      </c>
      <c r="D211">
        <f t="shared" si="16"/>
        <v>192</v>
      </c>
      <c r="E211" s="87">
        <f t="shared" si="13"/>
        <v>384000</v>
      </c>
      <c r="G211">
        <f t="shared" si="17"/>
        <v>192</v>
      </c>
      <c r="H211">
        <f t="shared" si="14"/>
        <v>96000</v>
      </c>
    </row>
    <row r="212" spans="1:8">
      <c r="A212">
        <f t="shared" si="15"/>
        <v>193</v>
      </c>
      <c r="B212" s="7">
        <f t="shared" si="12"/>
        <v>38600</v>
      </c>
      <c r="D212">
        <f t="shared" si="16"/>
        <v>193</v>
      </c>
      <c r="E212" s="87">
        <f t="shared" si="13"/>
        <v>386000</v>
      </c>
      <c r="G212">
        <f t="shared" si="17"/>
        <v>193</v>
      </c>
      <c r="H212">
        <f t="shared" si="14"/>
        <v>96500</v>
      </c>
    </row>
    <row r="213" spans="1:8">
      <c r="A213">
        <f t="shared" si="15"/>
        <v>194</v>
      </c>
      <c r="B213" s="7">
        <f t="shared" si="12"/>
        <v>38800</v>
      </c>
      <c r="D213">
        <f t="shared" si="16"/>
        <v>194</v>
      </c>
      <c r="E213" s="87">
        <f t="shared" si="13"/>
        <v>388000</v>
      </c>
      <c r="G213">
        <f t="shared" si="17"/>
        <v>194</v>
      </c>
      <c r="H213">
        <f t="shared" si="14"/>
        <v>97000</v>
      </c>
    </row>
    <row r="214" spans="1:8">
      <c r="A214">
        <f t="shared" si="15"/>
        <v>195</v>
      </c>
      <c r="B214" s="7">
        <f t="shared" ref="B214:B219" si="18">B213+$B$20</f>
        <v>39000</v>
      </c>
      <c r="D214">
        <f t="shared" si="16"/>
        <v>195</v>
      </c>
      <c r="E214" s="87">
        <f t="shared" ref="E214:E219" si="19">E213+$E$20</f>
        <v>390000</v>
      </c>
      <c r="G214">
        <f t="shared" si="17"/>
        <v>195</v>
      </c>
      <c r="H214">
        <f t="shared" ref="H214:H219" si="20">H213+$H$20</f>
        <v>97500</v>
      </c>
    </row>
    <row r="215" spans="1:8">
      <c r="A215">
        <f t="shared" si="15"/>
        <v>196</v>
      </c>
      <c r="B215" s="7">
        <f t="shared" si="18"/>
        <v>39200</v>
      </c>
      <c r="D215">
        <f t="shared" si="16"/>
        <v>196</v>
      </c>
      <c r="E215" s="87">
        <f t="shared" si="19"/>
        <v>392000</v>
      </c>
      <c r="G215">
        <f t="shared" si="17"/>
        <v>196</v>
      </c>
      <c r="H215">
        <f t="shared" si="20"/>
        <v>98000</v>
      </c>
    </row>
    <row r="216" spans="1:8">
      <c r="A216">
        <f t="shared" si="15"/>
        <v>197</v>
      </c>
      <c r="B216" s="7">
        <f t="shared" si="18"/>
        <v>39400</v>
      </c>
      <c r="D216">
        <f t="shared" si="16"/>
        <v>197</v>
      </c>
      <c r="E216" s="87">
        <f t="shared" si="19"/>
        <v>394000</v>
      </c>
      <c r="G216">
        <f t="shared" si="17"/>
        <v>197</v>
      </c>
      <c r="H216">
        <f t="shared" si="20"/>
        <v>98500</v>
      </c>
    </row>
    <row r="217" spans="1:8">
      <c r="A217">
        <f t="shared" si="15"/>
        <v>198</v>
      </c>
      <c r="B217" s="7">
        <f t="shared" si="18"/>
        <v>39600</v>
      </c>
      <c r="D217">
        <f t="shared" si="16"/>
        <v>198</v>
      </c>
      <c r="E217" s="87">
        <f t="shared" si="19"/>
        <v>396000</v>
      </c>
      <c r="G217">
        <f t="shared" si="17"/>
        <v>198</v>
      </c>
      <c r="H217">
        <f t="shared" si="20"/>
        <v>99000</v>
      </c>
    </row>
    <row r="218" spans="1:8">
      <c r="A218">
        <f t="shared" si="15"/>
        <v>199</v>
      </c>
      <c r="B218" s="7">
        <f t="shared" si="18"/>
        <v>39800</v>
      </c>
      <c r="D218">
        <f t="shared" si="16"/>
        <v>199</v>
      </c>
      <c r="E218" s="87">
        <f t="shared" si="19"/>
        <v>398000</v>
      </c>
      <c r="G218">
        <f t="shared" si="17"/>
        <v>199</v>
      </c>
      <c r="H218">
        <f t="shared" si="20"/>
        <v>99500</v>
      </c>
    </row>
    <row r="219" spans="1:8">
      <c r="A219">
        <f t="shared" si="15"/>
        <v>200</v>
      </c>
      <c r="B219" s="7">
        <f t="shared" si="18"/>
        <v>40000</v>
      </c>
      <c r="D219">
        <f t="shared" si="16"/>
        <v>200</v>
      </c>
      <c r="E219" s="87">
        <f t="shared" si="19"/>
        <v>400000</v>
      </c>
      <c r="G219">
        <f t="shared" si="17"/>
        <v>200</v>
      </c>
      <c r="H219">
        <f t="shared" si="20"/>
        <v>100000</v>
      </c>
    </row>
    <row r="220" spans="1:8">
      <c r="A220" t="s">
        <v>283</v>
      </c>
      <c r="B220" s="7">
        <f>SUM(B20:B219)/200</f>
        <v>20100</v>
      </c>
      <c r="D220" t="s">
        <v>283</v>
      </c>
      <c r="E220" s="7">
        <f>SUM(E20:E219)/200</f>
        <v>201000</v>
      </c>
      <c r="G220" t="s">
        <v>283</v>
      </c>
      <c r="H220" s="7">
        <f>SUM(H20:H219)/200</f>
        <v>50250</v>
      </c>
    </row>
  </sheetData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22"/>
  <sheetViews>
    <sheetView workbookViewId="0">
      <selection activeCell="C21" sqref="C21"/>
    </sheetView>
  </sheetViews>
  <sheetFormatPr baseColWidth="10" defaultColWidth="8.83203125" defaultRowHeight="14" x14ac:dyDescent="0"/>
  <cols>
    <col min="2" max="2" width="21.5" bestFit="1" customWidth="1"/>
    <col min="3" max="3" width="39.1640625" bestFit="1" customWidth="1"/>
    <col min="6" max="6" width="17.1640625" bestFit="1" customWidth="1"/>
    <col min="7" max="7" width="13.1640625" bestFit="1" customWidth="1"/>
    <col min="10" max="10" width="9.1640625" bestFit="1" customWidth="1"/>
    <col min="11" max="11" width="19.1640625" bestFit="1" customWidth="1"/>
    <col min="12" max="12" width="11.6640625" bestFit="1" customWidth="1"/>
    <col min="15" max="15" width="13.1640625" bestFit="1" customWidth="1"/>
  </cols>
  <sheetData>
    <row r="2" spans="2:15" ht="21" thickBot="1">
      <c r="F2" s="59" t="s">
        <v>241</v>
      </c>
    </row>
    <row r="3" spans="2:15">
      <c r="B3" s="69" t="s">
        <v>230</v>
      </c>
      <c r="C3" s="36"/>
      <c r="E3" s="27"/>
      <c r="F3" s="28"/>
      <c r="G3" s="28"/>
      <c r="H3" s="28"/>
      <c r="I3" s="28"/>
      <c r="J3" s="28"/>
      <c r="K3" s="28"/>
      <c r="L3" s="28"/>
      <c r="M3" s="29"/>
    </row>
    <row r="4" spans="2:15">
      <c r="B4" s="37" t="s">
        <v>231</v>
      </c>
      <c r="C4" s="91" t="str">
        <f>Input!$B$5</f>
        <v>Mining</v>
      </c>
      <c r="E4" s="30"/>
      <c r="F4" s="26" t="s">
        <v>242</v>
      </c>
      <c r="G4" s="26"/>
      <c r="H4" s="26"/>
      <c r="I4" s="26"/>
      <c r="J4" s="26"/>
      <c r="K4" s="26"/>
      <c r="L4" s="26"/>
      <c r="M4" s="31"/>
    </row>
    <row r="5" spans="2:15">
      <c r="B5" s="37" t="s">
        <v>215</v>
      </c>
      <c r="C5" s="39">
        <f>Input!$B6</f>
        <v>15</v>
      </c>
      <c r="E5" s="30">
        <v>1</v>
      </c>
      <c r="F5" s="26" t="str">
        <f>Input!F5</f>
        <v>Mexico</v>
      </c>
      <c r="G5" s="58">
        <f>IF(ISNA(VLOOKUP($F5,Input!$A$18:$A$55,1,FALSE)),IF(ISNA(SUM('Salary in Industry'!$I$17+'Other cost'!$B$2+IF(ISNA(VLOOKUP(Formula!F5,'Ransom Statistics'!$A$2:$D$17,4,FALSE)),'Ransom Statistics'!$D$18,VLOOKUP(Formula!F5,'Ransom Statistics'!$A$2:$D$17,4,FALSE)))*IF(ISNA(VLOOKUP($F5,'Industry Type P'!A1:S102,2,FALSE)),'Kidnapping Statistics'!$K$3,VLOOKUP($F5,'Industry Type P'!$A$1:$S$102,MATCH(Formula!$C$4,'Industry Type P'!$A$1:$S$1,0),FALSE))*VLOOKUP(Input!$H5,'travel frequence'!$A$1:$D$4,MATCH(Input!G5,'travel frequence'!$B$1:$D$1,0)+1,FALSE)),0,(SUM('Salary in Industry'!$I$17+'Other cost'!$B$2+IF(ISNA(VLOOKUP(Formula!F5,'Ransom Statistics'!$A$2:$D$17,4,FALSE)),'Ransom Statistics'!$D$18,VLOOKUP(Formula!F5,'Ransom Statistics'!$A$2:$D$17,4,FALSE)))*IF(ISNA(VLOOKUP($F5,'Industry Type P'!A1:S102,2,FALSE)),'Kidnapping Statistics'!$K$3,VLOOKUP($F5,'Industry Type P'!$A$1:$S$102,MATCH(Formula!$C$4,'Industry Type P'!$A$1:$S$1,0),FALSE))*VLOOKUP(Input!$H5,'travel frequence'!$A$1:$D$4,MATCH(Input!G5,'travel frequence'!$B$1:$D$1,0)+1,FALSE)))*Input!$I5*IF(ISNA(VLOOKUP(Input!$I5,'multi-employee'!$A$2:$B$17,2,FALSE)),'multi-employee'!$B$17,VLOOKUP(Input!$I5,'multi-employee'!$A$2:$B$17,2,FALSE)),0)</f>
        <v>0</v>
      </c>
      <c r="H5" s="26"/>
      <c r="I5" s="26"/>
      <c r="J5" s="26"/>
      <c r="K5" s="26"/>
      <c r="L5" s="26"/>
      <c r="M5" s="31"/>
      <c r="O5" s="9"/>
    </row>
    <row r="6" spans="2:15">
      <c r="B6" s="37" t="s">
        <v>216</v>
      </c>
      <c r="C6" s="39">
        <f>Input!$B7</f>
        <v>60</v>
      </c>
      <c r="E6" s="30">
        <v>2</v>
      </c>
      <c r="F6" s="26" t="str">
        <f>Input!F6</f>
        <v>Egypt</v>
      </c>
      <c r="G6" s="58">
        <f>IF(ISNA(VLOOKUP($F6,Input!$A$18:$A$55,1,FALSE)),IF(ISNA(SUM('Salary in Industry'!$I$17+'Other cost'!$B$2+IF(ISNA(VLOOKUP(Formula!F6,'Ransom Statistics'!$A$2:$D$17,4,FALSE)),'Ransom Statistics'!$D$18,VLOOKUP(Formula!F6,'Ransom Statistics'!$A$2:$D$17,4,FALSE)))*IF(ISNA(VLOOKUP($F6,'Industry Type P'!A2:S103,2,FALSE)),'Kidnapping Statistics'!$K$3,VLOOKUP($F6,'Industry Type P'!$A$1:$S$102,MATCH(Formula!$C$4,'Industry Type P'!$A$1:$S$1,0),FALSE))*VLOOKUP(Input!$H6,'travel frequence'!$A$1:$D$4,MATCH(Input!G6,'travel frequence'!$B$1:$D$1,0)+1,FALSE)),0,(SUM('Salary in Industry'!$I$17+'Other cost'!$B$2+IF(ISNA(VLOOKUP(Formula!F6,'Ransom Statistics'!$A$2:$D$17,4,FALSE)),'Ransom Statistics'!$D$18,VLOOKUP(Formula!F6,'Ransom Statistics'!$A$2:$D$17,4,FALSE)))*IF(ISNA(VLOOKUP($F6,'Industry Type P'!A2:S103,2,FALSE)),'Kidnapping Statistics'!$K$3,VLOOKUP($F6,'Industry Type P'!$A$1:$S$102,MATCH(Formula!$C$4,'Industry Type P'!$A$1:$S$1,0),FALSE))*VLOOKUP(Input!$H6,'travel frequence'!$A$1:$D$4,MATCH(Input!G6,'travel frequence'!$B$1:$D$1,0)+1,FALSE)))*Input!$I6*IF(ISNA(VLOOKUP(Input!$I6,'multi-employee'!$A$2:$B$17,2,FALSE)),'multi-employee'!$B$17,VLOOKUP(Input!$I6,'multi-employee'!$A$2:$B$17,2,FALSE)),0)</f>
        <v>137.11046188553405</v>
      </c>
      <c r="H6" s="26"/>
      <c r="I6" s="26"/>
      <c r="J6" s="26"/>
      <c r="K6" s="26"/>
      <c r="L6" s="26"/>
      <c r="M6" s="31"/>
    </row>
    <row r="7" spans="2:15" ht="15" thickBot="1">
      <c r="B7" s="72" t="s">
        <v>217</v>
      </c>
      <c r="C7" s="42">
        <f>Input!$B8</f>
        <v>1000</v>
      </c>
      <c r="E7" s="30">
        <v>3</v>
      </c>
      <c r="F7" s="26" t="str">
        <f>Input!F7</f>
        <v>Other</v>
      </c>
      <c r="G7" s="58">
        <f>IF(ISNA(VLOOKUP($F7,Input!$A$18:$A$55,1,FALSE)),IF(ISNA(SUM('Salary in Industry'!$I$17+'Other cost'!$B$2+IF(ISNA(VLOOKUP(Formula!F7,'Ransom Statistics'!$A$2:$D$17,4,FALSE)),'Ransom Statistics'!$D$18,VLOOKUP(Formula!F7,'Ransom Statistics'!$A$2:$D$17,4,FALSE)))*IF(ISNA(VLOOKUP($F7,'Industry Type P'!A3:S104,2,FALSE)),'Kidnapping Statistics'!$K$3,VLOOKUP($F7,'Industry Type P'!$A$1:$S$102,MATCH(Formula!$C$4,'Industry Type P'!$A$1:$S$1,0),FALSE))*VLOOKUP(Input!$H7,'travel frequence'!$A$1:$D$4,MATCH(Input!G7,'travel frequence'!$B$1:$D$1,0)+1,FALSE)),0,(SUM('Salary in Industry'!$I$17+'Other cost'!$B$2+IF(ISNA(VLOOKUP(Formula!F7,'Ransom Statistics'!$A$2:$D$17,4,FALSE)),'Ransom Statistics'!$D$18,VLOOKUP(Formula!F7,'Ransom Statistics'!$A$2:$D$17,4,FALSE)))*IF(ISNA(VLOOKUP($F7,'Industry Type P'!A3:S104,2,FALSE)),'Kidnapping Statistics'!$K$3,VLOOKUP($F7,'Industry Type P'!$A$1:$S$102,MATCH(Formula!$C$4,'Industry Type P'!$A$1:$S$1,0),FALSE))*VLOOKUP(Input!$H7,'travel frequence'!$A$1:$D$4,MATCH(Input!G7,'travel frequence'!$B$1:$D$1,0)+1,FALSE)))*Input!$I7*IF(ISNA(VLOOKUP(Input!$I7,'multi-employee'!$A$2:$B$17,2,FALSE)),'multi-employee'!$B$17,VLOOKUP(Input!$I7,'multi-employee'!$A$2:$B$17,2,FALSE)),0)</f>
        <v>0.98005787200837213</v>
      </c>
      <c r="H7" s="26"/>
      <c r="I7" s="26"/>
      <c r="J7" s="26"/>
      <c r="K7" s="26" t="s">
        <v>269</v>
      </c>
      <c r="L7" s="60">
        <f>-PMT($C$22,12,$G$18)</f>
        <v>233.66354924350134</v>
      </c>
      <c r="M7" s="31"/>
      <c r="O7" s="9"/>
    </row>
    <row r="8" spans="2:15">
      <c r="E8" s="30">
        <v>4</v>
      </c>
      <c r="F8" s="26" t="str">
        <f>Input!F8</f>
        <v>Egypt</v>
      </c>
      <c r="G8" s="58">
        <f>IF(ISNA(VLOOKUP($F8,Input!$A$18:$A$55,1,FALSE)),IF(ISNA(SUM('Salary in Industry'!$I$17+'Other cost'!$B$2+IF(ISNA(VLOOKUP(Formula!F8,'Ransom Statistics'!$A$2:$D$17,4,FALSE)),'Ransom Statistics'!$D$18,VLOOKUP(Formula!F8,'Ransom Statistics'!$A$2:$D$17,4,FALSE)))*IF(ISNA(VLOOKUP($F8,'Industry Type P'!A4:S105,2,FALSE)),'Kidnapping Statistics'!$K$3,VLOOKUP($F8,'Industry Type P'!$A$1:$S$102,MATCH(Formula!$C$4,'Industry Type P'!$A$1:$S$1,0),FALSE))*VLOOKUP(Input!$H8,'travel frequence'!$A$1:$D$4,MATCH(Input!G8,'travel frequence'!$B$1:$D$1,0)+1,FALSE)),0,(SUM('Salary in Industry'!$I$17+'Other cost'!$B$2+IF(ISNA(VLOOKUP(Formula!F8,'Ransom Statistics'!$A$2:$D$17,4,FALSE)),'Ransom Statistics'!$D$18,VLOOKUP(Formula!F8,'Ransom Statistics'!$A$2:$D$17,4,FALSE)))*IF(ISNA(VLOOKUP($F8,'Industry Type P'!A4:S105,2,FALSE)),'Kidnapping Statistics'!$K$3,VLOOKUP($F8,'Industry Type P'!$A$1:$S$102,MATCH(Formula!$C$4,'Industry Type P'!$A$1:$S$1,0),FALSE))*VLOOKUP(Input!$H8,'travel frequence'!$A$1:$D$4,MATCH(Input!G8,'travel frequence'!$B$1:$D$1,0)+1,FALSE)))*Input!$I8*IF(ISNA(VLOOKUP(Input!$I8,'multi-employee'!$A$2:$B$17,2,FALSE)),'multi-employee'!$B$17,VLOOKUP(Input!$I8,'multi-employee'!$A$2:$B$17,2,FALSE)),0)</f>
        <v>190.43119706324174</v>
      </c>
      <c r="H8" s="26"/>
      <c r="I8" s="26"/>
      <c r="J8" s="26"/>
      <c r="K8" s="26" t="s">
        <v>270</v>
      </c>
      <c r="L8" s="58">
        <f>G18</f>
        <v>2798.8296841436631</v>
      </c>
      <c r="M8" s="31"/>
    </row>
    <row r="9" spans="2:15">
      <c r="E9" s="30">
        <v>5</v>
      </c>
      <c r="F9" s="26" t="str">
        <f>Input!F9</f>
        <v>Brazil</v>
      </c>
      <c r="G9" s="58">
        <f>IF(ISNA(VLOOKUP($F9,Input!$A$18:$A$55,1,FALSE)),IF(ISNA(SUM('Salary in Industry'!$I$17+'Other cost'!$B$2+IF(ISNA(VLOOKUP(Formula!F9,'Ransom Statistics'!$A$2:$D$17,4,FALSE)),'Ransom Statistics'!$D$18,VLOOKUP(Formula!F9,'Ransom Statistics'!$A$2:$D$17,4,FALSE)))*IF(ISNA(VLOOKUP($F9,'Industry Type P'!A5:S106,2,FALSE)),'Kidnapping Statistics'!$K$3,VLOOKUP($F9,'Industry Type P'!$A$1:$S$102,MATCH(Formula!$C$4,'Industry Type P'!$A$1:$S$1,0),FALSE))*VLOOKUP(Input!$H9,'travel frequence'!$A$1:$D$4,MATCH(Input!G9,'travel frequence'!$B$1:$D$1,0)+1,FALSE)),0,(SUM('Salary in Industry'!$I$17+'Other cost'!$B$2+IF(ISNA(VLOOKUP(Formula!F9,'Ransom Statistics'!$A$2:$D$17,4,FALSE)),'Ransom Statistics'!$D$18,VLOOKUP(Formula!F9,'Ransom Statistics'!$A$2:$D$17,4,FALSE)))*IF(ISNA(VLOOKUP($F9,'Industry Type P'!A5:S106,2,FALSE)),'Kidnapping Statistics'!$K$3,VLOOKUP($F9,'Industry Type P'!$A$1:$S$102,MATCH(Formula!$C$4,'Industry Type P'!$A$1:$S$1,0),FALSE))*VLOOKUP(Input!$H9,'travel frequence'!$A$1:$D$4,MATCH(Input!G9,'travel frequence'!$B$1:$D$1,0)+1,FALSE)))*Input!$I9*IF(ISNA(VLOOKUP(Input!$I9,'multi-employee'!$A$2:$B$17,2,FALSE)),'multi-employee'!$B$17,VLOOKUP(Input!$I9,'multi-employee'!$A$2:$B$17,2,FALSE)),0)</f>
        <v>1973.505206005261</v>
      </c>
      <c r="H9" s="26"/>
      <c r="I9" s="26"/>
      <c r="J9" s="26"/>
      <c r="K9" s="26"/>
      <c r="L9" s="26"/>
      <c r="M9" s="31"/>
    </row>
    <row r="10" spans="2:15">
      <c r="E10" s="30">
        <v>6</v>
      </c>
      <c r="F10" s="26" t="str">
        <f>Input!F10</f>
        <v>DRC</v>
      </c>
      <c r="G10" s="58">
        <f>IF(ISNA(VLOOKUP($F10,Input!$A$18:$A$55,1,FALSE)),IF(ISNA(SUM('Salary in Industry'!$I$17+'Other cost'!$B$2+IF(ISNA(VLOOKUP(Formula!F10,'Ransom Statistics'!$A$2:$D$17,4,FALSE)),'Ransom Statistics'!$D$18,VLOOKUP(Formula!F10,'Ransom Statistics'!$A$2:$D$17,4,FALSE)))*IF(ISNA(VLOOKUP($F10,'Industry Type P'!A6:S107,2,FALSE)),'Kidnapping Statistics'!$K$3,VLOOKUP($F10,'Industry Type P'!$A$1:$S$102,MATCH(Formula!$C$4,'Industry Type P'!$A$1:$S$1,0),FALSE))*VLOOKUP(Input!$H10,'travel frequence'!$A$1:$D$4,MATCH(Input!G10,'travel frequence'!$B$1:$D$1,0)+1,FALSE)),0,(SUM('Salary in Industry'!$I$17+'Other cost'!$B$2+IF(ISNA(VLOOKUP(Formula!F10,'Ransom Statistics'!$A$2:$D$17,4,FALSE)),'Ransom Statistics'!$D$18,VLOOKUP(Formula!F10,'Ransom Statistics'!$A$2:$D$17,4,FALSE)))*IF(ISNA(VLOOKUP($F10,'Industry Type P'!A6:S107,2,FALSE)),'Kidnapping Statistics'!$K$3,VLOOKUP($F10,'Industry Type P'!$A$1:$S$102,MATCH(Formula!$C$4,'Industry Type P'!$A$1:$S$1,0),FALSE))*VLOOKUP(Input!$H10,'travel frequence'!$A$1:$D$4,MATCH(Input!G10,'travel frequence'!$B$1:$D$1,0)+1,FALSE)))*Input!$I10*IF(ISNA(VLOOKUP(Input!$I10,'multi-employee'!$A$2:$B$17,2,FALSE)),'multi-employee'!$B$17,VLOOKUP(Input!$I10,'multi-employee'!$A$2:$B$17,2,FALSE)),0)</f>
        <v>0</v>
      </c>
      <c r="H10" s="26"/>
      <c r="I10" s="26"/>
      <c r="J10" s="26"/>
      <c r="K10" s="26"/>
      <c r="L10" s="26"/>
      <c r="M10" s="31"/>
    </row>
    <row r="11" spans="2:15" ht="15" thickBot="1">
      <c r="E11" s="30">
        <v>7</v>
      </c>
      <c r="F11" s="26" t="str">
        <f>Input!F11</f>
        <v>Costa Rica</v>
      </c>
      <c r="G11" s="58">
        <f>IF(ISNA(VLOOKUP($F11,Input!$A$18:$A$55,1,FALSE)),IF(ISNA(SUM('Salary in Industry'!$I$17+'Other cost'!$B$2+IF(ISNA(VLOOKUP(Formula!F11,'Ransom Statistics'!$A$2:$D$17,4,FALSE)),'Ransom Statistics'!$D$18,VLOOKUP(Formula!F11,'Ransom Statistics'!$A$2:$D$17,4,FALSE)))*IF(ISNA(VLOOKUP($F11,'Industry Type P'!A7:S108,2,FALSE)),'Kidnapping Statistics'!$K$3,VLOOKUP($F11,'Industry Type P'!$A$1:$S$102,MATCH(Formula!$C$4,'Industry Type P'!$A$1:$S$1,0),FALSE))*VLOOKUP(Input!$H11,'travel frequence'!$A$1:$D$4,MATCH(Input!G11,'travel frequence'!$B$1:$D$1,0)+1,FALSE)),0,(SUM('Salary in Industry'!$I$17+'Other cost'!$B$2+IF(ISNA(VLOOKUP(Formula!F11,'Ransom Statistics'!$A$2:$D$17,4,FALSE)),'Ransom Statistics'!$D$18,VLOOKUP(Formula!F11,'Ransom Statistics'!$A$2:$D$17,4,FALSE)))*IF(ISNA(VLOOKUP($F11,'Industry Type P'!A7:S108,2,FALSE)),'Kidnapping Statistics'!$K$3,VLOOKUP($F11,'Industry Type P'!$A$1:$S$102,MATCH(Formula!$C$4,'Industry Type P'!$A$1:$S$1,0),FALSE))*VLOOKUP(Input!$H11,'travel frequence'!$A$1:$D$4,MATCH(Input!G11,'travel frequence'!$B$1:$D$1,0)+1,FALSE)))*Input!$I11*IF(ISNA(VLOOKUP(Input!$I11,'multi-employee'!$A$2:$B$17,2,FALSE)),'multi-employee'!$B$17,VLOOKUP(Input!$I11,'multi-employee'!$A$2:$B$17,2,FALSE)),0)</f>
        <v>6.2887046787203857</v>
      </c>
      <c r="H11" s="26"/>
      <c r="I11" s="26"/>
      <c r="J11" s="26"/>
      <c r="K11" s="26"/>
      <c r="L11" s="26"/>
      <c r="M11" s="31"/>
    </row>
    <row r="12" spans="2:15">
      <c r="B12" s="69" t="s">
        <v>234</v>
      </c>
      <c r="C12" s="36"/>
      <c r="E12" s="30"/>
      <c r="F12" s="26"/>
      <c r="G12" s="26"/>
      <c r="H12" s="26"/>
      <c r="I12" s="26"/>
      <c r="J12" s="26"/>
      <c r="K12" s="26"/>
      <c r="L12" s="26"/>
      <c r="M12" s="31"/>
    </row>
    <row r="13" spans="2:15" ht="15" thickBot="1">
      <c r="B13" s="72" t="s">
        <v>235</v>
      </c>
      <c r="C13" s="42">
        <f>IF(Input!$B$10&gt;Input!$B$9,Input!$B$9,Input!$B$10)</f>
        <v>1000000</v>
      </c>
      <c r="E13" s="30"/>
      <c r="F13" s="26" t="s">
        <v>274</v>
      </c>
      <c r="G13" s="58">
        <f>SUM(G5:G11)</f>
        <v>2308.3156275047654</v>
      </c>
      <c r="H13" s="26"/>
      <c r="I13" s="26"/>
      <c r="J13" s="26"/>
      <c r="K13" s="26"/>
      <c r="L13" s="26"/>
      <c r="M13" s="31"/>
    </row>
    <row r="14" spans="2:15">
      <c r="E14" s="30"/>
      <c r="F14" s="26" t="s">
        <v>297</v>
      </c>
      <c r="G14" s="58">
        <f>500+G13</f>
        <v>2808.3156275047654</v>
      </c>
      <c r="H14" s="26"/>
      <c r="I14" s="26"/>
      <c r="J14" s="26"/>
      <c r="K14" s="26"/>
      <c r="L14" s="26"/>
      <c r="M14" s="31"/>
    </row>
    <row r="15" spans="2:15">
      <c r="E15" s="30"/>
      <c r="F15" s="26"/>
      <c r="G15" s="26"/>
      <c r="H15" s="26"/>
      <c r="I15" s="26"/>
      <c r="J15" s="26"/>
      <c r="K15" s="26"/>
      <c r="L15" s="26"/>
      <c r="M15" s="31"/>
    </row>
    <row r="16" spans="2:15">
      <c r="E16" s="30"/>
      <c r="F16" s="26"/>
      <c r="G16" s="26"/>
      <c r="H16" s="26"/>
      <c r="I16" s="26"/>
      <c r="J16" s="26"/>
      <c r="K16" s="26"/>
      <c r="L16" s="26"/>
      <c r="M16" s="31"/>
    </row>
    <row r="17" spans="2:13" ht="15" thickBot="1">
      <c r="E17" s="30"/>
      <c r="F17" s="26" t="s">
        <v>271</v>
      </c>
      <c r="G17" s="58">
        <f>G14</f>
        <v>2808.3156275047654</v>
      </c>
      <c r="H17" s="26"/>
      <c r="I17" s="26"/>
      <c r="J17" s="26"/>
      <c r="K17" s="26"/>
      <c r="L17" s="26"/>
      <c r="M17" s="31"/>
    </row>
    <row r="18" spans="2:13" ht="15" thickBot="1">
      <c r="B18" s="69" t="s">
        <v>236</v>
      </c>
      <c r="C18" s="36"/>
      <c r="E18" s="32"/>
      <c r="F18" s="33" t="s">
        <v>261</v>
      </c>
      <c r="G18" s="61">
        <f>G17/(1+C21)</f>
        <v>2798.8296841436631</v>
      </c>
      <c r="H18" s="33"/>
      <c r="I18" s="33"/>
      <c r="J18" s="33"/>
      <c r="K18" s="33"/>
      <c r="L18" s="33"/>
      <c r="M18" s="34"/>
    </row>
    <row r="19" spans="2:13">
      <c r="B19" s="37" t="s">
        <v>237</v>
      </c>
      <c r="C19" s="39"/>
    </row>
    <row r="20" spans="2:13">
      <c r="B20" s="37" t="s">
        <v>238</v>
      </c>
      <c r="C20" s="92">
        <f>Expenses!$B$22+Expenses!$E$20</f>
        <v>389038.96</v>
      </c>
    </row>
    <row r="21" spans="2:13">
      <c r="B21" s="37" t="s">
        <v>239</v>
      </c>
      <c r="C21" s="93">
        <f>(C22+1)^12-1</f>
        <v>3.3892535207995511E-3</v>
      </c>
    </row>
    <row r="22" spans="2:13" ht="15" thickBot="1">
      <c r="B22" s="72" t="s">
        <v>240</v>
      </c>
      <c r="C22" s="94">
        <v>2.8200000000000002E-4</v>
      </c>
      <c r="J22" s="65"/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workbookViewId="0">
      <selection activeCell="C35" sqref="C35"/>
    </sheetView>
  </sheetViews>
  <sheetFormatPr baseColWidth="10" defaultColWidth="11.5" defaultRowHeight="14" x14ac:dyDescent="0"/>
  <cols>
    <col min="3" max="3" width="32.83203125" bestFit="1" customWidth="1"/>
    <col min="5" max="5" width="22.83203125" bestFit="1" customWidth="1"/>
  </cols>
  <sheetData>
    <row r="1" spans="1:7">
      <c r="A1" s="1" t="s">
        <v>243</v>
      </c>
      <c r="C1" s="1" t="s">
        <v>244</v>
      </c>
    </row>
    <row r="2" spans="1:7">
      <c r="A2" s="48" t="s">
        <v>37</v>
      </c>
      <c r="C2" s="19" t="s">
        <v>197</v>
      </c>
      <c r="E2" s="1" t="s">
        <v>1</v>
      </c>
      <c r="G2" s="1" t="s">
        <v>245</v>
      </c>
    </row>
    <row r="3" spans="1:7">
      <c r="A3" s="51" t="s">
        <v>51</v>
      </c>
      <c r="C3" s="20" t="s">
        <v>198</v>
      </c>
      <c r="E3" s="47" t="s">
        <v>189</v>
      </c>
      <c r="F3" s="46"/>
      <c r="G3" s="48" t="s">
        <v>186</v>
      </c>
    </row>
    <row r="4" spans="1:7">
      <c r="A4" s="51" t="s">
        <v>247</v>
      </c>
      <c r="C4" s="20" t="s">
        <v>199</v>
      </c>
      <c r="E4" s="47" t="s">
        <v>190</v>
      </c>
      <c r="F4" s="46"/>
      <c r="G4" s="48" t="s">
        <v>187</v>
      </c>
    </row>
    <row r="5" spans="1:7">
      <c r="A5" s="51" t="s">
        <v>94</v>
      </c>
      <c r="C5" s="20" t="s">
        <v>200</v>
      </c>
      <c r="E5" s="47" t="s">
        <v>191</v>
      </c>
      <c r="F5" s="46"/>
      <c r="G5" s="48" t="s">
        <v>188</v>
      </c>
    </row>
    <row r="6" spans="1:7">
      <c r="A6" s="51" t="s">
        <v>47</v>
      </c>
      <c r="C6" s="20" t="s">
        <v>178</v>
      </c>
    </row>
    <row r="7" spans="1:7">
      <c r="A7" s="51" t="s">
        <v>26</v>
      </c>
      <c r="C7" s="20" t="s">
        <v>201</v>
      </c>
    </row>
    <row r="8" spans="1:7">
      <c r="A8" s="48" t="s">
        <v>15</v>
      </c>
      <c r="C8" s="20" t="s">
        <v>202</v>
      </c>
    </row>
    <row r="9" spans="1:7">
      <c r="A9" s="51" t="s">
        <v>59</v>
      </c>
      <c r="C9" s="20" t="s">
        <v>203</v>
      </c>
    </row>
    <row r="10" spans="1:7">
      <c r="A10" s="51" t="s">
        <v>56</v>
      </c>
      <c r="C10" s="20" t="s">
        <v>204</v>
      </c>
    </row>
    <row r="11" spans="1:7">
      <c r="A11" s="48" t="s">
        <v>40</v>
      </c>
      <c r="C11" s="20" t="s">
        <v>205</v>
      </c>
    </row>
    <row r="12" spans="1:7">
      <c r="A12" s="51" t="s">
        <v>62</v>
      </c>
      <c r="C12" s="20" t="s">
        <v>206</v>
      </c>
    </row>
    <row r="13" spans="1:7">
      <c r="A13" s="48" t="s">
        <v>43</v>
      </c>
      <c r="C13" s="49" t="s">
        <v>207</v>
      </c>
    </row>
    <row r="14" spans="1:7">
      <c r="A14" s="48" t="s">
        <v>89</v>
      </c>
      <c r="C14" s="49" t="s">
        <v>208</v>
      </c>
    </row>
    <row r="15" spans="1:7">
      <c r="A15" s="51" t="s">
        <v>27</v>
      </c>
      <c r="C15" s="49" t="s">
        <v>209</v>
      </c>
    </row>
    <row r="16" spans="1:7">
      <c r="A16" s="51" t="s">
        <v>81</v>
      </c>
      <c r="C16" s="20" t="s">
        <v>210</v>
      </c>
    </row>
    <row r="17" spans="1:3">
      <c r="A17" s="48" t="s">
        <v>11</v>
      </c>
      <c r="C17" s="20" t="s">
        <v>211</v>
      </c>
    </row>
    <row r="18" spans="1:3">
      <c r="A18" s="51" t="s">
        <v>63</v>
      </c>
      <c r="C18" s="20" t="s">
        <v>212</v>
      </c>
    </row>
    <row r="19" spans="1:3">
      <c r="A19" s="51" t="s">
        <v>34</v>
      </c>
      <c r="C19" s="20" t="s">
        <v>213</v>
      </c>
    </row>
    <row r="20" spans="1:3">
      <c r="A20" s="51" t="s">
        <v>52</v>
      </c>
    </row>
    <row r="21" spans="1:3">
      <c r="A21" s="48" t="s">
        <v>87</v>
      </c>
    </row>
    <row r="22" spans="1:3">
      <c r="A22" s="51" t="s">
        <v>65</v>
      </c>
    </row>
    <row r="23" spans="1:3">
      <c r="A23" s="48" t="s">
        <v>39</v>
      </c>
    </row>
    <row r="24" spans="1:3">
      <c r="A24" s="51" t="s">
        <v>86</v>
      </c>
    </row>
    <row r="25" spans="1:3">
      <c r="A25" s="51" t="s">
        <v>23</v>
      </c>
    </row>
    <row r="26" spans="1:3">
      <c r="A26" s="48" t="s">
        <v>14</v>
      </c>
    </row>
    <row r="27" spans="1:3">
      <c r="A27" s="51" t="s">
        <v>24</v>
      </c>
    </row>
    <row r="28" spans="1:3">
      <c r="A28" s="51" t="s">
        <v>64</v>
      </c>
    </row>
    <row r="29" spans="1:3">
      <c r="A29" s="48" t="s">
        <v>41</v>
      </c>
    </row>
    <row r="30" spans="1:3">
      <c r="A30" s="51" t="s">
        <v>49</v>
      </c>
    </row>
    <row r="31" spans="1:3">
      <c r="A31" s="51" t="s">
        <v>60</v>
      </c>
    </row>
    <row r="32" spans="1:3">
      <c r="A32" s="51" t="s">
        <v>33</v>
      </c>
    </row>
    <row r="33" spans="1:1">
      <c r="A33" s="51" t="s">
        <v>66</v>
      </c>
    </row>
    <row r="34" spans="1:1">
      <c r="A34" s="51" t="s">
        <v>91</v>
      </c>
    </row>
    <row r="35" spans="1:1">
      <c r="A35" s="51" t="s">
        <v>101</v>
      </c>
    </row>
    <row r="36" spans="1:1">
      <c r="A36" s="48" t="s">
        <v>13</v>
      </c>
    </row>
    <row r="37" spans="1:1">
      <c r="A37" s="51" t="s">
        <v>58</v>
      </c>
    </row>
    <row r="38" spans="1:1">
      <c r="A38" s="51" t="s">
        <v>58</v>
      </c>
    </row>
    <row r="39" spans="1:1">
      <c r="A39" s="48" t="s">
        <v>45</v>
      </c>
    </row>
    <row r="40" spans="1:1">
      <c r="A40" s="48" t="s">
        <v>22</v>
      </c>
    </row>
    <row r="41" spans="1:1">
      <c r="A41" s="51" t="s">
        <v>21</v>
      </c>
    </row>
    <row r="42" spans="1:1">
      <c r="A42" s="48" t="s">
        <v>5</v>
      </c>
    </row>
    <row r="43" spans="1:1">
      <c r="A43" s="48" t="s">
        <v>90</v>
      </c>
    </row>
    <row r="44" spans="1:1">
      <c r="A44" s="51" t="s">
        <v>67</v>
      </c>
    </row>
    <row r="45" spans="1:1">
      <c r="A45" s="48" t="s">
        <v>12</v>
      </c>
    </row>
    <row r="46" spans="1:1">
      <c r="A46" s="51" t="s">
        <v>102</v>
      </c>
    </row>
    <row r="47" spans="1:1">
      <c r="A47" s="48" t="s">
        <v>72</v>
      </c>
    </row>
    <row r="48" spans="1:1">
      <c r="A48" s="51" t="s">
        <v>77</v>
      </c>
    </row>
    <row r="49" spans="1:1">
      <c r="A49" s="48" t="s">
        <v>16</v>
      </c>
    </row>
    <row r="50" spans="1:1">
      <c r="A50" s="51" t="s">
        <v>71</v>
      </c>
    </row>
    <row r="51" spans="1:1">
      <c r="A51" s="48" t="s">
        <v>73</v>
      </c>
    </row>
    <row r="52" spans="1:1">
      <c r="A52" s="51" t="s">
        <v>84</v>
      </c>
    </row>
    <row r="53" spans="1:1">
      <c r="A53" s="48" t="s">
        <v>9</v>
      </c>
    </row>
    <row r="54" spans="1:1">
      <c r="A54" s="51" t="s">
        <v>53</v>
      </c>
    </row>
    <row r="55" spans="1:1">
      <c r="A55" s="48" t="s">
        <v>35</v>
      </c>
    </row>
    <row r="56" spans="1:1">
      <c r="A56" s="48" t="s">
        <v>18</v>
      </c>
    </row>
    <row r="57" spans="1:1">
      <c r="A57" s="48" t="s">
        <v>36</v>
      </c>
    </row>
    <row r="58" spans="1:1">
      <c r="A58" s="48" t="s">
        <v>4</v>
      </c>
    </row>
    <row r="59" spans="1:1">
      <c r="A59" s="51" t="s">
        <v>83</v>
      </c>
    </row>
    <row r="60" spans="1:1">
      <c r="A60" s="51" t="s">
        <v>74</v>
      </c>
    </row>
    <row r="61" spans="1:1">
      <c r="A61" s="51" t="s">
        <v>79</v>
      </c>
    </row>
    <row r="62" spans="1:1">
      <c r="A62" s="48" t="s">
        <v>17</v>
      </c>
    </row>
    <row r="63" spans="1:1">
      <c r="A63" s="51" t="s">
        <v>31</v>
      </c>
    </row>
    <row r="64" spans="1:1">
      <c r="A64" s="48" t="s">
        <v>46</v>
      </c>
    </row>
    <row r="65" spans="1:1">
      <c r="A65" s="48" t="s">
        <v>6</v>
      </c>
    </row>
    <row r="66" spans="1:1">
      <c r="A66" s="51" t="s">
        <v>85</v>
      </c>
    </row>
    <row r="67" spans="1:1">
      <c r="A67" s="51" t="s">
        <v>99</v>
      </c>
    </row>
    <row r="68" spans="1:1">
      <c r="A68" s="51" t="s">
        <v>70</v>
      </c>
    </row>
    <row r="69" spans="1:1">
      <c r="A69" s="48" t="s">
        <v>7</v>
      </c>
    </row>
    <row r="70" spans="1:1">
      <c r="A70" s="51" t="s">
        <v>32</v>
      </c>
    </row>
    <row r="71" spans="1:1">
      <c r="A71" s="51" t="s">
        <v>29</v>
      </c>
    </row>
    <row r="72" spans="1:1">
      <c r="A72" s="51" t="s">
        <v>28</v>
      </c>
    </row>
    <row r="73" spans="1:1">
      <c r="A73" s="48" t="s">
        <v>268</v>
      </c>
    </row>
    <row r="74" spans="1:1">
      <c r="A74" s="51" t="s">
        <v>93</v>
      </c>
    </row>
    <row r="75" spans="1:1">
      <c r="A75" s="51" t="s">
        <v>104</v>
      </c>
    </row>
    <row r="76" spans="1:1">
      <c r="A76" s="51" t="s">
        <v>100</v>
      </c>
    </row>
    <row r="77" spans="1:1">
      <c r="A77" s="51" t="s">
        <v>96</v>
      </c>
    </row>
    <row r="78" spans="1:1">
      <c r="A78" s="51" t="s">
        <v>92</v>
      </c>
    </row>
    <row r="79" spans="1:1">
      <c r="A79" s="51" t="s">
        <v>55</v>
      </c>
    </row>
    <row r="80" spans="1:1">
      <c r="A80" s="51" t="s">
        <v>68</v>
      </c>
    </row>
    <row r="81" spans="1:1">
      <c r="A81" s="51" t="s">
        <v>97</v>
      </c>
    </row>
    <row r="82" spans="1:1">
      <c r="A82" s="51" t="s">
        <v>54</v>
      </c>
    </row>
    <row r="83" spans="1:1">
      <c r="A83" s="48" t="s">
        <v>38</v>
      </c>
    </row>
    <row r="84" spans="1:1">
      <c r="A84" s="48" t="s">
        <v>19</v>
      </c>
    </row>
    <row r="85" spans="1:1">
      <c r="A85" s="48" t="s">
        <v>44</v>
      </c>
    </row>
    <row r="86" spans="1:1">
      <c r="A86" s="51" t="s">
        <v>103</v>
      </c>
    </row>
    <row r="87" spans="1:1">
      <c r="A87" s="51" t="s">
        <v>80</v>
      </c>
    </row>
    <row r="88" spans="1:1">
      <c r="A88" s="48" t="s">
        <v>42</v>
      </c>
    </row>
    <row r="89" spans="1:1">
      <c r="A89" s="51" t="s">
        <v>78</v>
      </c>
    </row>
    <row r="90" spans="1:1">
      <c r="A90" s="51" t="s">
        <v>61</v>
      </c>
    </row>
    <row r="91" spans="1:1">
      <c r="A91" s="51" t="s">
        <v>98</v>
      </c>
    </row>
    <row r="92" spans="1:1">
      <c r="A92" s="51" t="s">
        <v>48</v>
      </c>
    </row>
    <row r="93" spans="1:1">
      <c r="A93" s="48" t="s">
        <v>88</v>
      </c>
    </row>
    <row r="94" spans="1:1">
      <c r="A94" s="51" t="s">
        <v>76</v>
      </c>
    </row>
    <row r="95" spans="1:1">
      <c r="A95" s="51" t="s">
        <v>69</v>
      </c>
    </row>
    <row r="96" spans="1:1">
      <c r="A96" s="51" t="s">
        <v>57</v>
      </c>
    </row>
    <row r="97" spans="1:1">
      <c r="A97" s="51" t="s">
        <v>95</v>
      </c>
    </row>
    <row r="98" spans="1:1">
      <c r="A98" s="51" t="s">
        <v>30</v>
      </c>
    </row>
    <row r="99" spans="1:1">
      <c r="A99" s="51" t="s">
        <v>75</v>
      </c>
    </row>
    <row r="100" spans="1:1">
      <c r="A100" s="48" t="s">
        <v>8</v>
      </c>
    </row>
    <row r="101" spans="1:1">
      <c r="A101" s="51" t="s">
        <v>82</v>
      </c>
    </row>
    <row r="102" spans="1:1">
      <c r="A102" s="51" t="s">
        <v>50</v>
      </c>
    </row>
    <row r="103" spans="1:1">
      <c r="A103" s="51" t="s">
        <v>248</v>
      </c>
    </row>
  </sheetData>
  <sortState ref="A2:A102">
    <sortCondition ref="A2"/>
  </sortState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E30" sqref="E30"/>
    </sheetView>
  </sheetViews>
  <sheetFormatPr baseColWidth="10" defaultColWidth="8.83203125" defaultRowHeight="14" x14ac:dyDescent="0"/>
  <cols>
    <col min="1" max="1" width="29.5" bestFit="1" customWidth="1"/>
  </cols>
  <sheetData>
    <row r="1" spans="1:3">
      <c r="A1" t="s">
        <v>113</v>
      </c>
      <c r="C1" t="s">
        <v>115</v>
      </c>
    </row>
    <row r="3" spans="1:3">
      <c r="A3" t="s">
        <v>114</v>
      </c>
    </row>
    <row r="4" spans="1:3">
      <c r="A4" t="s">
        <v>106</v>
      </c>
    </row>
    <row r="5" spans="1:3">
      <c r="A5" s="11" t="s">
        <v>107</v>
      </c>
    </row>
    <row r="6" spans="1:3">
      <c r="A6" t="s">
        <v>108</v>
      </c>
    </row>
    <row r="7" spans="1:3">
      <c r="A7" s="10" t="s">
        <v>109</v>
      </c>
    </row>
    <row r="8" spans="1:3">
      <c r="A8" t="s">
        <v>110</v>
      </c>
    </row>
    <row r="9" spans="1:3">
      <c r="A9" t="s">
        <v>111</v>
      </c>
    </row>
    <row r="10" spans="1:3">
      <c r="A10" t="s">
        <v>112</v>
      </c>
    </row>
    <row r="12" spans="1:3">
      <c r="A12" t="s">
        <v>172</v>
      </c>
    </row>
    <row r="13" spans="1:3">
      <c r="A13" t="s">
        <v>173</v>
      </c>
    </row>
    <row r="14" spans="1:3">
      <c r="A14" t="s">
        <v>174</v>
      </c>
    </row>
    <row r="15" spans="1:3">
      <c r="A15" t="s">
        <v>175</v>
      </c>
    </row>
    <row r="16" spans="1:3">
      <c r="A16" t="s">
        <v>176</v>
      </c>
    </row>
    <row r="17" spans="1:1">
      <c r="A17" s="10" t="s">
        <v>177</v>
      </c>
    </row>
    <row r="18" spans="1:1">
      <c r="A18" s="10" t="s">
        <v>178</v>
      </c>
    </row>
    <row r="19" spans="1:1">
      <c r="A19" t="s">
        <v>179</v>
      </c>
    </row>
    <row r="20" spans="1:1">
      <c r="A20" s="11" t="s">
        <v>180</v>
      </c>
    </row>
    <row r="21" spans="1:1">
      <c r="A21" s="11" t="s">
        <v>181</v>
      </c>
    </row>
    <row r="22" spans="1:1">
      <c r="A22" s="11" t="s">
        <v>182</v>
      </c>
    </row>
    <row r="23" spans="1:1">
      <c r="A23" t="s">
        <v>183</v>
      </c>
    </row>
    <row r="24" spans="1:1">
      <c r="A24" s="11" t="s">
        <v>184</v>
      </c>
    </row>
    <row r="25" spans="1:1">
      <c r="A25" s="11" t="s">
        <v>185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6"/>
  <sheetViews>
    <sheetView workbookViewId="0">
      <selection activeCell="K5" sqref="K5"/>
    </sheetView>
  </sheetViews>
  <sheetFormatPr baseColWidth="10" defaultColWidth="8.83203125" defaultRowHeight="14" x14ac:dyDescent="0"/>
  <cols>
    <col min="2" max="2" width="15" customWidth="1"/>
    <col min="3" max="3" width="22" customWidth="1"/>
    <col min="5" max="5" width="12" bestFit="1" customWidth="1"/>
    <col min="6" max="6" width="15.33203125" bestFit="1" customWidth="1"/>
    <col min="8" max="8" width="18" bestFit="1" customWidth="1"/>
    <col min="9" max="9" width="24.33203125" bestFit="1" customWidth="1"/>
    <col min="10" max="10" width="12.83203125" customWidth="1"/>
    <col min="11" max="11" width="9.5" bestFit="1" customWidth="1"/>
  </cols>
  <sheetData>
    <row r="1" spans="2:13">
      <c r="B1" s="96" t="s">
        <v>3</v>
      </c>
      <c r="C1" s="96"/>
      <c r="E1" s="96" t="s">
        <v>20</v>
      </c>
      <c r="F1" s="96"/>
      <c r="H1" s="96" t="s">
        <v>25</v>
      </c>
      <c r="I1" s="96"/>
      <c r="K1" t="s">
        <v>105</v>
      </c>
      <c r="L1" s="5"/>
    </row>
    <row r="2" spans="2:13">
      <c r="B2" s="2" t="s">
        <v>4</v>
      </c>
      <c r="C2" s="3">
        <v>6.7500000000000004E-4</v>
      </c>
      <c r="E2" s="1" t="s">
        <v>23</v>
      </c>
      <c r="F2" s="4">
        <f>3.6/100000</f>
        <v>3.6000000000000001E-5</v>
      </c>
      <c r="H2" s="1" t="s">
        <v>247</v>
      </c>
      <c r="I2" s="4"/>
    </row>
    <row r="3" spans="2:13">
      <c r="B3" s="2" t="s">
        <v>5</v>
      </c>
      <c r="C3" s="3">
        <v>4.2682926829268296E-3</v>
      </c>
      <c r="E3" s="1" t="s">
        <v>24</v>
      </c>
      <c r="F3" s="18">
        <f>8/1150000</f>
        <v>6.956521739130435E-6</v>
      </c>
      <c r="H3" s="1" t="s">
        <v>26</v>
      </c>
      <c r="I3" s="4">
        <f>0.53/100000</f>
        <v>5.3000000000000001E-6</v>
      </c>
      <c r="K3" s="50">
        <v>9.9999999999999995E-8</v>
      </c>
    </row>
    <row r="4" spans="2:13">
      <c r="B4" s="2" t="s">
        <v>6</v>
      </c>
      <c r="C4" s="3">
        <v>1.0515247108307E-4</v>
      </c>
      <c r="E4" s="1" t="s">
        <v>47</v>
      </c>
      <c r="H4" s="1" t="s">
        <v>27</v>
      </c>
      <c r="I4" s="3">
        <f>189/3554000</f>
        <v>5.3179516038266745E-5</v>
      </c>
    </row>
    <row r="5" spans="2:13">
      <c r="B5" s="2" t="s">
        <v>7</v>
      </c>
      <c r="C5" s="3">
        <v>6.3829787234042498E-3</v>
      </c>
      <c r="E5" s="1" t="s">
        <v>48</v>
      </c>
      <c r="F5" s="4">
        <f>155/235000</f>
        <v>6.5957446808510639E-4</v>
      </c>
      <c r="H5" s="1" t="s">
        <v>28</v>
      </c>
      <c r="I5" s="4">
        <f>0.41/100000</f>
        <v>4.0999999999999997E-6</v>
      </c>
    </row>
    <row r="6" spans="2:13">
      <c r="B6" s="2" t="s">
        <v>8</v>
      </c>
      <c r="C6" s="3">
        <v>5.8651026392961898E-4</v>
      </c>
      <c r="E6" s="1" t="s">
        <v>49</v>
      </c>
      <c r="F6" s="4"/>
      <c r="H6" s="1" t="s">
        <v>29</v>
      </c>
      <c r="I6" s="3">
        <f>5/579000</f>
        <v>8.6355785837651129E-6</v>
      </c>
    </row>
    <row r="7" spans="2:13">
      <c r="B7" s="2" t="s">
        <v>9</v>
      </c>
      <c r="C7" s="3">
        <v>4.3767163180817901E-4</v>
      </c>
      <c r="E7" s="1" t="s">
        <v>50</v>
      </c>
      <c r="F7" s="4">
        <f>1.58/100000</f>
        <v>1.5800000000000001E-5</v>
      </c>
      <c r="H7" s="1" t="s">
        <v>30</v>
      </c>
      <c r="I7" s="4">
        <f>0.09/100000</f>
        <v>8.9999999999999996E-7</v>
      </c>
    </row>
    <row r="8" spans="2:13">
      <c r="B8" s="2" t="s">
        <v>10</v>
      </c>
      <c r="C8" s="3">
        <v>4.8936170212765995E-4</v>
      </c>
      <c r="E8" s="1" t="s">
        <v>51</v>
      </c>
      <c r="F8" s="4"/>
      <c r="H8" s="1" t="s">
        <v>31</v>
      </c>
      <c r="I8" s="4">
        <f>0.11/100000</f>
        <v>1.1000000000000001E-6</v>
      </c>
    </row>
    <row r="9" spans="2:13">
      <c r="B9" s="2" t="s">
        <v>11</v>
      </c>
      <c r="C9" s="4">
        <v>9.5633187772925802E-4</v>
      </c>
      <c r="E9" s="1" t="s">
        <v>52</v>
      </c>
      <c r="F9" s="4"/>
      <c r="H9" s="1" t="s">
        <v>32</v>
      </c>
      <c r="I9" s="4">
        <f>0.46/100000</f>
        <v>4.6E-6</v>
      </c>
      <c r="M9" s="3">
        <v>6.6708807416772004E-5</v>
      </c>
    </row>
    <row r="10" spans="2:13">
      <c r="B10" s="2" t="s">
        <v>12</v>
      </c>
      <c r="C10" s="4">
        <v>1.25E-3</v>
      </c>
      <c r="E10" s="1" t="s">
        <v>53</v>
      </c>
      <c r="F10" s="3">
        <f>1/200000</f>
        <v>5.0000000000000004E-6</v>
      </c>
      <c r="H10" s="1" t="s">
        <v>33</v>
      </c>
      <c r="I10" s="4"/>
    </row>
    <row r="11" spans="2:13">
      <c r="B11" s="2" t="s">
        <v>13</v>
      </c>
      <c r="C11" s="4">
        <v>2.2552537160430499E-4</v>
      </c>
      <c r="E11" s="1" t="s">
        <v>54</v>
      </c>
      <c r="H11" s="1" t="s">
        <v>34</v>
      </c>
      <c r="I11" s="4">
        <f>0.11/100000</f>
        <v>1.1000000000000001E-6</v>
      </c>
    </row>
    <row r="12" spans="2:13">
      <c r="B12" s="2" t="s">
        <v>14</v>
      </c>
      <c r="C12" s="4">
        <v>3.82238126219909E-5</v>
      </c>
      <c r="E12" s="1" t="s">
        <v>55</v>
      </c>
      <c r="H12" s="1" t="s">
        <v>58</v>
      </c>
      <c r="I12" s="4"/>
    </row>
    <row r="13" spans="2:13">
      <c r="B13" s="2" t="s">
        <v>15</v>
      </c>
      <c r="C13" s="4">
        <v>1.76056338028169E-4</v>
      </c>
      <c r="E13" s="1" t="s">
        <v>56</v>
      </c>
      <c r="H13" s="1" t="s">
        <v>59</v>
      </c>
      <c r="I13" s="4"/>
    </row>
    <row r="14" spans="2:13">
      <c r="B14" s="2" t="s">
        <v>16</v>
      </c>
      <c r="C14" s="4">
        <v>3.94929531763008E-4</v>
      </c>
      <c r="E14" s="1" t="s">
        <v>57</v>
      </c>
      <c r="F14" s="18">
        <f>65/946000</f>
        <v>6.8710359408033822E-5</v>
      </c>
      <c r="H14" s="1" t="s">
        <v>60</v>
      </c>
      <c r="I14" s="4"/>
    </row>
    <row r="15" spans="2:13">
      <c r="B15" s="2" t="s">
        <v>17</v>
      </c>
      <c r="C15" s="4">
        <v>4.7633433154624399E-4</v>
      </c>
      <c r="E15" s="1" t="s">
        <v>66</v>
      </c>
      <c r="H15" s="1" t="s">
        <v>61</v>
      </c>
      <c r="I15" s="4"/>
    </row>
    <row r="16" spans="2:13">
      <c r="B16" s="2" t="s">
        <v>18</v>
      </c>
      <c r="C16" s="4">
        <v>0</v>
      </c>
      <c r="E16" s="1" t="s">
        <v>67</v>
      </c>
      <c r="F16" s="4">
        <f>178/(3834000*0.05)</f>
        <v>9.2853416797078773E-4</v>
      </c>
      <c r="H16" s="1" t="s">
        <v>62</v>
      </c>
      <c r="I16" s="4">
        <f>352/54000</f>
        <v>6.5185185185185181E-3</v>
      </c>
    </row>
    <row r="17" spans="2:9">
      <c r="B17" s="2" t="s">
        <v>19</v>
      </c>
      <c r="C17" s="4">
        <v>4.4993409562518903E-3</v>
      </c>
      <c r="E17" s="1" t="s">
        <v>74</v>
      </c>
      <c r="F17" s="4">
        <f>870/303000</f>
        <v>2.8712871287128712E-3</v>
      </c>
      <c r="H17" s="1" t="s">
        <v>63</v>
      </c>
      <c r="I17" s="4"/>
    </row>
    <row r="18" spans="2:9">
      <c r="B18" s="1" t="s">
        <v>21</v>
      </c>
      <c r="E18" s="1" t="s">
        <v>75</v>
      </c>
      <c r="H18" s="1" t="s">
        <v>64</v>
      </c>
      <c r="I18" s="4"/>
    </row>
    <row r="19" spans="2:9">
      <c r="B19" s="2" t="s">
        <v>22</v>
      </c>
      <c r="C19" s="3">
        <f>162/295000</f>
        <v>5.4915254237288132E-4</v>
      </c>
      <c r="E19" s="1" t="s">
        <v>81</v>
      </c>
      <c r="H19" s="1" t="s">
        <v>58</v>
      </c>
      <c r="I19" s="4"/>
    </row>
    <row r="20" spans="2:9">
      <c r="B20" s="2" t="s">
        <v>35</v>
      </c>
      <c r="E20" s="1" t="s">
        <v>82</v>
      </c>
      <c r="H20" s="1" t="s">
        <v>65</v>
      </c>
      <c r="I20" s="4"/>
    </row>
    <row r="21" spans="2:9">
      <c r="B21" s="2" t="s">
        <v>36</v>
      </c>
      <c r="E21" s="1" t="s">
        <v>83</v>
      </c>
      <c r="H21" s="1" t="s">
        <v>68</v>
      </c>
      <c r="I21" s="4"/>
    </row>
    <row r="22" spans="2:9">
      <c r="B22" s="2" t="s">
        <v>37</v>
      </c>
      <c r="C22" s="3">
        <f>0.47/100000</f>
        <v>4.6999999999999999E-6</v>
      </c>
      <c r="E22" s="1" t="s">
        <v>91</v>
      </c>
      <c r="F22" s="18">
        <f>88/4428000</f>
        <v>1.9873532068654019E-5</v>
      </c>
      <c r="H22" s="1" t="s">
        <v>69</v>
      </c>
      <c r="I22" s="4">
        <f>1.94/100000</f>
        <v>1.9400000000000001E-5</v>
      </c>
    </row>
    <row r="23" spans="2:9">
      <c r="B23" s="2" t="s">
        <v>38</v>
      </c>
      <c r="H23" s="1" t="s">
        <v>70</v>
      </c>
      <c r="I23" s="4"/>
    </row>
    <row r="24" spans="2:9">
      <c r="B24" s="2" t="s">
        <v>39</v>
      </c>
      <c r="C24" s="3">
        <f>38/100000</f>
        <v>3.8000000000000002E-4</v>
      </c>
      <c r="H24" s="1" t="s">
        <v>71</v>
      </c>
      <c r="I24" s="4">
        <f>11.52/100000</f>
        <v>1.1519999999999999E-4</v>
      </c>
    </row>
    <row r="25" spans="2:9">
      <c r="B25" s="2" t="s">
        <v>40</v>
      </c>
      <c r="C25" s="3">
        <f>2.3/100000</f>
        <v>2.2999999999999997E-5</v>
      </c>
      <c r="H25" s="1" t="s">
        <v>76</v>
      </c>
      <c r="I25" s="4">
        <f>2.66/100000</f>
        <v>2.6600000000000003E-5</v>
      </c>
    </row>
    <row r="26" spans="2:9">
      <c r="B26" s="2" t="s">
        <v>41</v>
      </c>
      <c r="H26" s="1" t="s">
        <v>77</v>
      </c>
      <c r="I26" s="4">
        <f>0.55/100000</f>
        <v>5.5000000000000007E-6</v>
      </c>
    </row>
    <row r="27" spans="2:9">
      <c r="B27" s="2" t="s">
        <v>42</v>
      </c>
      <c r="C27">
        <f>616/536000</f>
        <v>1.1492537313432835E-3</v>
      </c>
      <c r="H27" s="1" t="s">
        <v>78</v>
      </c>
      <c r="I27" s="4">
        <f>0.08/100000</f>
        <v>7.9999999999999996E-7</v>
      </c>
    </row>
    <row r="28" spans="2:9">
      <c r="B28" s="2" t="s">
        <v>43</v>
      </c>
      <c r="H28" s="1" t="s">
        <v>79</v>
      </c>
      <c r="I28" t="s">
        <v>192</v>
      </c>
    </row>
    <row r="29" spans="2:9">
      <c r="B29" s="2" t="s">
        <v>44</v>
      </c>
      <c r="C29" s="3">
        <f>(4/3)*(215/536000)</f>
        <v>5.3482587064676611E-4</v>
      </c>
      <c r="H29" s="1" t="s">
        <v>80</v>
      </c>
      <c r="I29" s="4">
        <f>4.48/100000</f>
        <v>4.4800000000000005E-5</v>
      </c>
    </row>
    <row r="30" spans="2:9">
      <c r="B30" s="2" t="s">
        <v>45</v>
      </c>
      <c r="H30" s="1" t="s">
        <v>84</v>
      </c>
      <c r="I30" s="4"/>
    </row>
    <row r="31" spans="2:9">
      <c r="B31" s="2" t="s">
        <v>46</v>
      </c>
      <c r="C31" s="3">
        <f>15/82000</f>
        <v>1.8292682926829268E-4</v>
      </c>
      <c r="H31" s="1" t="s">
        <v>85</v>
      </c>
      <c r="I31" s="4"/>
    </row>
    <row r="32" spans="2:9">
      <c r="B32" s="2" t="s">
        <v>72</v>
      </c>
      <c r="H32" s="1" t="s">
        <v>86</v>
      </c>
      <c r="I32" s="4"/>
    </row>
    <row r="33" spans="2:9">
      <c r="B33" s="2" t="s">
        <v>73</v>
      </c>
      <c r="C33" s="4">
        <f>11800/2406000</f>
        <v>4.9044056525353284E-3</v>
      </c>
      <c r="H33" s="1" t="s">
        <v>92</v>
      </c>
      <c r="I33" s="4"/>
    </row>
    <row r="34" spans="2:9">
      <c r="B34" s="2" t="s">
        <v>87</v>
      </c>
      <c r="H34" s="1" t="s">
        <v>93</v>
      </c>
      <c r="I34" s="4">
        <f>0.06/100000</f>
        <v>5.9999999999999997E-7</v>
      </c>
    </row>
    <row r="35" spans="2:9">
      <c r="B35" s="2" t="s">
        <v>88</v>
      </c>
      <c r="C35" s="4">
        <f>14.84/100000</f>
        <v>1.484E-4</v>
      </c>
      <c r="H35" s="1" t="s">
        <v>94</v>
      </c>
      <c r="I35" s="4">
        <f>0.24/100000</f>
        <v>2.3999999999999999E-6</v>
      </c>
    </row>
    <row r="36" spans="2:9">
      <c r="B36" s="2" t="s">
        <v>89</v>
      </c>
      <c r="H36" s="1" t="s">
        <v>95</v>
      </c>
      <c r="I36" s="4">
        <f>0.5/100000</f>
        <v>5.0000000000000004E-6</v>
      </c>
    </row>
    <row r="37" spans="2:9">
      <c r="B37" s="2" t="s">
        <v>90</v>
      </c>
      <c r="H37" s="1" t="s">
        <v>96</v>
      </c>
      <c r="I37" s="4">
        <f>1.34/100000</f>
        <v>1.34E-5</v>
      </c>
    </row>
    <row r="38" spans="2:9">
      <c r="H38" s="1" t="s">
        <v>97</v>
      </c>
      <c r="I38" s="4">
        <f>0.19/100000</f>
        <v>1.9E-6</v>
      </c>
    </row>
    <row r="39" spans="2:9">
      <c r="H39" s="1" t="s">
        <v>98</v>
      </c>
      <c r="I39" s="4"/>
    </row>
    <row r="40" spans="2:9">
      <c r="H40" s="1" t="s">
        <v>99</v>
      </c>
      <c r="I40" s="4">
        <f>3.1/100000</f>
        <v>3.1000000000000001E-5</v>
      </c>
    </row>
    <row r="41" spans="2:9">
      <c r="H41" s="1" t="s">
        <v>100</v>
      </c>
      <c r="I41" s="4">
        <f>1.87/100000</f>
        <v>1.8700000000000001E-5</v>
      </c>
    </row>
    <row r="42" spans="2:9">
      <c r="H42" s="1" t="s">
        <v>101</v>
      </c>
      <c r="I42" s="4"/>
    </row>
    <row r="43" spans="2:9">
      <c r="H43" s="1" t="s">
        <v>102</v>
      </c>
      <c r="I43" s="4">
        <f>0.47/100000</f>
        <v>4.6999999999999999E-6</v>
      </c>
    </row>
    <row r="44" spans="2:9">
      <c r="H44" s="1" t="s">
        <v>103</v>
      </c>
      <c r="I44" s="4">
        <f>0.51/100000</f>
        <v>5.1000000000000003E-6</v>
      </c>
    </row>
    <row r="45" spans="2:9">
      <c r="H45" s="1" t="s">
        <v>104</v>
      </c>
      <c r="I45" s="4">
        <f>5.25/100000</f>
        <v>5.2500000000000002E-5</v>
      </c>
    </row>
    <row r="46" spans="2:9">
      <c r="I46" s="4">
        <f>386/22354000</f>
        <v>1.7267603113536729E-5</v>
      </c>
    </row>
  </sheetData>
  <mergeCells count="3">
    <mergeCell ref="B1:C1"/>
    <mergeCell ref="E1:F1"/>
    <mergeCell ref="H1:I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317"/>
  <sheetViews>
    <sheetView workbookViewId="0">
      <selection activeCell="C62" sqref="C62"/>
    </sheetView>
  </sheetViews>
  <sheetFormatPr baseColWidth="10" defaultColWidth="8.83203125" defaultRowHeight="14" x14ac:dyDescent="0"/>
  <cols>
    <col min="1" max="1" width="13.83203125" bestFit="1" customWidth="1"/>
    <col min="2" max="2" width="10" customWidth="1"/>
    <col min="3" max="3" width="15.5" bestFit="1" customWidth="1"/>
    <col min="4" max="4" width="13.33203125" bestFit="1" customWidth="1"/>
    <col min="5" max="5" width="15.6640625" bestFit="1" customWidth="1"/>
    <col min="6" max="6" width="16.6640625" bestFit="1" customWidth="1"/>
    <col min="7" max="7" width="13.83203125" bestFit="1" customWidth="1"/>
    <col min="8" max="8" width="10.1640625" bestFit="1" customWidth="1"/>
    <col min="9" max="9" width="26" bestFit="1" customWidth="1"/>
    <col min="10" max="10" width="10.1640625" bestFit="1" customWidth="1"/>
    <col min="11" max="11" width="18" bestFit="1" customWidth="1"/>
    <col min="12" max="12" width="27.1640625" bestFit="1" customWidth="1"/>
    <col min="13" max="13" width="35.6640625" bestFit="1" customWidth="1"/>
    <col min="14" max="14" width="35" bestFit="1" customWidth="1"/>
    <col min="15" max="15" width="60.33203125" bestFit="1" customWidth="1"/>
    <col min="16" max="16" width="25.5" bestFit="1" customWidth="1"/>
    <col min="17" max="17" width="27.6640625" bestFit="1" customWidth="1"/>
    <col min="18" max="18" width="25.83203125" bestFit="1" customWidth="1"/>
    <col min="19" max="19" width="27.5" bestFit="1" customWidth="1"/>
  </cols>
  <sheetData>
    <row r="1" spans="1:134" s="12" customFormat="1">
      <c r="B1" s="19" t="s">
        <v>197</v>
      </c>
      <c r="C1" s="49" t="s">
        <v>198</v>
      </c>
      <c r="D1" s="49" t="s">
        <v>199</v>
      </c>
      <c r="E1" s="49" t="s">
        <v>200</v>
      </c>
      <c r="F1" s="49" t="s">
        <v>178</v>
      </c>
      <c r="G1" s="49" t="s">
        <v>201</v>
      </c>
      <c r="H1" s="49" t="s">
        <v>202</v>
      </c>
      <c r="I1" s="49" t="s">
        <v>203</v>
      </c>
      <c r="J1" s="49" t="s">
        <v>204</v>
      </c>
      <c r="K1" s="49" t="s">
        <v>205</v>
      </c>
      <c r="L1" s="49" t="s">
        <v>206</v>
      </c>
      <c r="M1" s="49" t="s">
        <v>207</v>
      </c>
      <c r="N1" s="49" t="s">
        <v>208</v>
      </c>
      <c r="O1" s="49" t="s">
        <v>209</v>
      </c>
      <c r="P1" s="49" t="s">
        <v>210</v>
      </c>
      <c r="Q1" s="49" t="s">
        <v>211</v>
      </c>
      <c r="R1" s="49" t="s">
        <v>212</v>
      </c>
      <c r="S1" s="49" t="s">
        <v>213</v>
      </c>
    </row>
    <row r="2" spans="1:134">
      <c r="A2" s="2" t="s">
        <v>4</v>
      </c>
      <c r="B2" s="13">
        <f>'Kidnapping Statistics'!$C2</f>
        <v>6.7500000000000004E-4</v>
      </c>
      <c r="C2" s="13">
        <f>'Kidnapping Statistics'!$C2*1.05</f>
        <v>7.0875000000000007E-4</v>
      </c>
      <c r="D2" s="13">
        <f>'Kidnapping Statistics'!$C2*1.05</f>
        <v>7.0875000000000007E-4</v>
      </c>
      <c r="E2" s="13">
        <f>'Kidnapping Statistics'!$C2</f>
        <v>6.7500000000000004E-4</v>
      </c>
      <c r="F2" s="13">
        <f>'Kidnapping Statistics'!$C2</f>
        <v>6.7500000000000004E-4</v>
      </c>
      <c r="G2" s="13">
        <f>'Kidnapping Statistics'!$C2</f>
        <v>6.7500000000000004E-4</v>
      </c>
      <c r="H2" s="13">
        <f>'Kidnapping Statistics'!$C2</f>
        <v>6.7500000000000004E-4</v>
      </c>
      <c r="I2" s="13">
        <f>'Kidnapping Statistics'!$C2</f>
        <v>6.7500000000000004E-4</v>
      </c>
      <c r="J2" s="13">
        <f>'Kidnapping Statistics'!$C2</f>
        <v>6.7500000000000004E-4</v>
      </c>
      <c r="K2" s="13">
        <f>'Kidnapping Statistics'!$C2</f>
        <v>6.7500000000000004E-4</v>
      </c>
      <c r="L2" s="13">
        <f>'Kidnapping Statistics'!$C2</f>
        <v>6.7500000000000004E-4</v>
      </c>
      <c r="M2" s="13">
        <f>'Kidnapping Statistics'!$C2</f>
        <v>6.7500000000000004E-4</v>
      </c>
      <c r="N2" s="13">
        <f>'Kidnapping Statistics'!$C2</f>
        <v>6.7500000000000004E-4</v>
      </c>
      <c r="O2" s="13">
        <f>'Kidnapping Statistics'!$C2</f>
        <v>6.7500000000000004E-4</v>
      </c>
      <c r="P2" s="13">
        <f>'Kidnapping Statistics'!$C2</f>
        <v>6.7500000000000004E-4</v>
      </c>
      <c r="Q2" s="13">
        <f>'Kidnapping Statistics'!$C2</f>
        <v>6.7500000000000004E-4</v>
      </c>
      <c r="R2" s="13">
        <f>'Kidnapping Statistics'!$C2</f>
        <v>6.7500000000000004E-4</v>
      </c>
      <c r="S2" s="13">
        <f>'Kidnapping Statistics'!$C2</f>
        <v>6.7500000000000004E-4</v>
      </c>
    </row>
    <row r="3" spans="1:134" s="10" customFormat="1">
      <c r="A3" s="2" t="s">
        <v>5</v>
      </c>
      <c r="B3" s="98">
        <f>'Kidnapping Statistics'!$C3</f>
        <v>4.2682926829268296E-3</v>
      </c>
      <c r="C3" s="98">
        <f>'Kidnapping Statistics'!$C3*1.05</f>
        <v>4.4817073170731712E-3</v>
      </c>
      <c r="D3" s="98">
        <f>'Kidnapping Statistics'!$C3*1.05</f>
        <v>4.4817073170731712E-3</v>
      </c>
      <c r="E3" s="98">
        <f>'Kidnapping Statistics'!$C3</f>
        <v>4.2682926829268296E-3</v>
      </c>
      <c r="F3" s="98">
        <f>'Kidnapping Statistics'!$C3</f>
        <v>4.2682926829268296E-3</v>
      </c>
      <c r="G3" s="98">
        <f>'Kidnapping Statistics'!$C3</f>
        <v>4.2682926829268296E-3</v>
      </c>
      <c r="H3" s="98">
        <f>'Kidnapping Statistics'!$C3</f>
        <v>4.2682926829268296E-3</v>
      </c>
      <c r="I3" s="98">
        <f>'Kidnapping Statistics'!$C3</f>
        <v>4.2682926829268296E-3</v>
      </c>
      <c r="J3" s="98">
        <f>'Kidnapping Statistics'!$C3</f>
        <v>4.2682926829268296E-3</v>
      </c>
      <c r="K3" s="98">
        <f>'Kidnapping Statistics'!$C3</f>
        <v>4.2682926829268296E-3</v>
      </c>
      <c r="L3" s="98">
        <f>'Kidnapping Statistics'!$C3</f>
        <v>4.2682926829268296E-3</v>
      </c>
      <c r="M3" s="98">
        <f>'Kidnapping Statistics'!$C3</f>
        <v>4.2682926829268296E-3</v>
      </c>
      <c r="N3" s="98">
        <f>'Kidnapping Statistics'!$C3</f>
        <v>4.2682926829268296E-3</v>
      </c>
      <c r="O3" s="98">
        <f>'Kidnapping Statistics'!$C3</f>
        <v>4.2682926829268296E-3</v>
      </c>
      <c r="P3" s="98">
        <f>'Kidnapping Statistics'!$C3</f>
        <v>4.2682926829268296E-3</v>
      </c>
      <c r="Q3" s="98">
        <f>'Kidnapping Statistics'!$C3</f>
        <v>4.2682926829268296E-3</v>
      </c>
      <c r="R3" s="98">
        <f>'Kidnapping Statistics'!$C3</f>
        <v>4.2682926829268296E-3</v>
      </c>
      <c r="S3" s="98">
        <f>'Kidnapping Statistics'!$C3</f>
        <v>4.2682926829268296E-3</v>
      </c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</row>
    <row r="4" spans="1:134">
      <c r="A4" s="2" t="s">
        <v>6</v>
      </c>
      <c r="B4" s="13">
        <f>'Kidnapping Statistics'!$C4</f>
        <v>1.0515247108307E-4</v>
      </c>
      <c r="C4" s="13">
        <f>'Kidnapping Statistics'!$C4*1.05</f>
        <v>1.1041009463722351E-4</v>
      </c>
      <c r="D4" s="13">
        <f>'Kidnapping Statistics'!$C4*1.05</f>
        <v>1.1041009463722351E-4</v>
      </c>
      <c r="E4" s="13">
        <f>'Kidnapping Statistics'!$C4</f>
        <v>1.0515247108307E-4</v>
      </c>
      <c r="F4" s="13">
        <f>'Kidnapping Statistics'!$C4</f>
        <v>1.0515247108307E-4</v>
      </c>
      <c r="G4" s="13">
        <f>'Kidnapping Statistics'!$C4</f>
        <v>1.0515247108307E-4</v>
      </c>
      <c r="H4" s="13">
        <f>'Kidnapping Statistics'!$C4</f>
        <v>1.0515247108307E-4</v>
      </c>
      <c r="I4" s="13">
        <f>'Kidnapping Statistics'!$C4</f>
        <v>1.0515247108307E-4</v>
      </c>
      <c r="J4" s="13">
        <f>'Kidnapping Statistics'!$C4</f>
        <v>1.0515247108307E-4</v>
      </c>
      <c r="K4" s="13">
        <f>'Kidnapping Statistics'!$C4</f>
        <v>1.0515247108307E-4</v>
      </c>
      <c r="L4" s="13">
        <f>'Kidnapping Statistics'!$C4</f>
        <v>1.0515247108307E-4</v>
      </c>
      <c r="M4" s="13">
        <f>'Kidnapping Statistics'!$C4</f>
        <v>1.0515247108307E-4</v>
      </c>
      <c r="N4" s="13">
        <f>'Kidnapping Statistics'!$C4</f>
        <v>1.0515247108307E-4</v>
      </c>
      <c r="O4" s="13">
        <f>'Kidnapping Statistics'!$C4</f>
        <v>1.0515247108307E-4</v>
      </c>
      <c r="P4" s="13">
        <f>'Kidnapping Statistics'!$C4</f>
        <v>1.0515247108307E-4</v>
      </c>
      <c r="Q4" s="13">
        <f>'Kidnapping Statistics'!$C4</f>
        <v>1.0515247108307E-4</v>
      </c>
      <c r="R4" s="13">
        <f>'Kidnapping Statistics'!$C4</f>
        <v>1.0515247108307E-4</v>
      </c>
      <c r="S4" s="13">
        <f>'Kidnapping Statistics'!$C4</f>
        <v>1.0515247108307E-4</v>
      </c>
    </row>
    <row r="5" spans="1:134">
      <c r="A5" s="2" t="s">
        <v>7</v>
      </c>
      <c r="B5" s="13">
        <f>'Kidnapping Statistics'!$C5</f>
        <v>6.3829787234042498E-3</v>
      </c>
      <c r="C5" s="13">
        <f>'Kidnapping Statistics'!$C5*1.05</f>
        <v>6.7021276595744623E-3</v>
      </c>
      <c r="D5" s="13">
        <f>'Kidnapping Statistics'!$C5*1.05</f>
        <v>6.7021276595744623E-3</v>
      </c>
      <c r="E5" s="13">
        <f>'Kidnapping Statistics'!$C5</f>
        <v>6.3829787234042498E-3</v>
      </c>
      <c r="F5" s="13">
        <f>'Kidnapping Statistics'!$C5</f>
        <v>6.3829787234042498E-3</v>
      </c>
      <c r="G5" s="13">
        <f>'Kidnapping Statistics'!$C5</f>
        <v>6.3829787234042498E-3</v>
      </c>
      <c r="H5" s="13">
        <f>'Kidnapping Statistics'!$C5</f>
        <v>6.3829787234042498E-3</v>
      </c>
      <c r="I5" s="13">
        <f>'Kidnapping Statistics'!$C5</f>
        <v>6.3829787234042498E-3</v>
      </c>
      <c r="J5" s="13">
        <f>'Kidnapping Statistics'!$C5</f>
        <v>6.3829787234042498E-3</v>
      </c>
      <c r="K5" s="13">
        <f>'Kidnapping Statistics'!$C5</f>
        <v>6.3829787234042498E-3</v>
      </c>
      <c r="L5" s="13">
        <f>'Kidnapping Statistics'!$C5</f>
        <v>6.3829787234042498E-3</v>
      </c>
      <c r="M5" s="13">
        <f>'Kidnapping Statistics'!$C5</f>
        <v>6.3829787234042498E-3</v>
      </c>
      <c r="N5" s="13">
        <f>'Kidnapping Statistics'!$C5</f>
        <v>6.3829787234042498E-3</v>
      </c>
      <c r="O5" s="13">
        <f>'Kidnapping Statistics'!$C5</f>
        <v>6.3829787234042498E-3</v>
      </c>
      <c r="P5" s="13">
        <f>'Kidnapping Statistics'!$C5</f>
        <v>6.3829787234042498E-3</v>
      </c>
      <c r="Q5" s="13">
        <f>'Kidnapping Statistics'!$C5</f>
        <v>6.3829787234042498E-3</v>
      </c>
      <c r="R5" s="13">
        <f>'Kidnapping Statistics'!$C5</f>
        <v>6.3829787234042498E-3</v>
      </c>
      <c r="S5" s="13">
        <f>'Kidnapping Statistics'!$C5</f>
        <v>6.3829787234042498E-3</v>
      </c>
    </row>
    <row r="6" spans="1:134">
      <c r="A6" s="2" t="s">
        <v>8</v>
      </c>
      <c r="B6" s="13">
        <f>'Kidnapping Statistics'!$C6</f>
        <v>5.8651026392961898E-4</v>
      </c>
      <c r="C6" s="13">
        <f>'Kidnapping Statistics'!$C6*1.05</f>
        <v>6.1583577712609992E-4</v>
      </c>
      <c r="D6" s="13">
        <f>'Kidnapping Statistics'!$C6*1.05</f>
        <v>6.1583577712609992E-4</v>
      </c>
      <c r="E6" s="13">
        <f>'Kidnapping Statistics'!$C6</f>
        <v>5.8651026392961898E-4</v>
      </c>
      <c r="F6" s="13">
        <f>'Kidnapping Statistics'!$C6</f>
        <v>5.8651026392961898E-4</v>
      </c>
      <c r="G6" s="13">
        <f>'Kidnapping Statistics'!$C6</f>
        <v>5.8651026392961898E-4</v>
      </c>
      <c r="H6" s="13">
        <f>'Kidnapping Statistics'!$C6</f>
        <v>5.8651026392961898E-4</v>
      </c>
      <c r="I6" s="13">
        <f>'Kidnapping Statistics'!$C6</f>
        <v>5.8651026392961898E-4</v>
      </c>
      <c r="J6" s="13">
        <f>'Kidnapping Statistics'!$C6</f>
        <v>5.8651026392961898E-4</v>
      </c>
      <c r="K6" s="13">
        <f>'Kidnapping Statistics'!$C6</f>
        <v>5.8651026392961898E-4</v>
      </c>
      <c r="L6" s="13">
        <f>'Kidnapping Statistics'!$C6</f>
        <v>5.8651026392961898E-4</v>
      </c>
      <c r="M6" s="13">
        <f>'Kidnapping Statistics'!$C6</f>
        <v>5.8651026392961898E-4</v>
      </c>
      <c r="N6" s="13">
        <f>'Kidnapping Statistics'!$C6</f>
        <v>5.8651026392961898E-4</v>
      </c>
      <c r="O6" s="13">
        <f>'Kidnapping Statistics'!$C6</f>
        <v>5.8651026392961898E-4</v>
      </c>
      <c r="P6" s="13">
        <f>'Kidnapping Statistics'!$C6</f>
        <v>5.8651026392961898E-4</v>
      </c>
      <c r="Q6" s="13">
        <f>'Kidnapping Statistics'!$C6</f>
        <v>5.8651026392961898E-4</v>
      </c>
      <c r="R6" s="13">
        <f>'Kidnapping Statistics'!$C6</f>
        <v>5.8651026392961898E-4</v>
      </c>
      <c r="S6" s="13">
        <f>'Kidnapping Statistics'!$C6</f>
        <v>5.8651026392961898E-4</v>
      </c>
    </row>
    <row r="7" spans="1:134">
      <c r="A7" s="2" t="s">
        <v>9</v>
      </c>
      <c r="B7" s="13">
        <f>'Kidnapping Statistics'!$C7</f>
        <v>4.3767163180817901E-4</v>
      </c>
      <c r="C7" s="13">
        <f>'Kidnapping Statistics'!$C7*1.05</f>
        <v>4.5955521339858797E-4</v>
      </c>
      <c r="D7" s="13">
        <f>'Kidnapping Statistics'!$C7*1.05</f>
        <v>4.5955521339858797E-4</v>
      </c>
      <c r="E7" s="13">
        <f>'Kidnapping Statistics'!$C7</f>
        <v>4.3767163180817901E-4</v>
      </c>
      <c r="F7" s="13">
        <f>'Kidnapping Statistics'!$C7</f>
        <v>4.3767163180817901E-4</v>
      </c>
      <c r="G7" s="13">
        <f>'Kidnapping Statistics'!$C7</f>
        <v>4.3767163180817901E-4</v>
      </c>
      <c r="H7" s="13">
        <f>'Kidnapping Statistics'!$C7</f>
        <v>4.3767163180817901E-4</v>
      </c>
      <c r="I7" s="13">
        <f>'Kidnapping Statistics'!$C7</f>
        <v>4.3767163180817901E-4</v>
      </c>
      <c r="J7" s="13">
        <f>'Kidnapping Statistics'!$C7</f>
        <v>4.3767163180817901E-4</v>
      </c>
      <c r="K7" s="13">
        <f>'Kidnapping Statistics'!$C7</f>
        <v>4.3767163180817901E-4</v>
      </c>
      <c r="L7" s="13">
        <f>'Kidnapping Statistics'!$C7</f>
        <v>4.3767163180817901E-4</v>
      </c>
      <c r="M7" s="13">
        <f>'Kidnapping Statistics'!$C7</f>
        <v>4.3767163180817901E-4</v>
      </c>
      <c r="N7" s="13">
        <f>'Kidnapping Statistics'!$C7</f>
        <v>4.3767163180817901E-4</v>
      </c>
      <c r="O7" s="13">
        <f>'Kidnapping Statistics'!$C7</f>
        <v>4.3767163180817901E-4</v>
      </c>
      <c r="P7" s="13">
        <f>'Kidnapping Statistics'!$C7</f>
        <v>4.3767163180817901E-4</v>
      </c>
      <c r="Q7" s="13">
        <f>'Kidnapping Statistics'!$C7</f>
        <v>4.3767163180817901E-4</v>
      </c>
      <c r="R7" s="13">
        <f>'Kidnapping Statistics'!$C7</f>
        <v>4.3767163180817901E-4</v>
      </c>
      <c r="S7" s="13">
        <f>'Kidnapping Statistics'!$C7</f>
        <v>4.3767163180817901E-4</v>
      </c>
    </row>
    <row r="8" spans="1:134">
      <c r="A8" s="68" t="s">
        <v>268</v>
      </c>
      <c r="B8" s="13">
        <f>'Kidnapping Statistics'!$C8</f>
        <v>4.8936170212765995E-4</v>
      </c>
      <c r="C8" s="13">
        <f>'Kidnapping Statistics'!$C8*1.05</f>
        <v>5.1382978723404297E-4</v>
      </c>
      <c r="D8" s="13">
        <f>'Kidnapping Statistics'!$C8*1.05</f>
        <v>5.1382978723404297E-4</v>
      </c>
      <c r="E8" s="13">
        <f>'Kidnapping Statistics'!$C8</f>
        <v>4.8936170212765995E-4</v>
      </c>
      <c r="F8" s="13">
        <f>'Kidnapping Statistics'!$C8</f>
        <v>4.8936170212765995E-4</v>
      </c>
      <c r="G8" s="13">
        <f>'Kidnapping Statistics'!$C8</f>
        <v>4.8936170212765995E-4</v>
      </c>
      <c r="H8" s="13">
        <f>'Kidnapping Statistics'!$C8</f>
        <v>4.8936170212765995E-4</v>
      </c>
      <c r="I8" s="13">
        <f>'Kidnapping Statistics'!$C8</f>
        <v>4.8936170212765995E-4</v>
      </c>
      <c r="J8" s="13">
        <f>'Kidnapping Statistics'!$C8</f>
        <v>4.8936170212765995E-4</v>
      </c>
      <c r="K8" s="13">
        <f>'Kidnapping Statistics'!$C8</f>
        <v>4.8936170212765995E-4</v>
      </c>
      <c r="L8" s="13">
        <f>'Kidnapping Statistics'!$C8</f>
        <v>4.8936170212765995E-4</v>
      </c>
      <c r="M8" s="13">
        <f>'Kidnapping Statistics'!$C8</f>
        <v>4.8936170212765995E-4</v>
      </c>
      <c r="N8" s="13">
        <f>'Kidnapping Statistics'!$C8</f>
        <v>4.8936170212765995E-4</v>
      </c>
      <c r="O8" s="13">
        <f>'Kidnapping Statistics'!$C8</f>
        <v>4.8936170212765995E-4</v>
      </c>
      <c r="P8" s="13">
        <f>'Kidnapping Statistics'!$C8</f>
        <v>4.8936170212765995E-4</v>
      </c>
      <c r="Q8" s="13">
        <f>'Kidnapping Statistics'!$C8</f>
        <v>4.8936170212765995E-4</v>
      </c>
      <c r="R8" s="13">
        <f>'Kidnapping Statistics'!$C8</f>
        <v>4.8936170212765995E-4</v>
      </c>
      <c r="S8" s="13">
        <f>'Kidnapping Statistics'!$C8</f>
        <v>4.8936170212765995E-4</v>
      </c>
    </row>
    <row r="9" spans="1:134">
      <c r="A9" s="2" t="s">
        <v>11</v>
      </c>
      <c r="B9" s="13">
        <f>'Kidnapping Statistics'!$C9</f>
        <v>9.5633187772925802E-4</v>
      </c>
      <c r="C9" s="13">
        <f>'Kidnapping Statistics'!$C9*1.05</f>
        <v>1.0041484716157209E-3</v>
      </c>
      <c r="D9" s="13">
        <f>'Kidnapping Statistics'!$C9*1.05</f>
        <v>1.0041484716157209E-3</v>
      </c>
      <c r="E9" s="13">
        <f>'Kidnapping Statistics'!$C9</f>
        <v>9.5633187772925802E-4</v>
      </c>
      <c r="F9" s="13">
        <f>'Kidnapping Statistics'!$C9</f>
        <v>9.5633187772925802E-4</v>
      </c>
      <c r="G9" s="13">
        <f>'Kidnapping Statistics'!$C9</f>
        <v>9.5633187772925802E-4</v>
      </c>
      <c r="H9" s="13">
        <f>'Kidnapping Statistics'!$C9</f>
        <v>9.5633187772925802E-4</v>
      </c>
      <c r="I9" s="13">
        <f>'Kidnapping Statistics'!$C9</f>
        <v>9.5633187772925802E-4</v>
      </c>
      <c r="J9" s="13">
        <f>'Kidnapping Statistics'!$C9</f>
        <v>9.5633187772925802E-4</v>
      </c>
      <c r="K9" s="13">
        <f>'Kidnapping Statistics'!$C9</f>
        <v>9.5633187772925802E-4</v>
      </c>
      <c r="L9" s="13">
        <f>'Kidnapping Statistics'!$C9</f>
        <v>9.5633187772925802E-4</v>
      </c>
      <c r="M9" s="13">
        <f>'Kidnapping Statistics'!$C9</f>
        <v>9.5633187772925802E-4</v>
      </c>
      <c r="N9" s="13">
        <f>'Kidnapping Statistics'!$C9</f>
        <v>9.5633187772925802E-4</v>
      </c>
      <c r="O9" s="13">
        <f>'Kidnapping Statistics'!$C9</f>
        <v>9.5633187772925802E-4</v>
      </c>
      <c r="P9" s="13">
        <f>'Kidnapping Statistics'!$C9</f>
        <v>9.5633187772925802E-4</v>
      </c>
      <c r="Q9" s="13">
        <f>'Kidnapping Statistics'!$C9</f>
        <v>9.5633187772925802E-4</v>
      </c>
      <c r="R9" s="13">
        <f>'Kidnapping Statistics'!$C9</f>
        <v>9.5633187772925802E-4</v>
      </c>
      <c r="S9" s="13">
        <f>'Kidnapping Statistics'!$C9</f>
        <v>9.5633187772925802E-4</v>
      </c>
    </row>
    <row r="10" spans="1:134">
      <c r="A10" s="2" t="s">
        <v>12</v>
      </c>
      <c r="B10" s="13">
        <f>'Kidnapping Statistics'!$C10</f>
        <v>1.25E-3</v>
      </c>
      <c r="C10" s="13">
        <f>'Kidnapping Statistics'!$C10*1.05</f>
        <v>1.3125000000000001E-3</v>
      </c>
      <c r="D10" s="13">
        <f>'Kidnapping Statistics'!$C10*1.05</f>
        <v>1.3125000000000001E-3</v>
      </c>
      <c r="E10" s="13">
        <f>'Kidnapping Statistics'!$C10</f>
        <v>1.25E-3</v>
      </c>
      <c r="F10" s="13">
        <f>'Kidnapping Statistics'!$C10</f>
        <v>1.25E-3</v>
      </c>
      <c r="G10" s="13">
        <f>'Kidnapping Statistics'!$C10</f>
        <v>1.25E-3</v>
      </c>
      <c r="H10" s="13">
        <f>'Kidnapping Statistics'!$C10</f>
        <v>1.25E-3</v>
      </c>
      <c r="I10" s="13">
        <f>'Kidnapping Statistics'!$C10</f>
        <v>1.25E-3</v>
      </c>
      <c r="J10" s="13">
        <f>'Kidnapping Statistics'!$C10</f>
        <v>1.25E-3</v>
      </c>
      <c r="K10" s="13">
        <f>'Kidnapping Statistics'!$C10</f>
        <v>1.25E-3</v>
      </c>
      <c r="L10" s="13">
        <f>'Kidnapping Statistics'!$C10</f>
        <v>1.25E-3</v>
      </c>
      <c r="M10" s="13">
        <f>'Kidnapping Statistics'!$C10</f>
        <v>1.25E-3</v>
      </c>
      <c r="N10" s="13">
        <f>'Kidnapping Statistics'!$C10</f>
        <v>1.25E-3</v>
      </c>
      <c r="O10" s="13">
        <f>'Kidnapping Statistics'!$C10</f>
        <v>1.25E-3</v>
      </c>
      <c r="P10" s="13">
        <f>'Kidnapping Statistics'!$C10</f>
        <v>1.25E-3</v>
      </c>
      <c r="Q10" s="13">
        <f>'Kidnapping Statistics'!$C10</f>
        <v>1.25E-3</v>
      </c>
      <c r="R10" s="13">
        <f>'Kidnapping Statistics'!$C10</f>
        <v>1.25E-3</v>
      </c>
      <c r="S10" s="13">
        <f>'Kidnapping Statistics'!$C10</f>
        <v>1.25E-3</v>
      </c>
    </row>
    <row r="11" spans="1:134">
      <c r="A11" s="2" t="s">
        <v>13</v>
      </c>
      <c r="B11" s="13">
        <f>'Kidnapping Statistics'!$C11</f>
        <v>2.2552537160430499E-4</v>
      </c>
      <c r="C11" s="13">
        <f>'Kidnapping Statistics'!$C11*1.05</f>
        <v>2.3680164018452025E-4</v>
      </c>
      <c r="D11" s="13">
        <f>'Kidnapping Statistics'!$C11*1.05</f>
        <v>2.3680164018452025E-4</v>
      </c>
      <c r="E11" s="13">
        <f>'Kidnapping Statistics'!$C11</f>
        <v>2.2552537160430499E-4</v>
      </c>
      <c r="F11" s="13">
        <f>'Kidnapping Statistics'!$C11</f>
        <v>2.2552537160430499E-4</v>
      </c>
      <c r="G11" s="13">
        <f>'Kidnapping Statistics'!$C11</f>
        <v>2.2552537160430499E-4</v>
      </c>
      <c r="H11" s="13">
        <f>'Kidnapping Statistics'!$C11</f>
        <v>2.2552537160430499E-4</v>
      </c>
      <c r="I11" s="13">
        <f>'Kidnapping Statistics'!$C11</f>
        <v>2.2552537160430499E-4</v>
      </c>
      <c r="J11" s="13">
        <f>'Kidnapping Statistics'!$C11</f>
        <v>2.2552537160430499E-4</v>
      </c>
      <c r="K11" s="13">
        <f>'Kidnapping Statistics'!$C11</f>
        <v>2.2552537160430499E-4</v>
      </c>
      <c r="L11" s="13">
        <f>'Kidnapping Statistics'!$C11</f>
        <v>2.2552537160430499E-4</v>
      </c>
      <c r="M11" s="13">
        <f>'Kidnapping Statistics'!$C11</f>
        <v>2.2552537160430499E-4</v>
      </c>
      <c r="N11" s="13">
        <f>'Kidnapping Statistics'!$C11</f>
        <v>2.2552537160430499E-4</v>
      </c>
      <c r="O11" s="13">
        <f>'Kidnapping Statistics'!$C11</f>
        <v>2.2552537160430499E-4</v>
      </c>
      <c r="P11" s="13">
        <f>'Kidnapping Statistics'!$C11</f>
        <v>2.2552537160430499E-4</v>
      </c>
      <c r="Q11" s="13">
        <f>'Kidnapping Statistics'!$C11</f>
        <v>2.2552537160430499E-4</v>
      </c>
      <c r="R11" s="13">
        <f>'Kidnapping Statistics'!$C11</f>
        <v>2.2552537160430499E-4</v>
      </c>
      <c r="S11" s="13">
        <f>'Kidnapping Statistics'!$C11</f>
        <v>2.2552537160430499E-4</v>
      </c>
    </row>
    <row r="12" spans="1:134">
      <c r="A12" s="2" t="s">
        <v>14</v>
      </c>
      <c r="B12" s="13">
        <f>'Kidnapping Statistics'!$C12</f>
        <v>3.82238126219909E-5</v>
      </c>
      <c r="C12" s="13">
        <f>'Kidnapping Statistics'!$C12*1.05</f>
        <v>4.0135003253090445E-5</v>
      </c>
      <c r="D12" s="13">
        <f>'Kidnapping Statistics'!$C12*1.05</f>
        <v>4.0135003253090445E-5</v>
      </c>
      <c r="E12" s="13">
        <f>'Kidnapping Statistics'!$C12</f>
        <v>3.82238126219909E-5</v>
      </c>
      <c r="F12" s="13">
        <f>'Kidnapping Statistics'!$C12</f>
        <v>3.82238126219909E-5</v>
      </c>
      <c r="G12" s="13">
        <f>'Kidnapping Statistics'!$C12</f>
        <v>3.82238126219909E-5</v>
      </c>
      <c r="H12" s="13">
        <f>'Kidnapping Statistics'!$C12</f>
        <v>3.82238126219909E-5</v>
      </c>
      <c r="I12" s="13">
        <f>'Kidnapping Statistics'!$C12</f>
        <v>3.82238126219909E-5</v>
      </c>
      <c r="J12" s="13">
        <f>'Kidnapping Statistics'!$C12</f>
        <v>3.82238126219909E-5</v>
      </c>
      <c r="K12" s="13">
        <f>'Kidnapping Statistics'!$C12</f>
        <v>3.82238126219909E-5</v>
      </c>
      <c r="L12" s="13">
        <f>'Kidnapping Statistics'!$C12</f>
        <v>3.82238126219909E-5</v>
      </c>
      <c r="M12" s="13">
        <f>'Kidnapping Statistics'!$C12</f>
        <v>3.82238126219909E-5</v>
      </c>
      <c r="N12" s="13">
        <f>'Kidnapping Statistics'!$C12</f>
        <v>3.82238126219909E-5</v>
      </c>
      <c r="O12" s="13">
        <f>'Kidnapping Statistics'!$C12</f>
        <v>3.82238126219909E-5</v>
      </c>
      <c r="P12" s="13">
        <f>'Kidnapping Statistics'!$C12</f>
        <v>3.82238126219909E-5</v>
      </c>
      <c r="Q12" s="13">
        <f>'Kidnapping Statistics'!$C12</f>
        <v>3.82238126219909E-5</v>
      </c>
      <c r="R12" s="13">
        <f>'Kidnapping Statistics'!$C12</f>
        <v>3.82238126219909E-5</v>
      </c>
      <c r="S12" s="13">
        <f>'Kidnapping Statistics'!$C12</f>
        <v>3.82238126219909E-5</v>
      </c>
    </row>
    <row r="13" spans="1:134">
      <c r="A13" s="2" t="s">
        <v>15</v>
      </c>
      <c r="B13" s="13">
        <f>'Kidnapping Statistics'!$C13</f>
        <v>1.76056338028169E-4</v>
      </c>
      <c r="C13" s="13">
        <f>'Kidnapping Statistics'!$C13*1.05</f>
        <v>1.8485915492957744E-4</v>
      </c>
      <c r="D13" s="13">
        <f>'Kidnapping Statistics'!$C13*1.05</f>
        <v>1.8485915492957744E-4</v>
      </c>
      <c r="E13" s="13">
        <f>'Kidnapping Statistics'!$C13</f>
        <v>1.76056338028169E-4</v>
      </c>
      <c r="F13" s="13">
        <f>'Kidnapping Statistics'!$C13</f>
        <v>1.76056338028169E-4</v>
      </c>
      <c r="G13" s="13">
        <f>'Kidnapping Statistics'!$C13</f>
        <v>1.76056338028169E-4</v>
      </c>
      <c r="H13" s="13">
        <f>'Kidnapping Statistics'!$C13</f>
        <v>1.76056338028169E-4</v>
      </c>
      <c r="I13" s="13">
        <f>'Kidnapping Statistics'!$C13</f>
        <v>1.76056338028169E-4</v>
      </c>
      <c r="J13" s="13">
        <f>'Kidnapping Statistics'!$C13</f>
        <v>1.76056338028169E-4</v>
      </c>
      <c r="K13" s="13">
        <f>'Kidnapping Statistics'!$C13</f>
        <v>1.76056338028169E-4</v>
      </c>
      <c r="L13" s="13">
        <f>'Kidnapping Statistics'!$C13</f>
        <v>1.76056338028169E-4</v>
      </c>
      <c r="M13" s="13">
        <f>'Kidnapping Statistics'!$C13</f>
        <v>1.76056338028169E-4</v>
      </c>
      <c r="N13" s="13">
        <f>'Kidnapping Statistics'!$C13</f>
        <v>1.76056338028169E-4</v>
      </c>
      <c r="O13" s="13">
        <f>'Kidnapping Statistics'!$C13</f>
        <v>1.76056338028169E-4</v>
      </c>
      <c r="P13" s="13">
        <f>'Kidnapping Statistics'!$C13</f>
        <v>1.76056338028169E-4</v>
      </c>
      <c r="Q13" s="13">
        <f>'Kidnapping Statistics'!$C13</f>
        <v>1.76056338028169E-4</v>
      </c>
      <c r="R13" s="13">
        <f>'Kidnapping Statistics'!$C13</f>
        <v>1.76056338028169E-4</v>
      </c>
      <c r="S13" s="13">
        <f>'Kidnapping Statistics'!$C13</f>
        <v>1.76056338028169E-4</v>
      </c>
    </row>
    <row r="14" spans="1:134">
      <c r="A14" s="2" t="s">
        <v>16</v>
      </c>
      <c r="B14" s="13">
        <f>'Kidnapping Statistics'!$C14</f>
        <v>3.94929531763008E-4</v>
      </c>
      <c r="C14" s="13">
        <f>'Kidnapping Statistics'!$C14*1.05</f>
        <v>4.1467600835115841E-4</v>
      </c>
      <c r="D14" s="13">
        <f>'Kidnapping Statistics'!$C14*1.05</f>
        <v>4.1467600835115841E-4</v>
      </c>
      <c r="E14" s="13">
        <f>'Kidnapping Statistics'!$C14</f>
        <v>3.94929531763008E-4</v>
      </c>
      <c r="F14" s="13">
        <f>'Kidnapping Statistics'!$C14</f>
        <v>3.94929531763008E-4</v>
      </c>
      <c r="G14" s="13">
        <f>'Kidnapping Statistics'!$C14</f>
        <v>3.94929531763008E-4</v>
      </c>
      <c r="H14" s="13">
        <f>'Kidnapping Statistics'!$C14</f>
        <v>3.94929531763008E-4</v>
      </c>
      <c r="I14" s="13">
        <f>'Kidnapping Statistics'!$C14</f>
        <v>3.94929531763008E-4</v>
      </c>
      <c r="J14" s="13">
        <f>'Kidnapping Statistics'!$C14</f>
        <v>3.94929531763008E-4</v>
      </c>
      <c r="K14" s="13">
        <f>'Kidnapping Statistics'!$C14</f>
        <v>3.94929531763008E-4</v>
      </c>
      <c r="L14" s="13">
        <f>'Kidnapping Statistics'!$C14</f>
        <v>3.94929531763008E-4</v>
      </c>
      <c r="M14" s="13">
        <f>'Kidnapping Statistics'!$C14</f>
        <v>3.94929531763008E-4</v>
      </c>
      <c r="N14" s="13">
        <f>'Kidnapping Statistics'!$C14</f>
        <v>3.94929531763008E-4</v>
      </c>
      <c r="O14" s="13">
        <f>'Kidnapping Statistics'!$C14</f>
        <v>3.94929531763008E-4</v>
      </c>
      <c r="P14" s="13">
        <f>'Kidnapping Statistics'!$C14</f>
        <v>3.94929531763008E-4</v>
      </c>
      <c r="Q14" s="13">
        <f>'Kidnapping Statistics'!$C14</f>
        <v>3.94929531763008E-4</v>
      </c>
      <c r="R14" s="13">
        <f>'Kidnapping Statistics'!$C14</f>
        <v>3.94929531763008E-4</v>
      </c>
      <c r="S14" s="13">
        <f>'Kidnapping Statistics'!$C14</f>
        <v>3.94929531763008E-4</v>
      </c>
    </row>
    <row r="15" spans="1:134">
      <c r="A15" s="2" t="s">
        <v>17</v>
      </c>
      <c r="B15" s="13">
        <f>'Kidnapping Statistics'!$C15</f>
        <v>4.7633433154624399E-4</v>
      </c>
      <c r="C15" s="13">
        <f>'Kidnapping Statistics'!$C15*1.05</f>
        <v>5.0015104812355625E-4</v>
      </c>
      <c r="D15" s="13">
        <f>'Kidnapping Statistics'!$C15*1.05</f>
        <v>5.0015104812355625E-4</v>
      </c>
      <c r="E15" s="13">
        <f>'Kidnapping Statistics'!$C15</f>
        <v>4.7633433154624399E-4</v>
      </c>
      <c r="F15" s="13">
        <f>'Kidnapping Statistics'!$C15</f>
        <v>4.7633433154624399E-4</v>
      </c>
      <c r="G15" s="13">
        <f>'Kidnapping Statistics'!$C15</f>
        <v>4.7633433154624399E-4</v>
      </c>
      <c r="H15" s="13">
        <f>'Kidnapping Statistics'!$C15</f>
        <v>4.7633433154624399E-4</v>
      </c>
      <c r="I15" s="13">
        <f>'Kidnapping Statistics'!$C15</f>
        <v>4.7633433154624399E-4</v>
      </c>
      <c r="J15" s="13">
        <f>'Kidnapping Statistics'!$C15</f>
        <v>4.7633433154624399E-4</v>
      </c>
      <c r="K15" s="13">
        <f>'Kidnapping Statistics'!$C15</f>
        <v>4.7633433154624399E-4</v>
      </c>
      <c r="L15" s="13">
        <f>'Kidnapping Statistics'!$C15</f>
        <v>4.7633433154624399E-4</v>
      </c>
      <c r="M15" s="13">
        <f>'Kidnapping Statistics'!$C15</f>
        <v>4.7633433154624399E-4</v>
      </c>
      <c r="N15" s="13">
        <f>'Kidnapping Statistics'!$C15</f>
        <v>4.7633433154624399E-4</v>
      </c>
      <c r="O15" s="13">
        <f>'Kidnapping Statistics'!$C15</f>
        <v>4.7633433154624399E-4</v>
      </c>
      <c r="P15" s="13">
        <f>'Kidnapping Statistics'!$C15</f>
        <v>4.7633433154624399E-4</v>
      </c>
      <c r="Q15" s="13">
        <f>'Kidnapping Statistics'!$C15</f>
        <v>4.7633433154624399E-4</v>
      </c>
      <c r="R15" s="13">
        <f>'Kidnapping Statistics'!$C15</f>
        <v>4.7633433154624399E-4</v>
      </c>
      <c r="S15" s="13">
        <f>'Kidnapping Statistics'!$C15</f>
        <v>4.7633433154624399E-4</v>
      </c>
    </row>
    <row r="16" spans="1:134">
      <c r="A16" s="2" t="s">
        <v>18</v>
      </c>
      <c r="B16" s="13">
        <f>'Kidnapping Statistics'!$C16</f>
        <v>0</v>
      </c>
      <c r="C16" s="13">
        <f>'Kidnapping Statistics'!$C16*1.05</f>
        <v>0</v>
      </c>
      <c r="D16" s="13">
        <f>'Kidnapping Statistics'!$C16*1.05</f>
        <v>0</v>
      </c>
      <c r="E16" s="13">
        <f>'Kidnapping Statistics'!$C16</f>
        <v>0</v>
      </c>
      <c r="F16" s="13">
        <f>'Kidnapping Statistics'!$C16</f>
        <v>0</v>
      </c>
      <c r="G16" s="13">
        <f>'Kidnapping Statistics'!$C16</f>
        <v>0</v>
      </c>
      <c r="H16" s="13">
        <f>'Kidnapping Statistics'!$C16</f>
        <v>0</v>
      </c>
      <c r="I16" s="13">
        <f>'Kidnapping Statistics'!$C16</f>
        <v>0</v>
      </c>
      <c r="J16" s="13">
        <f>'Kidnapping Statistics'!$C16</f>
        <v>0</v>
      </c>
      <c r="K16" s="13">
        <f>'Kidnapping Statistics'!$C16</f>
        <v>0</v>
      </c>
      <c r="L16" s="13">
        <f>'Kidnapping Statistics'!$C16</f>
        <v>0</v>
      </c>
      <c r="M16" s="13">
        <f>'Kidnapping Statistics'!$C16</f>
        <v>0</v>
      </c>
      <c r="N16" s="13">
        <f>'Kidnapping Statistics'!$C16</f>
        <v>0</v>
      </c>
      <c r="O16" s="13">
        <f>'Kidnapping Statistics'!$C16</f>
        <v>0</v>
      </c>
      <c r="P16" s="13">
        <f>'Kidnapping Statistics'!$C16</f>
        <v>0</v>
      </c>
      <c r="Q16" s="13">
        <f>'Kidnapping Statistics'!$C16</f>
        <v>0</v>
      </c>
      <c r="R16" s="13">
        <f>'Kidnapping Statistics'!$C16</f>
        <v>0</v>
      </c>
      <c r="S16" s="13">
        <f>'Kidnapping Statistics'!$C16</f>
        <v>0</v>
      </c>
    </row>
    <row r="17" spans="1:19">
      <c r="A17" s="2" t="s">
        <v>19</v>
      </c>
      <c r="B17" s="13">
        <f>'Kidnapping Statistics'!$C17</f>
        <v>4.4993409562518903E-3</v>
      </c>
      <c r="C17" s="13">
        <f>'Kidnapping Statistics'!$C17*1.05</f>
        <v>4.7243080040644848E-3</v>
      </c>
      <c r="D17" s="13">
        <f>'Kidnapping Statistics'!$C17*1.05</f>
        <v>4.7243080040644848E-3</v>
      </c>
      <c r="E17" s="13">
        <f>'Kidnapping Statistics'!$C17</f>
        <v>4.4993409562518903E-3</v>
      </c>
      <c r="F17" s="13">
        <f>'Kidnapping Statistics'!$C17</f>
        <v>4.4993409562518903E-3</v>
      </c>
      <c r="G17" s="13">
        <f>'Kidnapping Statistics'!$C17</f>
        <v>4.4993409562518903E-3</v>
      </c>
      <c r="H17" s="13">
        <f>'Kidnapping Statistics'!$C17</f>
        <v>4.4993409562518903E-3</v>
      </c>
      <c r="I17" s="13">
        <f>'Kidnapping Statistics'!$C17</f>
        <v>4.4993409562518903E-3</v>
      </c>
      <c r="J17" s="13">
        <f>'Kidnapping Statistics'!$C17</f>
        <v>4.4993409562518903E-3</v>
      </c>
      <c r="K17" s="13">
        <f>'Kidnapping Statistics'!$C17</f>
        <v>4.4993409562518903E-3</v>
      </c>
      <c r="L17" s="13">
        <f>'Kidnapping Statistics'!$C17</f>
        <v>4.4993409562518903E-3</v>
      </c>
      <c r="M17" s="13">
        <f>'Kidnapping Statistics'!$C17</f>
        <v>4.4993409562518903E-3</v>
      </c>
      <c r="N17" s="13">
        <f>'Kidnapping Statistics'!$C17</f>
        <v>4.4993409562518903E-3</v>
      </c>
      <c r="O17" s="13">
        <f>'Kidnapping Statistics'!$C17</f>
        <v>4.4993409562518903E-3</v>
      </c>
      <c r="P17" s="13">
        <f>'Kidnapping Statistics'!$C17</f>
        <v>4.4993409562518903E-3</v>
      </c>
      <c r="Q17" s="13">
        <f>'Kidnapping Statistics'!$C17</f>
        <v>4.4993409562518903E-3</v>
      </c>
      <c r="R17" s="13">
        <f>'Kidnapping Statistics'!$C17</f>
        <v>4.4993409562518903E-3</v>
      </c>
      <c r="S17" s="13">
        <f>'Kidnapping Statistics'!$C17</f>
        <v>4.4993409562518903E-3</v>
      </c>
    </row>
    <row r="18" spans="1:19">
      <c r="A18" s="1" t="s">
        <v>21</v>
      </c>
      <c r="B18" s="13">
        <f>'Kidnapping Statistics'!$C18</f>
        <v>0</v>
      </c>
      <c r="C18" s="13">
        <f>'Kidnapping Statistics'!$C18*1.05</f>
        <v>0</v>
      </c>
      <c r="D18" s="13">
        <f>'Kidnapping Statistics'!$C18*1.05</f>
        <v>0</v>
      </c>
      <c r="E18" s="13">
        <f>'Kidnapping Statistics'!$C18</f>
        <v>0</v>
      </c>
      <c r="F18" s="13">
        <f>'Kidnapping Statistics'!$C18</f>
        <v>0</v>
      </c>
      <c r="G18" s="13">
        <f>'Kidnapping Statistics'!$C18</f>
        <v>0</v>
      </c>
      <c r="H18" s="13">
        <f>'Kidnapping Statistics'!$C18</f>
        <v>0</v>
      </c>
      <c r="I18" s="13">
        <f>'Kidnapping Statistics'!$C18</f>
        <v>0</v>
      </c>
      <c r="J18" s="13">
        <f>'Kidnapping Statistics'!$C18</f>
        <v>0</v>
      </c>
      <c r="K18" s="13">
        <f>'Kidnapping Statistics'!$C18</f>
        <v>0</v>
      </c>
      <c r="L18" s="13">
        <f>'Kidnapping Statistics'!$C18</f>
        <v>0</v>
      </c>
      <c r="M18" s="13">
        <f>'Kidnapping Statistics'!$C18</f>
        <v>0</v>
      </c>
      <c r="N18" s="13">
        <f>'Kidnapping Statistics'!$C18</f>
        <v>0</v>
      </c>
      <c r="O18" s="13">
        <f>'Kidnapping Statistics'!$C18</f>
        <v>0</v>
      </c>
      <c r="P18" s="13">
        <f>'Kidnapping Statistics'!$C18</f>
        <v>0</v>
      </c>
      <c r="Q18" s="13">
        <f>'Kidnapping Statistics'!$C18</f>
        <v>0</v>
      </c>
      <c r="R18" s="13">
        <f>'Kidnapping Statistics'!$C18</f>
        <v>0</v>
      </c>
      <c r="S18" s="13">
        <f>'Kidnapping Statistics'!$C18</f>
        <v>0</v>
      </c>
    </row>
    <row r="19" spans="1:19">
      <c r="A19" s="2" t="s">
        <v>22</v>
      </c>
      <c r="B19" s="13">
        <f>'Kidnapping Statistics'!$C19</f>
        <v>5.4915254237288132E-4</v>
      </c>
      <c r="C19" s="13">
        <f>'Kidnapping Statistics'!$C19*1.05</f>
        <v>5.7661016949152539E-4</v>
      </c>
      <c r="D19" s="13">
        <f>'Kidnapping Statistics'!$C19*1.05</f>
        <v>5.7661016949152539E-4</v>
      </c>
      <c r="E19" s="13">
        <f>'Kidnapping Statistics'!$C19</f>
        <v>5.4915254237288132E-4</v>
      </c>
      <c r="F19" s="13">
        <f>'Kidnapping Statistics'!$C19</f>
        <v>5.4915254237288132E-4</v>
      </c>
      <c r="G19" s="13">
        <f>'Kidnapping Statistics'!$C19</f>
        <v>5.4915254237288132E-4</v>
      </c>
      <c r="H19" s="13">
        <f>'Kidnapping Statistics'!$C19</f>
        <v>5.4915254237288132E-4</v>
      </c>
      <c r="I19" s="13">
        <f>'Kidnapping Statistics'!$C19</f>
        <v>5.4915254237288132E-4</v>
      </c>
      <c r="J19" s="13">
        <f>'Kidnapping Statistics'!$C19</f>
        <v>5.4915254237288132E-4</v>
      </c>
      <c r="K19" s="13">
        <f>'Kidnapping Statistics'!$C19</f>
        <v>5.4915254237288132E-4</v>
      </c>
      <c r="L19" s="13">
        <f>'Kidnapping Statistics'!$C19</f>
        <v>5.4915254237288132E-4</v>
      </c>
      <c r="M19" s="13">
        <f>'Kidnapping Statistics'!$C19</f>
        <v>5.4915254237288132E-4</v>
      </c>
      <c r="N19" s="13">
        <f>'Kidnapping Statistics'!$C19</f>
        <v>5.4915254237288132E-4</v>
      </c>
      <c r="O19" s="13">
        <f>'Kidnapping Statistics'!$C19</f>
        <v>5.4915254237288132E-4</v>
      </c>
      <c r="P19" s="13">
        <f>'Kidnapping Statistics'!$C19</f>
        <v>5.4915254237288132E-4</v>
      </c>
      <c r="Q19" s="13">
        <f>'Kidnapping Statistics'!$C19</f>
        <v>5.4915254237288132E-4</v>
      </c>
      <c r="R19" s="13">
        <f>'Kidnapping Statistics'!$C19</f>
        <v>5.4915254237288132E-4</v>
      </c>
      <c r="S19" s="13">
        <f>'Kidnapping Statistics'!$C19</f>
        <v>5.4915254237288132E-4</v>
      </c>
    </row>
    <row r="20" spans="1:19">
      <c r="A20" s="2" t="s">
        <v>35</v>
      </c>
      <c r="B20" s="13">
        <f>'Kidnapping Statistics'!$C20</f>
        <v>0</v>
      </c>
      <c r="C20" s="13">
        <f>'Kidnapping Statistics'!$C20*1.05</f>
        <v>0</v>
      </c>
      <c r="D20" s="13">
        <f>'Kidnapping Statistics'!$C20*1.05</f>
        <v>0</v>
      </c>
      <c r="E20" s="13">
        <f>'Kidnapping Statistics'!$C20</f>
        <v>0</v>
      </c>
      <c r="F20" s="13">
        <f>'Kidnapping Statistics'!$C20</f>
        <v>0</v>
      </c>
      <c r="G20" s="13">
        <f>'Kidnapping Statistics'!$C20</f>
        <v>0</v>
      </c>
      <c r="H20" s="13">
        <f>'Kidnapping Statistics'!$C20</f>
        <v>0</v>
      </c>
      <c r="I20" s="13">
        <f>'Kidnapping Statistics'!$C20</f>
        <v>0</v>
      </c>
      <c r="J20" s="13">
        <f>'Kidnapping Statistics'!$C20</f>
        <v>0</v>
      </c>
      <c r="K20" s="13">
        <f>'Kidnapping Statistics'!$C20</f>
        <v>0</v>
      </c>
      <c r="L20" s="13">
        <f>'Kidnapping Statistics'!$C20</f>
        <v>0</v>
      </c>
      <c r="M20" s="13">
        <f>'Kidnapping Statistics'!$C20</f>
        <v>0</v>
      </c>
      <c r="N20" s="13">
        <f>'Kidnapping Statistics'!$C20</f>
        <v>0</v>
      </c>
      <c r="O20" s="13">
        <f>'Kidnapping Statistics'!$C20</f>
        <v>0</v>
      </c>
      <c r="P20" s="13">
        <f>'Kidnapping Statistics'!$C20</f>
        <v>0</v>
      </c>
      <c r="Q20" s="13">
        <f>'Kidnapping Statistics'!$C20</f>
        <v>0</v>
      </c>
      <c r="R20" s="13">
        <f>'Kidnapping Statistics'!$C20</f>
        <v>0</v>
      </c>
      <c r="S20" s="13">
        <f>'Kidnapping Statistics'!$C20</f>
        <v>0</v>
      </c>
    </row>
    <row r="21" spans="1:19">
      <c r="A21" s="2" t="s">
        <v>36</v>
      </c>
      <c r="B21" s="13">
        <f>'Kidnapping Statistics'!$C21</f>
        <v>0</v>
      </c>
      <c r="C21" s="13">
        <f>'Kidnapping Statistics'!$C21*1.05</f>
        <v>0</v>
      </c>
      <c r="D21" s="13">
        <f>'Kidnapping Statistics'!$C21*1.05</f>
        <v>0</v>
      </c>
      <c r="E21" s="13">
        <f>'Kidnapping Statistics'!$C21</f>
        <v>0</v>
      </c>
      <c r="F21" s="13">
        <f>'Kidnapping Statistics'!$C21</f>
        <v>0</v>
      </c>
      <c r="G21" s="13">
        <f>'Kidnapping Statistics'!$C21</f>
        <v>0</v>
      </c>
      <c r="H21" s="13">
        <f>'Kidnapping Statistics'!$C21</f>
        <v>0</v>
      </c>
      <c r="I21" s="13">
        <f>'Kidnapping Statistics'!$C21</f>
        <v>0</v>
      </c>
      <c r="J21" s="13">
        <f>'Kidnapping Statistics'!$C21</f>
        <v>0</v>
      </c>
      <c r="K21" s="13">
        <f>'Kidnapping Statistics'!$C21</f>
        <v>0</v>
      </c>
      <c r="L21" s="13">
        <f>'Kidnapping Statistics'!$C21</f>
        <v>0</v>
      </c>
      <c r="M21" s="13">
        <f>'Kidnapping Statistics'!$C21</f>
        <v>0</v>
      </c>
      <c r="N21" s="13">
        <f>'Kidnapping Statistics'!$C21</f>
        <v>0</v>
      </c>
      <c r="O21" s="13">
        <f>'Kidnapping Statistics'!$C21</f>
        <v>0</v>
      </c>
      <c r="P21" s="13">
        <f>'Kidnapping Statistics'!$C21</f>
        <v>0</v>
      </c>
      <c r="Q21" s="13">
        <f>'Kidnapping Statistics'!$C21</f>
        <v>0</v>
      </c>
      <c r="R21" s="13">
        <f>'Kidnapping Statistics'!$C21</f>
        <v>0</v>
      </c>
      <c r="S21" s="13">
        <f>'Kidnapping Statistics'!$C21</f>
        <v>0</v>
      </c>
    </row>
    <row r="22" spans="1:19">
      <c r="A22" s="2" t="s">
        <v>37</v>
      </c>
      <c r="B22" s="13">
        <f>'Kidnapping Statistics'!$C22</f>
        <v>4.6999999999999999E-6</v>
      </c>
      <c r="C22" s="13">
        <f>'Kidnapping Statistics'!$C22*1.05</f>
        <v>4.9350000000000002E-6</v>
      </c>
      <c r="D22" s="13">
        <f>'Kidnapping Statistics'!$C22*1.05</f>
        <v>4.9350000000000002E-6</v>
      </c>
      <c r="E22" s="13">
        <f>'Kidnapping Statistics'!$C22</f>
        <v>4.6999999999999999E-6</v>
      </c>
      <c r="F22" s="13">
        <f>'Kidnapping Statistics'!$C22</f>
        <v>4.6999999999999999E-6</v>
      </c>
      <c r="G22" s="13">
        <f>'Kidnapping Statistics'!$C22</f>
        <v>4.6999999999999999E-6</v>
      </c>
      <c r="H22" s="13">
        <f>'Kidnapping Statistics'!$C22</f>
        <v>4.6999999999999999E-6</v>
      </c>
      <c r="I22" s="13">
        <f>'Kidnapping Statistics'!$C22</f>
        <v>4.6999999999999999E-6</v>
      </c>
      <c r="J22" s="13">
        <f>'Kidnapping Statistics'!$C22</f>
        <v>4.6999999999999999E-6</v>
      </c>
      <c r="K22" s="13">
        <f>'Kidnapping Statistics'!$C22</f>
        <v>4.6999999999999999E-6</v>
      </c>
      <c r="L22" s="13">
        <f>'Kidnapping Statistics'!$C22</f>
        <v>4.6999999999999999E-6</v>
      </c>
      <c r="M22" s="13">
        <f>'Kidnapping Statistics'!$C22</f>
        <v>4.6999999999999999E-6</v>
      </c>
      <c r="N22" s="13">
        <f>'Kidnapping Statistics'!$C22</f>
        <v>4.6999999999999999E-6</v>
      </c>
      <c r="O22" s="13">
        <f>'Kidnapping Statistics'!$C22</f>
        <v>4.6999999999999999E-6</v>
      </c>
      <c r="P22" s="13">
        <f>'Kidnapping Statistics'!$C22</f>
        <v>4.6999999999999999E-6</v>
      </c>
      <c r="Q22" s="13">
        <f>'Kidnapping Statistics'!$C22</f>
        <v>4.6999999999999999E-6</v>
      </c>
      <c r="R22" s="13">
        <f>'Kidnapping Statistics'!$C22</f>
        <v>4.6999999999999999E-6</v>
      </c>
      <c r="S22" s="13">
        <f>'Kidnapping Statistics'!$C22</f>
        <v>4.6999999999999999E-6</v>
      </c>
    </row>
    <row r="23" spans="1:19">
      <c r="A23" s="2" t="s">
        <v>38</v>
      </c>
      <c r="B23" s="13">
        <f>'Kidnapping Statistics'!$C23</f>
        <v>0</v>
      </c>
      <c r="C23" s="13">
        <f>'Kidnapping Statistics'!$C23*1.05</f>
        <v>0</v>
      </c>
      <c r="D23" s="13">
        <f>'Kidnapping Statistics'!$C23*1.05</f>
        <v>0</v>
      </c>
      <c r="E23" s="13">
        <f>'Kidnapping Statistics'!$C23</f>
        <v>0</v>
      </c>
      <c r="F23" s="13">
        <f>'Kidnapping Statistics'!$C23</f>
        <v>0</v>
      </c>
      <c r="G23" s="13">
        <f>'Kidnapping Statistics'!$C23</f>
        <v>0</v>
      </c>
      <c r="H23" s="13">
        <f>'Kidnapping Statistics'!$C23</f>
        <v>0</v>
      </c>
      <c r="I23" s="13">
        <f>'Kidnapping Statistics'!$C23</f>
        <v>0</v>
      </c>
      <c r="J23" s="13">
        <f>'Kidnapping Statistics'!$C23</f>
        <v>0</v>
      </c>
      <c r="K23" s="13">
        <f>'Kidnapping Statistics'!$C23</f>
        <v>0</v>
      </c>
      <c r="L23" s="13">
        <f>'Kidnapping Statistics'!$C23</f>
        <v>0</v>
      </c>
      <c r="M23" s="13">
        <f>'Kidnapping Statistics'!$C23</f>
        <v>0</v>
      </c>
      <c r="N23" s="13">
        <f>'Kidnapping Statistics'!$C23</f>
        <v>0</v>
      </c>
      <c r="O23" s="13">
        <f>'Kidnapping Statistics'!$C23</f>
        <v>0</v>
      </c>
      <c r="P23" s="13">
        <f>'Kidnapping Statistics'!$C23</f>
        <v>0</v>
      </c>
      <c r="Q23" s="13">
        <f>'Kidnapping Statistics'!$C23</f>
        <v>0</v>
      </c>
      <c r="R23" s="13">
        <f>'Kidnapping Statistics'!$C23</f>
        <v>0</v>
      </c>
      <c r="S23" s="13">
        <f>'Kidnapping Statistics'!$C23</f>
        <v>0</v>
      </c>
    </row>
    <row r="24" spans="1:19">
      <c r="A24" s="2" t="s">
        <v>39</v>
      </c>
      <c r="B24" s="13">
        <f>'Kidnapping Statistics'!$C24</f>
        <v>3.8000000000000002E-4</v>
      </c>
      <c r="C24" s="13">
        <f>'Kidnapping Statistics'!$C24*1.05</f>
        <v>3.9900000000000005E-4</v>
      </c>
      <c r="D24" s="13">
        <f>'Kidnapping Statistics'!$C24*1.05</f>
        <v>3.9900000000000005E-4</v>
      </c>
      <c r="E24" s="13">
        <f>'Kidnapping Statistics'!$C24</f>
        <v>3.8000000000000002E-4</v>
      </c>
      <c r="F24" s="13">
        <f>'Kidnapping Statistics'!$C24</f>
        <v>3.8000000000000002E-4</v>
      </c>
      <c r="G24" s="13">
        <f>'Kidnapping Statistics'!$C24</f>
        <v>3.8000000000000002E-4</v>
      </c>
      <c r="H24" s="13">
        <f>'Kidnapping Statistics'!$C24</f>
        <v>3.8000000000000002E-4</v>
      </c>
      <c r="I24" s="13">
        <f>'Kidnapping Statistics'!$C24</f>
        <v>3.8000000000000002E-4</v>
      </c>
      <c r="J24" s="13">
        <f>'Kidnapping Statistics'!$C24</f>
        <v>3.8000000000000002E-4</v>
      </c>
      <c r="K24" s="13">
        <f>'Kidnapping Statistics'!$C24</f>
        <v>3.8000000000000002E-4</v>
      </c>
      <c r="L24" s="13">
        <f>'Kidnapping Statistics'!$C24</f>
        <v>3.8000000000000002E-4</v>
      </c>
      <c r="M24" s="13">
        <f>'Kidnapping Statistics'!$C24</f>
        <v>3.8000000000000002E-4</v>
      </c>
      <c r="N24" s="13">
        <f>'Kidnapping Statistics'!$C24</f>
        <v>3.8000000000000002E-4</v>
      </c>
      <c r="O24" s="13">
        <f>'Kidnapping Statistics'!$C24</f>
        <v>3.8000000000000002E-4</v>
      </c>
      <c r="P24" s="13">
        <f>'Kidnapping Statistics'!$C24</f>
        <v>3.8000000000000002E-4</v>
      </c>
      <c r="Q24" s="13">
        <f>'Kidnapping Statistics'!$C24</f>
        <v>3.8000000000000002E-4</v>
      </c>
      <c r="R24" s="13">
        <f>'Kidnapping Statistics'!$C24</f>
        <v>3.8000000000000002E-4</v>
      </c>
      <c r="S24" s="13">
        <f>'Kidnapping Statistics'!$C24</f>
        <v>3.8000000000000002E-4</v>
      </c>
    </row>
    <row r="25" spans="1:19">
      <c r="A25" s="2" t="s">
        <v>40</v>
      </c>
      <c r="B25" s="13">
        <f>'Kidnapping Statistics'!$C25</f>
        <v>2.2999999999999997E-5</v>
      </c>
      <c r="C25" s="13">
        <f>'Kidnapping Statistics'!$C25*1.05</f>
        <v>2.4149999999999997E-5</v>
      </c>
      <c r="D25" s="13">
        <f>'Kidnapping Statistics'!$C25*1.05</f>
        <v>2.4149999999999997E-5</v>
      </c>
      <c r="E25" s="13">
        <f>'Kidnapping Statistics'!$C25</f>
        <v>2.2999999999999997E-5</v>
      </c>
      <c r="F25" s="13">
        <f>'Kidnapping Statistics'!$C25</f>
        <v>2.2999999999999997E-5</v>
      </c>
      <c r="G25" s="13">
        <f>'Kidnapping Statistics'!$C25</f>
        <v>2.2999999999999997E-5</v>
      </c>
      <c r="H25" s="13">
        <f>'Kidnapping Statistics'!$C25</f>
        <v>2.2999999999999997E-5</v>
      </c>
      <c r="I25" s="13">
        <f>'Kidnapping Statistics'!$C25</f>
        <v>2.2999999999999997E-5</v>
      </c>
      <c r="J25" s="13">
        <f>'Kidnapping Statistics'!$C25</f>
        <v>2.2999999999999997E-5</v>
      </c>
      <c r="K25" s="13">
        <f>'Kidnapping Statistics'!$C25</f>
        <v>2.2999999999999997E-5</v>
      </c>
      <c r="L25" s="13">
        <f>'Kidnapping Statistics'!$C25</f>
        <v>2.2999999999999997E-5</v>
      </c>
      <c r="M25" s="13">
        <f>'Kidnapping Statistics'!$C25</f>
        <v>2.2999999999999997E-5</v>
      </c>
      <c r="N25" s="13">
        <f>'Kidnapping Statistics'!$C25</f>
        <v>2.2999999999999997E-5</v>
      </c>
      <c r="O25" s="13">
        <f>'Kidnapping Statistics'!$C25</f>
        <v>2.2999999999999997E-5</v>
      </c>
      <c r="P25" s="13">
        <f>'Kidnapping Statistics'!$C25</f>
        <v>2.2999999999999997E-5</v>
      </c>
      <c r="Q25" s="13">
        <f>'Kidnapping Statistics'!$C25</f>
        <v>2.2999999999999997E-5</v>
      </c>
      <c r="R25" s="13">
        <f>'Kidnapping Statistics'!$C25</f>
        <v>2.2999999999999997E-5</v>
      </c>
      <c r="S25" s="13">
        <f>'Kidnapping Statistics'!$C25</f>
        <v>2.2999999999999997E-5</v>
      </c>
    </row>
    <row r="26" spans="1:19">
      <c r="A26" s="2" t="s">
        <v>41</v>
      </c>
      <c r="B26" s="13">
        <f>'Kidnapping Statistics'!$C26</f>
        <v>0</v>
      </c>
      <c r="C26" s="13">
        <f>'Kidnapping Statistics'!$C26*1.05</f>
        <v>0</v>
      </c>
      <c r="D26" s="13">
        <f>'Kidnapping Statistics'!$C26*1.05</f>
        <v>0</v>
      </c>
      <c r="E26" s="13">
        <f>'Kidnapping Statistics'!$C26</f>
        <v>0</v>
      </c>
      <c r="F26" s="13">
        <f>'Kidnapping Statistics'!$C26</f>
        <v>0</v>
      </c>
      <c r="G26" s="13">
        <f>'Kidnapping Statistics'!$C26</f>
        <v>0</v>
      </c>
      <c r="H26" s="13">
        <f>'Kidnapping Statistics'!$C26</f>
        <v>0</v>
      </c>
      <c r="I26" s="13">
        <f>'Kidnapping Statistics'!$C26</f>
        <v>0</v>
      </c>
      <c r="J26" s="13">
        <f>'Kidnapping Statistics'!$C26</f>
        <v>0</v>
      </c>
      <c r="K26" s="13">
        <f>'Kidnapping Statistics'!$C26</f>
        <v>0</v>
      </c>
      <c r="L26" s="13">
        <f>'Kidnapping Statistics'!$C26</f>
        <v>0</v>
      </c>
      <c r="M26" s="13">
        <f>'Kidnapping Statistics'!$C26</f>
        <v>0</v>
      </c>
      <c r="N26" s="13">
        <f>'Kidnapping Statistics'!$C26</f>
        <v>0</v>
      </c>
      <c r="O26" s="13">
        <f>'Kidnapping Statistics'!$C26</f>
        <v>0</v>
      </c>
      <c r="P26" s="13">
        <f>'Kidnapping Statistics'!$C26</f>
        <v>0</v>
      </c>
      <c r="Q26" s="13">
        <f>'Kidnapping Statistics'!$C26</f>
        <v>0</v>
      </c>
      <c r="R26" s="13">
        <f>'Kidnapping Statistics'!$C26</f>
        <v>0</v>
      </c>
      <c r="S26" s="13">
        <f>'Kidnapping Statistics'!$C26</f>
        <v>0</v>
      </c>
    </row>
    <row r="27" spans="1:19">
      <c r="A27" s="2" t="s">
        <v>42</v>
      </c>
      <c r="B27" s="13">
        <f>'Kidnapping Statistics'!$C27</f>
        <v>1.1492537313432835E-3</v>
      </c>
      <c r="C27" s="13">
        <f>'Kidnapping Statistics'!$C27*1.05</f>
        <v>1.2067164179104478E-3</v>
      </c>
      <c r="D27" s="13">
        <f>'Kidnapping Statistics'!$C27*1.05</f>
        <v>1.2067164179104478E-3</v>
      </c>
      <c r="E27" s="13">
        <f>'Kidnapping Statistics'!$C27</f>
        <v>1.1492537313432835E-3</v>
      </c>
      <c r="F27" s="13">
        <f>'Kidnapping Statistics'!$C27</f>
        <v>1.1492537313432835E-3</v>
      </c>
      <c r="G27" s="13">
        <f>'Kidnapping Statistics'!$C27</f>
        <v>1.1492537313432835E-3</v>
      </c>
      <c r="H27" s="13">
        <f>'Kidnapping Statistics'!$C27</f>
        <v>1.1492537313432835E-3</v>
      </c>
      <c r="I27" s="13">
        <f>'Kidnapping Statistics'!$C27</f>
        <v>1.1492537313432835E-3</v>
      </c>
      <c r="J27" s="13">
        <f>'Kidnapping Statistics'!$C27</f>
        <v>1.1492537313432835E-3</v>
      </c>
      <c r="K27" s="13">
        <f>'Kidnapping Statistics'!$C27</f>
        <v>1.1492537313432835E-3</v>
      </c>
      <c r="L27" s="13">
        <f>'Kidnapping Statistics'!$C27</f>
        <v>1.1492537313432835E-3</v>
      </c>
      <c r="M27" s="13">
        <f>'Kidnapping Statistics'!$C27</f>
        <v>1.1492537313432835E-3</v>
      </c>
      <c r="N27" s="13">
        <f>'Kidnapping Statistics'!$C27</f>
        <v>1.1492537313432835E-3</v>
      </c>
      <c r="O27" s="13">
        <f>'Kidnapping Statistics'!$C27</f>
        <v>1.1492537313432835E-3</v>
      </c>
      <c r="P27" s="13">
        <f>'Kidnapping Statistics'!$C27</f>
        <v>1.1492537313432835E-3</v>
      </c>
      <c r="Q27" s="13">
        <f>'Kidnapping Statistics'!$C27</f>
        <v>1.1492537313432835E-3</v>
      </c>
      <c r="R27" s="13">
        <f>'Kidnapping Statistics'!$C27</f>
        <v>1.1492537313432835E-3</v>
      </c>
      <c r="S27" s="13">
        <f>'Kidnapping Statistics'!$C27</f>
        <v>1.1492537313432835E-3</v>
      </c>
    </row>
    <row r="28" spans="1:19">
      <c r="A28" s="2" t="s">
        <v>43</v>
      </c>
      <c r="B28" s="13">
        <f>'Kidnapping Statistics'!$C28</f>
        <v>0</v>
      </c>
      <c r="C28" s="13">
        <f>'Kidnapping Statistics'!$C28*1.05</f>
        <v>0</v>
      </c>
      <c r="D28" s="13">
        <f>'Kidnapping Statistics'!$C28*1.05</f>
        <v>0</v>
      </c>
      <c r="E28" s="13">
        <f>'Kidnapping Statistics'!$C28</f>
        <v>0</v>
      </c>
      <c r="F28" s="13">
        <f>'Kidnapping Statistics'!$C28</f>
        <v>0</v>
      </c>
      <c r="G28" s="13">
        <f>'Kidnapping Statistics'!$C28</f>
        <v>0</v>
      </c>
      <c r="H28" s="13">
        <f>'Kidnapping Statistics'!$C28</f>
        <v>0</v>
      </c>
      <c r="I28" s="13">
        <f>'Kidnapping Statistics'!$C28</f>
        <v>0</v>
      </c>
      <c r="J28" s="13">
        <f>'Kidnapping Statistics'!$C28</f>
        <v>0</v>
      </c>
      <c r="K28" s="13">
        <f>'Kidnapping Statistics'!$C28</f>
        <v>0</v>
      </c>
      <c r="L28" s="13">
        <f>'Kidnapping Statistics'!$C28</f>
        <v>0</v>
      </c>
      <c r="M28" s="13">
        <f>'Kidnapping Statistics'!$C28</f>
        <v>0</v>
      </c>
      <c r="N28" s="13">
        <f>'Kidnapping Statistics'!$C28</f>
        <v>0</v>
      </c>
      <c r="O28" s="13">
        <f>'Kidnapping Statistics'!$C28</f>
        <v>0</v>
      </c>
      <c r="P28" s="13">
        <f>'Kidnapping Statistics'!$C28</f>
        <v>0</v>
      </c>
      <c r="Q28" s="13">
        <f>'Kidnapping Statistics'!$C28</f>
        <v>0</v>
      </c>
      <c r="R28" s="13">
        <f>'Kidnapping Statistics'!$C28</f>
        <v>0</v>
      </c>
      <c r="S28" s="13">
        <f>'Kidnapping Statistics'!$C28</f>
        <v>0</v>
      </c>
    </row>
    <row r="29" spans="1:19">
      <c r="A29" s="2" t="s">
        <v>44</v>
      </c>
      <c r="B29" s="13">
        <f>'Kidnapping Statistics'!$C29</f>
        <v>5.3482587064676611E-4</v>
      </c>
      <c r="C29" s="13">
        <f>'Kidnapping Statistics'!$C29*1.05</f>
        <v>5.6156716417910446E-4</v>
      </c>
      <c r="D29" s="13">
        <f>'Kidnapping Statistics'!$C29*1.05</f>
        <v>5.6156716417910446E-4</v>
      </c>
      <c r="E29" s="13">
        <f>'Kidnapping Statistics'!$C29</f>
        <v>5.3482587064676611E-4</v>
      </c>
      <c r="F29" s="13">
        <f>'Kidnapping Statistics'!$C29</f>
        <v>5.3482587064676611E-4</v>
      </c>
      <c r="G29" s="13">
        <f>'Kidnapping Statistics'!$C29</f>
        <v>5.3482587064676611E-4</v>
      </c>
      <c r="H29" s="13">
        <f>'Kidnapping Statistics'!$C29</f>
        <v>5.3482587064676611E-4</v>
      </c>
      <c r="I29" s="13">
        <f>'Kidnapping Statistics'!$C29</f>
        <v>5.3482587064676611E-4</v>
      </c>
      <c r="J29" s="13">
        <f>'Kidnapping Statistics'!$C29</f>
        <v>5.3482587064676611E-4</v>
      </c>
      <c r="K29" s="13">
        <f>'Kidnapping Statistics'!$C29</f>
        <v>5.3482587064676611E-4</v>
      </c>
      <c r="L29" s="13">
        <f>'Kidnapping Statistics'!$C29</f>
        <v>5.3482587064676611E-4</v>
      </c>
      <c r="M29" s="13">
        <f>'Kidnapping Statistics'!$C29</f>
        <v>5.3482587064676611E-4</v>
      </c>
      <c r="N29" s="13">
        <f>'Kidnapping Statistics'!$C29</f>
        <v>5.3482587064676611E-4</v>
      </c>
      <c r="O29" s="13">
        <f>'Kidnapping Statistics'!$C29</f>
        <v>5.3482587064676611E-4</v>
      </c>
      <c r="P29" s="13">
        <f>'Kidnapping Statistics'!$C29</f>
        <v>5.3482587064676611E-4</v>
      </c>
      <c r="Q29" s="13">
        <f>'Kidnapping Statistics'!$C29</f>
        <v>5.3482587064676611E-4</v>
      </c>
      <c r="R29" s="13">
        <f>'Kidnapping Statistics'!$C29</f>
        <v>5.3482587064676611E-4</v>
      </c>
      <c r="S29" s="13">
        <f>'Kidnapping Statistics'!$C29</f>
        <v>5.3482587064676611E-4</v>
      </c>
    </row>
    <row r="30" spans="1:19">
      <c r="A30" s="2" t="s">
        <v>45</v>
      </c>
      <c r="B30" s="13">
        <f>'Kidnapping Statistics'!$C30</f>
        <v>0</v>
      </c>
      <c r="C30" s="13">
        <f>'Kidnapping Statistics'!$C30*1.05</f>
        <v>0</v>
      </c>
      <c r="D30" s="13">
        <f>'Kidnapping Statistics'!$C30*1.05</f>
        <v>0</v>
      </c>
      <c r="E30" s="13">
        <f>'Kidnapping Statistics'!$C30</f>
        <v>0</v>
      </c>
      <c r="F30" s="13">
        <f>'Kidnapping Statistics'!$C30</f>
        <v>0</v>
      </c>
      <c r="G30" s="13">
        <f>'Kidnapping Statistics'!$C30</f>
        <v>0</v>
      </c>
      <c r="H30" s="13">
        <f>'Kidnapping Statistics'!$C30</f>
        <v>0</v>
      </c>
      <c r="I30" s="13">
        <f>'Kidnapping Statistics'!$C30</f>
        <v>0</v>
      </c>
      <c r="J30" s="13">
        <f>'Kidnapping Statistics'!$C30</f>
        <v>0</v>
      </c>
      <c r="K30" s="13">
        <f>'Kidnapping Statistics'!$C30</f>
        <v>0</v>
      </c>
      <c r="L30" s="13">
        <f>'Kidnapping Statistics'!$C30</f>
        <v>0</v>
      </c>
      <c r="M30" s="13">
        <f>'Kidnapping Statistics'!$C30</f>
        <v>0</v>
      </c>
      <c r="N30" s="13">
        <f>'Kidnapping Statistics'!$C30</f>
        <v>0</v>
      </c>
      <c r="O30" s="13">
        <f>'Kidnapping Statistics'!$C30</f>
        <v>0</v>
      </c>
      <c r="P30" s="13">
        <f>'Kidnapping Statistics'!$C30</f>
        <v>0</v>
      </c>
      <c r="Q30" s="13">
        <f>'Kidnapping Statistics'!$C30</f>
        <v>0</v>
      </c>
      <c r="R30" s="13">
        <f>'Kidnapping Statistics'!$C30</f>
        <v>0</v>
      </c>
      <c r="S30" s="13">
        <f>'Kidnapping Statistics'!$C30</f>
        <v>0</v>
      </c>
    </row>
    <row r="31" spans="1:19">
      <c r="A31" s="2" t="s">
        <v>46</v>
      </c>
      <c r="B31" s="13">
        <f>'Kidnapping Statistics'!$C31</f>
        <v>1.8292682926829268E-4</v>
      </c>
      <c r="C31" s="13">
        <f>'Kidnapping Statistics'!$C31*1.05</f>
        <v>1.9207317073170733E-4</v>
      </c>
      <c r="D31" s="13">
        <f>'Kidnapping Statistics'!$C31*1.05</f>
        <v>1.9207317073170733E-4</v>
      </c>
      <c r="E31" s="13">
        <f>'Kidnapping Statistics'!$C31</f>
        <v>1.8292682926829268E-4</v>
      </c>
      <c r="F31" s="13">
        <f>'Kidnapping Statistics'!$C31</f>
        <v>1.8292682926829268E-4</v>
      </c>
      <c r="G31" s="13">
        <f>'Kidnapping Statistics'!$C31</f>
        <v>1.8292682926829268E-4</v>
      </c>
      <c r="H31" s="13">
        <f>'Kidnapping Statistics'!$C31</f>
        <v>1.8292682926829268E-4</v>
      </c>
      <c r="I31" s="13">
        <f>'Kidnapping Statistics'!$C31</f>
        <v>1.8292682926829268E-4</v>
      </c>
      <c r="J31" s="13">
        <f>'Kidnapping Statistics'!$C31</f>
        <v>1.8292682926829268E-4</v>
      </c>
      <c r="K31" s="13">
        <f>'Kidnapping Statistics'!$C31</f>
        <v>1.8292682926829268E-4</v>
      </c>
      <c r="L31" s="13">
        <f>'Kidnapping Statistics'!$C31</f>
        <v>1.8292682926829268E-4</v>
      </c>
      <c r="M31" s="13">
        <f>'Kidnapping Statistics'!$C31</f>
        <v>1.8292682926829268E-4</v>
      </c>
      <c r="N31" s="13">
        <f>'Kidnapping Statistics'!$C31</f>
        <v>1.8292682926829268E-4</v>
      </c>
      <c r="O31" s="13">
        <f>'Kidnapping Statistics'!$C31</f>
        <v>1.8292682926829268E-4</v>
      </c>
      <c r="P31" s="13">
        <f>'Kidnapping Statistics'!$C31</f>
        <v>1.8292682926829268E-4</v>
      </c>
      <c r="Q31" s="13">
        <f>'Kidnapping Statistics'!$C31</f>
        <v>1.8292682926829268E-4</v>
      </c>
      <c r="R31" s="13">
        <f>'Kidnapping Statistics'!$C31</f>
        <v>1.8292682926829268E-4</v>
      </c>
      <c r="S31" s="13">
        <f>'Kidnapping Statistics'!$C31</f>
        <v>1.8292682926829268E-4</v>
      </c>
    </row>
    <row r="32" spans="1:19">
      <c r="A32" s="2" t="s">
        <v>72</v>
      </c>
      <c r="B32" s="13">
        <f>'Kidnapping Statistics'!$C32</f>
        <v>0</v>
      </c>
      <c r="C32" s="13">
        <f>'Kidnapping Statistics'!$C32*1.05</f>
        <v>0</v>
      </c>
      <c r="D32" s="13">
        <f>'Kidnapping Statistics'!$C32*1.05</f>
        <v>0</v>
      </c>
      <c r="E32" s="13">
        <f>'Kidnapping Statistics'!$C32</f>
        <v>0</v>
      </c>
      <c r="F32" s="13">
        <f>'Kidnapping Statistics'!$C32</f>
        <v>0</v>
      </c>
      <c r="G32" s="13">
        <f>'Kidnapping Statistics'!$C32</f>
        <v>0</v>
      </c>
      <c r="H32" s="13">
        <f>'Kidnapping Statistics'!$C32</f>
        <v>0</v>
      </c>
      <c r="I32" s="13">
        <f>'Kidnapping Statistics'!$C32</f>
        <v>0</v>
      </c>
      <c r="J32" s="13">
        <f>'Kidnapping Statistics'!$C32</f>
        <v>0</v>
      </c>
      <c r="K32" s="13">
        <f>'Kidnapping Statistics'!$C32</f>
        <v>0</v>
      </c>
      <c r="L32" s="13">
        <f>'Kidnapping Statistics'!$C32</f>
        <v>0</v>
      </c>
      <c r="M32" s="13">
        <f>'Kidnapping Statistics'!$C32</f>
        <v>0</v>
      </c>
      <c r="N32" s="13">
        <f>'Kidnapping Statistics'!$C32</f>
        <v>0</v>
      </c>
      <c r="O32" s="13">
        <f>'Kidnapping Statistics'!$C32</f>
        <v>0</v>
      </c>
      <c r="P32" s="13">
        <f>'Kidnapping Statistics'!$C32</f>
        <v>0</v>
      </c>
      <c r="Q32" s="13">
        <f>'Kidnapping Statistics'!$C32</f>
        <v>0</v>
      </c>
      <c r="R32" s="13">
        <f>'Kidnapping Statistics'!$C32</f>
        <v>0</v>
      </c>
      <c r="S32" s="13">
        <f>'Kidnapping Statistics'!$C32</f>
        <v>0</v>
      </c>
    </row>
    <row r="33" spans="1:19">
      <c r="A33" s="2" t="s">
        <v>73</v>
      </c>
      <c r="B33" s="13">
        <f>'Kidnapping Statistics'!$C33</f>
        <v>4.9044056525353284E-3</v>
      </c>
      <c r="C33" s="13">
        <f>'Kidnapping Statistics'!$C33*1.05</f>
        <v>5.149625935162095E-3</v>
      </c>
      <c r="D33" s="13">
        <f>'Kidnapping Statistics'!$C33*1.05</f>
        <v>5.149625935162095E-3</v>
      </c>
      <c r="E33" s="13">
        <f>'Kidnapping Statistics'!$C33</f>
        <v>4.9044056525353284E-3</v>
      </c>
      <c r="F33" s="13">
        <f>'Kidnapping Statistics'!$C33</f>
        <v>4.9044056525353284E-3</v>
      </c>
      <c r="G33" s="13">
        <f>'Kidnapping Statistics'!$C33</f>
        <v>4.9044056525353284E-3</v>
      </c>
      <c r="H33" s="13">
        <f>'Kidnapping Statistics'!$C33</f>
        <v>4.9044056525353284E-3</v>
      </c>
      <c r="I33" s="13">
        <f>'Kidnapping Statistics'!$C33</f>
        <v>4.9044056525353284E-3</v>
      </c>
      <c r="J33" s="13">
        <f>'Kidnapping Statistics'!$C33</f>
        <v>4.9044056525353284E-3</v>
      </c>
      <c r="K33" s="13">
        <f>'Kidnapping Statistics'!$C33</f>
        <v>4.9044056525353284E-3</v>
      </c>
      <c r="L33" s="13">
        <f>'Kidnapping Statistics'!$C33</f>
        <v>4.9044056525353284E-3</v>
      </c>
      <c r="M33" s="13">
        <f>'Kidnapping Statistics'!$C33</f>
        <v>4.9044056525353284E-3</v>
      </c>
      <c r="N33" s="13">
        <f>'Kidnapping Statistics'!$C33</f>
        <v>4.9044056525353284E-3</v>
      </c>
      <c r="O33" s="13">
        <f>'Kidnapping Statistics'!$C33</f>
        <v>4.9044056525353284E-3</v>
      </c>
      <c r="P33" s="13">
        <f>'Kidnapping Statistics'!$C33</f>
        <v>4.9044056525353284E-3</v>
      </c>
      <c r="Q33" s="13">
        <f>'Kidnapping Statistics'!$C33</f>
        <v>4.9044056525353284E-3</v>
      </c>
      <c r="R33" s="13">
        <f>'Kidnapping Statistics'!$C33</f>
        <v>4.9044056525353284E-3</v>
      </c>
      <c r="S33" s="13">
        <f>'Kidnapping Statistics'!$C33</f>
        <v>4.9044056525353284E-3</v>
      </c>
    </row>
    <row r="34" spans="1:19">
      <c r="A34" s="2" t="s">
        <v>87</v>
      </c>
      <c r="B34" s="13">
        <f>'Kidnapping Statistics'!$C34</f>
        <v>0</v>
      </c>
      <c r="C34" s="13">
        <f>'Kidnapping Statistics'!$C34*1.05</f>
        <v>0</v>
      </c>
      <c r="D34" s="13">
        <f>'Kidnapping Statistics'!$C34*1.05</f>
        <v>0</v>
      </c>
      <c r="E34" s="13">
        <f>'Kidnapping Statistics'!$C34</f>
        <v>0</v>
      </c>
      <c r="F34" s="13">
        <f>'Kidnapping Statistics'!$C34</f>
        <v>0</v>
      </c>
      <c r="G34" s="13">
        <f>'Kidnapping Statistics'!$C34</f>
        <v>0</v>
      </c>
      <c r="H34" s="13">
        <f>'Kidnapping Statistics'!$C34</f>
        <v>0</v>
      </c>
      <c r="I34" s="13">
        <f>'Kidnapping Statistics'!$C34</f>
        <v>0</v>
      </c>
      <c r="J34" s="13">
        <f>'Kidnapping Statistics'!$C34</f>
        <v>0</v>
      </c>
      <c r="K34" s="13">
        <f>'Kidnapping Statistics'!$C34</f>
        <v>0</v>
      </c>
      <c r="L34" s="13">
        <f>'Kidnapping Statistics'!$C34</f>
        <v>0</v>
      </c>
      <c r="M34" s="13">
        <f>'Kidnapping Statistics'!$C34</f>
        <v>0</v>
      </c>
      <c r="N34" s="13">
        <f>'Kidnapping Statistics'!$C34</f>
        <v>0</v>
      </c>
      <c r="O34" s="13">
        <f>'Kidnapping Statistics'!$C34</f>
        <v>0</v>
      </c>
      <c r="P34" s="13">
        <f>'Kidnapping Statistics'!$C34</f>
        <v>0</v>
      </c>
      <c r="Q34" s="13">
        <f>'Kidnapping Statistics'!$C34</f>
        <v>0</v>
      </c>
      <c r="R34" s="13">
        <f>'Kidnapping Statistics'!$C34</f>
        <v>0</v>
      </c>
      <c r="S34" s="13">
        <f>'Kidnapping Statistics'!$C34</f>
        <v>0</v>
      </c>
    </row>
    <row r="35" spans="1:19">
      <c r="A35" s="2" t="s">
        <v>88</v>
      </c>
      <c r="B35" s="13">
        <f>'Kidnapping Statistics'!$C35</f>
        <v>1.484E-4</v>
      </c>
      <c r="C35" s="13">
        <f>'Kidnapping Statistics'!$C35*1.05</f>
        <v>1.5582000000000001E-4</v>
      </c>
      <c r="D35" s="13">
        <f>'Kidnapping Statistics'!$C35*1.05</f>
        <v>1.5582000000000001E-4</v>
      </c>
      <c r="E35" s="13">
        <f>'Kidnapping Statistics'!$C35</f>
        <v>1.484E-4</v>
      </c>
      <c r="F35" s="13">
        <f>'Kidnapping Statistics'!$C35</f>
        <v>1.484E-4</v>
      </c>
      <c r="G35" s="13">
        <f>'Kidnapping Statistics'!$C35</f>
        <v>1.484E-4</v>
      </c>
      <c r="H35" s="13">
        <f>'Kidnapping Statistics'!$C35</f>
        <v>1.484E-4</v>
      </c>
      <c r="I35" s="13">
        <f>'Kidnapping Statistics'!$C35</f>
        <v>1.484E-4</v>
      </c>
      <c r="J35" s="13">
        <f>'Kidnapping Statistics'!$C35</f>
        <v>1.484E-4</v>
      </c>
      <c r="K35" s="13">
        <f>'Kidnapping Statistics'!$C35</f>
        <v>1.484E-4</v>
      </c>
      <c r="L35" s="13">
        <f>'Kidnapping Statistics'!$C35</f>
        <v>1.484E-4</v>
      </c>
      <c r="M35" s="13">
        <f>'Kidnapping Statistics'!$C35</f>
        <v>1.484E-4</v>
      </c>
      <c r="N35" s="13">
        <f>'Kidnapping Statistics'!$C35</f>
        <v>1.484E-4</v>
      </c>
      <c r="O35" s="13">
        <f>'Kidnapping Statistics'!$C35</f>
        <v>1.484E-4</v>
      </c>
      <c r="P35" s="13">
        <f>'Kidnapping Statistics'!$C35</f>
        <v>1.484E-4</v>
      </c>
      <c r="Q35" s="13">
        <f>'Kidnapping Statistics'!$C35</f>
        <v>1.484E-4</v>
      </c>
      <c r="R35" s="13">
        <f>'Kidnapping Statistics'!$C35</f>
        <v>1.484E-4</v>
      </c>
      <c r="S35" s="13">
        <f>'Kidnapping Statistics'!$C35</f>
        <v>1.484E-4</v>
      </c>
    </row>
    <row r="36" spans="1:19">
      <c r="A36" s="2" t="s">
        <v>89</v>
      </c>
      <c r="B36" s="13">
        <f>'Kidnapping Statistics'!$C36</f>
        <v>0</v>
      </c>
      <c r="C36" s="13">
        <f>'Kidnapping Statistics'!$C36*1.05</f>
        <v>0</v>
      </c>
      <c r="D36" s="13">
        <f>'Kidnapping Statistics'!$C36*1.05</f>
        <v>0</v>
      </c>
      <c r="E36" s="13">
        <f>'Kidnapping Statistics'!$C36</f>
        <v>0</v>
      </c>
      <c r="F36" s="13">
        <f>'Kidnapping Statistics'!$C36</f>
        <v>0</v>
      </c>
      <c r="G36" s="13">
        <f>'Kidnapping Statistics'!$C36</f>
        <v>0</v>
      </c>
      <c r="H36" s="13">
        <f>'Kidnapping Statistics'!$C36</f>
        <v>0</v>
      </c>
      <c r="I36" s="13">
        <f>'Kidnapping Statistics'!$C36</f>
        <v>0</v>
      </c>
      <c r="J36" s="13">
        <f>'Kidnapping Statistics'!$C36</f>
        <v>0</v>
      </c>
      <c r="K36" s="13">
        <f>'Kidnapping Statistics'!$C36</f>
        <v>0</v>
      </c>
      <c r="L36" s="13">
        <f>'Kidnapping Statistics'!$C36</f>
        <v>0</v>
      </c>
      <c r="M36" s="13">
        <f>'Kidnapping Statistics'!$C36</f>
        <v>0</v>
      </c>
      <c r="N36" s="13">
        <f>'Kidnapping Statistics'!$C36</f>
        <v>0</v>
      </c>
      <c r="O36" s="13">
        <f>'Kidnapping Statistics'!$C36</f>
        <v>0</v>
      </c>
      <c r="P36" s="13">
        <f>'Kidnapping Statistics'!$C36</f>
        <v>0</v>
      </c>
      <c r="Q36" s="13">
        <f>'Kidnapping Statistics'!$C36</f>
        <v>0</v>
      </c>
      <c r="R36" s="13">
        <f>'Kidnapping Statistics'!$C36</f>
        <v>0</v>
      </c>
      <c r="S36" s="13">
        <f>'Kidnapping Statistics'!$C36</f>
        <v>0</v>
      </c>
    </row>
    <row r="37" spans="1:19">
      <c r="A37" s="2" t="s">
        <v>90</v>
      </c>
      <c r="B37" s="13">
        <f>'Kidnapping Statistics'!$C37</f>
        <v>0</v>
      </c>
      <c r="C37" s="13">
        <f>'Kidnapping Statistics'!$C37*1.05</f>
        <v>0</v>
      </c>
      <c r="D37" s="13">
        <f>'Kidnapping Statistics'!$C37*1.05</f>
        <v>0</v>
      </c>
      <c r="E37" s="13">
        <f>'Kidnapping Statistics'!$C37</f>
        <v>0</v>
      </c>
      <c r="F37" s="13">
        <f>'Kidnapping Statistics'!$C37</f>
        <v>0</v>
      </c>
      <c r="G37" s="13">
        <f>'Kidnapping Statistics'!$C37</f>
        <v>0</v>
      </c>
      <c r="H37" s="13">
        <f>'Kidnapping Statistics'!$C37</f>
        <v>0</v>
      </c>
      <c r="I37" s="13">
        <f>'Kidnapping Statistics'!$C37</f>
        <v>0</v>
      </c>
      <c r="J37" s="13">
        <f>'Kidnapping Statistics'!$C37</f>
        <v>0</v>
      </c>
      <c r="K37" s="13">
        <f>'Kidnapping Statistics'!$C37</f>
        <v>0</v>
      </c>
      <c r="L37" s="13">
        <f>'Kidnapping Statistics'!$C37</f>
        <v>0</v>
      </c>
      <c r="M37" s="13">
        <f>'Kidnapping Statistics'!$C37</f>
        <v>0</v>
      </c>
      <c r="N37" s="13">
        <f>'Kidnapping Statistics'!$C37</f>
        <v>0</v>
      </c>
      <c r="O37" s="13">
        <f>'Kidnapping Statistics'!$C37</f>
        <v>0</v>
      </c>
      <c r="P37" s="13">
        <f>'Kidnapping Statistics'!$C37</f>
        <v>0</v>
      </c>
      <c r="Q37" s="13">
        <f>'Kidnapping Statistics'!$C37</f>
        <v>0</v>
      </c>
      <c r="R37" s="13">
        <f>'Kidnapping Statistics'!$C37</f>
        <v>0</v>
      </c>
      <c r="S37" s="13">
        <f>'Kidnapping Statistics'!$C37</f>
        <v>0</v>
      </c>
    </row>
    <row r="38" spans="1:19">
      <c r="A38" s="1" t="s">
        <v>23</v>
      </c>
      <c r="B38" s="14">
        <f>'Kidnapping Statistics'!$F2</f>
        <v>3.6000000000000001E-5</v>
      </c>
      <c r="C38" s="14">
        <f>'Kidnapping Statistics'!$F2</f>
        <v>3.6000000000000001E-5</v>
      </c>
      <c r="D38" s="14">
        <f>'Kidnapping Statistics'!$F2</f>
        <v>3.6000000000000001E-5</v>
      </c>
      <c r="E38" s="14">
        <f>'Kidnapping Statistics'!$F2</f>
        <v>3.6000000000000001E-5</v>
      </c>
      <c r="F38" s="14">
        <f>'Kidnapping Statistics'!$F2</f>
        <v>3.6000000000000001E-5</v>
      </c>
      <c r="G38" s="14">
        <f>'Kidnapping Statistics'!$F2</f>
        <v>3.6000000000000001E-5</v>
      </c>
      <c r="H38" s="14">
        <f>'Kidnapping Statistics'!$F2</f>
        <v>3.6000000000000001E-5</v>
      </c>
      <c r="I38" s="14">
        <f>'Kidnapping Statistics'!$F2</f>
        <v>3.6000000000000001E-5</v>
      </c>
      <c r="J38" s="14">
        <f>'Kidnapping Statistics'!$F2</f>
        <v>3.6000000000000001E-5</v>
      </c>
      <c r="K38" s="14">
        <f>'Kidnapping Statistics'!$F2</f>
        <v>3.6000000000000001E-5</v>
      </c>
      <c r="L38" s="14">
        <f>'Kidnapping Statistics'!$F2</f>
        <v>3.6000000000000001E-5</v>
      </c>
      <c r="M38" s="14">
        <f>'Kidnapping Statistics'!$F2</f>
        <v>3.6000000000000001E-5</v>
      </c>
      <c r="N38" s="14">
        <f>'Kidnapping Statistics'!$F2</f>
        <v>3.6000000000000001E-5</v>
      </c>
      <c r="O38" s="14">
        <f>'Kidnapping Statistics'!$F2</f>
        <v>3.6000000000000001E-5</v>
      </c>
      <c r="P38" s="14">
        <f>'Kidnapping Statistics'!$F2</f>
        <v>3.6000000000000001E-5</v>
      </c>
      <c r="Q38" s="14">
        <f>'Kidnapping Statistics'!$F2</f>
        <v>3.6000000000000001E-5</v>
      </c>
      <c r="R38" s="14">
        <f>'Kidnapping Statistics'!$F2</f>
        <v>3.6000000000000001E-5</v>
      </c>
      <c r="S38" s="14">
        <f>'Kidnapping Statistics'!$F2</f>
        <v>3.6000000000000001E-5</v>
      </c>
    </row>
    <row r="39" spans="1:19">
      <c r="A39" s="1" t="s">
        <v>24</v>
      </c>
      <c r="B39" s="14">
        <f>'Kidnapping Statistics'!$F3</f>
        <v>6.956521739130435E-6</v>
      </c>
      <c r="C39" s="14">
        <f>'Kidnapping Statistics'!$F3</f>
        <v>6.956521739130435E-6</v>
      </c>
      <c r="D39" s="14">
        <f>'Kidnapping Statistics'!$F3</f>
        <v>6.956521739130435E-6</v>
      </c>
      <c r="E39" s="14">
        <f>'Kidnapping Statistics'!$F3</f>
        <v>6.956521739130435E-6</v>
      </c>
      <c r="F39" s="14">
        <f>'Kidnapping Statistics'!$F3</f>
        <v>6.956521739130435E-6</v>
      </c>
      <c r="G39" s="14">
        <f>'Kidnapping Statistics'!$F3</f>
        <v>6.956521739130435E-6</v>
      </c>
      <c r="H39" s="14">
        <f>'Kidnapping Statistics'!$F3</f>
        <v>6.956521739130435E-6</v>
      </c>
      <c r="I39" s="14">
        <f>'Kidnapping Statistics'!$F3</f>
        <v>6.956521739130435E-6</v>
      </c>
      <c r="J39" s="14">
        <f>'Kidnapping Statistics'!$F3</f>
        <v>6.956521739130435E-6</v>
      </c>
      <c r="K39" s="14">
        <f>'Kidnapping Statistics'!$F3</f>
        <v>6.956521739130435E-6</v>
      </c>
      <c r="L39" s="14">
        <f>'Kidnapping Statistics'!$F3</f>
        <v>6.956521739130435E-6</v>
      </c>
      <c r="M39" s="14">
        <f>'Kidnapping Statistics'!$F3</f>
        <v>6.956521739130435E-6</v>
      </c>
      <c r="N39" s="14">
        <f>'Kidnapping Statistics'!$F3</f>
        <v>6.956521739130435E-6</v>
      </c>
      <c r="O39" s="14">
        <f>'Kidnapping Statistics'!$F3</f>
        <v>6.956521739130435E-6</v>
      </c>
      <c r="P39" s="14">
        <f>'Kidnapping Statistics'!$F3</f>
        <v>6.956521739130435E-6</v>
      </c>
      <c r="Q39" s="14">
        <f>'Kidnapping Statistics'!$F3</f>
        <v>6.956521739130435E-6</v>
      </c>
      <c r="R39" s="14">
        <f>'Kidnapping Statistics'!$F3</f>
        <v>6.956521739130435E-6</v>
      </c>
      <c r="S39" s="14">
        <f>'Kidnapping Statistics'!$F3</f>
        <v>6.956521739130435E-6</v>
      </c>
    </row>
    <row r="40" spans="1:19">
      <c r="A40" s="1" t="s">
        <v>47</v>
      </c>
      <c r="B40" s="14">
        <f>'Kidnapping Statistics'!$F4</f>
        <v>0</v>
      </c>
      <c r="C40" s="14">
        <f>'Kidnapping Statistics'!$F4</f>
        <v>0</v>
      </c>
      <c r="D40" s="14">
        <f>'Kidnapping Statistics'!$F4</f>
        <v>0</v>
      </c>
      <c r="E40" s="14">
        <f>'Kidnapping Statistics'!$F4</f>
        <v>0</v>
      </c>
      <c r="F40" s="14">
        <f>'Kidnapping Statistics'!$F4</f>
        <v>0</v>
      </c>
      <c r="G40" s="14">
        <f>'Kidnapping Statistics'!$F4</f>
        <v>0</v>
      </c>
      <c r="H40" s="14">
        <f>'Kidnapping Statistics'!$F4</f>
        <v>0</v>
      </c>
      <c r="I40" s="14">
        <f>'Kidnapping Statistics'!$F4</f>
        <v>0</v>
      </c>
      <c r="J40" s="14">
        <f>'Kidnapping Statistics'!$F4</f>
        <v>0</v>
      </c>
      <c r="K40" s="14">
        <f>'Kidnapping Statistics'!$F4</f>
        <v>0</v>
      </c>
      <c r="L40" s="14">
        <f>'Kidnapping Statistics'!$F4</f>
        <v>0</v>
      </c>
      <c r="M40" s="14">
        <f>'Kidnapping Statistics'!$F4</f>
        <v>0</v>
      </c>
      <c r="N40" s="14">
        <f>'Kidnapping Statistics'!$F4</f>
        <v>0</v>
      </c>
      <c r="O40" s="14">
        <f>'Kidnapping Statistics'!$F4</f>
        <v>0</v>
      </c>
      <c r="P40" s="14">
        <f>'Kidnapping Statistics'!$F4</f>
        <v>0</v>
      </c>
      <c r="Q40" s="14">
        <f>'Kidnapping Statistics'!$F4</f>
        <v>0</v>
      </c>
      <c r="R40" s="14">
        <f>'Kidnapping Statistics'!$F4</f>
        <v>0</v>
      </c>
      <c r="S40" s="14">
        <f>'Kidnapping Statistics'!$F4</f>
        <v>0</v>
      </c>
    </row>
    <row r="41" spans="1:19">
      <c r="A41" s="1" t="s">
        <v>48</v>
      </c>
      <c r="B41" s="14">
        <f>'Kidnapping Statistics'!$F5</f>
        <v>6.5957446808510639E-4</v>
      </c>
      <c r="C41" s="14">
        <f>'Kidnapping Statistics'!$F5</f>
        <v>6.5957446808510639E-4</v>
      </c>
      <c r="D41" s="14">
        <f>'Kidnapping Statistics'!$F5</f>
        <v>6.5957446808510639E-4</v>
      </c>
      <c r="E41" s="14">
        <f>'Kidnapping Statistics'!$F5</f>
        <v>6.5957446808510639E-4</v>
      </c>
      <c r="F41" s="14">
        <f>'Kidnapping Statistics'!$F5</f>
        <v>6.5957446808510639E-4</v>
      </c>
      <c r="G41" s="14">
        <f>'Kidnapping Statistics'!$F5</f>
        <v>6.5957446808510639E-4</v>
      </c>
      <c r="H41" s="14">
        <f>'Kidnapping Statistics'!$F5</f>
        <v>6.5957446808510639E-4</v>
      </c>
      <c r="I41" s="14">
        <f>'Kidnapping Statistics'!$F5</f>
        <v>6.5957446808510639E-4</v>
      </c>
      <c r="J41" s="14">
        <f>'Kidnapping Statistics'!$F5</f>
        <v>6.5957446808510639E-4</v>
      </c>
      <c r="K41" s="14">
        <f>'Kidnapping Statistics'!$F5</f>
        <v>6.5957446808510639E-4</v>
      </c>
      <c r="L41" s="14">
        <f>'Kidnapping Statistics'!$F5</f>
        <v>6.5957446808510639E-4</v>
      </c>
      <c r="M41" s="14">
        <f>'Kidnapping Statistics'!$F5</f>
        <v>6.5957446808510639E-4</v>
      </c>
      <c r="N41" s="14">
        <f>'Kidnapping Statistics'!$F5</f>
        <v>6.5957446808510639E-4</v>
      </c>
      <c r="O41" s="14">
        <f>'Kidnapping Statistics'!$F5</f>
        <v>6.5957446808510639E-4</v>
      </c>
      <c r="P41" s="14">
        <f>'Kidnapping Statistics'!$F5</f>
        <v>6.5957446808510639E-4</v>
      </c>
      <c r="Q41" s="14">
        <f>'Kidnapping Statistics'!$F5</f>
        <v>6.5957446808510639E-4</v>
      </c>
      <c r="R41" s="14">
        <f>'Kidnapping Statistics'!$F5</f>
        <v>6.5957446808510639E-4</v>
      </c>
      <c r="S41" s="14">
        <f>'Kidnapping Statistics'!$F5</f>
        <v>6.5957446808510639E-4</v>
      </c>
    </row>
    <row r="42" spans="1:19">
      <c r="A42" s="1" t="s">
        <v>49</v>
      </c>
      <c r="B42" s="14">
        <f>'Kidnapping Statistics'!$F6</f>
        <v>0</v>
      </c>
      <c r="C42" s="14">
        <f>'Kidnapping Statistics'!$F6</f>
        <v>0</v>
      </c>
      <c r="D42" s="14">
        <f>'Kidnapping Statistics'!$F6</f>
        <v>0</v>
      </c>
      <c r="E42" s="14">
        <f>'Kidnapping Statistics'!$F6</f>
        <v>0</v>
      </c>
      <c r="F42" s="14">
        <f>'Kidnapping Statistics'!$F6</f>
        <v>0</v>
      </c>
      <c r="G42" s="14">
        <f>'Kidnapping Statistics'!$F6</f>
        <v>0</v>
      </c>
      <c r="H42" s="14">
        <f>'Kidnapping Statistics'!$F6</f>
        <v>0</v>
      </c>
      <c r="I42" s="14">
        <f>'Kidnapping Statistics'!$F6</f>
        <v>0</v>
      </c>
      <c r="J42" s="14">
        <f>'Kidnapping Statistics'!$F6</f>
        <v>0</v>
      </c>
      <c r="K42" s="14">
        <f>'Kidnapping Statistics'!$F6</f>
        <v>0</v>
      </c>
      <c r="L42" s="14">
        <f>'Kidnapping Statistics'!$F6</f>
        <v>0</v>
      </c>
      <c r="M42" s="14">
        <f>'Kidnapping Statistics'!$F6</f>
        <v>0</v>
      </c>
      <c r="N42" s="14">
        <f>'Kidnapping Statistics'!$F6</f>
        <v>0</v>
      </c>
      <c r="O42" s="14">
        <f>'Kidnapping Statistics'!$F6</f>
        <v>0</v>
      </c>
      <c r="P42" s="14">
        <f>'Kidnapping Statistics'!$F6</f>
        <v>0</v>
      </c>
      <c r="Q42" s="14">
        <f>'Kidnapping Statistics'!$F6</f>
        <v>0</v>
      </c>
      <c r="R42" s="14">
        <f>'Kidnapping Statistics'!$F6</f>
        <v>0</v>
      </c>
      <c r="S42" s="14">
        <f>'Kidnapping Statistics'!$F6</f>
        <v>0</v>
      </c>
    </row>
    <row r="43" spans="1:19">
      <c r="A43" s="1" t="s">
        <v>50</v>
      </c>
      <c r="B43" s="14">
        <f>'Kidnapping Statistics'!$F7</f>
        <v>1.5800000000000001E-5</v>
      </c>
      <c r="C43" s="14">
        <f>'Kidnapping Statistics'!$F7</f>
        <v>1.5800000000000001E-5</v>
      </c>
      <c r="D43" s="14">
        <f>'Kidnapping Statistics'!$F7</f>
        <v>1.5800000000000001E-5</v>
      </c>
      <c r="E43" s="14">
        <f>'Kidnapping Statistics'!$F7</f>
        <v>1.5800000000000001E-5</v>
      </c>
      <c r="F43" s="14">
        <f>'Kidnapping Statistics'!$F7</f>
        <v>1.5800000000000001E-5</v>
      </c>
      <c r="G43" s="14">
        <f>'Kidnapping Statistics'!$F7</f>
        <v>1.5800000000000001E-5</v>
      </c>
      <c r="H43" s="14">
        <f>'Kidnapping Statistics'!$F7</f>
        <v>1.5800000000000001E-5</v>
      </c>
      <c r="I43" s="14">
        <f>'Kidnapping Statistics'!$F7</f>
        <v>1.5800000000000001E-5</v>
      </c>
      <c r="J43" s="14">
        <f>'Kidnapping Statistics'!$F7</f>
        <v>1.5800000000000001E-5</v>
      </c>
      <c r="K43" s="14">
        <f>'Kidnapping Statistics'!$F7</f>
        <v>1.5800000000000001E-5</v>
      </c>
      <c r="L43" s="14">
        <f>'Kidnapping Statistics'!$F7</f>
        <v>1.5800000000000001E-5</v>
      </c>
      <c r="M43" s="14">
        <f>'Kidnapping Statistics'!$F7</f>
        <v>1.5800000000000001E-5</v>
      </c>
      <c r="N43" s="14">
        <f>'Kidnapping Statistics'!$F7</f>
        <v>1.5800000000000001E-5</v>
      </c>
      <c r="O43" s="14">
        <f>'Kidnapping Statistics'!$F7</f>
        <v>1.5800000000000001E-5</v>
      </c>
      <c r="P43" s="14">
        <f>'Kidnapping Statistics'!$F7</f>
        <v>1.5800000000000001E-5</v>
      </c>
      <c r="Q43" s="14">
        <f>'Kidnapping Statistics'!$F7</f>
        <v>1.5800000000000001E-5</v>
      </c>
      <c r="R43" s="14">
        <f>'Kidnapping Statistics'!$F7</f>
        <v>1.5800000000000001E-5</v>
      </c>
      <c r="S43" s="14">
        <f>'Kidnapping Statistics'!$F7</f>
        <v>1.5800000000000001E-5</v>
      </c>
    </row>
    <row r="44" spans="1:19">
      <c r="A44" s="1" t="s">
        <v>51</v>
      </c>
      <c r="B44" s="14">
        <f>'Kidnapping Statistics'!$F8</f>
        <v>0</v>
      </c>
      <c r="C44" s="14">
        <f>'Kidnapping Statistics'!$F8</f>
        <v>0</v>
      </c>
      <c r="D44" s="14">
        <f>'Kidnapping Statistics'!$F8</f>
        <v>0</v>
      </c>
      <c r="E44" s="14">
        <f>'Kidnapping Statistics'!$F8</f>
        <v>0</v>
      </c>
      <c r="F44" s="14">
        <f>'Kidnapping Statistics'!$F8</f>
        <v>0</v>
      </c>
      <c r="G44" s="14">
        <f>'Kidnapping Statistics'!$F8</f>
        <v>0</v>
      </c>
      <c r="H44" s="14">
        <f>'Kidnapping Statistics'!$F8</f>
        <v>0</v>
      </c>
      <c r="I44" s="14">
        <f>'Kidnapping Statistics'!$F8</f>
        <v>0</v>
      </c>
      <c r="J44" s="14">
        <f>'Kidnapping Statistics'!$F8</f>
        <v>0</v>
      </c>
      <c r="K44" s="14">
        <f>'Kidnapping Statistics'!$F8</f>
        <v>0</v>
      </c>
      <c r="L44" s="14">
        <f>'Kidnapping Statistics'!$F8</f>
        <v>0</v>
      </c>
      <c r="M44" s="14">
        <f>'Kidnapping Statistics'!$F8</f>
        <v>0</v>
      </c>
      <c r="N44" s="14">
        <f>'Kidnapping Statistics'!$F8</f>
        <v>0</v>
      </c>
      <c r="O44" s="14">
        <f>'Kidnapping Statistics'!$F8</f>
        <v>0</v>
      </c>
      <c r="P44" s="14">
        <f>'Kidnapping Statistics'!$F8</f>
        <v>0</v>
      </c>
      <c r="Q44" s="14">
        <f>'Kidnapping Statistics'!$F8</f>
        <v>0</v>
      </c>
      <c r="R44" s="14">
        <f>'Kidnapping Statistics'!$F8</f>
        <v>0</v>
      </c>
      <c r="S44" s="14">
        <f>'Kidnapping Statistics'!$F8</f>
        <v>0</v>
      </c>
    </row>
    <row r="45" spans="1:19">
      <c r="A45" s="1" t="s">
        <v>52</v>
      </c>
      <c r="B45" s="14">
        <f>'Kidnapping Statistics'!$F9</f>
        <v>0</v>
      </c>
      <c r="C45" s="14">
        <f>'Kidnapping Statistics'!$F9</f>
        <v>0</v>
      </c>
      <c r="D45" s="14">
        <f>'Kidnapping Statistics'!$F9</f>
        <v>0</v>
      </c>
      <c r="E45" s="14">
        <f>'Kidnapping Statistics'!$F9</f>
        <v>0</v>
      </c>
      <c r="F45" s="14">
        <f>'Kidnapping Statistics'!$F9</f>
        <v>0</v>
      </c>
      <c r="G45" s="14">
        <f>'Kidnapping Statistics'!$F9</f>
        <v>0</v>
      </c>
      <c r="H45" s="14">
        <f>'Kidnapping Statistics'!$F9</f>
        <v>0</v>
      </c>
      <c r="I45" s="14">
        <f>'Kidnapping Statistics'!$F9</f>
        <v>0</v>
      </c>
      <c r="J45" s="14">
        <f>'Kidnapping Statistics'!$F9</f>
        <v>0</v>
      </c>
      <c r="K45" s="14">
        <f>'Kidnapping Statistics'!$F9</f>
        <v>0</v>
      </c>
      <c r="L45" s="14">
        <f>'Kidnapping Statistics'!$F9</f>
        <v>0</v>
      </c>
      <c r="M45" s="14">
        <f>'Kidnapping Statistics'!$F9</f>
        <v>0</v>
      </c>
      <c r="N45" s="14">
        <f>'Kidnapping Statistics'!$F9</f>
        <v>0</v>
      </c>
      <c r="O45" s="14">
        <f>'Kidnapping Statistics'!$F9</f>
        <v>0</v>
      </c>
      <c r="P45" s="14">
        <f>'Kidnapping Statistics'!$F9</f>
        <v>0</v>
      </c>
      <c r="Q45" s="14">
        <f>'Kidnapping Statistics'!$F9</f>
        <v>0</v>
      </c>
      <c r="R45" s="14">
        <f>'Kidnapping Statistics'!$F9</f>
        <v>0</v>
      </c>
      <c r="S45" s="14">
        <f>'Kidnapping Statistics'!$F9</f>
        <v>0</v>
      </c>
    </row>
    <row r="46" spans="1:19">
      <c r="A46" s="1" t="s">
        <v>53</v>
      </c>
      <c r="B46" s="14">
        <f>'Kidnapping Statistics'!$F10</f>
        <v>5.0000000000000004E-6</v>
      </c>
      <c r="C46" s="14">
        <f>'Kidnapping Statistics'!$F10</f>
        <v>5.0000000000000004E-6</v>
      </c>
      <c r="D46" s="14">
        <f>'Kidnapping Statistics'!$F10</f>
        <v>5.0000000000000004E-6</v>
      </c>
      <c r="E46" s="14">
        <f>'Kidnapping Statistics'!$F10</f>
        <v>5.0000000000000004E-6</v>
      </c>
      <c r="F46" s="14">
        <f>'Kidnapping Statistics'!$F10</f>
        <v>5.0000000000000004E-6</v>
      </c>
      <c r="G46" s="14">
        <f>'Kidnapping Statistics'!$F10</f>
        <v>5.0000000000000004E-6</v>
      </c>
      <c r="H46" s="14">
        <f>'Kidnapping Statistics'!$F10</f>
        <v>5.0000000000000004E-6</v>
      </c>
      <c r="I46" s="14">
        <f>'Kidnapping Statistics'!$F10</f>
        <v>5.0000000000000004E-6</v>
      </c>
      <c r="J46" s="14">
        <f>'Kidnapping Statistics'!$F10</f>
        <v>5.0000000000000004E-6</v>
      </c>
      <c r="K46" s="14">
        <f>'Kidnapping Statistics'!$F10</f>
        <v>5.0000000000000004E-6</v>
      </c>
      <c r="L46" s="14">
        <f>'Kidnapping Statistics'!$F10</f>
        <v>5.0000000000000004E-6</v>
      </c>
      <c r="M46" s="14">
        <f>'Kidnapping Statistics'!$F10</f>
        <v>5.0000000000000004E-6</v>
      </c>
      <c r="N46" s="14">
        <f>'Kidnapping Statistics'!$F10</f>
        <v>5.0000000000000004E-6</v>
      </c>
      <c r="O46" s="14">
        <f>'Kidnapping Statistics'!$F10</f>
        <v>5.0000000000000004E-6</v>
      </c>
      <c r="P46" s="14">
        <f>'Kidnapping Statistics'!$F10</f>
        <v>5.0000000000000004E-6</v>
      </c>
      <c r="Q46" s="14">
        <f>'Kidnapping Statistics'!$F10</f>
        <v>5.0000000000000004E-6</v>
      </c>
      <c r="R46" s="14">
        <f>'Kidnapping Statistics'!$F10</f>
        <v>5.0000000000000004E-6</v>
      </c>
      <c r="S46" s="14">
        <f>'Kidnapping Statistics'!$F10</f>
        <v>5.0000000000000004E-6</v>
      </c>
    </row>
    <row r="47" spans="1:19">
      <c r="A47" s="1" t="s">
        <v>54</v>
      </c>
      <c r="B47" s="14">
        <f>'Kidnapping Statistics'!$F11</f>
        <v>0</v>
      </c>
      <c r="C47" s="14">
        <f>'Kidnapping Statistics'!$F11</f>
        <v>0</v>
      </c>
      <c r="D47" s="14">
        <f>'Kidnapping Statistics'!$F11</f>
        <v>0</v>
      </c>
      <c r="E47" s="14">
        <f>'Kidnapping Statistics'!$F11</f>
        <v>0</v>
      </c>
      <c r="F47" s="14">
        <f>'Kidnapping Statistics'!$F11</f>
        <v>0</v>
      </c>
      <c r="G47" s="14">
        <f>'Kidnapping Statistics'!$F11</f>
        <v>0</v>
      </c>
      <c r="H47" s="14">
        <f>'Kidnapping Statistics'!$F11</f>
        <v>0</v>
      </c>
      <c r="I47" s="14">
        <f>'Kidnapping Statistics'!$F11</f>
        <v>0</v>
      </c>
      <c r="J47" s="14">
        <f>'Kidnapping Statistics'!$F11</f>
        <v>0</v>
      </c>
      <c r="K47" s="14">
        <f>'Kidnapping Statistics'!$F11</f>
        <v>0</v>
      </c>
      <c r="L47" s="14">
        <f>'Kidnapping Statistics'!$F11</f>
        <v>0</v>
      </c>
      <c r="M47" s="14">
        <f>'Kidnapping Statistics'!$F11</f>
        <v>0</v>
      </c>
      <c r="N47" s="14">
        <f>'Kidnapping Statistics'!$F11</f>
        <v>0</v>
      </c>
      <c r="O47" s="14">
        <f>'Kidnapping Statistics'!$F11</f>
        <v>0</v>
      </c>
      <c r="P47" s="14">
        <f>'Kidnapping Statistics'!$F11</f>
        <v>0</v>
      </c>
      <c r="Q47" s="14">
        <f>'Kidnapping Statistics'!$F11</f>
        <v>0</v>
      </c>
      <c r="R47" s="14">
        <f>'Kidnapping Statistics'!$F11</f>
        <v>0</v>
      </c>
      <c r="S47" s="14">
        <f>'Kidnapping Statistics'!$F11</f>
        <v>0</v>
      </c>
    </row>
    <row r="48" spans="1:19">
      <c r="A48" s="1" t="s">
        <v>55</v>
      </c>
      <c r="B48" s="14">
        <f>'Kidnapping Statistics'!$F12</f>
        <v>0</v>
      </c>
      <c r="C48" s="14">
        <f>'Kidnapping Statistics'!$F12</f>
        <v>0</v>
      </c>
      <c r="D48" s="14">
        <f>'Kidnapping Statistics'!$F12</f>
        <v>0</v>
      </c>
      <c r="E48" s="14">
        <f>'Kidnapping Statistics'!$F12</f>
        <v>0</v>
      </c>
      <c r="F48" s="14">
        <f>'Kidnapping Statistics'!$F12</f>
        <v>0</v>
      </c>
      <c r="G48" s="14">
        <f>'Kidnapping Statistics'!$F12</f>
        <v>0</v>
      </c>
      <c r="H48" s="14">
        <f>'Kidnapping Statistics'!$F12</f>
        <v>0</v>
      </c>
      <c r="I48" s="14">
        <f>'Kidnapping Statistics'!$F12</f>
        <v>0</v>
      </c>
      <c r="J48" s="14">
        <f>'Kidnapping Statistics'!$F12</f>
        <v>0</v>
      </c>
      <c r="K48" s="14">
        <f>'Kidnapping Statistics'!$F12</f>
        <v>0</v>
      </c>
      <c r="L48" s="14">
        <f>'Kidnapping Statistics'!$F12</f>
        <v>0</v>
      </c>
      <c r="M48" s="14">
        <f>'Kidnapping Statistics'!$F12</f>
        <v>0</v>
      </c>
      <c r="N48" s="14">
        <f>'Kidnapping Statistics'!$F12</f>
        <v>0</v>
      </c>
      <c r="O48" s="14">
        <f>'Kidnapping Statistics'!$F12</f>
        <v>0</v>
      </c>
      <c r="P48" s="14">
        <f>'Kidnapping Statistics'!$F12</f>
        <v>0</v>
      </c>
      <c r="Q48" s="14">
        <f>'Kidnapping Statistics'!$F12</f>
        <v>0</v>
      </c>
      <c r="R48" s="14">
        <f>'Kidnapping Statistics'!$F12</f>
        <v>0</v>
      </c>
      <c r="S48" s="14">
        <f>'Kidnapping Statistics'!$F12</f>
        <v>0</v>
      </c>
    </row>
    <row r="49" spans="1:19">
      <c r="A49" s="1" t="s">
        <v>56</v>
      </c>
      <c r="B49" s="14">
        <f>'Kidnapping Statistics'!$F13</f>
        <v>0</v>
      </c>
      <c r="C49" s="14">
        <f>'Kidnapping Statistics'!$F13</f>
        <v>0</v>
      </c>
      <c r="D49" s="14">
        <f>'Kidnapping Statistics'!$F13</f>
        <v>0</v>
      </c>
      <c r="E49" s="14">
        <f>'Kidnapping Statistics'!$F13</f>
        <v>0</v>
      </c>
      <c r="F49" s="14">
        <f>'Kidnapping Statistics'!$F13</f>
        <v>0</v>
      </c>
      <c r="G49" s="14">
        <f>'Kidnapping Statistics'!$F13</f>
        <v>0</v>
      </c>
      <c r="H49" s="14">
        <f>'Kidnapping Statistics'!$F13</f>
        <v>0</v>
      </c>
      <c r="I49" s="14">
        <f>'Kidnapping Statistics'!$F13</f>
        <v>0</v>
      </c>
      <c r="J49" s="14">
        <f>'Kidnapping Statistics'!$F13</f>
        <v>0</v>
      </c>
      <c r="K49" s="14">
        <f>'Kidnapping Statistics'!$F13</f>
        <v>0</v>
      </c>
      <c r="L49" s="14">
        <f>'Kidnapping Statistics'!$F13</f>
        <v>0</v>
      </c>
      <c r="M49" s="14">
        <f>'Kidnapping Statistics'!$F13</f>
        <v>0</v>
      </c>
      <c r="N49" s="14">
        <f>'Kidnapping Statistics'!$F13</f>
        <v>0</v>
      </c>
      <c r="O49" s="14">
        <f>'Kidnapping Statistics'!$F13</f>
        <v>0</v>
      </c>
      <c r="P49" s="14">
        <f>'Kidnapping Statistics'!$F13</f>
        <v>0</v>
      </c>
      <c r="Q49" s="14">
        <f>'Kidnapping Statistics'!$F13</f>
        <v>0</v>
      </c>
      <c r="R49" s="14">
        <f>'Kidnapping Statistics'!$F13</f>
        <v>0</v>
      </c>
      <c r="S49" s="14">
        <f>'Kidnapping Statistics'!$F13</f>
        <v>0</v>
      </c>
    </row>
    <row r="50" spans="1:19">
      <c r="A50" s="1" t="s">
        <v>57</v>
      </c>
      <c r="B50" s="14">
        <f>'Kidnapping Statistics'!$F14</f>
        <v>6.8710359408033822E-5</v>
      </c>
      <c r="C50" s="14">
        <f>'Kidnapping Statistics'!$F14</f>
        <v>6.8710359408033822E-5</v>
      </c>
      <c r="D50" s="14">
        <f>'Kidnapping Statistics'!$F14</f>
        <v>6.8710359408033822E-5</v>
      </c>
      <c r="E50" s="14">
        <f>'Kidnapping Statistics'!$F14</f>
        <v>6.8710359408033822E-5</v>
      </c>
      <c r="F50" s="14">
        <f>'Kidnapping Statistics'!$F14</f>
        <v>6.8710359408033822E-5</v>
      </c>
      <c r="G50" s="14">
        <f>'Kidnapping Statistics'!$F14</f>
        <v>6.8710359408033822E-5</v>
      </c>
      <c r="H50" s="14">
        <f>'Kidnapping Statistics'!$F14</f>
        <v>6.8710359408033822E-5</v>
      </c>
      <c r="I50" s="14">
        <f>'Kidnapping Statistics'!$F14</f>
        <v>6.8710359408033822E-5</v>
      </c>
      <c r="J50" s="14">
        <f>'Kidnapping Statistics'!$F14</f>
        <v>6.8710359408033822E-5</v>
      </c>
      <c r="K50" s="14">
        <f>'Kidnapping Statistics'!$F14</f>
        <v>6.8710359408033822E-5</v>
      </c>
      <c r="L50" s="14">
        <f>'Kidnapping Statistics'!$F14</f>
        <v>6.8710359408033822E-5</v>
      </c>
      <c r="M50" s="14">
        <f>'Kidnapping Statistics'!$F14</f>
        <v>6.8710359408033822E-5</v>
      </c>
      <c r="N50" s="14">
        <f>'Kidnapping Statistics'!$F14</f>
        <v>6.8710359408033822E-5</v>
      </c>
      <c r="O50" s="14">
        <f>'Kidnapping Statistics'!$F14</f>
        <v>6.8710359408033822E-5</v>
      </c>
      <c r="P50" s="14">
        <f>'Kidnapping Statistics'!$F14</f>
        <v>6.8710359408033822E-5</v>
      </c>
      <c r="Q50" s="14">
        <f>'Kidnapping Statistics'!$F14</f>
        <v>6.8710359408033822E-5</v>
      </c>
      <c r="R50" s="14">
        <f>'Kidnapping Statistics'!$F14</f>
        <v>6.8710359408033822E-5</v>
      </c>
      <c r="S50" s="14">
        <f>'Kidnapping Statistics'!$F14</f>
        <v>6.8710359408033822E-5</v>
      </c>
    </row>
    <row r="51" spans="1:19">
      <c r="A51" s="1" t="s">
        <v>66</v>
      </c>
      <c r="B51" s="14">
        <f>'Kidnapping Statistics'!$F15</f>
        <v>0</v>
      </c>
      <c r="C51" s="14">
        <f>'Kidnapping Statistics'!$F15</f>
        <v>0</v>
      </c>
      <c r="D51" s="14">
        <f>'Kidnapping Statistics'!$F15</f>
        <v>0</v>
      </c>
      <c r="E51" s="14">
        <f>'Kidnapping Statistics'!$F15</f>
        <v>0</v>
      </c>
      <c r="F51" s="14">
        <f>'Kidnapping Statistics'!$F15</f>
        <v>0</v>
      </c>
      <c r="G51" s="14">
        <f>'Kidnapping Statistics'!$F15</f>
        <v>0</v>
      </c>
      <c r="H51" s="14">
        <f>'Kidnapping Statistics'!$F15</f>
        <v>0</v>
      </c>
      <c r="I51" s="14">
        <f>'Kidnapping Statistics'!$F15</f>
        <v>0</v>
      </c>
      <c r="J51" s="14">
        <f>'Kidnapping Statistics'!$F15</f>
        <v>0</v>
      </c>
      <c r="K51" s="14">
        <f>'Kidnapping Statistics'!$F15</f>
        <v>0</v>
      </c>
      <c r="L51" s="14">
        <f>'Kidnapping Statistics'!$F15</f>
        <v>0</v>
      </c>
      <c r="M51" s="14">
        <f>'Kidnapping Statistics'!$F15</f>
        <v>0</v>
      </c>
      <c r="N51" s="14">
        <f>'Kidnapping Statistics'!$F15</f>
        <v>0</v>
      </c>
      <c r="O51" s="14">
        <f>'Kidnapping Statistics'!$F15</f>
        <v>0</v>
      </c>
      <c r="P51" s="14">
        <f>'Kidnapping Statistics'!$F15</f>
        <v>0</v>
      </c>
      <c r="Q51" s="14">
        <f>'Kidnapping Statistics'!$F15</f>
        <v>0</v>
      </c>
      <c r="R51" s="14">
        <f>'Kidnapping Statistics'!$F15</f>
        <v>0</v>
      </c>
      <c r="S51" s="14">
        <f>'Kidnapping Statistics'!$F15</f>
        <v>0</v>
      </c>
    </row>
    <row r="52" spans="1:19">
      <c r="A52" s="1" t="s">
        <v>67</v>
      </c>
      <c r="B52" s="14">
        <f>'Kidnapping Statistics'!$F16</f>
        <v>9.2853416797078773E-4</v>
      </c>
      <c r="C52" s="14">
        <f>'Kidnapping Statistics'!$F16</f>
        <v>9.2853416797078773E-4</v>
      </c>
      <c r="D52" s="14">
        <f>'Kidnapping Statistics'!$F16</f>
        <v>9.2853416797078773E-4</v>
      </c>
      <c r="E52" s="14">
        <f>'Kidnapping Statistics'!$F16</f>
        <v>9.2853416797078773E-4</v>
      </c>
      <c r="F52" s="14">
        <f>'Kidnapping Statistics'!$F16</f>
        <v>9.2853416797078773E-4</v>
      </c>
      <c r="G52" s="14">
        <f>'Kidnapping Statistics'!$F16</f>
        <v>9.2853416797078773E-4</v>
      </c>
      <c r="H52" s="14">
        <f>'Kidnapping Statistics'!$F16</f>
        <v>9.2853416797078773E-4</v>
      </c>
      <c r="I52" s="14">
        <f>'Kidnapping Statistics'!$F16</f>
        <v>9.2853416797078773E-4</v>
      </c>
      <c r="J52" s="14">
        <f>'Kidnapping Statistics'!$F16</f>
        <v>9.2853416797078773E-4</v>
      </c>
      <c r="K52" s="14">
        <f>'Kidnapping Statistics'!$F16</f>
        <v>9.2853416797078773E-4</v>
      </c>
      <c r="L52" s="14">
        <f>'Kidnapping Statistics'!$F16</f>
        <v>9.2853416797078773E-4</v>
      </c>
      <c r="M52" s="14">
        <f>'Kidnapping Statistics'!$F16</f>
        <v>9.2853416797078773E-4</v>
      </c>
      <c r="N52" s="14">
        <f>'Kidnapping Statistics'!$F16</f>
        <v>9.2853416797078773E-4</v>
      </c>
      <c r="O52" s="14">
        <f>'Kidnapping Statistics'!$F16</f>
        <v>9.2853416797078773E-4</v>
      </c>
      <c r="P52" s="14">
        <f>'Kidnapping Statistics'!$F16</f>
        <v>9.2853416797078773E-4</v>
      </c>
      <c r="Q52" s="14">
        <f>'Kidnapping Statistics'!$F16</f>
        <v>9.2853416797078773E-4</v>
      </c>
      <c r="R52" s="14">
        <f>'Kidnapping Statistics'!$F16</f>
        <v>9.2853416797078773E-4</v>
      </c>
      <c r="S52" s="14">
        <f>'Kidnapping Statistics'!$F16</f>
        <v>9.2853416797078773E-4</v>
      </c>
    </row>
    <row r="53" spans="1:19">
      <c r="A53" s="1" t="s">
        <v>74</v>
      </c>
      <c r="B53" s="14">
        <f>'Kidnapping Statistics'!$F17</f>
        <v>2.8712871287128712E-3</v>
      </c>
      <c r="C53" s="14">
        <f>'Kidnapping Statistics'!$F17</f>
        <v>2.8712871287128712E-3</v>
      </c>
      <c r="D53" s="14">
        <f>'Kidnapping Statistics'!$F17</f>
        <v>2.8712871287128712E-3</v>
      </c>
      <c r="E53" s="14">
        <f>'Kidnapping Statistics'!$F17</f>
        <v>2.8712871287128712E-3</v>
      </c>
      <c r="F53" s="14">
        <f>'Kidnapping Statistics'!$F17</f>
        <v>2.8712871287128712E-3</v>
      </c>
      <c r="G53" s="14">
        <f>'Kidnapping Statistics'!$F17</f>
        <v>2.8712871287128712E-3</v>
      </c>
      <c r="H53" s="14">
        <f>'Kidnapping Statistics'!$F17</f>
        <v>2.8712871287128712E-3</v>
      </c>
      <c r="I53" s="14">
        <f>'Kidnapping Statistics'!$F17</f>
        <v>2.8712871287128712E-3</v>
      </c>
      <c r="J53" s="14">
        <f>'Kidnapping Statistics'!$F17</f>
        <v>2.8712871287128712E-3</v>
      </c>
      <c r="K53" s="14">
        <f>'Kidnapping Statistics'!$F17</f>
        <v>2.8712871287128712E-3</v>
      </c>
      <c r="L53" s="14">
        <f>'Kidnapping Statistics'!$F17</f>
        <v>2.8712871287128712E-3</v>
      </c>
      <c r="M53" s="14">
        <f>'Kidnapping Statistics'!$F17</f>
        <v>2.8712871287128712E-3</v>
      </c>
      <c r="N53" s="14">
        <f>'Kidnapping Statistics'!$F17</f>
        <v>2.8712871287128712E-3</v>
      </c>
      <c r="O53" s="14">
        <f>'Kidnapping Statistics'!$F17</f>
        <v>2.8712871287128712E-3</v>
      </c>
      <c r="P53" s="14">
        <f>'Kidnapping Statistics'!$F17</f>
        <v>2.8712871287128712E-3</v>
      </c>
      <c r="Q53" s="14">
        <f>'Kidnapping Statistics'!$F17</f>
        <v>2.8712871287128712E-3</v>
      </c>
      <c r="R53" s="14">
        <f>'Kidnapping Statistics'!$F17</f>
        <v>2.8712871287128712E-3</v>
      </c>
      <c r="S53" s="14">
        <f>'Kidnapping Statistics'!$F17</f>
        <v>2.8712871287128712E-3</v>
      </c>
    </row>
    <row r="54" spans="1:19">
      <c r="A54" s="1" t="s">
        <v>75</v>
      </c>
      <c r="B54" s="14">
        <f>'Kidnapping Statistics'!$F18</f>
        <v>0</v>
      </c>
      <c r="C54" s="14">
        <f>'Kidnapping Statistics'!$F18</f>
        <v>0</v>
      </c>
      <c r="D54" s="14">
        <f>'Kidnapping Statistics'!$F18</f>
        <v>0</v>
      </c>
      <c r="E54" s="14">
        <f>'Kidnapping Statistics'!$F18</f>
        <v>0</v>
      </c>
      <c r="F54" s="14">
        <f>'Kidnapping Statistics'!$F18</f>
        <v>0</v>
      </c>
      <c r="G54" s="14">
        <f>'Kidnapping Statistics'!$F18</f>
        <v>0</v>
      </c>
      <c r="H54" s="14">
        <f>'Kidnapping Statistics'!$F18</f>
        <v>0</v>
      </c>
      <c r="I54" s="14">
        <f>'Kidnapping Statistics'!$F18</f>
        <v>0</v>
      </c>
      <c r="J54" s="14">
        <f>'Kidnapping Statistics'!$F18</f>
        <v>0</v>
      </c>
      <c r="K54" s="14">
        <f>'Kidnapping Statistics'!$F18</f>
        <v>0</v>
      </c>
      <c r="L54" s="14">
        <f>'Kidnapping Statistics'!$F18</f>
        <v>0</v>
      </c>
      <c r="M54" s="14">
        <f>'Kidnapping Statistics'!$F18</f>
        <v>0</v>
      </c>
      <c r="N54" s="14">
        <f>'Kidnapping Statistics'!$F18</f>
        <v>0</v>
      </c>
      <c r="O54" s="14">
        <f>'Kidnapping Statistics'!$F18</f>
        <v>0</v>
      </c>
      <c r="P54" s="14">
        <f>'Kidnapping Statistics'!$F18</f>
        <v>0</v>
      </c>
      <c r="Q54" s="14">
        <f>'Kidnapping Statistics'!$F18</f>
        <v>0</v>
      </c>
      <c r="R54" s="14">
        <f>'Kidnapping Statistics'!$F18</f>
        <v>0</v>
      </c>
      <c r="S54" s="14">
        <f>'Kidnapping Statistics'!$F18</f>
        <v>0</v>
      </c>
    </row>
    <row r="55" spans="1:19">
      <c r="A55" s="1" t="s">
        <v>81</v>
      </c>
      <c r="B55" s="14">
        <f>'Kidnapping Statistics'!$F19</f>
        <v>0</v>
      </c>
      <c r="C55" s="14">
        <f>'Kidnapping Statistics'!$F19</f>
        <v>0</v>
      </c>
      <c r="D55" s="14">
        <f>'Kidnapping Statistics'!$F19</f>
        <v>0</v>
      </c>
      <c r="E55" s="14">
        <f>'Kidnapping Statistics'!$F19</f>
        <v>0</v>
      </c>
      <c r="F55" s="14">
        <f>'Kidnapping Statistics'!$F19</f>
        <v>0</v>
      </c>
      <c r="G55" s="14">
        <f>'Kidnapping Statistics'!$F19</f>
        <v>0</v>
      </c>
      <c r="H55" s="14">
        <f>'Kidnapping Statistics'!$F19</f>
        <v>0</v>
      </c>
      <c r="I55" s="14">
        <f>'Kidnapping Statistics'!$F19</f>
        <v>0</v>
      </c>
      <c r="J55" s="14">
        <f>'Kidnapping Statistics'!$F19</f>
        <v>0</v>
      </c>
      <c r="K55" s="14">
        <f>'Kidnapping Statistics'!$F19</f>
        <v>0</v>
      </c>
      <c r="L55" s="14">
        <f>'Kidnapping Statistics'!$F19</f>
        <v>0</v>
      </c>
      <c r="M55" s="14">
        <f>'Kidnapping Statistics'!$F19</f>
        <v>0</v>
      </c>
      <c r="N55" s="14">
        <f>'Kidnapping Statistics'!$F19</f>
        <v>0</v>
      </c>
      <c r="O55" s="14">
        <f>'Kidnapping Statistics'!$F19</f>
        <v>0</v>
      </c>
      <c r="P55" s="14">
        <f>'Kidnapping Statistics'!$F19</f>
        <v>0</v>
      </c>
      <c r="Q55" s="14">
        <f>'Kidnapping Statistics'!$F19</f>
        <v>0</v>
      </c>
      <c r="R55" s="14">
        <f>'Kidnapping Statistics'!$F19</f>
        <v>0</v>
      </c>
      <c r="S55" s="14">
        <f>'Kidnapping Statistics'!$F19</f>
        <v>0</v>
      </c>
    </row>
    <row r="56" spans="1:19">
      <c r="A56" s="1" t="s">
        <v>82</v>
      </c>
      <c r="B56" s="14">
        <f>'Kidnapping Statistics'!$F20</f>
        <v>0</v>
      </c>
      <c r="C56" s="14">
        <f>'Kidnapping Statistics'!$F20</f>
        <v>0</v>
      </c>
      <c r="D56" s="14">
        <f>'Kidnapping Statistics'!$F20</f>
        <v>0</v>
      </c>
      <c r="E56" s="14">
        <f>'Kidnapping Statistics'!$F20</f>
        <v>0</v>
      </c>
      <c r="F56" s="14">
        <f>'Kidnapping Statistics'!$F20</f>
        <v>0</v>
      </c>
      <c r="G56" s="14">
        <f>'Kidnapping Statistics'!$F20</f>
        <v>0</v>
      </c>
      <c r="H56" s="14">
        <f>'Kidnapping Statistics'!$F20</f>
        <v>0</v>
      </c>
      <c r="I56" s="14">
        <f>'Kidnapping Statistics'!$F20</f>
        <v>0</v>
      </c>
      <c r="J56" s="14">
        <f>'Kidnapping Statistics'!$F20</f>
        <v>0</v>
      </c>
      <c r="K56" s="14">
        <f>'Kidnapping Statistics'!$F20</f>
        <v>0</v>
      </c>
      <c r="L56" s="14">
        <f>'Kidnapping Statistics'!$F20</f>
        <v>0</v>
      </c>
      <c r="M56" s="14">
        <f>'Kidnapping Statistics'!$F20</f>
        <v>0</v>
      </c>
      <c r="N56" s="14">
        <f>'Kidnapping Statistics'!$F20</f>
        <v>0</v>
      </c>
      <c r="O56" s="14">
        <f>'Kidnapping Statistics'!$F20</f>
        <v>0</v>
      </c>
      <c r="P56" s="14">
        <f>'Kidnapping Statistics'!$F20</f>
        <v>0</v>
      </c>
      <c r="Q56" s="14">
        <f>'Kidnapping Statistics'!$F20</f>
        <v>0</v>
      </c>
      <c r="R56" s="14">
        <f>'Kidnapping Statistics'!$F20</f>
        <v>0</v>
      </c>
      <c r="S56" s="14">
        <f>'Kidnapping Statistics'!$F20</f>
        <v>0</v>
      </c>
    </row>
    <row r="57" spans="1:19">
      <c r="A57" s="1" t="s">
        <v>83</v>
      </c>
      <c r="B57" s="14">
        <f>'Kidnapping Statistics'!$F21</f>
        <v>0</v>
      </c>
      <c r="C57" s="14">
        <f>'Kidnapping Statistics'!$F21</f>
        <v>0</v>
      </c>
      <c r="D57" s="14">
        <f>'Kidnapping Statistics'!$F21</f>
        <v>0</v>
      </c>
      <c r="E57" s="14">
        <f>'Kidnapping Statistics'!$F21</f>
        <v>0</v>
      </c>
      <c r="F57" s="14">
        <f>'Kidnapping Statistics'!$F21</f>
        <v>0</v>
      </c>
      <c r="G57" s="14">
        <f>'Kidnapping Statistics'!$F21</f>
        <v>0</v>
      </c>
      <c r="H57" s="14">
        <f>'Kidnapping Statistics'!$F21</f>
        <v>0</v>
      </c>
      <c r="I57" s="14">
        <f>'Kidnapping Statistics'!$F21</f>
        <v>0</v>
      </c>
      <c r="J57" s="14">
        <f>'Kidnapping Statistics'!$F21</f>
        <v>0</v>
      </c>
      <c r="K57" s="14">
        <f>'Kidnapping Statistics'!$F21</f>
        <v>0</v>
      </c>
      <c r="L57" s="14">
        <f>'Kidnapping Statistics'!$F21</f>
        <v>0</v>
      </c>
      <c r="M57" s="14">
        <f>'Kidnapping Statistics'!$F21</f>
        <v>0</v>
      </c>
      <c r="N57" s="14">
        <f>'Kidnapping Statistics'!$F21</f>
        <v>0</v>
      </c>
      <c r="O57" s="14">
        <f>'Kidnapping Statistics'!$F21</f>
        <v>0</v>
      </c>
      <c r="P57" s="14">
        <f>'Kidnapping Statistics'!$F21</f>
        <v>0</v>
      </c>
      <c r="Q57" s="14">
        <f>'Kidnapping Statistics'!$F21</f>
        <v>0</v>
      </c>
      <c r="R57" s="14">
        <f>'Kidnapping Statistics'!$F21</f>
        <v>0</v>
      </c>
      <c r="S57" s="14">
        <f>'Kidnapping Statistics'!$F21</f>
        <v>0</v>
      </c>
    </row>
    <row r="58" spans="1:19">
      <c r="A58" s="1" t="s">
        <v>91</v>
      </c>
      <c r="B58" s="14">
        <f>'Kidnapping Statistics'!$F22</f>
        <v>1.9873532068654019E-5</v>
      </c>
      <c r="C58" s="14">
        <f>'Kidnapping Statistics'!$F22</f>
        <v>1.9873532068654019E-5</v>
      </c>
      <c r="D58" s="14">
        <f>'Kidnapping Statistics'!$F22</f>
        <v>1.9873532068654019E-5</v>
      </c>
      <c r="E58" s="14">
        <f>'Kidnapping Statistics'!$F22</f>
        <v>1.9873532068654019E-5</v>
      </c>
      <c r="F58" s="14">
        <f>'Kidnapping Statistics'!$F22</f>
        <v>1.9873532068654019E-5</v>
      </c>
      <c r="G58" s="14">
        <f>'Kidnapping Statistics'!$F22</f>
        <v>1.9873532068654019E-5</v>
      </c>
      <c r="H58" s="14">
        <f>'Kidnapping Statistics'!$F22</f>
        <v>1.9873532068654019E-5</v>
      </c>
      <c r="I58" s="14">
        <f>'Kidnapping Statistics'!$F22</f>
        <v>1.9873532068654019E-5</v>
      </c>
      <c r="J58" s="14">
        <f>'Kidnapping Statistics'!$F22</f>
        <v>1.9873532068654019E-5</v>
      </c>
      <c r="K58" s="14">
        <f>'Kidnapping Statistics'!$F22</f>
        <v>1.9873532068654019E-5</v>
      </c>
      <c r="L58" s="14">
        <f>'Kidnapping Statistics'!$F22</f>
        <v>1.9873532068654019E-5</v>
      </c>
      <c r="M58" s="14">
        <f>'Kidnapping Statistics'!$F22</f>
        <v>1.9873532068654019E-5</v>
      </c>
      <c r="N58" s="14">
        <f>'Kidnapping Statistics'!$F22</f>
        <v>1.9873532068654019E-5</v>
      </c>
      <c r="O58" s="14">
        <f>'Kidnapping Statistics'!$F22</f>
        <v>1.9873532068654019E-5</v>
      </c>
      <c r="P58" s="14">
        <f>'Kidnapping Statistics'!$F22</f>
        <v>1.9873532068654019E-5</v>
      </c>
      <c r="Q58" s="14">
        <f>'Kidnapping Statistics'!$F22</f>
        <v>1.9873532068654019E-5</v>
      </c>
      <c r="R58" s="14">
        <f>'Kidnapping Statistics'!$F22</f>
        <v>1.9873532068654019E-5</v>
      </c>
      <c r="S58" s="14">
        <f>'Kidnapping Statistics'!$F22</f>
        <v>1.9873532068654019E-5</v>
      </c>
    </row>
    <row r="59" spans="1:19">
      <c r="A59" s="1" t="s">
        <v>247</v>
      </c>
      <c r="B59" s="14">
        <f>'Kidnapping Statistics'!$I2</f>
        <v>0</v>
      </c>
      <c r="C59" s="14">
        <f>'Kidnapping Statistics'!$I2</f>
        <v>0</v>
      </c>
      <c r="D59" s="14">
        <f>'Kidnapping Statistics'!$I2</f>
        <v>0</v>
      </c>
      <c r="E59" s="14">
        <f>'Kidnapping Statistics'!$I2</f>
        <v>0</v>
      </c>
      <c r="F59" s="14">
        <f>'Kidnapping Statistics'!$I2</f>
        <v>0</v>
      </c>
      <c r="G59" s="14">
        <f>'Kidnapping Statistics'!$I2</f>
        <v>0</v>
      </c>
      <c r="H59" s="14">
        <f>'Kidnapping Statistics'!$I2</f>
        <v>0</v>
      </c>
      <c r="I59" s="14">
        <f>'Kidnapping Statistics'!$I2</f>
        <v>0</v>
      </c>
      <c r="J59" s="14">
        <f>'Kidnapping Statistics'!$I2</f>
        <v>0</v>
      </c>
      <c r="K59" s="14">
        <f>'Kidnapping Statistics'!$I2</f>
        <v>0</v>
      </c>
      <c r="L59" s="14">
        <f>'Kidnapping Statistics'!$I2</f>
        <v>0</v>
      </c>
      <c r="M59" s="14">
        <f>'Kidnapping Statistics'!$I2</f>
        <v>0</v>
      </c>
      <c r="N59" s="14">
        <f>'Kidnapping Statistics'!$I2</f>
        <v>0</v>
      </c>
      <c r="O59" s="14">
        <f>'Kidnapping Statistics'!$I2</f>
        <v>0</v>
      </c>
      <c r="P59" s="14">
        <f>'Kidnapping Statistics'!$I2</f>
        <v>0</v>
      </c>
      <c r="Q59" s="14">
        <f>'Kidnapping Statistics'!$I2</f>
        <v>0</v>
      </c>
      <c r="R59" s="14">
        <f>'Kidnapping Statistics'!$I2</f>
        <v>0</v>
      </c>
      <c r="S59" s="14">
        <f>'Kidnapping Statistics'!$I2</f>
        <v>0</v>
      </c>
    </row>
    <row r="60" spans="1:19">
      <c r="A60" s="1" t="s">
        <v>26</v>
      </c>
      <c r="B60" s="14">
        <f>'Kidnapping Statistics'!$I3</f>
        <v>5.3000000000000001E-6</v>
      </c>
      <c r="C60" s="14">
        <f>'Kidnapping Statistics'!$I3</f>
        <v>5.3000000000000001E-6</v>
      </c>
      <c r="D60" s="14">
        <f>'Kidnapping Statistics'!$I3</f>
        <v>5.3000000000000001E-6</v>
      </c>
      <c r="E60" s="14">
        <f>'Kidnapping Statistics'!$I3</f>
        <v>5.3000000000000001E-6</v>
      </c>
      <c r="F60" s="14">
        <f>'Kidnapping Statistics'!$I3</f>
        <v>5.3000000000000001E-6</v>
      </c>
      <c r="G60" s="14">
        <f>'Kidnapping Statistics'!$I3</f>
        <v>5.3000000000000001E-6</v>
      </c>
      <c r="H60" s="14">
        <f>'Kidnapping Statistics'!$I3</f>
        <v>5.3000000000000001E-6</v>
      </c>
      <c r="I60" s="14">
        <f>'Kidnapping Statistics'!$I3</f>
        <v>5.3000000000000001E-6</v>
      </c>
      <c r="J60" s="14">
        <f>'Kidnapping Statistics'!$I3</f>
        <v>5.3000000000000001E-6</v>
      </c>
      <c r="K60" s="14">
        <f>'Kidnapping Statistics'!$I3</f>
        <v>5.3000000000000001E-6</v>
      </c>
      <c r="L60" s="14">
        <f>'Kidnapping Statistics'!$I3</f>
        <v>5.3000000000000001E-6</v>
      </c>
      <c r="M60" s="14">
        <f>'Kidnapping Statistics'!$I3</f>
        <v>5.3000000000000001E-6</v>
      </c>
      <c r="N60" s="14">
        <f>'Kidnapping Statistics'!$I3</f>
        <v>5.3000000000000001E-6</v>
      </c>
      <c r="O60" s="14">
        <f>'Kidnapping Statistics'!$I3</f>
        <v>5.3000000000000001E-6</v>
      </c>
      <c r="P60" s="14">
        <f>'Kidnapping Statistics'!$I3</f>
        <v>5.3000000000000001E-6</v>
      </c>
      <c r="Q60" s="14">
        <f>'Kidnapping Statistics'!$I3</f>
        <v>5.3000000000000001E-6</v>
      </c>
      <c r="R60" s="14">
        <f>'Kidnapping Statistics'!$I3</f>
        <v>5.3000000000000001E-6</v>
      </c>
      <c r="S60" s="14">
        <f>'Kidnapping Statistics'!$I3</f>
        <v>5.3000000000000001E-6</v>
      </c>
    </row>
    <row r="61" spans="1:19">
      <c r="A61" s="1" t="s">
        <v>27</v>
      </c>
      <c r="B61" s="14">
        <f>'Kidnapping Statistics'!$I4</f>
        <v>5.3179516038266745E-5</v>
      </c>
      <c r="C61" s="14">
        <f>'Kidnapping Statistics'!$I4</f>
        <v>5.3179516038266745E-5</v>
      </c>
      <c r="D61" s="14">
        <f>'Kidnapping Statistics'!$I4</f>
        <v>5.3179516038266745E-5</v>
      </c>
      <c r="E61" s="14">
        <f>'Kidnapping Statistics'!$I4</f>
        <v>5.3179516038266745E-5</v>
      </c>
      <c r="F61" s="14">
        <f>'Kidnapping Statistics'!$I4</f>
        <v>5.3179516038266745E-5</v>
      </c>
      <c r="G61" s="14">
        <f>'Kidnapping Statistics'!$I4</f>
        <v>5.3179516038266745E-5</v>
      </c>
      <c r="H61" s="14">
        <f>'Kidnapping Statistics'!$I4</f>
        <v>5.3179516038266745E-5</v>
      </c>
      <c r="I61" s="14">
        <f>'Kidnapping Statistics'!$I4</f>
        <v>5.3179516038266745E-5</v>
      </c>
      <c r="J61" s="14">
        <f>'Kidnapping Statistics'!$I4</f>
        <v>5.3179516038266745E-5</v>
      </c>
      <c r="K61" s="14">
        <f>'Kidnapping Statistics'!$I4</f>
        <v>5.3179516038266745E-5</v>
      </c>
      <c r="L61" s="14">
        <f>'Kidnapping Statistics'!$I4</f>
        <v>5.3179516038266745E-5</v>
      </c>
      <c r="M61" s="14">
        <f>'Kidnapping Statistics'!$I4</f>
        <v>5.3179516038266745E-5</v>
      </c>
      <c r="N61" s="14">
        <f>'Kidnapping Statistics'!$I4</f>
        <v>5.3179516038266745E-5</v>
      </c>
      <c r="O61" s="14">
        <f>'Kidnapping Statistics'!$I4</f>
        <v>5.3179516038266745E-5</v>
      </c>
      <c r="P61" s="14">
        <f>'Kidnapping Statistics'!$I4</f>
        <v>5.3179516038266745E-5</v>
      </c>
      <c r="Q61" s="14">
        <f>'Kidnapping Statistics'!$I4</f>
        <v>5.3179516038266745E-5</v>
      </c>
      <c r="R61" s="14">
        <f>'Kidnapping Statistics'!$I4</f>
        <v>5.3179516038266745E-5</v>
      </c>
      <c r="S61" s="14">
        <f>'Kidnapping Statistics'!$I4</f>
        <v>5.3179516038266745E-5</v>
      </c>
    </row>
    <row r="62" spans="1:19">
      <c r="A62" s="1" t="s">
        <v>28</v>
      </c>
      <c r="B62" s="14">
        <f>'Kidnapping Statistics'!$I5</f>
        <v>4.0999999999999997E-6</v>
      </c>
      <c r="C62" s="14">
        <f>'Kidnapping Statistics'!$I5</f>
        <v>4.0999999999999997E-6</v>
      </c>
      <c r="D62" s="14">
        <f>'Kidnapping Statistics'!$I5</f>
        <v>4.0999999999999997E-6</v>
      </c>
      <c r="E62" s="14">
        <f>'Kidnapping Statistics'!$I5</f>
        <v>4.0999999999999997E-6</v>
      </c>
      <c r="F62" s="14">
        <f>'Kidnapping Statistics'!$I5</f>
        <v>4.0999999999999997E-6</v>
      </c>
      <c r="G62" s="14">
        <f>'Kidnapping Statistics'!$I5</f>
        <v>4.0999999999999997E-6</v>
      </c>
      <c r="H62" s="14">
        <f>'Kidnapping Statistics'!$I5</f>
        <v>4.0999999999999997E-6</v>
      </c>
      <c r="I62" s="14">
        <f>'Kidnapping Statistics'!$I5</f>
        <v>4.0999999999999997E-6</v>
      </c>
      <c r="J62" s="14">
        <f>'Kidnapping Statistics'!$I5</f>
        <v>4.0999999999999997E-6</v>
      </c>
      <c r="K62" s="14">
        <f>'Kidnapping Statistics'!$I5</f>
        <v>4.0999999999999997E-6</v>
      </c>
      <c r="L62" s="14">
        <f>'Kidnapping Statistics'!$I5</f>
        <v>4.0999999999999997E-6</v>
      </c>
      <c r="M62" s="14">
        <f>'Kidnapping Statistics'!$I5</f>
        <v>4.0999999999999997E-6</v>
      </c>
      <c r="N62" s="14">
        <f>'Kidnapping Statistics'!$I5</f>
        <v>4.0999999999999997E-6</v>
      </c>
      <c r="O62" s="14">
        <f>'Kidnapping Statistics'!$I5</f>
        <v>4.0999999999999997E-6</v>
      </c>
      <c r="P62" s="14">
        <f>'Kidnapping Statistics'!$I5</f>
        <v>4.0999999999999997E-6</v>
      </c>
      <c r="Q62" s="14">
        <f>'Kidnapping Statistics'!$I5</f>
        <v>4.0999999999999997E-6</v>
      </c>
      <c r="R62" s="14">
        <f>'Kidnapping Statistics'!$I5</f>
        <v>4.0999999999999997E-6</v>
      </c>
      <c r="S62" s="14">
        <f>'Kidnapping Statistics'!$I5</f>
        <v>4.0999999999999997E-6</v>
      </c>
    </row>
    <row r="63" spans="1:19">
      <c r="A63" s="1" t="s">
        <v>29</v>
      </c>
      <c r="B63" s="14">
        <f>'Kidnapping Statistics'!$I6</f>
        <v>8.6355785837651129E-6</v>
      </c>
      <c r="C63" s="14">
        <f>'Kidnapping Statistics'!$I6</f>
        <v>8.6355785837651129E-6</v>
      </c>
      <c r="D63" s="14">
        <f>'Kidnapping Statistics'!$I6</f>
        <v>8.6355785837651129E-6</v>
      </c>
      <c r="E63" s="14">
        <f>'Kidnapping Statistics'!$I6</f>
        <v>8.6355785837651129E-6</v>
      </c>
      <c r="F63" s="14">
        <f>'Kidnapping Statistics'!$I6</f>
        <v>8.6355785837651129E-6</v>
      </c>
      <c r="G63" s="14">
        <f>'Kidnapping Statistics'!$I6</f>
        <v>8.6355785837651129E-6</v>
      </c>
      <c r="H63" s="14">
        <f>'Kidnapping Statistics'!$I6</f>
        <v>8.6355785837651129E-6</v>
      </c>
      <c r="I63" s="14">
        <f>'Kidnapping Statistics'!$I6</f>
        <v>8.6355785837651129E-6</v>
      </c>
      <c r="J63" s="14">
        <f>'Kidnapping Statistics'!$I6</f>
        <v>8.6355785837651129E-6</v>
      </c>
      <c r="K63" s="14">
        <f>'Kidnapping Statistics'!$I6</f>
        <v>8.6355785837651129E-6</v>
      </c>
      <c r="L63" s="14">
        <f>'Kidnapping Statistics'!$I6</f>
        <v>8.6355785837651129E-6</v>
      </c>
      <c r="M63" s="14">
        <f>'Kidnapping Statistics'!$I6</f>
        <v>8.6355785837651129E-6</v>
      </c>
      <c r="N63" s="14">
        <f>'Kidnapping Statistics'!$I6</f>
        <v>8.6355785837651129E-6</v>
      </c>
      <c r="O63" s="14">
        <f>'Kidnapping Statistics'!$I6</f>
        <v>8.6355785837651129E-6</v>
      </c>
      <c r="P63" s="14">
        <f>'Kidnapping Statistics'!$I6</f>
        <v>8.6355785837651129E-6</v>
      </c>
      <c r="Q63" s="14">
        <f>'Kidnapping Statistics'!$I6</f>
        <v>8.6355785837651129E-6</v>
      </c>
      <c r="R63" s="14">
        <f>'Kidnapping Statistics'!$I6</f>
        <v>8.6355785837651129E-6</v>
      </c>
      <c r="S63" s="14">
        <f>'Kidnapping Statistics'!$I6</f>
        <v>8.6355785837651129E-6</v>
      </c>
    </row>
    <row r="64" spans="1:19">
      <c r="A64" s="1" t="s">
        <v>30</v>
      </c>
      <c r="B64" s="14">
        <f>'Kidnapping Statistics'!$I7</f>
        <v>8.9999999999999996E-7</v>
      </c>
      <c r="C64" s="14">
        <f>'Kidnapping Statistics'!$I7</f>
        <v>8.9999999999999996E-7</v>
      </c>
      <c r="D64" s="14">
        <f>'Kidnapping Statistics'!$I7</f>
        <v>8.9999999999999996E-7</v>
      </c>
      <c r="E64" s="14">
        <f>'Kidnapping Statistics'!$I7</f>
        <v>8.9999999999999996E-7</v>
      </c>
      <c r="F64" s="14">
        <f>'Kidnapping Statistics'!$I7</f>
        <v>8.9999999999999996E-7</v>
      </c>
      <c r="G64" s="14">
        <f>'Kidnapping Statistics'!$I7</f>
        <v>8.9999999999999996E-7</v>
      </c>
      <c r="H64" s="14">
        <f>'Kidnapping Statistics'!$I7</f>
        <v>8.9999999999999996E-7</v>
      </c>
      <c r="I64" s="14">
        <f>'Kidnapping Statistics'!$I7</f>
        <v>8.9999999999999996E-7</v>
      </c>
      <c r="J64" s="14">
        <f>'Kidnapping Statistics'!$I7</f>
        <v>8.9999999999999996E-7</v>
      </c>
      <c r="K64" s="14">
        <f>'Kidnapping Statistics'!$I7</f>
        <v>8.9999999999999996E-7</v>
      </c>
      <c r="L64" s="14">
        <f>'Kidnapping Statistics'!$I7</f>
        <v>8.9999999999999996E-7</v>
      </c>
      <c r="M64" s="14">
        <f>'Kidnapping Statistics'!$I7</f>
        <v>8.9999999999999996E-7</v>
      </c>
      <c r="N64" s="14">
        <f>'Kidnapping Statistics'!$I7</f>
        <v>8.9999999999999996E-7</v>
      </c>
      <c r="O64" s="14">
        <f>'Kidnapping Statistics'!$I7</f>
        <v>8.9999999999999996E-7</v>
      </c>
      <c r="P64" s="14">
        <f>'Kidnapping Statistics'!$I7</f>
        <v>8.9999999999999996E-7</v>
      </c>
      <c r="Q64" s="14">
        <f>'Kidnapping Statistics'!$I7</f>
        <v>8.9999999999999996E-7</v>
      </c>
      <c r="R64" s="14">
        <f>'Kidnapping Statistics'!$I7</f>
        <v>8.9999999999999996E-7</v>
      </c>
      <c r="S64" s="14">
        <f>'Kidnapping Statistics'!$I7</f>
        <v>8.9999999999999996E-7</v>
      </c>
    </row>
    <row r="65" spans="1:19">
      <c r="A65" s="1" t="s">
        <v>31</v>
      </c>
      <c r="B65" s="14">
        <f>'Kidnapping Statistics'!$I8</f>
        <v>1.1000000000000001E-6</v>
      </c>
      <c r="C65" s="14">
        <f>'Kidnapping Statistics'!$I8</f>
        <v>1.1000000000000001E-6</v>
      </c>
      <c r="D65" s="14">
        <f>'Kidnapping Statistics'!$I8</f>
        <v>1.1000000000000001E-6</v>
      </c>
      <c r="E65" s="14">
        <f>'Kidnapping Statistics'!$I8</f>
        <v>1.1000000000000001E-6</v>
      </c>
      <c r="F65" s="14">
        <f>'Kidnapping Statistics'!$I8</f>
        <v>1.1000000000000001E-6</v>
      </c>
      <c r="G65" s="14">
        <f>'Kidnapping Statistics'!$I8</f>
        <v>1.1000000000000001E-6</v>
      </c>
      <c r="H65" s="14">
        <f>'Kidnapping Statistics'!$I8</f>
        <v>1.1000000000000001E-6</v>
      </c>
      <c r="I65" s="14">
        <f>'Kidnapping Statistics'!$I8</f>
        <v>1.1000000000000001E-6</v>
      </c>
      <c r="J65" s="14">
        <f>'Kidnapping Statistics'!$I8</f>
        <v>1.1000000000000001E-6</v>
      </c>
      <c r="K65" s="14">
        <f>'Kidnapping Statistics'!$I8</f>
        <v>1.1000000000000001E-6</v>
      </c>
      <c r="L65" s="14">
        <f>'Kidnapping Statistics'!$I8</f>
        <v>1.1000000000000001E-6</v>
      </c>
      <c r="M65" s="14">
        <f>'Kidnapping Statistics'!$I8</f>
        <v>1.1000000000000001E-6</v>
      </c>
      <c r="N65" s="14">
        <f>'Kidnapping Statistics'!$I8</f>
        <v>1.1000000000000001E-6</v>
      </c>
      <c r="O65" s="14">
        <f>'Kidnapping Statistics'!$I8</f>
        <v>1.1000000000000001E-6</v>
      </c>
      <c r="P65" s="14">
        <f>'Kidnapping Statistics'!$I8</f>
        <v>1.1000000000000001E-6</v>
      </c>
      <c r="Q65" s="14">
        <f>'Kidnapping Statistics'!$I8</f>
        <v>1.1000000000000001E-6</v>
      </c>
      <c r="R65" s="14">
        <f>'Kidnapping Statistics'!$I8</f>
        <v>1.1000000000000001E-6</v>
      </c>
      <c r="S65" s="14">
        <f>'Kidnapping Statistics'!$I8</f>
        <v>1.1000000000000001E-6</v>
      </c>
    </row>
    <row r="66" spans="1:19">
      <c r="A66" s="1" t="s">
        <v>32</v>
      </c>
      <c r="B66" s="14">
        <f>'Kidnapping Statistics'!$I9</f>
        <v>4.6E-6</v>
      </c>
      <c r="C66" s="14">
        <f>'Kidnapping Statistics'!$I9</f>
        <v>4.6E-6</v>
      </c>
      <c r="D66" s="14">
        <f>'Kidnapping Statistics'!$I9</f>
        <v>4.6E-6</v>
      </c>
      <c r="E66" s="14">
        <f>'Kidnapping Statistics'!$I9</f>
        <v>4.6E-6</v>
      </c>
      <c r="F66" s="14">
        <f>'Kidnapping Statistics'!$I9</f>
        <v>4.6E-6</v>
      </c>
      <c r="G66" s="14">
        <f>'Kidnapping Statistics'!$I9</f>
        <v>4.6E-6</v>
      </c>
      <c r="H66" s="14">
        <f>'Kidnapping Statistics'!$I9</f>
        <v>4.6E-6</v>
      </c>
      <c r="I66" s="14">
        <f>'Kidnapping Statistics'!$I9</f>
        <v>4.6E-6</v>
      </c>
      <c r="J66" s="14">
        <f>'Kidnapping Statistics'!$I9</f>
        <v>4.6E-6</v>
      </c>
      <c r="K66" s="14">
        <f>'Kidnapping Statistics'!$I9</f>
        <v>4.6E-6</v>
      </c>
      <c r="L66" s="14">
        <f>'Kidnapping Statistics'!$I9</f>
        <v>4.6E-6</v>
      </c>
      <c r="M66" s="14">
        <f>'Kidnapping Statistics'!$I9</f>
        <v>4.6E-6</v>
      </c>
      <c r="N66" s="14">
        <f>'Kidnapping Statistics'!$I9</f>
        <v>4.6E-6</v>
      </c>
      <c r="O66" s="14">
        <f>'Kidnapping Statistics'!$I9</f>
        <v>4.6E-6</v>
      </c>
      <c r="P66" s="14">
        <f>'Kidnapping Statistics'!$I9</f>
        <v>4.6E-6</v>
      </c>
      <c r="Q66" s="14">
        <f>'Kidnapping Statistics'!$I9</f>
        <v>4.6E-6</v>
      </c>
      <c r="R66" s="14">
        <f>'Kidnapping Statistics'!$I9</f>
        <v>4.6E-6</v>
      </c>
      <c r="S66" s="14">
        <f>'Kidnapping Statistics'!$I9</f>
        <v>4.6E-6</v>
      </c>
    </row>
    <row r="67" spans="1:19">
      <c r="A67" s="1" t="s">
        <v>33</v>
      </c>
      <c r="B67" s="14">
        <f>'Kidnapping Statistics'!$I10</f>
        <v>0</v>
      </c>
      <c r="C67" s="14">
        <f>'Kidnapping Statistics'!$I10</f>
        <v>0</v>
      </c>
      <c r="D67" s="14">
        <f>'Kidnapping Statistics'!$I10</f>
        <v>0</v>
      </c>
      <c r="E67" s="14">
        <f>'Kidnapping Statistics'!$I10</f>
        <v>0</v>
      </c>
      <c r="F67" s="14">
        <f>'Kidnapping Statistics'!$I10</f>
        <v>0</v>
      </c>
      <c r="G67" s="14">
        <f>'Kidnapping Statistics'!$I10</f>
        <v>0</v>
      </c>
      <c r="H67" s="14">
        <f>'Kidnapping Statistics'!$I10</f>
        <v>0</v>
      </c>
      <c r="I67" s="14">
        <f>'Kidnapping Statistics'!$I10</f>
        <v>0</v>
      </c>
      <c r="J67" s="14">
        <f>'Kidnapping Statistics'!$I10</f>
        <v>0</v>
      </c>
      <c r="K67" s="14">
        <f>'Kidnapping Statistics'!$I10</f>
        <v>0</v>
      </c>
      <c r="L67" s="14">
        <f>'Kidnapping Statistics'!$I10</f>
        <v>0</v>
      </c>
      <c r="M67" s="14">
        <f>'Kidnapping Statistics'!$I10</f>
        <v>0</v>
      </c>
      <c r="N67" s="14">
        <f>'Kidnapping Statistics'!$I10</f>
        <v>0</v>
      </c>
      <c r="O67" s="14">
        <f>'Kidnapping Statistics'!$I10</f>
        <v>0</v>
      </c>
      <c r="P67" s="14">
        <f>'Kidnapping Statistics'!$I10</f>
        <v>0</v>
      </c>
      <c r="Q67" s="14">
        <f>'Kidnapping Statistics'!$I10</f>
        <v>0</v>
      </c>
      <c r="R67" s="14">
        <f>'Kidnapping Statistics'!$I10</f>
        <v>0</v>
      </c>
      <c r="S67" s="14">
        <f>'Kidnapping Statistics'!$I10</f>
        <v>0</v>
      </c>
    </row>
    <row r="68" spans="1:19">
      <c r="A68" s="1" t="s">
        <v>34</v>
      </c>
      <c r="B68" s="14">
        <f>'Kidnapping Statistics'!$I11</f>
        <v>1.1000000000000001E-6</v>
      </c>
      <c r="C68" s="14">
        <f>'Kidnapping Statistics'!$I11</f>
        <v>1.1000000000000001E-6</v>
      </c>
      <c r="D68" s="14">
        <f>'Kidnapping Statistics'!$I11</f>
        <v>1.1000000000000001E-6</v>
      </c>
      <c r="E68" s="14">
        <f>'Kidnapping Statistics'!$I11</f>
        <v>1.1000000000000001E-6</v>
      </c>
      <c r="F68" s="14">
        <f>'Kidnapping Statistics'!$I11</f>
        <v>1.1000000000000001E-6</v>
      </c>
      <c r="G68" s="14">
        <f>'Kidnapping Statistics'!$I11</f>
        <v>1.1000000000000001E-6</v>
      </c>
      <c r="H68" s="14">
        <f>'Kidnapping Statistics'!$I11</f>
        <v>1.1000000000000001E-6</v>
      </c>
      <c r="I68" s="14">
        <f>'Kidnapping Statistics'!$I11</f>
        <v>1.1000000000000001E-6</v>
      </c>
      <c r="J68" s="14">
        <f>'Kidnapping Statistics'!$I11</f>
        <v>1.1000000000000001E-6</v>
      </c>
      <c r="K68" s="14">
        <f>'Kidnapping Statistics'!$I11</f>
        <v>1.1000000000000001E-6</v>
      </c>
      <c r="L68" s="14">
        <f>'Kidnapping Statistics'!$I11</f>
        <v>1.1000000000000001E-6</v>
      </c>
      <c r="M68" s="14">
        <f>'Kidnapping Statistics'!$I11</f>
        <v>1.1000000000000001E-6</v>
      </c>
      <c r="N68" s="14">
        <f>'Kidnapping Statistics'!$I11</f>
        <v>1.1000000000000001E-6</v>
      </c>
      <c r="O68" s="14">
        <f>'Kidnapping Statistics'!$I11</f>
        <v>1.1000000000000001E-6</v>
      </c>
      <c r="P68" s="14">
        <f>'Kidnapping Statistics'!$I11</f>
        <v>1.1000000000000001E-6</v>
      </c>
      <c r="Q68" s="14">
        <f>'Kidnapping Statistics'!$I11</f>
        <v>1.1000000000000001E-6</v>
      </c>
      <c r="R68" s="14">
        <f>'Kidnapping Statistics'!$I11</f>
        <v>1.1000000000000001E-6</v>
      </c>
      <c r="S68" s="14">
        <f>'Kidnapping Statistics'!$I11</f>
        <v>1.1000000000000001E-6</v>
      </c>
    </row>
    <row r="69" spans="1:19">
      <c r="A69" s="1" t="s">
        <v>58</v>
      </c>
      <c r="B69" s="14">
        <f>'Kidnapping Statistics'!$I12</f>
        <v>0</v>
      </c>
      <c r="C69" s="14">
        <f>'Kidnapping Statistics'!$I12</f>
        <v>0</v>
      </c>
      <c r="D69" s="14">
        <f>'Kidnapping Statistics'!$I12</f>
        <v>0</v>
      </c>
      <c r="E69" s="14">
        <f>'Kidnapping Statistics'!$I12</f>
        <v>0</v>
      </c>
      <c r="F69" s="14">
        <f>'Kidnapping Statistics'!$I12</f>
        <v>0</v>
      </c>
      <c r="G69" s="14">
        <f>'Kidnapping Statistics'!$I12</f>
        <v>0</v>
      </c>
      <c r="H69" s="14">
        <f>'Kidnapping Statistics'!$I12</f>
        <v>0</v>
      </c>
      <c r="I69" s="14">
        <f>'Kidnapping Statistics'!$I12</f>
        <v>0</v>
      </c>
      <c r="J69" s="14">
        <f>'Kidnapping Statistics'!$I12</f>
        <v>0</v>
      </c>
      <c r="K69" s="14">
        <f>'Kidnapping Statistics'!$I12</f>
        <v>0</v>
      </c>
      <c r="L69" s="14">
        <f>'Kidnapping Statistics'!$I12</f>
        <v>0</v>
      </c>
      <c r="M69" s="14">
        <f>'Kidnapping Statistics'!$I12</f>
        <v>0</v>
      </c>
      <c r="N69" s="14">
        <f>'Kidnapping Statistics'!$I12</f>
        <v>0</v>
      </c>
      <c r="O69" s="14">
        <f>'Kidnapping Statistics'!$I12</f>
        <v>0</v>
      </c>
      <c r="P69" s="14">
        <f>'Kidnapping Statistics'!$I12</f>
        <v>0</v>
      </c>
      <c r="Q69" s="14">
        <f>'Kidnapping Statistics'!$I12</f>
        <v>0</v>
      </c>
      <c r="R69" s="14">
        <f>'Kidnapping Statistics'!$I12</f>
        <v>0</v>
      </c>
      <c r="S69" s="14">
        <f>'Kidnapping Statistics'!$I12</f>
        <v>0</v>
      </c>
    </row>
    <row r="70" spans="1:19">
      <c r="A70" s="1" t="s">
        <v>59</v>
      </c>
      <c r="B70" s="14">
        <f>'Kidnapping Statistics'!$I13</f>
        <v>0</v>
      </c>
      <c r="C70" s="14">
        <f>'Kidnapping Statistics'!$I13</f>
        <v>0</v>
      </c>
      <c r="D70" s="14">
        <f>'Kidnapping Statistics'!$I13</f>
        <v>0</v>
      </c>
      <c r="E70" s="14">
        <f>'Kidnapping Statistics'!$I13</f>
        <v>0</v>
      </c>
      <c r="F70" s="14">
        <f>'Kidnapping Statistics'!$I13</f>
        <v>0</v>
      </c>
      <c r="G70" s="14">
        <f>'Kidnapping Statistics'!$I13</f>
        <v>0</v>
      </c>
      <c r="H70" s="14">
        <f>'Kidnapping Statistics'!$I13</f>
        <v>0</v>
      </c>
      <c r="I70" s="14">
        <f>'Kidnapping Statistics'!$I13</f>
        <v>0</v>
      </c>
      <c r="J70" s="14">
        <f>'Kidnapping Statistics'!$I13</f>
        <v>0</v>
      </c>
      <c r="K70" s="14">
        <f>'Kidnapping Statistics'!$I13</f>
        <v>0</v>
      </c>
      <c r="L70" s="14">
        <f>'Kidnapping Statistics'!$I13</f>
        <v>0</v>
      </c>
      <c r="M70" s="14">
        <f>'Kidnapping Statistics'!$I13</f>
        <v>0</v>
      </c>
      <c r="N70" s="14">
        <f>'Kidnapping Statistics'!$I13</f>
        <v>0</v>
      </c>
      <c r="O70" s="14">
        <f>'Kidnapping Statistics'!$I13</f>
        <v>0</v>
      </c>
      <c r="P70" s="14">
        <f>'Kidnapping Statistics'!$I13</f>
        <v>0</v>
      </c>
      <c r="Q70" s="14">
        <f>'Kidnapping Statistics'!$I13</f>
        <v>0</v>
      </c>
      <c r="R70" s="14">
        <f>'Kidnapping Statistics'!$I13</f>
        <v>0</v>
      </c>
      <c r="S70" s="14">
        <f>'Kidnapping Statistics'!$I13</f>
        <v>0</v>
      </c>
    </row>
    <row r="71" spans="1:19">
      <c r="A71" s="1" t="s">
        <v>60</v>
      </c>
      <c r="B71" s="14">
        <f>'Kidnapping Statistics'!$I14</f>
        <v>0</v>
      </c>
      <c r="C71" s="14">
        <f>'Kidnapping Statistics'!$I14</f>
        <v>0</v>
      </c>
      <c r="D71" s="14">
        <f>'Kidnapping Statistics'!$I14</f>
        <v>0</v>
      </c>
      <c r="E71" s="14">
        <f>'Kidnapping Statistics'!$I14</f>
        <v>0</v>
      </c>
      <c r="F71" s="14">
        <f>'Kidnapping Statistics'!$I14</f>
        <v>0</v>
      </c>
      <c r="G71" s="14">
        <f>'Kidnapping Statistics'!$I14</f>
        <v>0</v>
      </c>
      <c r="H71" s="14">
        <f>'Kidnapping Statistics'!$I14</f>
        <v>0</v>
      </c>
      <c r="I71" s="14">
        <f>'Kidnapping Statistics'!$I14</f>
        <v>0</v>
      </c>
      <c r="J71" s="14">
        <f>'Kidnapping Statistics'!$I14</f>
        <v>0</v>
      </c>
      <c r="K71" s="14">
        <f>'Kidnapping Statistics'!$I14</f>
        <v>0</v>
      </c>
      <c r="L71" s="14">
        <f>'Kidnapping Statistics'!$I14</f>
        <v>0</v>
      </c>
      <c r="M71" s="14">
        <f>'Kidnapping Statistics'!$I14</f>
        <v>0</v>
      </c>
      <c r="N71" s="14">
        <f>'Kidnapping Statistics'!$I14</f>
        <v>0</v>
      </c>
      <c r="O71" s="14">
        <f>'Kidnapping Statistics'!$I14</f>
        <v>0</v>
      </c>
      <c r="P71" s="14">
        <f>'Kidnapping Statistics'!$I14</f>
        <v>0</v>
      </c>
      <c r="Q71" s="14">
        <f>'Kidnapping Statistics'!$I14</f>
        <v>0</v>
      </c>
      <c r="R71" s="14">
        <f>'Kidnapping Statistics'!$I14</f>
        <v>0</v>
      </c>
      <c r="S71" s="14">
        <f>'Kidnapping Statistics'!$I14</f>
        <v>0</v>
      </c>
    </row>
    <row r="72" spans="1:19">
      <c r="A72" s="1" t="s">
        <v>61</v>
      </c>
      <c r="B72" s="14">
        <f>'Kidnapping Statistics'!$I15</f>
        <v>0</v>
      </c>
      <c r="C72" s="14">
        <f>'Kidnapping Statistics'!$I15</f>
        <v>0</v>
      </c>
      <c r="D72" s="14">
        <f>'Kidnapping Statistics'!$I15</f>
        <v>0</v>
      </c>
      <c r="E72" s="14">
        <f>'Kidnapping Statistics'!$I15</f>
        <v>0</v>
      </c>
      <c r="F72" s="14">
        <f>'Kidnapping Statistics'!$I15</f>
        <v>0</v>
      </c>
      <c r="G72" s="14">
        <f>'Kidnapping Statistics'!$I15</f>
        <v>0</v>
      </c>
      <c r="H72" s="14">
        <f>'Kidnapping Statistics'!$I15</f>
        <v>0</v>
      </c>
      <c r="I72" s="14">
        <f>'Kidnapping Statistics'!$I15</f>
        <v>0</v>
      </c>
      <c r="J72" s="14">
        <f>'Kidnapping Statistics'!$I15</f>
        <v>0</v>
      </c>
      <c r="K72" s="14">
        <f>'Kidnapping Statistics'!$I15</f>
        <v>0</v>
      </c>
      <c r="L72" s="14">
        <f>'Kidnapping Statistics'!$I15</f>
        <v>0</v>
      </c>
      <c r="M72" s="14">
        <f>'Kidnapping Statistics'!$I15</f>
        <v>0</v>
      </c>
      <c r="N72" s="14">
        <f>'Kidnapping Statistics'!$I15</f>
        <v>0</v>
      </c>
      <c r="O72" s="14">
        <f>'Kidnapping Statistics'!$I15</f>
        <v>0</v>
      </c>
      <c r="P72" s="14">
        <f>'Kidnapping Statistics'!$I15</f>
        <v>0</v>
      </c>
      <c r="Q72" s="14">
        <f>'Kidnapping Statistics'!$I15</f>
        <v>0</v>
      </c>
      <c r="R72" s="14">
        <f>'Kidnapping Statistics'!$I15</f>
        <v>0</v>
      </c>
      <c r="S72" s="14">
        <f>'Kidnapping Statistics'!$I15</f>
        <v>0</v>
      </c>
    </row>
    <row r="73" spans="1:19">
      <c r="A73" s="1" t="s">
        <v>62</v>
      </c>
      <c r="B73" s="14">
        <f>'Kidnapping Statistics'!$I16</f>
        <v>6.5185185185185181E-3</v>
      </c>
      <c r="C73" s="14">
        <f>'Kidnapping Statistics'!$I16</f>
        <v>6.5185185185185181E-3</v>
      </c>
      <c r="D73" s="14">
        <f>'Kidnapping Statistics'!$I16</f>
        <v>6.5185185185185181E-3</v>
      </c>
      <c r="E73" s="14">
        <f>'Kidnapping Statistics'!$I16</f>
        <v>6.5185185185185181E-3</v>
      </c>
      <c r="F73" s="14">
        <f>'Kidnapping Statistics'!$I16</f>
        <v>6.5185185185185181E-3</v>
      </c>
      <c r="G73" s="14">
        <f>'Kidnapping Statistics'!$I16</f>
        <v>6.5185185185185181E-3</v>
      </c>
      <c r="H73" s="14">
        <f>'Kidnapping Statistics'!$I16</f>
        <v>6.5185185185185181E-3</v>
      </c>
      <c r="I73" s="14">
        <f>'Kidnapping Statistics'!$I16</f>
        <v>6.5185185185185181E-3</v>
      </c>
      <c r="J73" s="14">
        <f>'Kidnapping Statistics'!$I16</f>
        <v>6.5185185185185181E-3</v>
      </c>
      <c r="K73" s="14">
        <f>'Kidnapping Statistics'!$I16</f>
        <v>6.5185185185185181E-3</v>
      </c>
      <c r="L73" s="14">
        <f>'Kidnapping Statistics'!$I16</f>
        <v>6.5185185185185181E-3</v>
      </c>
      <c r="M73" s="14">
        <f>'Kidnapping Statistics'!$I16</f>
        <v>6.5185185185185181E-3</v>
      </c>
      <c r="N73" s="14">
        <f>'Kidnapping Statistics'!$I16</f>
        <v>6.5185185185185181E-3</v>
      </c>
      <c r="O73" s="14">
        <f>'Kidnapping Statistics'!$I16</f>
        <v>6.5185185185185181E-3</v>
      </c>
      <c r="P73" s="14">
        <f>'Kidnapping Statistics'!$I16</f>
        <v>6.5185185185185181E-3</v>
      </c>
      <c r="Q73" s="14">
        <f>'Kidnapping Statistics'!$I16</f>
        <v>6.5185185185185181E-3</v>
      </c>
      <c r="R73" s="14">
        <f>'Kidnapping Statistics'!$I16</f>
        <v>6.5185185185185181E-3</v>
      </c>
      <c r="S73" s="14">
        <f>'Kidnapping Statistics'!$I16</f>
        <v>6.5185185185185181E-3</v>
      </c>
    </row>
    <row r="74" spans="1:19">
      <c r="A74" s="1" t="s">
        <v>63</v>
      </c>
      <c r="B74" s="14">
        <f>'Kidnapping Statistics'!$I17</f>
        <v>0</v>
      </c>
      <c r="C74" s="14">
        <f>'Kidnapping Statistics'!$I17</f>
        <v>0</v>
      </c>
      <c r="D74" s="14">
        <f>'Kidnapping Statistics'!$I17</f>
        <v>0</v>
      </c>
      <c r="E74" s="14">
        <f>'Kidnapping Statistics'!$I17</f>
        <v>0</v>
      </c>
      <c r="F74" s="14">
        <f>'Kidnapping Statistics'!$I17</f>
        <v>0</v>
      </c>
      <c r="G74" s="14">
        <f>'Kidnapping Statistics'!$I17</f>
        <v>0</v>
      </c>
      <c r="H74" s="14">
        <f>'Kidnapping Statistics'!$I17</f>
        <v>0</v>
      </c>
      <c r="I74" s="14">
        <f>'Kidnapping Statistics'!$I17</f>
        <v>0</v>
      </c>
      <c r="J74" s="14">
        <f>'Kidnapping Statistics'!$I17</f>
        <v>0</v>
      </c>
      <c r="K74" s="14">
        <f>'Kidnapping Statistics'!$I17</f>
        <v>0</v>
      </c>
      <c r="L74" s="14">
        <f>'Kidnapping Statistics'!$I17</f>
        <v>0</v>
      </c>
      <c r="M74" s="14">
        <f>'Kidnapping Statistics'!$I17</f>
        <v>0</v>
      </c>
      <c r="N74" s="14">
        <f>'Kidnapping Statistics'!$I17</f>
        <v>0</v>
      </c>
      <c r="O74" s="14">
        <f>'Kidnapping Statistics'!$I17</f>
        <v>0</v>
      </c>
      <c r="P74" s="14">
        <f>'Kidnapping Statistics'!$I17</f>
        <v>0</v>
      </c>
      <c r="Q74" s="14">
        <f>'Kidnapping Statistics'!$I17</f>
        <v>0</v>
      </c>
      <c r="R74" s="14">
        <f>'Kidnapping Statistics'!$I17</f>
        <v>0</v>
      </c>
      <c r="S74" s="14">
        <f>'Kidnapping Statistics'!$I17</f>
        <v>0</v>
      </c>
    </row>
    <row r="75" spans="1:19">
      <c r="A75" s="1" t="s">
        <v>64</v>
      </c>
      <c r="B75" s="14">
        <f>'Kidnapping Statistics'!$I18</f>
        <v>0</v>
      </c>
      <c r="C75" s="14">
        <f>'Kidnapping Statistics'!$I18</f>
        <v>0</v>
      </c>
      <c r="D75" s="14">
        <f>'Kidnapping Statistics'!$I18</f>
        <v>0</v>
      </c>
      <c r="E75" s="14">
        <f>'Kidnapping Statistics'!$I18</f>
        <v>0</v>
      </c>
      <c r="F75" s="14">
        <f>'Kidnapping Statistics'!$I18</f>
        <v>0</v>
      </c>
      <c r="G75" s="14">
        <f>'Kidnapping Statistics'!$I18</f>
        <v>0</v>
      </c>
      <c r="H75" s="14">
        <f>'Kidnapping Statistics'!$I18</f>
        <v>0</v>
      </c>
      <c r="I75" s="14">
        <f>'Kidnapping Statistics'!$I18</f>
        <v>0</v>
      </c>
      <c r="J75" s="14">
        <f>'Kidnapping Statistics'!$I18</f>
        <v>0</v>
      </c>
      <c r="K75" s="14">
        <f>'Kidnapping Statistics'!$I18</f>
        <v>0</v>
      </c>
      <c r="L75" s="14">
        <f>'Kidnapping Statistics'!$I18</f>
        <v>0</v>
      </c>
      <c r="M75" s="14">
        <f>'Kidnapping Statistics'!$I18</f>
        <v>0</v>
      </c>
      <c r="N75" s="14">
        <f>'Kidnapping Statistics'!$I18</f>
        <v>0</v>
      </c>
      <c r="O75" s="14">
        <f>'Kidnapping Statistics'!$I18</f>
        <v>0</v>
      </c>
      <c r="P75" s="14">
        <f>'Kidnapping Statistics'!$I18</f>
        <v>0</v>
      </c>
      <c r="Q75" s="14">
        <f>'Kidnapping Statistics'!$I18</f>
        <v>0</v>
      </c>
      <c r="R75" s="14">
        <f>'Kidnapping Statistics'!$I18</f>
        <v>0</v>
      </c>
      <c r="S75" s="14">
        <f>'Kidnapping Statistics'!$I18</f>
        <v>0</v>
      </c>
    </row>
    <row r="76" spans="1:19">
      <c r="A76" s="1" t="s">
        <v>58</v>
      </c>
      <c r="B76" s="14">
        <f>'Kidnapping Statistics'!$I19</f>
        <v>0</v>
      </c>
      <c r="C76" s="14">
        <f>'Kidnapping Statistics'!$I19</f>
        <v>0</v>
      </c>
      <c r="D76" s="14">
        <f>'Kidnapping Statistics'!$I19</f>
        <v>0</v>
      </c>
      <c r="E76" s="14">
        <f>'Kidnapping Statistics'!$I19</f>
        <v>0</v>
      </c>
      <c r="F76" s="14">
        <f>'Kidnapping Statistics'!$I19</f>
        <v>0</v>
      </c>
      <c r="G76" s="14">
        <f>'Kidnapping Statistics'!$I19</f>
        <v>0</v>
      </c>
      <c r="H76" s="14">
        <f>'Kidnapping Statistics'!$I19</f>
        <v>0</v>
      </c>
      <c r="I76" s="14">
        <f>'Kidnapping Statistics'!$I19</f>
        <v>0</v>
      </c>
      <c r="J76" s="14">
        <f>'Kidnapping Statistics'!$I19</f>
        <v>0</v>
      </c>
      <c r="K76" s="14">
        <f>'Kidnapping Statistics'!$I19</f>
        <v>0</v>
      </c>
      <c r="L76" s="14">
        <f>'Kidnapping Statistics'!$I19</f>
        <v>0</v>
      </c>
      <c r="M76" s="14">
        <f>'Kidnapping Statistics'!$I19</f>
        <v>0</v>
      </c>
      <c r="N76" s="14">
        <f>'Kidnapping Statistics'!$I19</f>
        <v>0</v>
      </c>
      <c r="O76" s="14">
        <f>'Kidnapping Statistics'!$I19</f>
        <v>0</v>
      </c>
      <c r="P76" s="14">
        <f>'Kidnapping Statistics'!$I19</f>
        <v>0</v>
      </c>
      <c r="Q76" s="14">
        <f>'Kidnapping Statistics'!$I19</f>
        <v>0</v>
      </c>
      <c r="R76" s="14">
        <f>'Kidnapping Statistics'!$I19</f>
        <v>0</v>
      </c>
      <c r="S76" s="14">
        <f>'Kidnapping Statistics'!$I19</f>
        <v>0</v>
      </c>
    </row>
    <row r="77" spans="1:19">
      <c r="A77" s="1" t="s">
        <v>65</v>
      </c>
      <c r="B77" s="14">
        <f>'Kidnapping Statistics'!$I20</f>
        <v>0</v>
      </c>
      <c r="C77" s="14">
        <f>'Kidnapping Statistics'!$I20</f>
        <v>0</v>
      </c>
      <c r="D77" s="14">
        <f>'Kidnapping Statistics'!$I20</f>
        <v>0</v>
      </c>
      <c r="E77" s="14">
        <f>'Kidnapping Statistics'!$I20</f>
        <v>0</v>
      </c>
      <c r="F77" s="14">
        <f>'Kidnapping Statistics'!$I20</f>
        <v>0</v>
      </c>
      <c r="G77" s="14">
        <f>'Kidnapping Statistics'!$I20</f>
        <v>0</v>
      </c>
      <c r="H77" s="14">
        <f>'Kidnapping Statistics'!$I20</f>
        <v>0</v>
      </c>
      <c r="I77" s="14">
        <f>'Kidnapping Statistics'!$I20</f>
        <v>0</v>
      </c>
      <c r="J77" s="14">
        <f>'Kidnapping Statistics'!$I20</f>
        <v>0</v>
      </c>
      <c r="K77" s="14">
        <f>'Kidnapping Statistics'!$I20</f>
        <v>0</v>
      </c>
      <c r="L77" s="14">
        <f>'Kidnapping Statistics'!$I20</f>
        <v>0</v>
      </c>
      <c r="M77" s="14">
        <f>'Kidnapping Statistics'!$I20</f>
        <v>0</v>
      </c>
      <c r="N77" s="14">
        <f>'Kidnapping Statistics'!$I20</f>
        <v>0</v>
      </c>
      <c r="O77" s="14">
        <f>'Kidnapping Statistics'!$I20</f>
        <v>0</v>
      </c>
      <c r="P77" s="14">
        <f>'Kidnapping Statistics'!$I20</f>
        <v>0</v>
      </c>
      <c r="Q77" s="14">
        <f>'Kidnapping Statistics'!$I20</f>
        <v>0</v>
      </c>
      <c r="R77" s="14">
        <f>'Kidnapping Statistics'!$I20</f>
        <v>0</v>
      </c>
      <c r="S77" s="14">
        <f>'Kidnapping Statistics'!$I20</f>
        <v>0</v>
      </c>
    </row>
    <row r="78" spans="1:19">
      <c r="A78" s="1" t="s">
        <v>68</v>
      </c>
      <c r="B78" s="14">
        <f>'Kidnapping Statistics'!$I21</f>
        <v>0</v>
      </c>
      <c r="C78" s="14">
        <f>'Kidnapping Statistics'!$I21</f>
        <v>0</v>
      </c>
      <c r="D78" s="14">
        <f>'Kidnapping Statistics'!$I21</f>
        <v>0</v>
      </c>
      <c r="E78" s="14">
        <f>'Kidnapping Statistics'!$I21</f>
        <v>0</v>
      </c>
      <c r="F78" s="14">
        <f>'Kidnapping Statistics'!$I21</f>
        <v>0</v>
      </c>
      <c r="G78" s="14">
        <f>'Kidnapping Statistics'!$I21</f>
        <v>0</v>
      </c>
      <c r="H78" s="14">
        <f>'Kidnapping Statistics'!$I21</f>
        <v>0</v>
      </c>
      <c r="I78" s="14">
        <f>'Kidnapping Statistics'!$I21</f>
        <v>0</v>
      </c>
      <c r="J78" s="14">
        <f>'Kidnapping Statistics'!$I21</f>
        <v>0</v>
      </c>
      <c r="K78" s="14">
        <f>'Kidnapping Statistics'!$I21</f>
        <v>0</v>
      </c>
      <c r="L78" s="14">
        <f>'Kidnapping Statistics'!$I21</f>
        <v>0</v>
      </c>
      <c r="M78" s="14">
        <f>'Kidnapping Statistics'!$I21</f>
        <v>0</v>
      </c>
      <c r="N78" s="14">
        <f>'Kidnapping Statistics'!$I21</f>
        <v>0</v>
      </c>
      <c r="O78" s="14">
        <f>'Kidnapping Statistics'!$I21</f>
        <v>0</v>
      </c>
      <c r="P78" s="14">
        <f>'Kidnapping Statistics'!$I21</f>
        <v>0</v>
      </c>
      <c r="Q78" s="14">
        <f>'Kidnapping Statistics'!$I21</f>
        <v>0</v>
      </c>
      <c r="R78" s="14">
        <f>'Kidnapping Statistics'!$I21</f>
        <v>0</v>
      </c>
      <c r="S78" s="14">
        <f>'Kidnapping Statistics'!$I21</f>
        <v>0</v>
      </c>
    </row>
    <row r="79" spans="1:19">
      <c r="A79" s="1" t="s">
        <v>69</v>
      </c>
      <c r="B79" s="14">
        <f>'Kidnapping Statistics'!$I22</f>
        <v>1.9400000000000001E-5</v>
      </c>
      <c r="C79" s="14">
        <f>'Kidnapping Statistics'!$I22</f>
        <v>1.9400000000000001E-5</v>
      </c>
      <c r="D79" s="14">
        <f>'Kidnapping Statistics'!$I22</f>
        <v>1.9400000000000001E-5</v>
      </c>
      <c r="E79" s="14">
        <f>'Kidnapping Statistics'!$I22</f>
        <v>1.9400000000000001E-5</v>
      </c>
      <c r="F79" s="14">
        <f>'Kidnapping Statistics'!$I22</f>
        <v>1.9400000000000001E-5</v>
      </c>
      <c r="G79" s="14">
        <f>'Kidnapping Statistics'!$I22</f>
        <v>1.9400000000000001E-5</v>
      </c>
      <c r="H79" s="14">
        <f>'Kidnapping Statistics'!$I22</f>
        <v>1.9400000000000001E-5</v>
      </c>
      <c r="I79" s="14">
        <f>'Kidnapping Statistics'!$I22</f>
        <v>1.9400000000000001E-5</v>
      </c>
      <c r="J79" s="14">
        <f>'Kidnapping Statistics'!$I22</f>
        <v>1.9400000000000001E-5</v>
      </c>
      <c r="K79" s="14">
        <f>'Kidnapping Statistics'!$I22</f>
        <v>1.9400000000000001E-5</v>
      </c>
      <c r="L79" s="14">
        <f>'Kidnapping Statistics'!$I22</f>
        <v>1.9400000000000001E-5</v>
      </c>
      <c r="M79" s="14">
        <f>'Kidnapping Statistics'!$I22</f>
        <v>1.9400000000000001E-5</v>
      </c>
      <c r="N79" s="14">
        <f>'Kidnapping Statistics'!$I22</f>
        <v>1.9400000000000001E-5</v>
      </c>
      <c r="O79" s="14">
        <f>'Kidnapping Statistics'!$I22</f>
        <v>1.9400000000000001E-5</v>
      </c>
      <c r="P79" s="14">
        <f>'Kidnapping Statistics'!$I22</f>
        <v>1.9400000000000001E-5</v>
      </c>
      <c r="Q79" s="14">
        <f>'Kidnapping Statistics'!$I22</f>
        <v>1.9400000000000001E-5</v>
      </c>
      <c r="R79" s="14">
        <f>'Kidnapping Statistics'!$I22</f>
        <v>1.9400000000000001E-5</v>
      </c>
      <c r="S79" s="14">
        <f>'Kidnapping Statistics'!$I22</f>
        <v>1.9400000000000001E-5</v>
      </c>
    </row>
    <row r="80" spans="1:19">
      <c r="A80" s="1" t="s">
        <v>70</v>
      </c>
      <c r="B80" s="14">
        <f>'Kidnapping Statistics'!$I23</f>
        <v>0</v>
      </c>
      <c r="C80" s="14">
        <f>'Kidnapping Statistics'!$I23</f>
        <v>0</v>
      </c>
      <c r="D80" s="14">
        <f>'Kidnapping Statistics'!$I23</f>
        <v>0</v>
      </c>
      <c r="E80" s="14">
        <f>'Kidnapping Statistics'!$I23</f>
        <v>0</v>
      </c>
      <c r="F80" s="14">
        <f>'Kidnapping Statistics'!$I23</f>
        <v>0</v>
      </c>
      <c r="G80" s="14">
        <f>'Kidnapping Statistics'!$I23</f>
        <v>0</v>
      </c>
      <c r="H80" s="14">
        <f>'Kidnapping Statistics'!$I23</f>
        <v>0</v>
      </c>
      <c r="I80" s="14">
        <f>'Kidnapping Statistics'!$I23</f>
        <v>0</v>
      </c>
      <c r="J80" s="14">
        <f>'Kidnapping Statistics'!$I23</f>
        <v>0</v>
      </c>
      <c r="K80" s="14">
        <f>'Kidnapping Statistics'!$I23</f>
        <v>0</v>
      </c>
      <c r="L80" s="14">
        <f>'Kidnapping Statistics'!$I23</f>
        <v>0</v>
      </c>
      <c r="M80" s="14">
        <f>'Kidnapping Statistics'!$I23</f>
        <v>0</v>
      </c>
      <c r="N80" s="14">
        <f>'Kidnapping Statistics'!$I23</f>
        <v>0</v>
      </c>
      <c r="O80" s="14">
        <f>'Kidnapping Statistics'!$I23</f>
        <v>0</v>
      </c>
      <c r="P80" s="14">
        <f>'Kidnapping Statistics'!$I23</f>
        <v>0</v>
      </c>
      <c r="Q80" s="14">
        <f>'Kidnapping Statistics'!$I23</f>
        <v>0</v>
      </c>
      <c r="R80" s="14">
        <f>'Kidnapping Statistics'!$I23</f>
        <v>0</v>
      </c>
      <c r="S80" s="14">
        <f>'Kidnapping Statistics'!$I23</f>
        <v>0</v>
      </c>
    </row>
    <row r="81" spans="1:19">
      <c r="A81" s="1" t="s">
        <v>71</v>
      </c>
      <c r="B81" s="14">
        <f>'Kidnapping Statistics'!$I24</f>
        <v>1.1519999999999999E-4</v>
      </c>
      <c r="C81" s="14">
        <f>'Kidnapping Statistics'!$I24</f>
        <v>1.1519999999999999E-4</v>
      </c>
      <c r="D81" s="14">
        <f>'Kidnapping Statistics'!$I24</f>
        <v>1.1519999999999999E-4</v>
      </c>
      <c r="E81" s="14">
        <f>'Kidnapping Statistics'!$I24</f>
        <v>1.1519999999999999E-4</v>
      </c>
      <c r="F81" s="14">
        <f>'Kidnapping Statistics'!$I24</f>
        <v>1.1519999999999999E-4</v>
      </c>
      <c r="G81" s="14">
        <f>'Kidnapping Statistics'!$I24</f>
        <v>1.1519999999999999E-4</v>
      </c>
      <c r="H81" s="14">
        <f>'Kidnapping Statistics'!$I24</f>
        <v>1.1519999999999999E-4</v>
      </c>
      <c r="I81" s="14">
        <f>'Kidnapping Statistics'!$I24</f>
        <v>1.1519999999999999E-4</v>
      </c>
      <c r="J81" s="14">
        <f>'Kidnapping Statistics'!$I24</f>
        <v>1.1519999999999999E-4</v>
      </c>
      <c r="K81" s="14">
        <f>'Kidnapping Statistics'!$I24</f>
        <v>1.1519999999999999E-4</v>
      </c>
      <c r="L81" s="14">
        <f>'Kidnapping Statistics'!$I24</f>
        <v>1.1519999999999999E-4</v>
      </c>
      <c r="M81" s="14">
        <f>'Kidnapping Statistics'!$I24</f>
        <v>1.1519999999999999E-4</v>
      </c>
      <c r="N81" s="14">
        <f>'Kidnapping Statistics'!$I24</f>
        <v>1.1519999999999999E-4</v>
      </c>
      <c r="O81" s="14">
        <f>'Kidnapping Statistics'!$I24</f>
        <v>1.1519999999999999E-4</v>
      </c>
      <c r="P81" s="14">
        <f>'Kidnapping Statistics'!$I24</f>
        <v>1.1519999999999999E-4</v>
      </c>
      <c r="Q81" s="14">
        <f>'Kidnapping Statistics'!$I24</f>
        <v>1.1519999999999999E-4</v>
      </c>
      <c r="R81" s="14">
        <f>'Kidnapping Statistics'!$I24</f>
        <v>1.1519999999999999E-4</v>
      </c>
      <c r="S81" s="14">
        <f>'Kidnapping Statistics'!$I24</f>
        <v>1.1519999999999999E-4</v>
      </c>
    </row>
    <row r="82" spans="1:19">
      <c r="A82" s="1" t="s">
        <v>76</v>
      </c>
      <c r="B82" s="14">
        <f>'Kidnapping Statistics'!$I25</f>
        <v>2.6600000000000003E-5</v>
      </c>
      <c r="C82" s="14">
        <f>'Kidnapping Statistics'!$I25</f>
        <v>2.6600000000000003E-5</v>
      </c>
      <c r="D82" s="14">
        <f>'Kidnapping Statistics'!$I25</f>
        <v>2.6600000000000003E-5</v>
      </c>
      <c r="E82" s="14">
        <f>'Kidnapping Statistics'!$I25</f>
        <v>2.6600000000000003E-5</v>
      </c>
      <c r="F82" s="14">
        <f>'Kidnapping Statistics'!$I25</f>
        <v>2.6600000000000003E-5</v>
      </c>
      <c r="G82" s="14">
        <f>'Kidnapping Statistics'!$I25</f>
        <v>2.6600000000000003E-5</v>
      </c>
      <c r="H82" s="14">
        <f>'Kidnapping Statistics'!$I25</f>
        <v>2.6600000000000003E-5</v>
      </c>
      <c r="I82" s="14">
        <f>'Kidnapping Statistics'!$I25</f>
        <v>2.6600000000000003E-5</v>
      </c>
      <c r="J82" s="14">
        <f>'Kidnapping Statistics'!$I25</f>
        <v>2.6600000000000003E-5</v>
      </c>
      <c r="K82" s="14">
        <f>'Kidnapping Statistics'!$I25</f>
        <v>2.6600000000000003E-5</v>
      </c>
      <c r="L82" s="14">
        <f>'Kidnapping Statistics'!$I25</f>
        <v>2.6600000000000003E-5</v>
      </c>
      <c r="M82" s="14">
        <f>'Kidnapping Statistics'!$I25</f>
        <v>2.6600000000000003E-5</v>
      </c>
      <c r="N82" s="14">
        <f>'Kidnapping Statistics'!$I25</f>
        <v>2.6600000000000003E-5</v>
      </c>
      <c r="O82" s="14">
        <f>'Kidnapping Statistics'!$I25</f>
        <v>2.6600000000000003E-5</v>
      </c>
      <c r="P82" s="14">
        <f>'Kidnapping Statistics'!$I25</f>
        <v>2.6600000000000003E-5</v>
      </c>
      <c r="Q82" s="14">
        <f>'Kidnapping Statistics'!$I25</f>
        <v>2.6600000000000003E-5</v>
      </c>
      <c r="R82" s="14">
        <f>'Kidnapping Statistics'!$I25</f>
        <v>2.6600000000000003E-5</v>
      </c>
      <c r="S82" s="14">
        <f>'Kidnapping Statistics'!$I25</f>
        <v>2.6600000000000003E-5</v>
      </c>
    </row>
    <row r="83" spans="1:19">
      <c r="A83" s="1" t="s">
        <v>77</v>
      </c>
      <c r="B83" s="14">
        <f>'Kidnapping Statistics'!$I26</f>
        <v>5.5000000000000007E-6</v>
      </c>
      <c r="C83" s="14">
        <f>'Kidnapping Statistics'!$I26</f>
        <v>5.5000000000000007E-6</v>
      </c>
      <c r="D83" s="14">
        <f>'Kidnapping Statistics'!$I26</f>
        <v>5.5000000000000007E-6</v>
      </c>
      <c r="E83" s="14">
        <f>'Kidnapping Statistics'!$I26</f>
        <v>5.5000000000000007E-6</v>
      </c>
      <c r="F83" s="14">
        <f>'Kidnapping Statistics'!$I26</f>
        <v>5.5000000000000007E-6</v>
      </c>
      <c r="G83" s="14">
        <f>'Kidnapping Statistics'!$I26</f>
        <v>5.5000000000000007E-6</v>
      </c>
      <c r="H83" s="14">
        <f>'Kidnapping Statistics'!$I26</f>
        <v>5.5000000000000007E-6</v>
      </c>
      <c r="I83" s="14">
        <f>'Kidnapping Statistics'!$I26</f>
        <v>5.5000000000000007E-6</v>
      </c>
      <c r="J83" s="14">
        <f>'Kidnapping Statistics'!$I26</f>
        <v>5.5000000000000007E-6</v>
      </c>
      <c r="K83" s="14">
        <f>'Kidnapping Statistics'!$I26</f>
        <v>5.5000000000000007E-6</v>
      </c>
      <c r="L83" s="14">
        <f>'Kidnapping Statistics'!$I26</f>
        <v>5.5000000000000007E-6</v>
      </c>
      <c r="M83" s="14">
        <f>'Kidnapping Statistics'!$I26</f>
        <v>5.5000000000000007E-6</v>
      </c>
      <c r="N83" s="14">
        <f>'Kidnapping Statistics'!$I26</f>
        <v>5.5000000000000007E-6</v>
      </c>
      <c r="O83" s="14">
        <f>'Kidnapping Statistics'!$I26</f>
        <v>5.5000000000000007E-6</v>
      </c>
      <c r="P83" s="14">
        <f>'Kidnapping Statistics'!$I26</f>
        <v>5.5000000000000007E-6</v>
      </c>
      <c r="Q83" s="14">
        <f>'Kidnapping Statistics'!$I26</f>
        <v>5.5000000000000007E-6</v>
      </c>
      <c r="R83" s="14">
        <f>'Kidnapping Statistics'!$I26</f>
        <v>5.5000000000000007E-6</v>
      </c>
      <c r="S83" s="14">
        <f>'Kidnapping Statistics'!$I26</f>
        <v>5.5000000000000007E-6</v>
      </c>
    </row>
    <row r="84" spans="1:19">
      <c r="A84" s="1" t="s">
        <v>78</v>
      </c>
      <c r="B84" s="14">
        <f>'Kidnapping Statistics'!$I27</f>
        <v>7.9999999999999996E-7</v>
      </c>
      <c r="C84" s="14">
        <f>'Kidnapping Statistics'!$I27</f>
        <v>7.9999999999999996E-7</v>
      </c>
      <c r="D84" s="14">
        <f>'Kidnapping Statistics'!$I27</f>
        <v>7.9999999999999996E-7</v>
      </c>
      <c r="E84" s="14">
        <f>'Kidnapping Statistics'!$I27</f>
        <v>7.9999999999999996E-7</v>
      </c>
      <c r="F84" s="14">
        <f>'Kidnapping Statistics'!$I27</f>
        <v>7.9999999999999996E-7</v>
      </c>
      <c r="G84" s="14">
        <f>'Kidnapping Statistics'!$I27</f>
        <v>7.9999999999999996E-7</v>
      </c>
      <c r="H84" s="14">
        <f>'Kidnapping Statistics'!$I27</f>
        <v>7.9999999999999996E-7</v>
      </c>
      <c r="I84" s="14">
        <f>'Kidnapping Statistics'!$I27</f>
        <v>7.9999999999999996E-7</v>
      </c>
      <c r="J84" s="14">
        <f>'Kidnapping Statistics'!$I27</f>
        <v>7.9999999999999996E-7</v>
      </c>
      <c r="K84" s="14">
        <f>'Kidnapping Statistics'!$I27</f>
        <v>7.9999999999999996E-7</v>
      </c>
      <c r="L84" s="14">
        <f>'Kidnapping Statistics'!$I27</f>
        <v>7.9999999999999996E-7</v>
      </c>
      <c r="M84" s="14">
        <f>'Kidnapping Statistics'!$I27</f>
        <v>7.9999999999999996E-7</v>
      </c>
      <c r="N84" s="14">
        <f>'Kidnapping Statistics'!$I27</f>
        <v>7.9999999999999996E-7</v>
      </c>
      <c r="O84" s="14">
        <f>'Kidnapping Statistics'!$I27</f>
        <v>7.9999999999999996E-7</v>
      </c>
      <c r="P84" s="14">
        <f>'Kidnapping Statistics'!$I27</f>
        <v>7.9999999999999996E-7</v>
      </c>
      <c r="Q84" s="14">
        <f>'Kidnapping Statistics'!$I27</f>
        <v>7.9999999999999996E-7</v>
      </c>
      <c r="R84" s="14">
        <f>'Kidnapping Statistics'!$I27</f>
        <v>7.9999999999999996E-7</v>
      </c>
      <c r="S84" s="14">
        <f>'Kidnapping Statistics'!$I27</f>
        <v>7.9999999999999996E-7</v>
      </c>
    </row>
    <row r="85" spans="1:19">
      <c r="A85" s="1" t="s">
        <v>79</v>
      </c>
      <c r="B85" s="14" t="str">
        <f>'Kidnapping Statistics'!$I28</f>
        <v>No reports of kidnappings</v>
      </c>
      <c r="C85" s="14" t="str">
        <f>'Kidnapping Statistics'!$I28</f>
        <v>No reports of kidnappings</v>
      </c>
      <c r="D85" s="14" t="str">
        <f>'Kidnapping Statistics'!$I28</f>
        <v>No reports of kidnappings</v>
      </c>
      <c r="E85" s="14" t="str">
        <f>'Kidnapping Statistics'!$I28</f>
        <v>No reports of kidnappings</v>
      </c>
      <c r="F85" s="14" t="str">
        <f>'Kidnapping Statistics'!$I28</f>
        <v>No reports of kidnappings</v>
      </c>
      <c r="G85" s="14" t="str">
        <f>'Kidnapping Statistics'!$I28</f>
        <v>No reports of kidnappings</v>
      </c>
      <c r="H85" s="14" t="str">
        <f>'Kidnapping Statistics'!$I28</f>
        <v>No reports of kidnappings</v>
      </c>
      <c r="I85" s="14" t="str">
        <f>'Kidnapping Statistics'!$I28</f>
        <v>No reports of kidnappings</v>
      </c>
      <c r="J85" s="14" t="str">
        <f>'Kidnapping Statistics'!$I28</f>
        <v>No reports of kidnappings</v>
      </c>
      <c r="K85" s="14" t="str">
        <f>'Kidnapping Statistics'!$I28</f>
        <v>No reports of kidnappings</v>
      </c>
      <c r="L85" s="14" t="str">
        <f>'Kidnapping Statistics'!$I28</f>
        <v>No reports of kidnappings</v>
      </c>
      <c r="M85" s="14" t="str">
        <f>'Kidnapping Statistics'!$I28</f>
        <v>No reports of kidnappings</v>
      </c>
      <c r="N85" s="14" t="str">
        <f>'Kidnapping Statistics'!$I28</f>
        <v>No reports of kidnappings</v>
      </c>
      <c r="O85" s="14" t="str">
        <f>'Kidnapping Statistics'!$I28</f>
        <v>No reports of kidnappings</v>
      </c>
      <c r="P85" s="14" t="str">
        <f>'Kidnapping Statistics'!$I28</f>
        <v>No reports of kidnappings</v>
      </c>
      <c r="Q85" s="14" t="str">
        <f>'Kidnapping Statistics'!$I28</f>
        <v>No reports of kidnappings</v>
      </c>
      <c r="R85" s="14" t="str">
        <f>'Kidnapping Statistics'!$I28</f>
        <v>No reports of kidnappings</v>
      </c>
      <c r="S85" s="14" t="str">
        <f>'Kidnapping Statistics'!$I28</f>
        <v>No reports of kidnappings</v>
      </c>
    </row>
    <row r="86" spans="1:19">
      <c r="A86" s="1" t="s">
        <v>80</v>
      </c>
      <c r="B86" s="14">
        <f>'Kidnapping Statistics'!$I29</f>
        <v>4.4800000000000005E-5</v>
      </c>
      <c r="C86" s="14">
        <f>'Kidnapping Statistics'!$I29</f>
        <v>4.4800000000000005E-5</v>
      </c>
      <c r="D86" s="14">
        <f>'Kidnapping Statistics'!$I29</f>
        <v>4.4800000000000005E-5</v>
      </c>
      <c r="E86" s="14">
        <f>'Kidnapping Statistics'!$I29</f>
        <v>4.4800000000000005E-5</v>
      </c>
      <c r="F86" s="14">
        <f>'Kidnapping Statistics'!$I29</f>
        <v>4.4800000000000005E-5</v>
      </c>
      <c r="G86" s="14">
        <f>'Kidnapping Statistics'!$I29</f>
        <v>4.4800000000000005E-5</v>
      </c>
      <c r="H86" s="14">
        <f>'Kidnapping Statistics'!$I29</f>
        <v>4.4800000000000005E-5</v>
      </c>
      <c r="I86" s="14">
        <f>'Kidnapping Statistics'!$I29</f>
        <v>4.4800000000000005E-5</v>
      </c>
      <c r="J86" s="14">
        <f>'Kidnapping Statistics'!$I29</f>
        <v>4.4800000000000005E-5</v>
      </c>
      <c r="K86" s="14">
        <f>'Kidnapping Statistics'!$I29</f>
        <v>4.4800000000000005E-5</v>
      </c>
      <c r="L86" s="14">
        <f>'Kidnapping Statistics'!$I29</f>
        <v>4.4800000000000005E-5</v>
      </c>
      <c r="M86" s="14">
        <f>'Kidnapping Statistics'!$I29</f>
        <v>4.4800000000000005E-5</v>
      </c>
      <c r="N86" s="14">
        <f>'Kidnapping Statistics'!$I29</f>
        <v>4.4800000000000005E-5</v>
      </c>
      <c r="O86" s="14">
        <f>'Kidnapping Statistics'!$I29</f>
        <v>4.4800000000000005E-5</v>
      </c>
      <c r="P86" s="14">
        <f>'Kidnapping Statistics'!$I29</f>
        <v>4.4800000000000005E-5</v>
      </c>
      <c r="Q86" s="14">
        <f>'Kidnapping Statistics'!$I29</f>
        <v>4.4800000000000005E-5</v>
      </c>
      <c r="R86" s="14">
        <f>'Kidnapping Statistics'!$I29</f>
        <v>4.4800000000000005E-5</v>
      </c>
      <c r="S86" s="14">
        <f>'Kidnapping Statistics'!$I29</f>
        <v>4.4800000000000005E-5</v>
      </c>
    </row>
    <row r="87" spans="1:19">
      <c r="A87" s="1" t="s">
        <v>84</v>
      </c>
      <c r="B87" s="14">
        <f>'Kidnapping Statistics'!$I30</f>
        <v>0</v>
      </c>
      <c r="C87" s="14">
        <f>'Kidnapping Statistics'!$I30</f>
        <v>0</v>
      </c>
      <c r="D87" s="14">
        <f>'Kidnapping Statistics'!$I30</f>
        <v>0</v>
      </c>
      <c r="E87" s="14">
        <f>'Kidnapping Statistics'!$I30</f>
        <v>0</v>
      </c>
      <c r="F87" s="14">
        <f>'Kidnapping Statistics'!$I30</f>
        <v>0</v>
      </c>
      <c r="G87" s="14">
        <f>'Kidnapping Statistics'!$I30</f>
        <v>0</v>
      </c>
      <c r="H87" s="14">
        <f>'Kidnapping Statistics'!$I30</f>
        <v>0</v>
      </c>
      <c r="I87" s="14">
        <f>'Kidnapping Statistics'!$I30</f>
        <v>0</v>
      </c>
      <c r="J87" s="14">
        <f>'Kidnapping Statistics'!$I30</f>
        <v>0</v>
      </c>
      <c r="K87" s="14">
        <f>'Kidnapping Statistics'!$I30</f>
        <v>0</v>
      </c>
      <c r="L87" s="14">
        <f>'Kidnapping Statistics'!$I30</f>
        <v>0</v>
      </c>
      <c r="M87" s="14">
        <f>'Kidnapping Statistics'!$I30</f>
        <v>0</v>
      </c>
      <c r="N87" s="14">
        <f>'Kidnapping Statistics'!$I30</f>
        <v>0</v>
      </c>
      <c r="O87" s="14">
        <f>'Kidnapping Statistics'!$I30</f>
        <v>0</v>
      </c>
      <c r="P87" s="14">
        <f>'Kidnapping Statistics'!$I30</f>
        <v>0</v>
      </c>
      <c r="Q87" s="14">
        <f>'Kidnapping Statistics'!$I30</f>
        <v>0</v>
      </c>
      <c r="R87" s="14">
        <f>'Kidnapping Statistics'!$I30</f>
        <v>0</v>
      </c>
      <c r="S87" s="14">
        <f>'Kidnapping Statistics'!$I30</f>
        <v>0</v>
      </c>
    </row>
    <row r="88" spans="1:19">
      <c r="A88" s="1" t="s">
        <v>85</v>
      </c>
      <c r="B88" s="14">
        <f>'Kidnapping Statistics'!$I31</f>
        <v>0</v>
      </c>
      <c r="C88" s="14">
        <f>'Kidnapping Statistics'!$I31</f>
        <v>0</v>
      </c>
      <c r="D88" s="14">
        <f>'Kidnapping Statistics'!$I31</f>
        <v>0</v>
      </c>
      <c r="E88" s="14">
        <f>'Kidnapping Statistics'!$I31</f>
        <v>0</v>
      </c>
      <c r="F88" s="14">
        <f>'Kidnapping Statistics'!$I31</f>
        <v>0</v>
      </c>
      <c r="G88" s="14">
        <f>'Kidnapping Statistics'!$I31</f>
        <v>0</v>
      </c>
      <c r="H88" s="14">
        <f>'Kidnapping Statistics'!$I31</f>
        <v>0</v>
      </c>
      <c r="I88" s="14">
        <f>'Kidnapping Statistics'!$I31</f>
        <v>0</v>
      </c>
      <c r="J88" s="14">
        <f>'Kidnapping Statistics'!$I31</f>
        <v>0</v>
      </c>
      <c r="K88" s="14">
        <f>'Kidnapping Statistics'!$I31</f>
        <v>0</v>
      </c>
      <c r="L88" s="14">
        <f>'Kidnapping Statistics'!$I31</f>
        <v>0</v>
      </c>
      <c r="M88" s="14">
        <f>'Kidnapping Statistics'!$I31</f>
        <v>0</v>
      </c>
      <c r="N88" s="14">
        <f>'Kidnapping Statistics'!$I31</f>
        <v>0</v>
      </c>
      <c r="O88" s="14">
        <f>'Kidnapping Statistics'!$I31</f>
        <v>0</v>
      </c>
      <c r="P88" s="14">
        <f>'Kidnapping Statistics'!$I31</f>
        <v>0</v>
      </c>
      <c r="Q88" s="14">
        <f>'Kidnapping Statistics'!$I31</f>
        <v>0</v>
      </c>
      <c r="R88" s="14">
        <f>'Kidnapping Statistics'!$I31</f>
        <v>0</v>
      </c>
      <c r="S88" s="14">
        <f>'Kidnapping Statistics'!$I31</f>
        <v>0</v>
      </c>
    </row>
    <row r="89" spans="1:19">
      <c r="A89" s="1" t="s">
        <v>86</v>
      </c>
      <c r="B89" s="14">
        <f>'Kidnapping Statistics'!$I32</f>
        <v>0</v>
      </c>
      <c r="C89" s="14">
        <f>'Kidnapping Statistics'!$I32</f>
        <v>0</v>
      </c>
      <c r="D89" s="14">
        <f>'Kidnapping Statistics'!$I32</f>
        <v>0</v>
      </c>
      <c r="E89" s="14">
        <f>'Kidnapping Statistics'!$I32</f>
        <v>0</v>
      </c>
      <c r="F89" s="14">
        <f>'Kidnapping Statistics'!$I32</f>
        <v>0</v>
      </c>
      <c r="G89" s="14">
        <f>'Kidnapping Statistics'!$I32</f>
        <v>0</v>
      </c>
      <c r="H89" s="14">
        <f>'Kidnapping Statistics'!$I32</f>
        <v>0</v>
      </c>
      <c r="I89" s="14">
        <f>'Kidnapping Statistics'!$I32</f>
        <v>0</v>
      </c>
      <c r="J89" s="14">
        <f>'Kidnapping Statistics'!$I32</f>
        <v>0</v>
      </c>
      <c r="K89" s="14">
        <f>'Kidnapping Statistics'!$I32</f>
        <v>0</v>
      </c>
      <c r="L89" s="14">
        <f>'Kidnapping Statistics'!$I32</f>
        <v>0</v>
      </c>
      <c r="M89" s="14">
        <f>'Kidnapping Statistics'!$I32</f>
        <v>0</v>
      </c>
      <c r="N89" s="14">
        <f>'Kidnapping Statistics'!$I32</f>
        <v>0</v>
      </c>
      <c r="O89" s="14">
        <f>'Kidnapping Statistics'!$I32</f>
        <v>0</v>
      </c>
      <c r="P89" s="14">
        <f>'Kidnapping Statistics'!$I32</f>
        <v>0</v>
      </c>
      <c r="Q89" s="14">
        <f>'Kidnapping Statistics'!$I32</f>
        <v>0</v>
      </c>
      <c r="R89" s="14">
        <f>'Kidnapping Statistics'!$I32</f>
        <v>0</v>
      </c>
      <c r="S89" s="14">
        <f>'Kidnapping Statistics'!$I32</f>
        <v>0</v>
      </c>
    </row>
    <row r="90" spans="1:19">
      <c r="A90" s="1" t="s">
        <v>92</v>
      </c>
      <c r="B90" s="14">
        <f>'Kidnapping Statistics'!$I33</f>
        <v>0</v>
      </c>
      <c r="C90" s="14">
        <f>'Kidnapping Statistics'!$I33</f>
        <v>0</v>
      </c>
      <c r="D90" s="14">
        <f>'Kidnapping Statistics'!$I33</f>
        <v>0</v>
      </c>
      <c r="E90" s="14">
        <f>'Kidnapping Statistics'!$I33</f>
        <v>0</v>
      </c>
      <c r="F90" s="14">
        <f>'Kidnapping Statistics'!$I33</f>
        <v>0</v>
      </c>
      <c r="G90" s="14">
        <f>'Kidnapping Statistics'!$I33</f>
        <v>0</v>
      </c>
      <c r="H90" s="14">
        <f>'Kidnapping Statistics'!$I33</f>
        <v>0</v>
      </c>
      <c r="I90" s="14">
        <f>'Kidnapping Statistics'!$I33</f>
        <v>0</v>
      </c>
      <c r="J90" s="14">
        <f>'Kidnapping Statistics'!$I33</f>
        <v>0</v>
      </c>
      <c r="K90" s="14">
        <f>'Kidnapping Statistics'!$I33</f>
        <v>0</v>
      </c>
      <c r="L90" s="14">
        <f>'Kidnapping Statistics'!$I33</f>
        <v>0</v>
      </c>
      <c r="M90" s="14">
        <f>'Kidnapping Statistics'!$I33</f>
        <v>0</v>
      </c>
      <c r="N90" s="14">
        <f>'Kidnapping Statistics'!$I33</f>
        <v>0</v>
      </c>
      <c r="O90" s="14">
        <f>'Kidnapping Statistics'!$I33</f>
        <v>0</v>
      </c>
      <c r="P90" s="14">
        <f>'Kidnapping Statistics'!$I33</f>
        <v>0</v>
      </c>
      <c r="Q90" s="14">
        <f>'Kidnapping Statistics'!$I33</f>
        <v>0</v>
      </c>
      <c r="R90" s="14">
        <f>'Kidnapping Statistics'!$I33</f>
        <v>0</v>
      </c>
      <c r="S90" s="14">
        <f>'Kidnapping Statistics'!$I33</f>
        <v>0</v>
      </c>
    </row>
    <row r="91" spans="1:19">
      <c r="A91" s="1" t="s">
        <v>93</v>
      </c>
      <c r="B91" s="14">
        <f>'Kidnapping Statistics'!$I34</f>
        <v>5.9999999999999997E-7</v>
      </c>
      <c r="C91" s="14">
        <f>'Kidnapping Statistics'!$I34</f>
        <v>5.9999999999999997E-7</v>
      </c>
      <c r="D91" s="14">
        <f>'Kidnapping Statistics'!$I34</f>
        <v>5.9999999999999997E-7</v>
      </c>
      <c r="E91" s="14">
        <f>'Kidnapping Statistics'!$I34</f>
        <v>5.9999999999999997E-7</v>
      </c>
      <c r="F91" s="14">
        <f>'Kidnapping Statistics'!$I34</f>
        <v>5.9999999999999997E-7</v>
      </c>
      <c r="G91" s="14">
        <f>'Kidnapping Statistics'!$I34</f>
        <v>5.9999999999999997E-7</v>
      </c>
      <c r="H91" s="14">
        <f>'Kidnapping Statistics'!$I34</f>
        <v>5.9999999999999997E-7</v>
      </c>
      <c r="I91" s="14">
        <f>'Kidnapping Statistics'!$I34</f>
        <v>5.9999999999999997E-7</v>
      </c>
      <c r="J91" s="14">
        <f>'Kidnapping Statistics'!$I34</f>
        <v>5.9999999999999997E-7</v>
      </c>
      <c r="K91" s="14">
        <f>'Kidnapping Statistics'!$I34</f>
        <v>5.9999999999999997E-7</v>
      </c>
      <c r="L91" s="14">
        <f>'Kidnapping Statistics'!$I34</f>
        <v>5.9999999999999997E-7</v>
      </c>
      <c r="M91" s="14">
        <f>'Kidnapping Statistics'!$I34</f>
        <v>5.9999999999999997E-7</v>
      </c>
      <c r="N91" s="14">
        <f>'Kidnapping Statistics'!$I34</f>
        <v>5.9999999999999997E-7</v>
      </c>
      <c r="O91" s="14">
        <f>'Kidnapping Statistics'!$I34</f>
        <v>5.9999999999999997E-7</v>
      </c>
      <c r="P91" s="14">
        <f>'Kidnapping Statistics'!$I34</f>
        <v>5.9999999999999997E-7</v>
      </c>
      <c r="Q91" s="14">
        <f>'Kidnapping Statistics'!$I34</f>
        <v>5.9999999999999997E-7</v>
      </c>
      <c r="R91" s="14">
        <f>'Kidnapping Statistics'!$I34</f>
        <v>5.9999999999999997E-7</v>
      </c>
      <c r="S91" s="14">
        <f>'Kidnapping Statistics'!$I34</f>
        <v>5.9999999999999997E-7</v>
      </c>
    </row>
    <row r="92" spans="1:19">
      <c r="A92" s="1" t="s">
        <v>94</v>
      </c>
      <c r="B92" s="14">
        <f>'Kidnapping Statistics'!$I35</f>
        <v>2.3999999999999999E-6</v>
      </c>
      <c r="C92" s="14">
        <f>'Kidnapping Statistics'!$I35</f>
        <v>2.3999999999999999E-6</v>
      </c>
      <c r="D92" s="14">
        <f>'Kidnapping Statistics'!$I35</f>
        <v>2.3999999999999999E-6</v>
      </c>
      <c r="E92" s="14">
        <f>'Kidnapping Statistics'!$I35</f>
        <v>2.3999999999999999E-6</v>
      </c>
      <c r="F92" s="14">
        <f>'Kidnapping Statistics'!$I35</f>
        <v>2.3999999999999999E-6</v>
      </c>
      <c r="G92" s="14">
        <f>'Kidnapping Statistics'!$I35</f>
        <v>2.3999999999999999E-6</v>
      </c>
      <c r="H92" s="14">
        <f>'Kidnapping Statistics'!$I35</f>
        <v>2.3999999999999999E-6</v>
      </c>
      <c r="I92" s="14">
        <f>'Kidnapping Statistics'!$I35</f>
        <v>2.3999999999999999E-6</v>
      </c>
      <c r="J92" s="14">
        <f>'Kidnapping Statistics'!$I35</f>
        <v>2.3999999999999999E-6</v>
      </c>
      <c r="K92" s="14">
        <f>'Kidnapping Statistics'!$I35</f>
        <v>2.3999999999999999E-6</v>
      </c>
      <c r="L92" s="14">
        <f>'Kidnapping Statistics'!$I35</f>
        <v>2.3999999999999999E-6</v>
      </c>
      <c r="M92" s="14">
        <f>'Kidnapping Statistics'!$I35</f>
        <v>2.3999999999999999E-6</v>
      </c>
      <c r="N92" s="14">
        <f>'Kidnapping Statistics'!$I35</f>
        <v>2.3999999999999999E-6</v>
      </c>
      <c r="O92" s="14">
        <f>'Kidnapping Statistics'!$I35</f>
        <v>2.3999999999999999E-6</v>
      </c>
      <c r="P92" s="14">
        <f>'Kidnapping Statistics'!$I35</f>
        <v>2.3999999999999999E-6</v>
      </c>
      <c r="Q92" s="14">
        <f>'Kidnapping Statistics'!$I35</f>
        <v>2.3999999999999999E-6</v>
      </c>
      <c r="R92" s="14">
        <f>'Kidnapping Statistics'!$I35</f>
        <v>2.3999999999999999E-6</v>
      </c>
      <c r="S92" s="14">
        <f>'Kidnapping Statistics'!$I35</f>
        <v>2.3999999999999999E-6</v>
      </c>
    </row>
    <row r="93" spans="1:19">
      <c r="A93" s="1" t="s">
        <v>95</v>
      </c>
      <c r="B93" s="14">
        <f>'Kidnapping Statistics'!$I36</f>
        <v>5.0000000000000004E-6</v>
      </c>
      <c r="C93" s="14">
        <f>'Kidnapping Statistics'!$I36</f>
        <v>5.0000000000000004E-6</v>
      </c>
      <c r="D93" s="14">
        <f>'Kidnapping Statistics'!$I36</f>
        <v>5.0000000000000004E-6</v>
      </c>
      <c r="E93" s="14">
        <f>'Kidnapping Statistics'!$I36</f>
        <v>5.0000000000000004E-6</v>
      </c>
      <c r="F93" s="14">
        <f>'Kidnapping Statistics'!$I36</f>
        <v>5.0000000000000004E-6</v>
      </c>
      <c r="G93" s="14">
        <f>'Kidnapping Statistics'!$I36</f>
        <v>5.0000000000000004E-6</v>
      </c>
      <c r="H93" s="14">
        <f>'Kidnapping Statistics'!$I36</f>
        <v>5.0000000000000004E-6</v>
      </c>
      <c r="I93" s="14">
        <f>'Kidnapping Statistics'!$I36</f>
        <v>5.0000000000000004E-6</v>
      </c>
      <c r="J93" s="14">
        <f>'Kidnapping Statistics'!$I36</f>
        <v>5.0000000000000004E-6</v>
      </c>
      <c r="K93" s="14">
        <f>'Kidnapping Statistics'!$I36</f>
        <v>5.0000000000000004E-6</v>
      </c>
      <c r="L93" s="14">
        <f>'Kidnapping Statistics'!$I36</f>
        <v>5.0000000000000004E-6</v>
      </c>
      <c r="M93" s="14">
        <f>'Kidnapping Statistics'!$I36</f>
        <v>5.0000000000000004E-6</v>
      </c>
      <c r="N93" s="14">
        <f>'Kidnapping Statistics'!$I36</f>
        <v>5.0000000000000004E-6</v>
      </c>
      <c r="O93" s="14">
        <f>'Kidnapping Statistics'!$I36</f>
        <v>5.0000000000000004E-6</v>
      </c>
      <c r="P93" s="14">
        <f>'Kidnapping Statistics'!$I36</f>
        <v>5.0000000000000004E-6</v>
      </c>
      <c r="Q93" s="14">
        <f>'Kidnapping Statistics'!$I36</f>
        <v>5.0000000000000004E-6</v>
      </c>
      <c r="R93" s="14">
        <f>'Kidnapping Statistics'!$I36</f>
        <v>5.0000000000000004E-6</v>
      </c>
      <c r="S93" s="14">
        <f>'Kidnapping Statistics'!$I36</f>
        <v>5.0000000000000004E-6</v>
      </c>
    </row>
    <row r="94" spans="1:19">
      <c r="A94" s="1" t="s">
        <v>96</v>
      </c>
      <c r="B94" s="14">
        <f>'Kidnapping Statistics'!$I37</f>
        <v>1.34E-5</v>
      </c>
      <c r="C94" s="14">
        <f>'Kidnapping Statistics'!$I37</f>
        <v>1.34E-5</v>
      </c>
      <c r="D94" s="14">
        <f>'Kidnapping Statistics'!$I37</f>
        <v>1.34E-5</v>
      </c>
      <c r="E94" s="14">
        <f>'Kidnapping Statistics'!$I37</f>
        <v>1.34E-5</v>
      </c>
      <c r="F94" s="14">
        <f>'Kidnapping Statistics'!$I37</f>
        <v>1.34E-5</v>
      </c>
      <c r="G94" s="14">
        <f>'Kidnapping Statistics'!$I37</f>
        <v>1.34E-5</v>
      </c>
      <c r="H94" s="14">
        <f>'Kidnapping Statistics'!$I37</f>
        <v>1.34E-5</v>
      </c>
      <c r="I94" s="14">
        <f>'Kidnapping Statistics'!$I37</f>
        <v>1.34E-5</v>
      </c>
      <c r="J94" s="14">
        <f>'Kidnapping Statistics'!$I37</f>
        <v>1.34E-5</v>
      </c>
      <c r="K94" s="14">
        <f>'Kidnapping Statistics'!$I37</f>
        <v>1.34E-5</v>
      </c>
      <c r="L94" s="14">
        <f>'Kidnapping Statistics'!$I37</f>
        <v>1.34E-5</v>
      </c>
      <c r="M94" s="14">
        <f>'Kidnapping Statistics'!$I37</f>
        <v>1.34E-5</v>
      </c>
      <c r="N94" s="14">
        <f>'Kidnapping Statistics'!$I37</f>
        <v>1.34E-5</v>
      </c>
      <c r="O94" s="14">
        <f>'Kidnapping Statistics'!$I37</f>
        <v>1.34E-5</v>
      </c>
      <c r="P94" s="14">
        <f>'Kidnapping Statistics'!$I37</f>
        <v>1.34E-5</v>
      </c>
      <c r="Q94" s="14">
        <f>'Kidnapping Statistics'!$I37</f>
        <v>1.34E-5</v>
      </c>
      <c r="R94" s="14">
        <f>'Kidnapping Statistics'!$I37</f>
        <v>1.34E-5</v>
      </c>
      <c r="S94" s="14">
        <f>'Kidnapping Statistics'!$I37</f>
        <v>1.34E-5</v>
      </c>
    </row>
    <row r="95" spans="1:19">
      <c r="A95" s="1" t="s">
        <v>97</v>
      </c>
      <c r="B95" s="14">
        <f>'Kidnapping Statistics'!$I38</f>
        <v>1.9E-6</v>
      </c>
      <c r="C95" s="14">
        <f>'Kidnapping Statistics'!$I38</f>
        <v>1.9E-6</v>
      </c>
      <c r="D95" s="14">
        <f>'Kidnapping Statistics'!$I38</f>
        <v>1.9E-6</v>
      </c>
      <c r="E95" s="14">
        <f>'Kidnapping Statistics'!$I38</f>
        <v>1.9E-6</v>
      </c>
      <c r="F95" s="14">
        <f>'Kidnapping Statistics'!$I38</f>
        <v>1.9E-6</v>
      </c>
      <c r="G95" s="14">
        <f>'Kidnapping Statistics'!$I38</f>
        <v>1.9E-6</v>
      </c>
      <c r="H95" s="14">
        <f>'Kidnapping Statistics'!$I38</f>
        <v>1.9E-6</v>
      </c>
      <c r="I95" s="14">
        <f>'Kidnapping Statistics'!$I38</f>
        <v>1.9E-6</v>
      </c>
      <c r="J95" s="14">
        <f>'Kidnapping Statistics'!$I38</f>
        <v>1.9E-6</v>
      </c>
      <c r="K95" s="14">
        <f>'Kidnapping Statistics'!$I38</f>
        <v>1.9E-6</v>
      </c>
      <c r="L95" s="14">
        <f>'Kidnapping Statistics'!$I38</f>
        <v>1.9E-6</v>
      </c>
      <c r="M95" s="14">
        <f>'Kidnapping Statistics'!$I38</f>
        <v>1.9E-6</v>
      </c>
      <c r="N95" s="14">
        <f>'Kidnapping Statistics'!$I38</f>
        <v>1.9E-6</v>
      </c>
      <c r="O95" s="14">
        <f>'Kidnapping Statistics'!$I38</f>
        <v>1.9E-6</v>
      </c>
      <c r="P95" s="14">
        <f>'Kidnapping Statistics'!$I38</f>
        <v>1.9E-6</v>
      </c>
      <c r="Q95" s="14">
        <f>'Kidnapping Statistics'!$I38</f>
        <v>1.9E-6</v>
      </c>
      <c r="R95" s="14">
        <f>'Kidnapping Statistics'!$I38</f>
        <v>1.9E-6</v>
      </c>
      <c r="S95" s="14">
        <f>'Kidnapping Statistics'!$I38</f>
        <v>1.9E-6</v>
      </c>
    </row>
    <row r="96" spans="1:19">
      <c r="A96" s="1" t="s">
        <v>98</v>
      </c>
      <c r="B96" s="14">
        <f>'Kidnapping Statistics'!$I39</f>
        <v>0</v>
      </c>
      <c r="C96" s="14">
        <f>'Kidnapping Statistics'!$I39</f>
        <v>0</v>
      </c>
      <c r="D96" s="14">
        <f>'Kidnapping Statistics'!$I39</f>
        <v>0</v>
      </c>
      <c r="E96" s="14">
        <f>'Kidnapping Statistics'!$I39</f>
        <v>0</v>
      </c>
      <c r="F96" s="14">
        <f>'Kidnapping Statistics'!$I39</f>
        <v>0</v>
      </c>
      <c r="G96" s="14">
        <f>'Kidnapping Statistics'!$I39</f>
        <v>0</v>
      </c>
      <c r="H96" s="14">
        <f>'Kidnapping Statistics'!$I39</f>
        <v>0</v>
      </c>
      <c r="I96" s="14">
        <f>'Kidnapping Statistics'!$I39</f>
        <v>0</v>
      </c>
      <c r="J96" s="14">
        <f>'Kidnapping Statistics'!$I39</f>
        <v>0</v>
      </c>
      <c r="K96" s="14">
        <f>'Kidnapping Statistics'!$I39</f>
        <v>0</v>
      </c>
      <c r="L96" s="14">
        <f>'Kidnapping Statistics'!$I39</f>
        <v>0</v>
      </c>
      <c r="M96" s="14">
        <f>'Kidnapping Statistics'!$I39</f>
        <v>0</v>
      </c>
      <c r="N96" s="14">
        <f>'Kidnapping Statistics'!$I39</f>
        <v>0</v>
      </c>
      <c r="O96" s="14">
        <f>'Kidnapping Statistics'!$I39</f>
        <v>0</v>
      </c>
      <c r="P96" s="14">
        <f>'Kidnapping Statistics'!$I39</f>
        <v>0</v>
      </c>
      <c r="Q96" s="14">
        <f>'Kidnapping Statistics'!$I39</f>
        <v>0</v>
      </c>
      <c r="R96" s="14">
        <f>'Kidnapping Statistics'!$I39</f>
        <v>0</v>
      </c>
      <c r="S96" s="14">
        <f>'Kidnapping Statistics'!$I39</f>
        <v>0</v>
      </c>
    </row>
    <row r="97" spans="1:19">
      <c r="A97" s="1" t="s">
        <v>99</v>
      </c>
      <c r="B97" s="14">
        <f>'Kidnapping Statistics'!$I40</f>
        <v>3.1000000000000001E-5</v>
      </c>
      <c r="C97" s="14">
        <f>'Kidnapping Statistics'!$I40</f>
        <v>3.1000000000000001E-5</v>
      </c>
      <c r="D97" s="14">
        <f>'Kidnapping Statistics'!$I40</f>
        <v>3.1000000000000001E-5</v>
      </c>
      <c r="E97" s="14">
        <f>'Kidnapping Statistics'!$I40</f>
        <v>3.1000000000000001E-5</v>
      </c>
      <c r="F97" s="14">
        <f>'Kidnapping Statistics'!$I40</f>
        <v>3.1000000000000001E-5</v>
      </c>
      <c r="G97" s="14">
        <f>'Kidnapping Statistics'!$I40</f>
        <v>3.1000000000000001E-5</v>
      </c>
      <c r="H97" s="14">
        <f>'Kidnapping Statistics'!$I40</f>
        <v>3.1000000000000001E-5</v>
      </c>
      <c r="I97" s="14">
        <f>'Kidnapping Statistics'!$I40</f>
        <v>3.1000000000000001E-5</v>
      </c>
      <c r="J97" s="14">
        <f>'Kidnapping Statistics'!$I40</f>
        <v>3.1000000000000001E-5</v>
      </c>
      <c r="K97" s="14">
        <f>'Kidnapping Statistics'!$I40</f>
        <v>3.1000000000000001E-5</v>
      </c>
      <c r="L97" s="14">
        <f>'Kidnapping Statistics'!$I40</f>
        <v>3.1000000000000001E-5</v>
      </c>
      <c r="M97" s="14">
        <f>'Kidnapping Statistics'!$I40</f>
        <v>3.1000000000000001E-5</v>
      </c>
      <c r="N97" s="14">
        <f>'Kidnapping Statistics'!$I40</f>
        <v>3.1000000000000001E-5</v>
      </c>
      <c r="O97" s="14">
        <f>'Kidnapping Statistics'!$I40</f>
        <v>3.1000000000000001E-5</v>
      </c>
      <c r="P97" s="14">
        <f>'Kidnapping Statistics'!$I40</f>
        <v>3.1000000000000001E-5</v>
      </c>
      <c r="Q97" s="14">
        <f>'Kidnapping Statistics'!$I40</f>
        <v>3.1000000000000001E-5</v>
      </c>
      <c r="R97" s="14">
        <f>'Kidnapping Statistics'!$I40</f>
        <v>3.1000000000000001E-5</v>
      </c>
      <c r="S97" s="14">
        <f>'Kidnapping Statistics'!$I40</f>
        <v>3.1000000000000001E-5</v>
      </c>
    </row>
    <row r="98" spans="1:19">
      <c r="A98" s="1" t="s">
        <v>100</v>
      </c>
      <c r="B98" s="14">
        <f>'Kidnapping Statistics'!$I41</f>
        <v>1.8700000000000001E-5</v>
      </c>
      <c r="C98" s="14">
        <f>'Kidnapping Statistics'!$I41</f>
        <v>1.8700000000000001E-5</v>
      </c>
      <c r="D98" s="14">
        <f>'Kidnapping Statistics'!$I41</f>
        <v>1.8700000000000001E-5</v>
      </c>
      <c r="E98" s="14">
        <f>'Kidnapping Statistics'!$I41</f>
        <v>1.8700000000000001E-5</v>
      </c>
      <c r="F98" s="14">
        <f>'Kidnapping Statistics'!$I41</f>
        <v>1.8700000000000001E-5</v>
      </c>
      <c r="G98" s="14">
        <f>'Kidnapping Statistics'!$I41</f>
        <v>1.8700000000000001E-5</v>
      </c>
      <c r="H98" s="14">
        <f>'Kidnapping Statistics'!$I41</f>
        <v>1.8700000000000001E-5</v>
      </c>
      <c r="I98" s="14">
        <f>'Kidnapping Statistics'!$I41</f>
        <v>1.8700000000000001E-5</v>
      </c>
      <c r="J98" s="14">
        <f>'Kidnapping Statistics'!$I41</f>
        <v>1.8700000000000001E-5</v>
      </c>
      <c r="K98" s="14">
        <f>'Kidnapping Statistics'!$I41</f>
        <v>1.8700000000000001E-5</v>
      </c>
      <c r="L98" s="14">
        <f>'Kidnapping Statistics'!$I41</f>
        <v>1.8700000000000001E-5</v>
      </c>
      <c r="M98" s="14">
        <f>'Kidnapping Statistics'!$I41</f>
        <v>1.8700000000000001E-5</v>
      </c>
      <c r="N98" s="14">
        <f>'Kidnapping Statistics'!$I41</f>
        <v>1.8700000000000001E-5</v>
      </c>
      <c r="O98" s="14">
        <f>'Kidnapping Statistics'!$I41</f>
        <v>1.8700000000000001E-5</v>
      </c>
      <c r="P98" s="14">
        <f>'Kidnapping Statistics'!$I41</f>
        <v>1.8700000000000001E-5</v>
      </c>
      <c r="Q98" s="14">
        <f>'Kidnapping Statistics'!$I41</f>
        <v>1.8700000000000001E-5</v>
      </c>
      <c r="R98" s="14">
        <f>'Kidnapping Statistics'!$I41</f>
        <v>1.8700000000000001E-5</v>
      </c>
      <c r="S98" s="14">
        <f>'Kidnapping Statistics'!$I41</f>
        <v>1.8700000000000001E-5</v>
      </c>
    </row>
    <row r="99" spans="1:19">
      <c r="A99" s="1" t="s">
        <v>101</v>
      </c>
      <c r="B99" s="14">
        <f>'Kidnapping Statistics'!$I42</f>
        <v>0</v>
      </c>
      <c r="C99" s="14">
        <f>'Kidnapping Statistics'!$I42</f>
        <v>0</v>
      </c>
      <c r="D99" s="14">
        <f>'Kidnapping Statistics'!$I42</f>
        <v>0</v>
      </c>
      <c r="E99" s="14">
        <f>'Kidnapping Statistics'!$I42</f>
        <v>0</v>
      </c>
      <c r="F99" s="14">
        <f>'Kidnapping Statistics'!$I42</f>
        <v>0</v>
      </c>
      <c r="G99" s="14">
        <f>'Kidnapping Statistics'!$I42</f>
        <v>0</v>
      </c>
      <c r="H99" s="14">
        <f>'Kidnapping Statistics'!$I42</f>
        <v>0</v>
      </c>
      <c r="I99" s="14">
        <f>'Kidnapping Statistics'!$I42</f>
        <v>0</v>
      </c>
      <c r="J99" s="14">
        <f>'Kidnapping Statistics'!$I42</f>
        <v>0</v>
      </c>
      <c r="K99" s="14">
        <f>'Kidnapping Statistics'!$I42</f>
        <v>0</v>
      </c>
      <c r="L99" s="14">
        <f>'Kidnapping Statistics'!$I42</f>
        <v>0</v>
      </c>
      <c r="M99" s="14">
        <f>'Kidnapping Statistics'!$I42</f>
        <v>0</v>
      </c>
      <c r="N99" s="14">
        <f>'Kidnapping Statistics'!$I42</f>
        <v>0</v>
      </c>
      <c r="O99" s="14">
        <f>'Kidnapping Statistics'!$I42</f>
        <v>0</v>
      </c>
      <c r="P99" s="14">
        <f>'Kidnapping Statistics'!$I42</f>
        <v>0</v>
      </c>
      <c r="Q99" s="14">
        <f>'Kidnapping Statistics'!$I42</f>
        <v>0</v>
      </c>
      <c r="R99" s="14">
        <f>'Kidnapping Statistics'!$I42</f>
        <v>0</v>
      </c>
      <c r="S99" s="14">
        <f>'Kidnapping Statistics'!$I42</f>
        <v>0</v>
      </c>
    </row>
    <row r="100" spans="1:19">
      <c r="A100" s="1" t="s">
        <v>102</v>
      </c>
      <c r="B100" s="14">
        <f>'Kidnapping Statistics'!$I43</f>
        <v>4.6999999999999999E-6</v>
      </c>
      <c r="C100" s="14">
        <f>'Kidnapping Statistics'!$I43</f>
        <v>4.6999999999999999E-6</v>
      </c>
      <c r="D100" s="14">
        <f>'Kidnapping Statistics'!$I43</f>
        <v>4.6999999999999999E-6</v>
      </c>
      <c r="E100" s="14">
        <f>'Kidnapping Statistics'!$I43</f>
        <v>4.6999999999999999E-6</v>
      </c>
      <c r="F100" s="14">
        <f>'Kidnapping Statistics'!$I43</f>
        <v>4.6999999999999999E-6</v>
      </c>
      <c r="G100" s="14">
        <f>'Kidnapping Statistics'!$I43</f>
        <v>4.6999999999999999E-6</v>
      </c>
      <c r="H100" s="14">
        <f>'Kidnapping Statistics'!$I43</f>
        <v>4.6999999999999999E-6</v>
      </c>
      <c r="I100" s="14">
        <f>'Kidnapping Statistics'!$I43</f>
        <v>4.6999999999999999E-6</v>
      </c>
      <c r="J100" s="14">
        <f>'Kidnapping Statistics'!$I43</f>
        <v>4.6999999999999999E-6</v>
      </c>
      <c r="K100" s="14">
        <f>'Kidnapping Statistics'!$I43</f>
        <v>4.6999999999999999E-6</v>
      </c>
      <c r="L100" s="14">
        <f>'Kidnapping Statistics'!$I43</f>
        <v>4.6999999999999999E-6</v>
      </c>
      <c r="M100" s="14">
        <f>'Kidnapping Statistics'!$I43</f>
        <v>4.6999999999999999E-6</v>
      </c>
      <c r="N100" s="14">
        <f>'Kidnapping Statistics'!$I43</f>
        <v>4.6999999999999999E-6</v>
      </c>
      <c r="O100" s="14">
        <f>'Kidnapping Statistics'!$I43</f>
        <v>4.6999999999999999E-6</v>
      </c>
      <c r="P100" s="14">
        <f>'Kidnapping Statistics'!$I43</f>
        <v>4.6999999999999999E-6</v>
      </c>
      <c r="Q100" s="14">
        <f>'Kidnapping Statistics'!$I43</f>
        <v>4.6999999999999999E-6</v>
      </c>
      <c r="R100" s="14">
        <f>'Kidnapping Statistics'!$I43</f>
        <v>4.6999999999999999E-6</v>
      </c>
      <c r="S100" s="14">
        <f>'Kidnapping Statistics'!$I43</f>
        <v>4.6999999999999999E-6</v>
      </c>
    </row>
    <row r="101" spans="1:19">
      <c r="A101" s="1" t="s">
        <v>103</v>
      </c>
      <c r="B101" s="14">
        <f>'Kidnapping Statistics'!$I44</f>
        <v>5.1000000000000003E-6</v>
      </c>
      <c r="C101" s="14">
        <f>'Kidnapping Statistics'!$I44</f>
        <v>5.1000000000000003E-6</v>
      </c>
      <c r="D101" s="14">
        <f>'Kidnapping Statistics'!$I44</f>
        <v>5.1000000000000003E-6</v>
      </c>
      <c r="E101" s="14">
        <f>'Kidnapping Statistics'!$I44</f>
        <v>5.1000000000000003E-6</v>
      </c>
      <c r="F101" s="14">
        <f>'Kidnapping Statistics'!$I44</f>
        <v>5.1000000000000003E-6</v>
      </c>
      <c r="G101" s="14">
        <f>'Kidnapping Statistics'!$I44</f>
        <v>5.1000000000000003E-6</v>
      </c>
      <c r="H101" s="14">
        <f>'Kidnapping Statistics'!$I44</f>
        <v>5.1000000000000003E-6</v>
      </c>
      <c r="I101" s="14">
        <f>'Kidnapping Statistics'!$I44</f>
        <v>5.1000000000000003E-6</v>
      </c>
      <c r="J101" s="14">
        <f>'Kidnapping Statistics'!$I44</f>
        <v>5.1000000000000003E-6</v>
      </c>
      <c r="K101" s="14">
        <f>'Kidnapping Statistics'!$I44</f>
        <v>5.1000000000000003E-6</v>
      </c>
      <c r="L101" s="14">
        <f>'Kidnapping Statistics'!$I44</f>
        <v>5.1000000000000003E-6</v>
      </c>
      <c r="M101" s="14">
        <f>'Kidnapping Statistics'!$I44</f>
        <v>5.1000000000000003E-6</v>
      </c>
      <c r="N101" s="14">
        <f>'Kidnapping Statistics'!$I44</f>
        <v>5.1000000000000003E-6</v>
      </c>
      <c r="O101" s="14">
        <f>'Kidnapping Statistics'!$I44</f>
        <v>5.1000000000000003E-6</v>
      </c>
      <c r="P101" s="14">
        <f>'Kidnapping Statistics'!$I44</f>
        <v>5.1000000000000003E-6</v>
      </c>
      <c r="Q101" s="14">
        <f>'Kidnapping Statistics'!$I44</f>
        <v>5.1000000000000003E-6</v>
      </c>
      <c r="R101" s="14">
        <f>'Kidnapping Statistics'!$I44</f>
        <v>5.1000000000000003E-6</v>
      </c>
      <c r="S101" s="14">
        <f>'Kidnapping Statistics'!$I44</f>
        <v>5.1000000000000003E-6</v>
      </c>
    </row>
    <row r="102" spans="1:19">
      <c r="A102" s="1" t="s">
        <v>104</v>
      </c>
      <c r="B102" s="14">
        <f>'Kidnapping Statistics'!$I45</f>
        <v>5.2500000000000002E-5</v>
      </c>
      <c r="C102" s="14">
        <f>'Kidnapping Statistics'!$I45</f>
        <v>5.2500000000000002E-5</v>
      </c>
      <c r="D102" s="14">
        <f>'Kidnapping Statistics'!$I45</f>
        <v>5.2500000000000002E-5</v>
      </c>
      <c r="E102" s="14">
        <f>'Kidnapping Statistics'!$I45</f>
        <v>5.2500000000000002E-5</v>
      </c>
      <c r="F102" s="14">
        <f>'Kidnapping Statistics'!$I45</f>
        <v>5.2500000000000002E-5</v>
      </c>
      <c r="G102" s="14">
        <f>'Kidnapping Statistics'!$I45</f>
        <v>5.2500000000000002E-5</v>
      </c>
      <c r="H102" s="14">
        <f>'Kidnapping Statistics'!$I45</f>
        <v>5.2500000000000002E-5</v>
      </c>
      <c r="I102" s="14">
        <f>'Kidnapping Statistics'!$I45</f>
        <v>5.2500000000000002E-5</v>
      </c>
      <c r="J102" s="14">
        <f>'Kidnapping Statistics'!$I45</f>
        <v>5.2500000000000002E-5</v>
      </c>
      <c r="K102" s="14">
        <f>'Kidnapping Statistics'!$I45</f>
        <v>5.2500000000000002E-5</v>
      </c>
      <c r="L102" s="14">
        <f>'Kidnapping Statistics'!$I45</f>
        <v>5.2500000000000002E-5</v>
      </c>
      <c r="M102" s="14">
        <f>'Kidnapping Statistics'!$I45</f>
        <v>5.2500000000000002E-5</v>
      </c>
      <c r="N102" s="14">
        <f>'Kidnapping Statistics'!$I45</f>
        <v>5.2500000000000002E-5</v>
      </c>
      <c r="O102" s="14">
        <f>'Kidnapping Statistics'!$I45</f>
        <v>5.2500000000000002E-5</v>
      </c>
      <c r="P102" s="14">
        <f>'Kidnapping Statistics'!$I45</f>
        <v>5.2500000000000002E-5</v>
      </c>
      <c r="Q102" s="14">
        <f>'Kidnapping Statistics'!$I45</f>
        <v>5.2500000000000002E-5</v>
      </c>
      <c r="R102" s="14">
        <f>'Kidnapping Statistics'!$I45</f>
        <v>5.2500000000000002E-5</v>
      </c>
      <c r="S102" s="14">
        <f>'Kidnapping Statistics'!$I45</f>
        <v>5.2500000000000002E-5</v>
      </c>
    </row>
    <row r="103" spans="1:19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</row>
    <row r="104" spans="1:19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</row>
    <row r="105" spans="1:19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</row>
    <row r="106" spans="1:19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</row>
    <row r="107" spans="1:19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</row>
    <row r="108" spans="1:19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</row>
    <row r="109" spans="1:19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</row>
    <row r="110" spans="1:19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</row>
    <row r="111" spans="1:19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</row>
    <row r="112" spans="1:19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</row>
    <row r="113" spans="2:17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</row>
    <row r="114" spans="2:17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</row>
    <row r="115" spans="2:17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</row>
    <row r="116" spans="2:17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</row>
    <row r="117" spans="2:17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</row>
    <row r="118" spans="2:17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</row>
    <row r="119" spans="2:17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</row>
    <row r="120" spans="2:17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</row>
    <row r="121" spans="2:17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</row>
    <row r="122" spans="2:17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</row>
    <row r="123" spans="2:17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</row>
    <row r="124" spans="2:17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</row>
    <row r="125" spans="2:17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</row>
    <row r="126" spans="2:17"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</row>
    <row r="127" spans="2:17"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</row>
    <row r="128" spans="2:17"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</row>
    <row r="129" spans="2:17"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</row>
    <row r="130" spans="2:17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</row>
    <row r="131" spans="2:17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</row>
    <row r="132" spans="2:17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</row>
    <row r="133" spans="2:17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</row>
    <row r="134" spans="2:17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</row>
    <row r="135" spans="2:17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</row>
    <row r="136" spans="2:17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</row>
    <row r="137" spans="2:17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</row>
    <row r="138" spans="2:17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</row>
    <row r="139" spans="2:17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</row>
    <row r="140" spans="2:17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</row>
    <row r="141" spans="2:17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</row>
    <row r="142" spans="2:17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</row>
    <row r="143" spans="2:17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</row>
    <row r="144" spans="2:17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</row>
    <row r="145" spans="2:17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</row>
    <row r="146" spans="2:17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</row>
    <row r="147" spans="2:17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</row>
    <row r="148" spans="2:17"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</row>
    <row r="149" spans="2:17"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</row>
    <row r="150" spans="2:17"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</row>
    <row r="151" spans="2:17"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</row>
    <row r="152" spans="2:17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</row>
    <row r="153" spans="2:17"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</row>
    <row r="154" spans="2:17"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</row>
    <row r="155" spans="2:17"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</row>
    <row r="156" spans="2:17"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</row>
    <row r="157" spans="2:17"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</row>
    <row r="158" spans="2:17"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</row>
    <row r="159" spans="2:17"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</row>
    <row r="160" spans="2:17"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</row>
    <row r="161" spans="2:17"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</row>
    <row r="162" spans="2:17"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</row>
    <row r="163" spans="2:17"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</row>
    <row r="164" spans="2:17"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</row>
    <row r="165" spans="2:17"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</row>
    <row r="166" spans="2:17"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</row>
    <row r="167" spans="2:17"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</row>
    <row r="168" spans="2:17"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</row>
    <row r="169" spans="2:17"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</row>
    <row r="170" spans="2:17"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</row>
    <row r="171" spans="2:17"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</row>
    <row r="172" spans="2:17"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</row>
    <row r="173" spans="2:17"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</row>
    <row r="174" spans="2:17"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</row>
    <row r="175" spans="2:17"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</row>
    <row r="176" spans="2:17"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</row>
    <row r="177" spans="2:17"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</row>
    <row r="178" spans="2:17"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</row>
    <row r="179" spans="2:17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</row>
    <row r="180" spans="2:17"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</row>
    <row r="181" spans="2:17"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</row>
    <row r="182" spans="2:17"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</row>
    <row r="183" spans="2:17"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</row>
    <row r="184" spans="2:17"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</row>
    <row r="185" spans="2:17"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</row>
    <row r="186" spans="2:17"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</row>
    <row r="187" spans="2:17"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</row>
    <row r="188" spans="2:17"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</row>
    <row r="189" spans="2:17"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</row>
    <row r="190" spans="2:17"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</row>
    <row r="191" spans="2:17"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</row>
    <row r="192" spans="2:17"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</row>
    <row r="193" spans="2:17"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</row>
    <row r="194" spans="2:17"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</row>
    <row r="195" spans="2:17"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</row>
    <row r="196" spans="2:17"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</row>
    <row r="197" spans="2:17"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</row>
    <row r="198" spans="2:17"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</row>
    <row r="199" spans="2:17"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</row>
    <row r="200" spans="2:17"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</row>
    <row r="201" spans="2:17"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</row>
    <row r="202" spans="2:17"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</row>
    <row r="203" spans="2:17"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</row>
    <row r="204" spans="2:17"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</row>
    <row r="205" spans="2:17"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</row>
    <row r="206" spans="2:17"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</row>
    <row r="207" spans="2:17"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</row>
    <row r="208" spans="2:17"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</row>
    <row r="209" spans="2:17"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</row>
    <row r="210" spans="2:17"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</row>
    <row r="211" spans="2:17"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</row>
    <row r="212" spans="2:17"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</row>
    <row r="213" spans="2:17"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</row>
    <row r="214" spans="2:17"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</row>
    <row r="215" spans="2:17"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</row>
    <row r="216" spans="2:17"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</row>
    <row r="217" spans="2:17"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</row>
    <row r="218" spans="2:17"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</row>
    <row r="219" spans="2:17"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</row>
    <row r="220" spans="2:17"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</row>
    <row r="221" spans="2:17"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</row>
    <row r="222" spans="2:17"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</row>
    <row r="223" spans="2:17"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</row>
    <row r="224" spans="2:17"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</row>
    <row r="225" spans="2:17"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</row>
    <row r="226" spans="2:17"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</row>
    <row r="227" spans="2:17"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</row>
    <row r="228" spans="2:17"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</row>
    <row r="229" spans="2:17"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</row>
    <row r="230" spans="2:17"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</row>
    <row r="231" spans="2:17"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</row>
    <row r="232" spans="2:17"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</row>
    <row r="233" spans="2:17"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</row>
    <row r="234" spans="2:17"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</row>
    <row r="235" spans="2:17"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</row>
    <row r="236" spans="2:17"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</row>
    <row r="237" spans="2:17"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</row>
    <row r="238" spans="2:17"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</row>
    <row r="239" spans="2:17"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</row>
    <row r="240" spans="2:17"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</row>
    <row r="241" spans="2:17"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</row>
    <row r="242" spans="2:17"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</row>
    <row r="243" spans="2:17"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</row>
    <row r="244" spans="2:17"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</row>
    <row r="245" spans="2:17"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</row>
    <row r="246" spans="2:17"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</row>
    <row r="247" spans="2:17"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</row>
    <row r="248" spans="2:17"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</row>
    <row r="249" spans="2:17"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</row>
    <row r="250" spans="2:17"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</row>
    <row r="251" spans="2:17"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</row>
    <row r="252" spans="2:17"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</row>
    <row r="253" spans="2:17"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</row>
    <row r="254" spans="2:17"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</row>
    <row r="255" spans="2:17"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</row>
    <row r="256" spans="2:17"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</row>
    <row r="257" spans="2:17"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</row>
    <row r="258" spans="2:17"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</row>
    <row r="259" spans="2:17"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</row>
    <row r="260" spans="2:17"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</row>
    <row r="261" spans="2:17"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</row>
    <row r="262" spans="2:17"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</row>
    <row r="263" spans="2:17"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</row>
    <row r="264" spans="2:17"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</row>
    <row r="265" spans="2:17"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</row>
    <row r="266" spans="2:17"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</row>
    <row r="267" spans="2:17"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</row>
    <row r="268" spans="2:17"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</row>
    <row r="269" spans="2:17"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</row>
    <row r="270" spans="2:17"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</row>
    <row r="271" spans="2:17"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</row>
    <row r="272" spans="2:17"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</row>
    <row r="273" spans="2:17"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</row>
    <row r="274" spans="2:17"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</row>
    <row r="275" spans="2:17"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</row>
    <row r="276" spans="2:17"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</row>
    <row r="277" spans="2:17"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</row>
    <row r="278" spans="2:17"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</row>
    <row r="279" spans="2:17"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</row>
    <row r="280" spans="2:17"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</row>
    <row r="281" spans="2:17"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</row>
    <row r="282" spans="2:17"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</row>
    <row r="283" spans="2:17"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</row>
    <row r="284" spans="2:17"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</row>
    <row r="285" spans="2:17"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</row>
    <row r="286" spans="2:17"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</row>
    <row r="287" spans="2:17"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</row>
    <row r="288" spans="2:17"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</row>
    <row r="289" spans="2:17"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</row>
    <row r="290" spans="2:17"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</row>
    <row r="291" spans="2:17"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</row>
    <row r="292" spans="2:17"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</row>
    <row r="293" spans="2:17"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</row>
    <row r="294" spans="2:17"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</row>
    <row r="295" spans="2:17"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</row>
    <row r="296" spans="2:17"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</row>
    <row r="297" spans="2:17"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</row>
    <row r="298" spans="2:17"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</row>
    <row r="299" spans="2:17"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</row>
    <row r="300" spans="2:17"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</row>
    <row r="301" spans="2:17"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</row>
    <row r="302" spans="2:17"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</row>
    <row r="303" spans="2:17"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</row>
    <row r="304" spans="2:17"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</row>
    <row r="305" spans="2:17"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</row>
    <row r="306" spans="2:17"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</row>
    <row r="307" spans="2:17"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</row>
    <row r="308" spans="2:17"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</row>
    <row r="309" spans="2:17"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</row>
    <row r="310" spans="2:17"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</row>
    <row r="311" spans="2:17"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</row>
    <row r="312" spans="2:17"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</row>
    <row r="313" spans="2:17"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</row>
    <row r="314" spans="2:17"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</row>
    <row r="315" spans="2:17"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</row>
    <row r="316" spans="2:17"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</row>
    <row r="317" spans="2:17"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8"/>
  <sheetViews>
    <sheetView workbookViewId="0">
      <selection activeCell="D8" sqref="D8:D14"/>
    </sheetView>
  </sheetViews>
  <sheetFormatPr baseColWidth="10" defaultColWidth="8.83203125" defaultRowHeight="14" x14ac:dyDescent="0"/>
  <cols>
    <col min="1" max="1" width="16.1640625" bestFit="1" customWidth="1"/>
    <col min="2" max="2" width="25.5" bestFit="1" customWidth="1"/>
    <col min="3" max="3" width="23" customWidth="1"/>
    <col min="4" max="4" width="19.1640625" customWidth="1"/>
    <col min="5" max="5" width="12.1640625" customWidth="1"/>
  </cols>
  <sheetData>
    <row r="1" spans="1:5">
      <c r="B1" s="55" t="s">
        <v>252</v>
      </c>
      <c r="C1" s="55" t="s">
        <v>251</v>
      </c>
      <c r="D1" s="1" t="s">
        <v>250</v>
      </c>
      <c r="E1" s="1"/>
    </row>
    <row r="2" spans="1:5">
      <c r="A2" s="1" t="s">
        <v>4</v>
      </c>
      <c r="B2" s="6">
        <v>300000</v>
      </c>
      <c r="C2" s="6"/>
      <c r="D2" s="52">
        <f>B2*0.2</f>
        <v>60000</v>
      </c>
      <c r="E2" s="54"/>
    </row>
    <row r="3" spans="1:5">
      <c r="A3" s="1" t="s">
        <v>5</v>
      </c>
      <c r="B3" s="6">
        <v>350000</v>
      </c>
      <c r="C3" s="6"/>
      <c r="D3" s="52">
        <f>B3*0.2</f>
        <v>70000</v>
      </c>
    </row>
    <row r="4" spans="1:5">
      <c r="A4" s="1" t="s">
        <v>6</v>
      </c>
      <c r="B4" s="6">
        <v>490000</v>
      </c>
      <c r="C4" s="6">
        <v>50000</v>
      </c>
      <c r="D4" s="52">
        <f>B4*0.2</f>
        <v>98000</v>
      </c>
    </row>
    <row r="5" spans="1:5">
      <c r="A5" s="1" t="s">
        <v>7</v>
      </c>
      <c r="B5" s="53">
        <v>2200000</v>
      </c>
      <c r="C5" s="6" t="s">
        <v>249</v>
      </c>
      <c r="D5" s="52">
        <v>440000</v>
      </c>
    </row>
    <row r="6" spans="1:5">
      <c r="A6" s="1" t="s">
        <v>8</v>
      </c>
      <c r="B6" s="6">
        <v>2000000</v>
      </c>
      <c r="C6" s="6"/>
      <c r="D6" s="52">
        <f t="shared" ref="D6:D17" si="0">B6*0.2</f>
        <v>400000</v>
      </c>
    </row>
    <row r="7" spans="1:5">
      <c r="A7" s="1" t="s">
        <v>9</v>
      </c>
      <c r="B7" s="6">
        <v>2000000</v>
      </c>
      <c r="C7" s="6"/>
      <c r="D7" s="52">
        <f t="shared" si="0"/>
        <v>400000</v>
      </c>
    </row>
    <row r="8" spans="1:5">
      <c r="A8" s="1" t="s">
        <v>268</v>
      </c>
      <c r="B8" s="6">
        <v>25000000</v>
      </c>
      <c r="C8" s="6"/>
      <c r="D8" s="99">
        <v>150000</v>
      </c>
    </row>
    <row r="9" spans="1:5">
      <c r="A9" s="1" t="s">
        <v>11</v>
      </c>
      <c r="B9" s="6">
        <v>30000000</v>
      </c>
      <c r="C9" s="6"/>
      <c r="D9" s="99">
        <v>1000000</v>
      </c>
    </row>
    <row r="10" spans="1:5">
      <c r="A10" s="1" t="s">
        <v>12</v>
      </c>
      <c r="B10" s="6">
        <v>2000000</v>
      </c>
      <c r="C10" s="6"/>
      <c r="D10" s="99">
        <f t="shared" si="0"/>
        <v>400000</v>
      </c>
    </row>
    <row r="11" spans="1:5">
      <c r="A11" s="1" t="s">
        <v>13</v>
      </c>
      <c r="B11" s="6">
        <v>2000000</v>
      </c>
      <c r="C11" s="6"/>
      <c r="D11" s="99">
        <f t="shared" si="0"/>
        <v>400000</v>
      </c>
    </row>
    <row r="12" spans="1:5">
      <c r="A12" s="1" t="s">
        <v>14</v>
      </c>
      <c r="B12" s="6">
        <v>2000000</v>
      </c>
      <c r="C12" s="6"/>
      <c r="D12" s="99">
        <f t="shared" si="0"/>
        <v>400000</v>
      </c>
    </row>
    <row r="13" spans="1:5">
      <c r="A13" s="1" t="s">
        <v>15</v>
      </c>
      <c r="B13" s="6">
        <v>50000000</v>
      </c>
      <c r="C13" s="6"/>
      <c r="D13" s="99">
        <v>400000</v>
      </c>
    </row>
    <row r="14" spans="1:5">
      <c r="A14" s="1" t="s">
        <v>16</v>
      </c>
      <c r="B14" s="6">
        <v>2000000</v>
      </c>
      <c r="C14" s="6"/>
      <c r="D14" s="99">
        <f t="shared" si="0"/>
        <v>400000</v>
      </c>
    </row>
    <row r="15" spans="1:5">
      <c r="A15" s="1" t="s">
        <v>17</v>
      </c>
      <c r="B15" s="6">
        <v>2000000</v>
      </c>
      <c r="C15" s="6"/>
      <c r="D15" s="52">
        <f t="shared" si="0"/>
        <v>400000</v>
      </c>
    </row>
    <row r="16" spans="1:5">
      <c r="A16" s="1" t="s">
        <v>18</v>
      </c>
      <c r="B16" s="6">
        <v>2000000</v>
      </c>
      <c r="C16" s="6"/>
      <c r="D16" s="52">
        <f t="shared" si="0"/>
        <v>400000</v>
      </c>
    </row>
    <row r="17" spans="1:4">
      <c r="A17" s="1" t="s">
        <v>19</v>
      </c>
      <c r="B17" s="6">
        <v>490000</v>
      </c>
      <c r="C17" s="6">
        <f>B17*0.1</f>
        <v>49000</v>
      </c>
      <c r="D17" s="52">
        <f t="shared" si="0"/>
        <v>98000</v>
      </c>
    </row>
    <row r="18" spans="1:4">
      <c r="A18" s="1" t="s">
        <v>248</v>
      </c>
      <c r="D18" s="9">
        <v>500000</v>
      </c>
    </row>
  </sheetData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H10" sqref="H10"/>
    </sheetView>
  </sheetViews>
  <sheetFormatPr baseColWidth="10" defaultColWidth="8.83203125" defaultRowHeight="14" x14ac:dyDescent="0"/>
  <cols>
    <col min="1" max="1" width="39.1640625" bestFit="1" customWidth="1"/>
    <col min="2" max="2" width="18" bestFit="1" customWidth="1"/>
    <col min="3" max="3" width="16" customWidth="1"/>
    <col min="4" max="4" width="17" customWidth="1"/>
    <col min="6" max="6" width="9.1640625" hidden="1" customWidth="1"/>
    <col min="7" max="7" width="15" customWidth="1"/>
  </cols>
  <sheetData>
    <row r="1" spans="1:5" ht="40.5" customHeight="1">
      <c r="A1" s="15"/>
      <c r="B1" s="97" t="s">
        <v>189</v>
      </c>
      <c r="C1" s="97" t="s">
        <v>267</v>
      </c>
      <c r="D1" s="97" t="s">
        <v>191</v>
      </c>
      <c r="E1" s="16"/>
    </row>
    <row r="2" spans="1:5">
      <c r="A2" s="2" t="s">
        <v>186</v>
      </c>
      <c r="B2">
        <v>1</v>
      </c>
      <c r="C2">
        <v>1.05</v>
      </c>
      <c r="D2">
        <v>1.1000000000000001</v>
      </c>
    </row>
    <row r="3" spans="1:5">
      <c r="A3" s="2" t="s">
        <v>187</v>
      </c>
      <c r="B3">
        <v>1.05</v>
      </c>
      <c r="C3">
        <v>1.1025</v>
      </c>
      <c r="D3">
        <v>1.155</v>
      </c>
    </row>
    <row r="4" spans="1:5">
      <c r="A4" s="2" t="s">
        <v>188</v>
      </c>
      <c r="B4">
        <v>1.1000000000000001</v>
      </c>
      <c r="C4">
        <v>1.155</v>
      </c>
      <c r="D4">
        <v>1.21</v>
      </c>
    </row>
    <row r="5" spans="1:5">
      <c r="A5" s="2"/>
    </row>
    <row r="6" spans="1:5">
      <c r="A6" s="2"/>
    </row>
    <row r="7" spans="1:5">
      <c r="A7" s="2"/>
    </row>
    <row r="8" spans="1:5">
      <c r="A8" s="2"/>
    </row>
    <row r="10" spans="1:5">
      <c r="A10" s="62"/>
      <c r="B10" s="66"/>
    </row>
    <row r="11" spans="1:5">
      <c r="A11" s="48"/>
      <c r="B11" s="57"/>
    </row>
    <row r="12" spans="1:5">
      <c r="A12" s="48"/>
      <c r="B12" s="57"/>
    </row>
    <row r="14" spans="1:5">
      <c r="A14" s="2"/>
    </row>
    <row r="15" spans="1:5">
      <c r="A15" s="2"/>
    </row>
    <row r="16" spans="1:5">
      <c r="A16" s="2"/>
    </row>
    <row r="17" spans="1:1">
      <c r="A17" s="1"/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E4" sqref="E4"/>
    </sheetView>
  </sheetViews>
  <sheetFormatPr baseColWidth="10" defaultColWidth="8.83203125" defaultRowHeight="14" x14ac:dyDescent="0"/>
  <cols>
    <col min="1" max="2" width="30.83203125" bestFit="1" customWidth="1"/>
  </cols>
  <sheetData>
    <row r="1" spans="1:2">
      <c r="A1" t="s">
        <v>265</v>
      </c>
      <c r="B1" t="s">
        <v>282</v>
      </c>
    </row>
    <row r="2" spans="1:2">
      <c r="A2">
        <v>1</v>
      </c>
      <c r="B2">
        <v>1</v>
      </c>
    </row>
    <row r="3" spans="1:2">
      <c r="A3">
        <v>2</v>
      </c>
      <c r="B3">
        <v>0.9</v>
      </c>
    </row>
    <row r="4" spans="1:2">
      <c r="A4">
        <v>3</v>
      </c>
      <c r="B4">
        <v>0.9</v>
      </c>
    </row>
    <row r="5" spans="1:2">
      <c r="A5">
        <v>4</v>
      </c>
      <c r="B5">
        <v>0.9</v>
      </c>
    </row>
    <row r="6" spans="1:2">
      <c r="A6">
        <v>5</v>
      </c>
      <c r="B6">
        <v>0.8</v>
      </c>
    </row>
    <row r="7" spans="1:2">
      <c r="A7">
        <v>6</v>
      </c>
      <c r="B7">
        <v>0.8</v>
      </c>
    </row>
    <row r="8" spans="1:2">
      <c r="A8">
        <v>7</v>
      </c>
      <c r="B8">
        <v>0.8</v>
      </c>
    </row>
    <row r="9" spans="1:2">
      <c r="A9">
        <v>8</v>
      </c>
      <c r="B9">
        <v>0.8</v>
      </c>
    </row>
    <row r="10" spans="1:2">
      <c r="A10">
        <v>9</v>
      </c>
      <c r="B10">
        <v>0.8</v>
      </c>
    </row>
    <row r="11" spans="1:2">
      <c r="A11">
        <v>10</v>
      </c>
      <c r="B11">
        <v>0.7</v>
      </c>
    </row>
    <row r="12" spans="1:2">
      <c r="A12">
        <v>11</v>
      </c>
      <c r="B12">
        <v>0.7</v>
      </c>
    </row>
    <row r="13" spans="1:2">
      <c r="A13">
        <v>12</v>
      </c>
      <c r="B13">
        <v>0.7</v>
      </c>
    </row>
    <row r="14" spans="1:2">
      <c r="A14">
        <v>13</v>
      </c>
      <c r="B14">
        <v>0.7</v>
      </c>
    </row>
    <row r="15" spans="1:2">
      <c r="A15">
        <v>14</v>
      </c>
      <c r="B15">
        <v>0.7</v>
      </c>
    </row>
    <row r="16" spans="1:2">
      <c r="A16">
        <v>15</v>
      </c>
      <c r="B16">
        <v>0.6</v>
      </c>
    </row>
    <row r="17" spans="1:2">
      <c r="A17" s="67" t="s">
        <v>266</v>
      </c>
      <c r="B17">
        <v>0.6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Input</vt:lpstr>
      <vt:lpstr>Formula</vt:lpstr>
      <vt:lpstr>Variables</vt:lpstr>
      <vt:lpstr>Industry type</vt:lpstr>
      <vt:lpstr>Kidnapping Statistics</vt:lpstr>
      <vt:lpstr>Industry Type P</vt:lpstr>
      <vt:lpstr>Ransom Statistics</vt:lpstr>
      <vt:lpstr>travel frequence</vt:lpstr>
      <vt:lpstr>multi-employee</vt:lpstr>
      <vt:lpstr>Salary in Industry</vt:lpstr>
      <vt:lpstr>Expenses</vt:lpstr>
      <vt:lpstr>Other cost</vt:lpstr>
    </vt:vector>
  </TitlesOfParts>
  <Company>Worcester Polytechnic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xprofilex</dc:creator>
  <cp:lastModifiedBy>Brianna Vaughan</cp:lastModifiedBy>
  <dcterms:created xsi:type="dcterms:W3CDTF">2014-11-24T22:34:13Z</dcterms:created>
  <dcterms:modified xsi:type="dcterms:W3CDTF">2015-04-29T23:27:21Z</dcterms:modified>
</cp:coreProperties>
</file>