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Housing Ranking" sheetId="4" r:id="rId1"/>
    <sheet name="Housing Summary" sheetId="5" r:id="rId2"/>
    <sheet name="CoA Housing" sheetId="6" r:id="rId3"/>
    <sheet name="CoA Summary" sheetId="7" r:id="rId4"/>
    <sheet name="SERC Housing" sheetId="8" r:id="rId5"/>
    <sheet name="SERC Summary" sheetId="9" r:id="rId6"/>
    <sheet name="Eagle Lake Rd Housing" sheetId="10" r:id="rId7"/>
    <sheet name="Eagle Lake Summary" sheetId="11" r:id="rId8"/>
    <sheet name="Prospect Ave Housing" sheetId="12" r:id="rId9"/>
    <sheet name="Prospect Ave Summary" sheetId="13" r:id="rId10"/>
    <sheet name="Norway Drive Housing" sheetId="14" r:id="rId11"/>
    <sheet name="Norway Drive Summary" sheetId="15" r:id="rId12"/>
    <sheet name="West Street Housing" sheetId="16" r:id="rId13"/>
    <sheet name="West Street Summary" sheetId="17" r:id="rId14"/>
  </sheets>
  <externalReferences>
    <externalReference r:id="rId15"/>
    <externalReference r:id="rId16"/>
    <externalReference r:id="rId17"/>
    <externalReference r:id="rId18"/>
    <externalReference r:id="rId19"/>
    <externalReference r:id="rId20"/>
    <externalReference r:id="rId21"/>
  </externalReferences>
  <calcPr calcId="145621"/>
</workbook>
</file>

<file path=xl/calcChain.xml><?xml version="1.0" encoding="utf-8"?>
<calcChain xmlns="http://schemas.openxmlformats.org/spreadsheetml/2006/main">
  <c r="C25" i="17" l="1"/>
  <c r="B25" i="17"/>
  <c r="E19" i="16"/>
  <c r="E17" i="16"/>
  <c r="E15" i="16"/>
  <c r="E14" i="16"/>
  <c r="E11" i="16"/>
  <c r="E10" i="16"/>
  <c r="E8" i="16"/>
  <c r="E6" i="16"/>
  <c r="E5" i="16"/>
  <c r="E4" i="16"/>
  <c r="D21" i="16" s="1"/>
  <c r="C25" i="15"/>
  <c r="B25" i="15"/>
  <c r="E19" i="14"/>
  <c r="E17" i="14"/>
  <c r="E15" i="14"/>
  <c r="E14" i="14"/>
  <c r="E11" i="14"/>
  <c r="E10" i="14"/>
  <c r="E8" i="14"/>
  <c r="E6" i="14"/>
  <c r="E5" i="14"/>
  <c r="E4" i="14"/>
  <c r="D21" i="14" s="1"/>
  <c r="C25" i="13"/>
  <c r="B25" i="13"/>
  <c r="E19" i="12"/>
  <c r="D18" i="12"/>
  <c r="E17" i="12"/>
  <c r="E15" i="12"/>
  <c r="E14" i="12"/>
  <c r="E11" i="12"/>
  <c r="E10" i="12"/>
  <c r="E8" i="12"/>
  <c r="E6" i="12"/>
  <c r="E5" i="12"/>
  <c r="E4" i="12"/>
  <c r="D21" i="12" s="1"/>
  <c r="C25" i="11"/>
  <c r="B25" i="11"/>
  <c r="E19" i="10"/>
  <c r="E17" i="10"/>
  <c r="E15" i="10"/>
  <c r="E14" i="10"/>
  <c r="E11" i="10"/>
  <c r="E10" i="10"/>
  <c r="E8" i="10"/>
  <c r="E6" i="10"/>
  <c r="E5" i="10"/>
  <c r="E4" i="10"/>
  <c r="D21" i="10" s="1"/>
  <c r="C25" i="9"/>
  <c r="B25" i="9"/>
  <c r="E19" i="8"/>
  <c r="D18" i="8"/>
  <c r="E17" i="8"/>
  <c r="E15" i="8"/>
  <c r="E14" i="8"/>
  <c r="E11" i="8"/>
  <c r="E10" i="8"/>
  <c r="E8" i="8"/>
  <c r="E6" i="8"/>
  <c r="E5" i="8"/>
  <c r="E4" i="8"/>
  <c r="D21" i="8" s="1"/>
  <c r="C25" i="7"/>
  <c r="B25" i="7"/>
  <c r="E19" i="6"/>
  <c r="D18" i="6"/>
  <c r="E17" i="6"/>
  <c r="E15" i="6"/>
  <c r="E14" i="6"/>
  <c r="E11" i="6"/>
  <c r="E10" i="6"/>
  <c r="E8" i="6"/>
  <c r="E6" i="6"/>
  <c r="E5" i="6"/>
  <c r="E4" i="6"/>
  <c r="D21" i="6" s="1"/>
  <c r="C25" i="5"/>
  <c r="B25" i="5"/>
  <c r="E19" i="4"/>
  <c r="D18" i="4"/>
  <c r="E17" i="4"/>
  <c r="E15" i="4"/>
  <c r="E14" i="4"/>
  <c r="E11" i="4"/>
  <c r="E10" i="4"/>
  <c r="E8" i="4"/>
  <c r="E6" i="4"/>
  <c r="E5" i="4"/>
  <c r="E4" i="4"/>
  <c r="D21" i="4" s="1"/>
</calcChain>
</file>

<file path=xl/sharedStrings.xml><?xml version="1.0" encoding="utf-8"?>
<sst xmlns="http://schemas.openxmlformats.org/spreadsheetml/2006/main" count="376" uniqueCount="75">
  <si>
    <t>Address</t>
  </si>
  <si>
    <t>example address</t>
  </si>
  <si>
    <t>Criteria</t>
  </si>
  <si>
    <t>Units</t>
  </si>
  <si>
    <t>Value</t>
  </si>
  <si>
    <t>Score</t>
  </si>
  <si>
    <t>Type</t>
  </si>
  <si>
    <t>Apt./House/bldg?</t>
  </si>
  <si>
    <t>house</t>
  </si>
  <si>
    <t>Security</t>
  </si>
  <si>
    <t>Crime index</t>
  </si>
  <si>
    <t>Noise</t>
  </si>
  <si>
    <t>Quiet/Mildly Quiet/Moderate/Mildly Noisy/Noisy</t>
  </si>
  <si>
    <t>Mildly Quiet</t>
  </si>
  <si>
    <t>Furniture</t>
  </si>
  <si>
    <t>Fully/Partial/None</t>
  </si>
  <si>
    <t>Partial</t>
  </si>
  <si>
    <t>Plumbing Type</t>
  </si>
  <si>
    <t>Sewer/Septic</t>
  </si>
  <si>
    <t>Sewer</t>
  </si>
  <si>
    <t>Plumbing Quality</t>
  </si>
  <si>
    <t>0-10</t>
  </si>
  <si>
    <t>Bathrooms</t>
  </si>
  <si>
    <t>No. of bathrooms</t>
  </si>
  <si>
    <t>Utilities</t>
  </si>
  <si>
    <t>Yes/No</t>
  </si>
  <si>
    <t>Yes</t>
  </si>
  <si>
    <t>Total Space</t>
  </si>
  <si>
    <t>ft^2</t>
  </si>
  <si>
    <t>Max legal occupants</t>
  </si>
  <si>
    <t>No. of people</t>
  </si>
  <si>
    <t>Bedrooms</t>
  </si>
  <si>
    <t>No. of bedrooms</t>
  </si>
  <si>
    <t>Location</t>
  </si>
  <si>
    <t>Miles</t>
  </si>
  <si>
    <t>Internet Access</t>
  </si>
  <si>
    <t>Mb/s (shared)</t>
  </si>
  <si>
    <t>Parking</t>
  </si>
  <si>
    <t>No. of parking spots</t>
  </si>
  <si>
    <t>Rent (Total)</t>
    <phoneticPr fontId="0" type="noConversion"/>
  </si>
  <si>
    <t>$ per week</t>
  </si>
  <si>
    <t>Rent (Individual)</t>
    <phoneticPr fontId="0" type="noConversion"/>
  </si>
  <si>
    <t>$ per person per week</t>
    <phoneticPr fontId="0" type="noConversion"/>
  </si>
  <si>
    <t>Cost</t>
    <phoneticPr fontId="0" type="noConversion"/>
  </si>
  <si>
    <t>$ total</t>
    <phoneticPr fontId="0" type="noConversion"/>
  </si>
  <si>
    <t>Taxes</t>
    <phoneticPr fontId="0" type="noConversion"/>
  </si>
  <si>
    <t>$</t>
    <phoneticPr fontId="0" type="noConversion"/>
  </si>
  <si>
    <t>Total</t>
  </si>
  <si>
    <t>Scaled Value</t>
  </si>
  <si>
    <t>Auto-paragraph</t>
    <phoneticPr fontId="0" type="noConversion"/>
  </si>
  <si>
    <t>Rent</t>
    <phoneticPr fontId="0" type="noConversion"/>
  </si>
  <si>
    <t>Buy</t>
    <phoneticPr fontId="0" type="noConversion"/>
  </si>
  <si>
    <t>Explanation Paragraph</t>
    <phoneticPr fontId="0" type="noConversion"/>
  </si>
  <si>
    <t>College of the Atlantic, 105 Eden Street, Bar Harbor, ME 01409</t>
    <phoneticPr fontId="0" type="noConversion"/>
  </si>
  <si>
    <t>dormitory</t>
    <phoneticPr fontId="0" type="noConversion"/>
  </si>
  <si>
    <t>Fully</t>
    <phoneticPr fontId="0" type="noConversion"/>
  </si>
  <si>
    <t>Schoodic Education and Research Center, Schoodic Point, Winter Harbor, ME 04693</t>
    <phoneticPr fontId="0" type="noConversion"/>
  </si>
  <si>
    <t>Quiet</t>
    <phoneticPr fontId="0" type="noConversion"/>
  </si>
  <si>
    <t>The Schoodic Education and Research Center is an excellent housing opportunity for future projects on Mt. Desert Island. The living quarters this organization provides are dormitory-style houses or apartments for over one hundred people if necessary. The facilities greatly resemble that of a college campus. However, one caveat about SERC is the location. Winter Harbor is located opposite to Bar Harbor on Mt. Desert Island. Both a ferry service and The Island Explorer travel between the two locations, but the feasibility of having project sites near Bar Harbor and housing located almost 50 miles away is unlikely. Projects would have to be created closer to SERC on the opposite side of the island compared to Bar Harbor. Overall, SERC is an excellent housing option, but projects must be centered around the area in order for that living option to be feasible.</t>
  </si>
  <si>
    <t>71 Eagle Lake Rd, Bar Harbor, ME 04609</t>
    <phoneticPr fontId="0" type="noConversion"/>
  </si>
  <si>
    <t>Mild</t>
    <phoneticPr fontId="0" type="noConversion"/>
  </si>
  <si>
    <t>None</t>
    <phoneticPr fontId="0" type="noConversion"/>
  </si>
  <si>
    <t>Sewer</t>
    <phoneticPr fontId="0" type="noConversion"/>
  </si>
  <si>
    <t>No</t>
    <phoneticPr fontId="0" type="noConversion"/>
  </si>
  <si>
    <t>Although this property is purchase only, it is also bank owned, so overall cost is most likely extremely reasonable compared to other similar properties. The house is located on a main road, but the driveway is set back and hidden enough to minimize traffic noise. Parking in back is suitable enough to fit up to ten cars if necessary, especially with the two door parking garage. Inside the house is a general common area sufficient for group meetings, and the location allows students to travel to and from town quickly and easily.</t>
    <phoneticPr fontId="0" type="noConversion"/>
  </si>
  <si>
    <t>6 Prospect Ave, Bar Harbor, ME 04609</t>
    <phoneticPr fontId="0" type="noConversion"/>
  </si>
  <si>
    <t>commercial</t>
    <phoneticPr fontId="0" type="noConversion"/>
  </si>
  <si>
    <t>Noisy</t>
    <phoneticPr fontId="0" type="noConversion"/>
  </si>
  <si>
    <t>Although originally a funeral home, this property still offers many amenities the other buildings do not. For example, the building is completely airconditioned and the lot outside can fit over 20 cars. The extra lot space also allows for possible expansion. However, the inside will need rennovations in order to create actual bedrooms and common areas. Fortunately, reconstruction will not be difficult because the current common rooms are of ample size. The loaction is on a main road, so noise could be a factor during the day, but the town is also less than one mile away.</t>
    <phoneticPr fontId="0" type="noConversion"/>
  </si>
  <si>
    <t>760 Norway Drive, Bar Harbor, ME 04609</t>
    <phoneticPr fontId="0" type="noConversion"/>
  </si>
  <si>
    <t>Septic</t>
    <phoneticPr fontId="0" type="noConversion"/>
  </si>
  <si>
    <t>This property is located slightly further from town than the other properties, so walking or biking to the center would take much time. The house also runs on a septic system, which could possibly cause problems with over ten students using water for showers and dishes every day. Aside from the location and plumbing, this house is extremely similar in size and style to the house on Eagle Lake Road. The driveway is set back, the lot size will fit a sufficient amount of cars, and the common area is great for group meetings.</t>
    <phoneticPr fontId="0" type="noConversion"/>
  </si>
  <si>
    <t>108 West Street, Bar Harbor, ME 04609</t>
    <phoneticPr fontId="0" type="noConversion"/>
  </si>
  <si>
    <t>apartment</t>
    <phoneticPr fontId="0" type="noConversion"/>
  </si>
  <si>
    <t>This property has many advantages, especially for housing over ten people. The center of town is a one minute walk away and there is parking for over ten vehicles. The building holds six separate apatments with seven bedrooms and six bathrooms. Some basic amenities are included and the building runs on town sewer. The most important factor is this building's availability to rent. Although rent must be for at least six months, cost will be significantly lower than other cottages or smaller apartments. The interior does require some work due to resident use for over one hundred years, but those costs will be minimal when compared to other properties.</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</si>
</sst>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quot; dB&quot;"/>
    <numFmt numFmtId="165" formatCode="General&quot; ft^2&quot;"/>
    <numFmt numFmtId="166" formatCode="General&quot; mi&quot;"/>
    <numFmt numFmtId="167" formatCode="General&quot; Mb/s&quot;"/>
    <numFmt numFmtId="168" formatCode="&quot;$&quot;#,##0"/>
  </numFmts>
  <fonts count="4" x14ac:knownFonts="1">
    <font>
      <sz val="11"/>
      <color theme="1"/>
      <name val="Calibri"/>
      <family val="2"/>
      <scheme val="minor"/>
    </font>
    <font>
      <sz val="10"/>
      <name val="Arial"/>
      <family val="2"/>
    </font>
    <font>
      <sz val="12"/>
      <name val="Times New Roman"/>
      <family val="1"/>
    </font>
    <font>
      <sz val="12"/>
      <color indexed="63"/>
      <name val="Times New Roman"/>
    </font>
  </fonts>
  <fills count="2">
    <fill>
      <patternFill patternType="none"/>
    </fill>
    <fill>
      <patternFill patternType="gray125"/>
    </fill>
  </fills>
  <borders count="1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right style="thick">
        <color indexed="64"/>
      </right>
      <top/>
      <bottom/>
      <diagonal/>
    </border>
    <border>
      <left style="thick">
        <color indexed="64"/>
      </left>
      <right style="thin">
        <color indexed="64"/>
      </right>
      <top/>
      <bottom/>
      <diagonal/>
    </border>
    <border>
      <left style="thin">
        <color indexed="64"/>
      </left>
      <right/>
      <top/>
      <bottom/>
      <diagonal/>
    </border>
    <border>
      <left style="thick">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2">
    <xf numFmtId="0" fontId="0" fillId="0" borderId="0"/>
    <xf numFmtId="0" fontId="1" fillId="0" borderId="0">
      <alignment vertical="center"/>
    </xf>
  </cellStyleXfs>
  <cellXfs count="26">
    <xf numFmtId="0" fontId="0" fillId="0" borderId="0" xfId="0"/>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lignment vertical="center"/>
    </xf>
    <xf numFmtId="0" fontId="1" fillId="0" borderId="0" xfId="1" applyBorder="1" applyAlignment="1">
      <alignment horizontal="right" vertical="center"/>
    </xf>
    <xf numFmtId="1" fontId="1" fillId="0" borderId="5" xfId="1" applyNumberFormat="1" applyBorder="1">
      <alignment vertical="center"/>
    </xf>
    <xf numFmtId="0" fontId="1" fillId="0" borderId="6" xfId="1" applyBorder="1">
      <alignment vertical="center"/>
    </xf>
    <xf numFmtId="164" fontId="1" fillId="0" borderId="0" xfId="1" applyNumberFormat="1" applyBorder="1" applyAlignment="1">
      <alignment horizontal="right" vertical="center"/>
    </xf>
    <xf numFmtId="0" fontId="1" fillId="0" borderId="7" xfId="1" applyBorder="1">
      <alignment vertical="center"/>
    </xf>
    <xf numFmtId="0" fontId="1" fillId="0" borderId="0" xfId="1" applyFill="1" applyBorder="1">
      <alignment vertical="center"/>
    </xf>
    <xf numFmtId="165" fontId="1" fillId="0" borderId="0" xfId="1" applyNumberFormat="1" applyBorder="1" applyAlignment="1">
      <alignment horizontal="right" vertical="center"/>
    </xf>
    <xf numFmtId="166" fontId="1" fillId="0" borderId="0" xfId="1" applyNumberFormat="1" applyBorder="1" applyAlignment="1">
      <alignment horizontal="right" vertical="center"/>
    </xf>
    <xf numFmtId="167" fontId="1" fillId="0" borderId="0" xfId="1" applyNumberFormat="1" applyBorder="1" applyAlignment="1">
      <alignment horizontal="right" vertical="center"/>
    </xf>
    <xf numFmtId="168" fontId="1" fillId="0" borderId="0" xfId="1" applyNumberFormat="1" applyBorder="1" applyAlignment="1">
      <alignment horizontal="right" vertical="center"/>
    </xf>
    <xf numFmtId="0" fontId="1" fillId="0" borderId="8" xfId="1" applyBorder="1">
      <alignment vertical="center"/>
    </xf>
    <xf numFmtId="0" fontId="1" fillId="0" borderId="9" xfId="1" applyBorder="1">
      <alignment vertical="center"/>
    </xf>
    <xf numFmtId="3" fontId="1" fillId="0" borderId="10" xfId="1" applyNumberFormat="1" applyBorder="1" applyAlignment="1">
      <alignment horizontal="center" vertical="center"/>
    </xf>
    <xf numFmtId="3" fontId="1" fillId="0" borderId="11" xfId="1" applyNumberFormat="1" applyBorder="1" applyAlignment="1">
      <alignment horizontal="center" vertical="center"/>
    </xf>
    <xf numFmtId="0" fontId="2" fillId="0" borderId="0" xfId="1" applyFont="1" applyAlignment="1">
      <alignment vertical="center" wrapText="1"/>
    </xf>
    <xf numFmtId="0" fontId="1" fillId="0" borderId="0" xfId="1" applyNumberFormat="1">
      <alignment vertical="center"/>
    </xf>
    <xf numFmtId="0" fontId="3" fillId="0" borderId="0" xfId="1" applyFont="1">
      <alignment vertical="center"/>
    </xf>
    <xf numFmtId="0" fontId="1" fillId="0" borderId="0" xfId="1" applyNumberFormat="1" applyFont="1" applyAlignment="1">
      <alignment vertical="center" wrapText="1"/>
    </xf>
    <xf numFmtId="0" fontId="1" fillId="0" borderId="0" xfId="1" applyAlignment="1">
      <alignmen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('[1]Housing Ranking'!$B$4,'[1]Housing Ranking'!$B$5,'[1]Housing Ranking'!$B$8,'[1]Housing Ranking'!$B$11,'[1]Housing Ranking'!$B$14,'[1]Housing Ranking'!$B$15,'[1]Housing Ranking'!$B$17)</c:f>
              <c:strCache>
                <c:ptCount val="7"/>
                <c:pt idx="0">
                  <c:v>Security</c:v>
                </c:pt>
                <c:pt idx="1">
                  <c:v>Noise</c:v>
                </c:pt>
                <c:pt idx="2">
                  <c:v>Plumbing Quality</c:v>
                </c:pt>
                <c:pt idx="3">
                  <c:v>Total Space</c:v>
                </c:pt>
                <c:pt idx="4">
                  <c:v>Location</c:v>
                </c:pt>
                <c:pt idx="5">
                  <c:v>Internet Access</c:v>
                </c:pt>
                <c:pt idx="6">
                  <c:v>Rent (Total)</c:v>
                </c:pt>
              </c:strCache>
            </c:strRef>
          </c:cat>
          <c:val>
            <c:numRef>
              <c:f>('[1]Housing Ranking'!$E$4,'[1]Housing Ranking'!$E$5,'[1]Housing Ranking'!$E$8,'[1]Housing Ranking'!$E$11,'[1]Housing Ranking'!$E$14,'[1]Housing Ranking'!$E$15,'[1]Housing Ranking'!$E$17)</c:f>
              <c:numCache>
                <c:formatCode>General</c:formatCode>
                <c:ptCount val="7"/>
                <c:pt idx="0">
                  <c:v>70</c:v>
                </c:pt>
                <c:pt idx="1">
                  <c:v>75</c:v>
                </c:pt>
                <c:pt idx="2">
                  <c:v>70</c:v>
                </c:pt>
                <c:pt idx="3">
                  <c:v>75.06477912227038</c:v>
                </c:pt>
                <c:pt idx="4">
                  <c:v>70.46880897187134</c:v>
                </c:pt>
                <c:pt idx="5">
                  <c:v>75.426677235046768</c:v>
                </c:pt>
                <c:pt idx="6">
                  <c:v>73.529411764705884</c:v>
                </c:pt>
              </c:numCache>
            </c:numRef>
          </c:val>
        </c:ser>
        <c:dLbls>
          <c:showLegendKey val="0"/>
          <c:showVal val="0"/>
          <c:showCatName val="0"/>
          <c:showSerName val="0"/>
          <c:showPercent val="0"/>
          <c:showBubbleSize val="0"/>
        </c:dLbls>
        <c:axId val="81519744"/>
        <c:axId val="81521280"/>
      </c:radarChart>
      <c:catAx>
        <c:axId val="81519744"/>
        <c:scaling>
          <c:orientation val="minMax"/>
        </c:scaling>
        <c:delete val="0"/>
        <c:axPos val="b"/>
        <c:numFmt formatCode="General" sourceLinked="1"/>
        <c:majorTickMark val="out"/>
        <c:minorTickMark val="none"/>
        <c:tickLblPos val="nextTo"/>
        <c:crossAx val="81521280"/>
        <c:crosses val="autoZero"/>
        <c:auto val="0"/>
        <c:lblAlgn val="ctr"/>
        <c:lblOffset val="100"/>
        <c:noMultiLvlLbl val="0"/>
      </c:catAx>
      <c:valAx>
        <c:axId val="81521280"/>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81519744"/>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18393466537"/>
          <c:y val="2.4489783403242819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('[5]Prospect Ave Housing'!$B$4,'[5]Prospect Ave Housing'!$B$5,'[5]Prospect Ave Housing'!$B$8,'[5]Prospect Ave Housing'!$B$11,'[5]Prospect Ave Housing'!$B$14,'[5]Prospect Ave Housing'!$B$15,'[5]Prospect Ave Housing'!$B$19)</c:f>
              <c:strCache>
                <c:ptCount val="7"/>
                <c:pt idx="0">
                  <c:v>Security</c:v>
                </c:pt>
                <c:pt idx="1">
                  <c:v>Noise</c:v>
                </c:pt>
                <c:pt idx="2">
                  <c:v>Plumbing Quality</c:v>
                </c:pt>
                <c:pt idx="3">
                  <c:v>Total Space</c:v>
                </c:pt>
                <c:pt idx="4">
                  <c:v>Location</c:v>
                </c:pt>
                <c:pt idx="5">
                  <c:v>Internet Access</c:v>
                </c:pt>
                <c:pt idx="6">
                  <c:v>Cost</c:v>
                </c:pt>
              </c:strCache>
            </c:strRef>
          </c:cat>
          <c:val>
            <c:numRef>
              <c:f>('[5]Prospect Ave Housing'!$E$4,'[5]Prospect Ave Housing'!$E$5,'[5]Prospect Ave Housing'!$E$8,'[5]Prospect Ave Housing'!$E$11,'[5]Prospect Ave Housing'!$E$14,'[5]Prospect Ave Housing'!$E$15,'[5]Prospect Ave Housing'!$E$19)</c:f>
              <c:numCache>
                <c:formatCode>General</c:formatCode>
                <c:ptCount val="7"/>
                <c:pt idx="0">
                  <c:v>90</c:v>
                </c:pt>
                <c:pt idx="1">
                  <c:v>10</c:v>
                </c:pt>
                <c:pt idx="2">
                  <c:v>100</c:v>
                </c:pt>
                <c:pt idx="3">
                  <c:v>74.382763541452746</c:v>
                </c:pt>
                <c:pt idx="4">
                  <c:v>70.46880897187134</c:v>
                </c:pt>
                <c:pt idx="5">
                  <c:v>79.891147099179804</c:v>
                </c:pt>
                <c:pt idx="6">
                  <c:v>50</c:v>
                </c:pt>
              </c:numCache>
            </c:numRef>
          </c:val>
        </c:ser>
        <c:dLbls>
          <c:showLegendKey val="0"/>
          <c:showVal val="0"/>
          <c:showCatName val="0"/>
          <c:showSerName val="0"/>
          <c:showPercent val="0"/>
          <c:showBubbleSize val="0"/>
        </c:dLbls>
        <c:axId val="4568960"/>
        <c:axId val="4570496"/>
      </c:radarChart>
      <c:catAx>
        <c:axId val="4568960"/>
        <c:scaling>
          <c:orientation val="minMax"/>
        </c:scaling>
        <c:delete val="0"/>
        <c:axPos val="b"/>
        <c:numFmt formatCode="General" sourceLinked="1"/>
        <c:majorTickMark val="out"/>
        <c:minorTickMark val="none"/>
        <c:tickLblPos val="nextTo"/>
        <c:crossAx val="4570496"/>
        <c:crosses val="autoZero"/>
        <c:auto val="0"/>
        <c:lblAlgn val="ctr"/>
        <c:lblOffset val="100"/>
        <c:noMultiLvlLbl val="0"/>
      </c:catAx>
      <c:valAx>
        <c:axId val="4570496"/>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4568960"/>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('[6]Norway Drive Housing'!$B$4,'[6]Norway Drive Housing'!$B$5,'[6]Norway Drive Housing'!$B$8,'[6]Norway Drive Housing'!$B$11,'[6]Norway Drive Housing'!$B$14,'[6]Norway Drive Housing'!$B$15,'[6]Norway Drive Housing'!$B$17)</c:f>
              <c:strCache>
                <c:ptCount val="7"/>
                <c:pt idx="0">
                  <c:v>Security</c:v>
                </c:pt>
                <c:pt idx="1">
                  <c:v>Noise</c:v>
                </c:pt>
                <c:pt idx="2">
                  <c:v>Plumbing Quality</c:v>
                </c:pt>
                <c:pt idx="3">
                  <c:v>Total Space</c:v>
                </c:pt>
                <c:pt idx="4">
                  <c:v>Location</c:v>
                </c:pt>
                <c:pt idx="5">
                  <c:v>Internet Access</c:v>
                </c:pt>
                <c:pt idx="6">
                  <c:v>Rent (Total)</c:v>
                </c:pt>
              </c:strCache>
            </c:strRef>
          </c:cat>
          <c:val>
            <c:numRef>
              <c:f>('[6]Norway Drive Housing'!$E$4,'[6]Norway Drive Housing'!$E$5,'[6]Norway Drive Housing'!$E$8,'[6]Norway Drive Housing'!$E$11,'[6]Norway Drive Housing'!$E$14,'[6]Norway Drive Housing'!$E$15,'[6]Norway Drive Housing'!$E$17)</c:f>
              <c:numCache>
                <c:formatCode>General</c:formatCode>
                <c:ptCount val="7"/>
                <c:pt idx="0">
                  <c:v>100</c:v>
                </c:pt>
                <c:pt idx="1">
                  <c:v>100</c:v>
                </c:pt>
                <c:pt idx="2">
                  <c:v>100</c:v>
                </c:pt>
                <c:pt idx="3">
                  <c:v>74.842144694024341</c:v>
                </c:pt>
                <c:pt idx="4">
                  <c:v>61.878339180614084</c:v>
                </c:pt>
                <c:pt idx="5">
                  <c:v>93.961518082894315</c:v>
                </c:pt>
                <c:pt idx="6">
                  <c:v>100</c:v>
                </c:pt>
              </c:numCache>
            </c:numRef>
          </c:val>
        </c:ser>
        <c:dLbls>
          <c:showLegendKey val="0"/>
          <c:showVal val="0"/>
          <c:showCatName val="0"/>
          <c:showSerName val="0"/>
          <c:showPercent val="0"/>
          <c:showBubbleSize val="0"/>
        </c:dLbls>
        <c:axId val="124355328"/>
        <c:axId val="124357632"/>
      </c:radarChart>
      <c:catAx>
        <c:axId val="124355328"/>
        <c:scaling>
          <c:orientation val="minMax"/>
        </c:scaling>
        <c:delete val="0"/>
        <c:axPos val="b"/>
        <c:numFmt formatCode="General" sourceLinked="1"/>
        <c:majorTickMark val="out"/>
        <c:minorTickMark val="none"/>
        <c:tickLblPos val="nextTo"/>
        <c:crossAx val="124357632"/>
        <c:crosses val="autoZero"/>
        <c:auto val="0"/>
        <c:lblAlgn val="ctr"/>
        <c:lblOffset val="100"/>
        <c:noMultiLvlLbl val="0"/>
      </c:catAx>
      <c:valAx>
        <c:axId val="124357632"/>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24355328"/>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('[6]Norway Drive Housing'!$B$4,'[6]Norway Drive Housing'!$B$5,'[6]Norway Drive Housing'!$B$8,'[6]Norway Drive Housing'!$B$11,'[6]Norway Drive Housing'!$B$14,'[6]Norway Drive Housing'!$B$15,'[6]Norway Drive Housing'!$B$19)</c:f>
              <c:strCache>
                <c:ptCount val="7"/>
                <c:pt idx="0">
                  <c:v>Security</c:v>
                </c:pt>
                <c:pt idx="1">
                  <c:v>Noise</c:v>
                </c:pt>
                <c:pt idx="2">
                  <c:v>Plumbing Quality</c:v>
                </c:pt>
                <c:pt idx="3">
                  <c:v>Total Space</c:v>
                </c:pt>
                <c:pt idx="4">
                  <c:v>Location</c:v>
                </c:pt>
                <c:pt idx="5">
                  <c:v>Internet Access</c:v>
                </c:pt>
                <c:pt idx="6">
                  <c:v>Cost</c:v>
                </c:pt>
              </c:strCache>
            </c:strRef>
          </c:cat>
          <c:val>
            <c:numRef>
              <c:f>('[6]Norway Drive Housing'!$E$4,'[6]Norway Drive Housing'!$E$5,'[6]Norway Drive Housing'!$E$8,'[6]Norway Drive Housing'!$E$11,'[6]Norway Drive Housing'!$E$14,'[6]Norway Drive Housing'!$E$15,'[6]Norway Drive Housing'!$E$19)</c:f>
              <c:numCache>
                <c:formatCode>General</c:formatCode>
                <c:ptCount val="7"/>
                <c:pt idx="0">
                  <c:v>100</c:v>
                </c:pt>
                <c:pt idx="1">
                  <c:v>100</c:v>
                </c:pt>
                <c:pt idx="2">
                  <c:v>100</c:v>
                </c:pt>
                <c:pt idx="3">
                  <c:v>74.842144694024341</c:v>
                </c:pt>
                <c:pt idx="4">
                  <c:v>61.878339180614084</c:v>
                </c:pt>
                <c:pt idx="5">
                  <c:v>93.961518082894315</c:v>
                </c:pt>
                <c:pt idx="6">
                  <c:v>77.522935779816521</c:v>
                </c:pt>
              </c:numCache>
            </c:numRef>
          </c:val>
        </c:ser>
        <c:dLbls>
          <c:showLegendKey val="0"/>
          <c:showVal val="0"/>
          <c:showCatName val="0"/>
          <c:showSerName val="0"/>
          <c:showPercent val="0"/>
          <c:showBubbleSize val="0"/>
        </c:dLbls>
        <c:axId val="137090560"/>
        <c:axId val="78120064"/>
      </c:radarChart>
      <c:catAx>
        <c:axId val="137090560"/>
        <c:scaling>
          <c:orientation val="minMax"/>
        </c:scaling>
        <c:delete val="0"/>
        <c:axPos val="b"/>
        <c:numFmt formatCode="General" sourceLinked="1"/>
        <c:majorTickMark val="out"/>
        <c:minorTickMark val="none"/>
        <c:tickLblPos val="nextTo"/>
        <c:crossAx val="78120064"/>
        <c:crosses val="autoZero"/>
        <c:auto val="0"/>
        <c:lblAlgn val="ctr"/>
        <c:lblOffset val="100"/>
        <c:noMultiLvlLbl val="0"/>
      </c:catAx>
      <c:valAx>
        <c:axId val="78120064"/>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37090560"/>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('[7]West Street Housing'!$B$4,'[7]West Street Housing'!$B$5,'[7]West Street Housing'!$B$8,'[7]West Street Housing'!$B$11,'[7]West Street Housing'!$B$14,'[7]West Street Housing'!$B$15,'[7]West Street Housing'!$B$17)</c:f>
              <c:strCache>
                <c:ptCount val="7"/>
                <c:pt idx="0">
                  <c:v>Security</c:v>
                </c:pt>
                <c:pt idx="1">
                  <c:v>Noise</c:v>
                </c:pt>
                <c:pt idx="2">
                  <c:v>Plumbing Quality</c:v>
                </c:pt>
                <c:pt idx="3">
                  <c:v>Total Space</c:v>
                </c:pt>
                <c:pt idx="4">
                  <c:v>Location</c:v>
                </c:pt>
                <c:pt idx="5">
                  <c:v>Internet Access</c:v>
                </c:pt>
                <c:pt idx="6">
                  <c:v>Rent (Total)</c:v>
                </c:pt>
              </c:strCache>
            </c:strRef>
          </c:cat>
          <c:val>
            <c:numRef>
              <c:f>('[7]West Street Housing'!$E$4,'[7]West Street Housing'!$E$5,'[7]West Street Housing'!$E$8,'[7]West Street Housing'!$E$11,'[7]West Street Housing'!$E$14,'[7]West Street Housing'!$E$15,'[7]West Street Housing'!$E$17)</c:f>
              <c:numCache>
                <c:formatCode>General</c:formatCode>
                <c:ptCount val="7"/>
                <c:pt idx="0">
                  <c:v>90</c:v>
                </c:pt>
                <c:pt idx="1">
                  <c:v>10</c:v>
                </c:pt>
                <c:pt idx="2">
                  <c:v>100</c:v>
                </c:pt>
                <c:pt idx="3">
                  <c:v>65.529950350067281</c:v>
                </c:pt>
                <c:pt idx="4">
                  <c:v>95.122942450071406</c:v>
                </c:pt>
                <c:pt idx="5">
                  <c:v>79.891147099179804</c:v>
                </c:pt>
                <c:pt idx="6">
                  <c:v>100</c:v>
                </c:pt>
              </c:numCache>
            </c:numRef>
          </c:val>
        </c:ser>
        <c:dLbls>
          <c:showLegendKey val="0"/>
          <c:showVal val="0"/>
          <c:showCatName val="0"/>
          <c:showSerName val="0"/>
          <c:showPercent val="0"/>
          <c:showBubbleSize val="0"/>
        </c:dLbls>
        <c:axId val="33824768"/>
        <c:axId val="33826304"/>
      </c:radarChart>
      <c:catAx>
        <c:axId val="33824768"/>
        <c:scaling>
          <c:orientation val="minMax"/>
        </c:scaling>
        <c:delete val="0"/>
        <c:axPos val="b"/>
        <c:numFmt formatCode="General" sourceLinked="1"/>
        <c:majorTickMark val="out"/>
        <c:minorTickMark val="none"/>
        <c:tickLblPos val="nextTo"/>
        <c:crossAx val="33826304"/>
        <c:crosses val="autoZero"/>
        <c:auto val="0"/>
        <c:lblAlgn val="ctr"/>
        <c:lblOffset val="100"/>
        <c:noMultiLvlLbl val="0"/>
      </c:catAx>
      <c:valAx>
        <c:axId val="33826304"/>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33824768"/>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('[7]West Street Housing'!$B$4,'[7]West Street Housing'!$B$5,'[7]West Street Housing'!$B$8,'[7]West Street Housing'!$B$11,'[7]West Street Housing'!$B$14,'[7]West Street Housing'!$B$15,'[7]West Street Housing'!$B$19)</c:f>
              <c:strCache>
                <c:ptCount val="7"/>
                <c:pt idx="0">
                  <c:v>Security</c:v>
                </c:pt>
                <c:pt idx="1">
                  <c:v>Noise</c:v>
                </c:pt>
                <c:pt idx="2">
                  <c:v>Plumbing Quality</c:v>
                </c:pt>
                <c:pt idx="3">
                  <c:v>Total Space</c:v>
                </c:pt>
                <c:pt idx="4">
                  <c:v>Location</c:v>
                </c:pt>
                <c:pt idx="5">
                  <c:v>Internet Access</c:v>
                </c:pt>
                <c:pt idx="6">
                  <c:v>Cost</c:v>
                </c:pt>
              </c:strCache>
            </c:strRef>
          </c:cat>
          <c:val>
            <c:numRef>
              <c:f>('[7]West Street Housing'!$E$4,'[7]West Street Housing'!$E$5,'[7]West Street Housing'!$E$8,'[7]West Street Housing'!$E$11,'[7]West Street Housing'!$E$14,'[7]West Street Housing'!$E$15,'[7]West Street Housing'!$E$19)</c:f>
              <c:numCache>
                <c:formatCode>General</c:formatCode>
                <c:ptCount val="7"/>
                <c:pt idx="0">
                  <c:v>90</c:v>
                </c:pt>
                <c:pt idx="1">
                  <c:v>10</c:v>
                </c:pt>
                <c:pt idx="2">
                  <c:v>100</c:v>
                </c:pt>
                <c:pt idx="3">
                  <c:v>65.529950350067281</c:v>
                </c:pt>
                <c:pt idx="4">
                  <c:v>95.122942450071406</c:v>
                </c:pt>
                <c:pt idx="5">
                  <c:v>79.891147099179804</c:v>
                </c:pt>
                <c:pt idx="6">
                  <c:v>55.248618784530393</c:v>
                </c:pt>
              </c:numCache>
            </c:numRef>
          </c:val>
        </c:ser>
        <c:dLbls>
          <c:showLegendKey val="0"/>
          <c:showVal val="0"/>
          <c:showCatName val="0"/>
          <c:showSerName val="0"/>
          <c:showPercent val="0"/>
          <c:showBubbleSize val="0"/>
        </c:dLbls>
        <c:axId val="33834112"/>
        <c:axId val="33835648"/>
      </c:radarChart>
      <c:catAx>
        <c:axId val="33834112"/>
        <c:scaling>
          <c:orientation val="minMax"/>
        </c:scaling>
        <c:delete val="0"/>
        <c:axPos val="b"/>
        <c:numFmt formatCode="General" sourceLinked="1"/>
        <c:majorTickMark val="out"/>
        <c:minorTickMark val="none"/>
        <c:tickLblPos val="nextTo"/>
        <c:crossAx val="33835648"/>
        <c:crosses val="autoZero"/>
        <c:auto val="0"/>
        <c:lblAlgn val="ctr"/>
        <c:lblOffset val="100"/>
        <c:noMultiLvlLbl val="0"/>
      </c:catAx>
      <c:valAx>
        <c:axId val="3383564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33834112"/>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('[1]Housing Ranking'!$B$4,'[1]Housing Ranking'!$B$5,'[1]Housing Ranking'!$B$8,'[1]Housing Ranking'!$B$11,'[1]Housing Ranking'!$B$14,'[1]Housing Ranking'!$B$15,'[1]Housing Ranking'!$B$19)</c:f>
              <c:strCache>
                <c:ptCount val="7"/>
                <c:pt idx="0">
                  <c:v>Security</c:v>
                </c:pt>
                <c:pt idx="1">
                  <c:v>Noise</c:v>
                </c:pt>
                <c:pt idx="2">
                  <c:v>Plumbing Quality</c:v>
                </c:pt>
                <c:pt idx="3">
                  <c:v>Total Space</c:v>
                </c:pt>
                <c:pt idx="4">
                  <c:v>Location</c:v>
                </c:pt>
                <c:pt idx="5">
                  <c:v>Internet Access</c:v>
                </c:pt>
                <c:pt idx="6">
                  <c:v>Cost</c:v>
                </c:pt>
              </c:strCache>
            </c:strRef>
          </c:cat>
          <c:val>
            <c:numRef>
              <c:f>('[1]Housing Ranking'!$E$4,'[1]Housing Ranking'!$E$5,'[1]Housing Ranking'!$E$8,'[1]Housing Ranking'!$E$11,'[1]Housing Ranking'!$E$14,'[1]Housing Ranking'!$E$15,'[1]Housing Ranking'!$E$19)</c:f>
              <c:numCache>
                <c:formatCode>General</c:formatCode>
                <c:ptCount val="7"/>
                <c:pt idx="0">
                  <c:v>70</c:v>
                </c:pt>
                <c:pt idx="1">
                  <c:v>75</c:v>
                </c:pt>
                <c:pt idx="2">
                  <c:v>70</c:v>
                </c:pt>
                <c:pt idx="3">
                  <c:v>75.06477912227038</c:v>
                </c:pt>
                <c:pt idx="4">
                  <c:v>70.46880897187134</c:v>
                </c:pt>
                <c:pt idx="5">
                  <c:v>75.426677235046768</c:v>
                </c:pt>
                <c:pt idx="6">
                  <c:v>0</c:v>
                </c:pt>
              </c:numCache>
            </c:numRef>
          </c:val>
        </c:ser>
        <c:dLbls>
          <c:showLegendKey val="0"/>
          <c:showVal val="0"/>
          <c:showCatName val="0"/>
          <c:showSerName val="0"/>
          <c:showPercent val="0"/>
          <c:showBubbleSize val="0"/>
        </c:dLbls>
        <c:axId val="147863808"/>
        <c:axId val="147881984"/>
      </c:radarChart>
      <c:catAx>
        <c:axId val="147863808"/>
        <c:scaling>
          <c:orientation val="minMax"/>
        </c:scaling>
        <c:delete val="0"/>
        <c:axPos val="b"/>
        <c:numFmt formatCode="General" sourceLinked="1"/>
        <c:majorTickMark val="out"/>
        <c:minorTickMark val="none"/>
        <c:tickLblPos val="nextTo"/>
        <c:crossAx val="147881984"/>
        <c:crosses val="autoZero"/>
        <c:auto val="0"/>
        <c:lblAlgn val="ctr"/>
        <c:lblOffset val="100"/>
        <c:noMultiLvlLbl val="0"/>
      </c:catAx>
      <c:valAx>
        <c:axId val="147881984"/>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47863808"/>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('[2]CoA Housing'!$B$4,'[2]CoA Housing'!$B$5,'[2]CoA Housing'!$B$8,'[2]CoA Housing'!$B$11,'[2]CoA Housing'!$B$14,'[2]CoA Housing'!$B$15,'[2]CoA Housing'!$B$17)</c:f>
              <c:strCache>
                <c:ptCount val="7"/>
                <c:pt idx="0">
                  <c:v>Security</c:v>
                </c:pt>
                <c:pt idx="1">
                  <c:v>Noise</c:v>
                </c:pt>
                <c:pt idx="2">
                  <c:v>Plumbing Quality</c:v>
                </c:pt>
                <c:pt idx="3">
                  <c:v>Total Space</c:v>
                </c:pt>
                <c:pt idx="4">
                  <c:v>Location</c:v>
                </c:pt>
                <c:pt idx="5">
                  <c:v>Internet Access</c:v>
                </c:pt>
                <c:pt idx="6">
                  <c:v>Rent (Total)</c:v>
                </c:pt>
              </c:strCache>
            </c:strRef>
          </c:cat>
          <c:val>
            <c:numRef>
              <c:f>('[2]CoA Housing'!$E$4,'[2]CoA Housing'!$E$5,'[2]CoA Housing'!$E$8,'[2]CoA Housing'!$E$11,'[2]CoA Housing'!$E$14,'[2]CoA Housing'!$E$15,'[2]CoA Housing'!$E$17)</c:f>
              <c:numCache>
                <c:formatCode>General</c:formatCode>
                <c:ptCount val="7"/>
                <c:pt idx="0">
                  <c:v>100</c:v>
                </c:pt>
                <c:pt idx="1">
                  <c:v>75</c:v>
                </c:pt>
                <c:pt idx="2">
                  <c:v>70</c:v>
                </c:pt>
                <c:pt idx="3">
                  <c:v>57.964961549131807</c:v>
                </c:pt>
                <c:pt idx="4">
                  <c:v>91.393118527122823</c:v>
                </c:pt>
                <c:pt idx="5">
                  <c:v>99.73373170924414</c:v>
                </c:pt>
                <c:pt idx="6">
                  <c:v>86.206896551724128</c:v>
                </c:pt>
              </c:numCache>
            </c:numRef>
          </c:val>
        </c:ser>
        <c:dLbls>
          <c:showLegendKey val="0"/>
          <c:showVal val="0"/>
          <c:showCatName val="0"/>
          <c:showSerName val="0"/>
          <c:showPercent val="0"/>
          <c:showBubbleSize val="0"/>
        </c:dLbls>
        <c:axId val="140251136"/>
        <c:axId val="140252672"/>
      </c:radarChart>
      <c:catAx>
        <c:axId val="140251136"/>
        <c:scaling>
          <c:orientation val="minMax"/>
        </c:scaling>
        <c:delete val="0"/>
        <c:axPos val="b"/>
        <c:numFmt formatCode="General" sourceLinked="1"/>
        <c:majorTickMark val="out"/>
        <c:minorTickMark val="none"/>
        <c:tickLblPos val="nextTo"/>
        <c:crossAx val="140252672"/>
        <c:crosses val="autoZero"/>
        <c:auto val="0"/>
        <c:lblAlgn val="ctr"/>
        <c:lblOffset val="100"/>
        <c:noMultiLvlLbl val="0"/>
      </c:catAx>
      <c:valAx>
        <c:axId val="140252672"/>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40251136"/>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('[2]CoA Housing'!$B$4,'[2]CoA Housing'!$B$5,'[2]CoA Housing'!$B$8,'[2]CoA Housing'!$B$11,'[2]CoA Housing'!$B$14,'[2]CoA Housing'!$B$15,'[2]CoA Housing'!$B$19)</c:f>
              <c:strCache>
                <c:ptCount val="7"/>
                <c:pt idx="0">
                  <c:v>Security</c:v>
                </c:pt>
                <c:pt idx="1">
                  <c:v>Noise</c:v>
                </c:pt>
                <c:pt idx="2">
                  <c:v>Plumbing Quality</c:v>
                </c:pt>
                <c:pt idx="3">
                  <c:v>Total Space</c:v>
                </c:pt>
                <c:pt idx="4">
                  <c:v>Location</c:v>
                </c:pt>
                <c:pt idx="5">
                  <c:v>Internet Access</c:v>
                </c:pt>
                <c:pt idx="6">
                  <c:v>Cost</c:v>
                </c:pt>
              </c:strCache>
            </c:strRef>
          </c:cat>
          <c:val>
            <c:numRef>
              <c:f>('[2]CoA Housing'!$E$4,'[2]CoA Housing'!$E$5,'[2]CoA Housing'!$E$8,'[2]CoA Housing'!$E$11,'[2]CoA Housing'!$E$14,'[2]CoA Housing'!$E$15,'[2]CoA Housing'!$E$19)</c:f>
              <c:numCache>
                <c:formatCode>General</c:formatCode>
                <c:ptCount val="7"/>
                <c:pt idx="0">
                  <c:v>100</c:v>
                </c:pt>
                <c:pt idx="1">
                  <c:v>75</c:v>
                </c:pt>
                <c:pt idx="2">
                  <c:v>70</c:v>
                </c:pt>
                <c:pt idx="3">
                  <c:v>57.964961549131807</c:v>
                </c:pt>
                <c:pt idx="4">
                  <c:v>91.393118527122823</c:v>
                </c:pt>
                <c:pt idx="5">
                  <c:v>99.73373170924414</c:v>
                </c:pt>
                <c:pt idx="6">
                  <c:v>0</c:v>
                </c:pt>
              </c:numCache>
            </c:numRef>
          </c:val>
        </c:ser>
        <c:dLbls>
          <c:showLegendKey val="0"/>
          <c:showVal val="0"/>
          <c:showCatName val="0"/>
          <c:showSerName val="0"/>
          <c:showPercent val="0"/>
          <c:showBubbleSize val="0"/>
        </c:dLbls>
        <c:axId val="140289152"/>
        <c:axId val="140290688"/>
      </c:radarChart>
      <c:catAx>
        <c:axId val="140289152"/>
        <c:scaling>
          <c:orientation val="minMax"/>
        </c:scaling>
        <c:delete val="0"/>
        <c:axPos val="b"/>
        <c:numFmt formatCode="General" sourceLinked="1"/>
        <c:majorTickMark val="out"/>
        <c:minorTickMark val="none"/>
        <c:tickLblPos val="nextTo"/>
        <c:crossAx val="140290688"/>
        <c:crosses val="autoZero"/>
        <c:auto val="0"/>
        <c:lblAlgn val="ctr"/>
        <c:lblOffset val="100"/>
        <c:noMultiLvlLbl val="0"/>
      </c:catAx>
      <c:valAx>
        <c:axId val="14029068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40289152"/>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('[3]SERC Housing'!$B$4,'[3]SERC Housing'!$B$5,'[3]SERC Housing'!$B$8,'[3]SERC Housing'!$B$11,'[3]SERC Housing'!$B$14,'[3]SERC Housing'!$B$15,'[3]SERC Housing'!$B$17)</c:f>
              <c:strCache>
                <c:ptCount val="7"/>
                <c:pt idx="0">
                  <c:v>Security</c:v>
                </c:pt>
                <c:pt idx="1">
                  <c:v>Noise</c:v>
                </c:pt>
                <c:pt idx="2">
                  <c:v>Plumbing Quality</c:v>
                </c:pt>
                <c:pt idx="3">
                  <c:v>Total Space</c:v>
                </c:pt>
                <c:pt idx="4">
                  <c:v>Location</c:v>
                </c:pt>
                <c:pt idx="5">
                  <c:v>Internet Access</c:v>
                </c:pt>
                <c:pt idx="6">
                  <c:v>Rent (Total)</c:v>
                </c:pt>
              </c:strCache>
            </c:strRef>
          </c:cat>
          <c:val>
            <c:numRef>
              <c:f>('[3]SERC Housing'!$E$4,'[3]SERC Housing'!$E$5,'[3]SERC Housing'!$E$8,'[3]SERC Housing'!$E$11,'[3]SERC Housing'!$E$14,'[3]SERC Housing'!$E$15,'[3]SERC Housing'!$E$17)</c:f>
              <c:numCache>
                <c:formatCode>General</c:formatCode>
                <c:ptCount val="7"/>
                <c:pt idx="0">
                  <c:v>100</c:v>
                </c:pt>
                <c:pt idx="1">
                  <c:v>100</c:v>
                </c:pt>
                <c:pt idx="2">
                  <c:v>100</c:v>
                </c:pt>
                <c:pt idx="3">
                  <c:v>45.118836390597359</c:v>
                </c:pt>
                <c:pt idx="4">
                  <c:v>0.92790138870647443</c:v>
                </c:pt>
                <c:pt idx="5">
                  <c:v>81.440910673905051</c:v>
                </c:pt>
                <c:pt idx="6">
                  <c:v>73.529411764705884</c:v>
                </c:pt>
              </c:numCache>
            </c:numRef>
          </c:val>
        </c:ser>
        <c:dLbls>
          <c:showLegendKey val="0"/>
          <c:showVal val="0"/>
          <c:showCatName val="0"/>
          <c:showSerName val="0"/>
          <c:showPercent val="0"/>
          <c:showBubbleSize val="0"/>
        </c:dLbls>
        <c:axId val="34350592"/>
        <c:axId val="34352128"/>
      </c:radarChart>
      <c:catAx>
        <c:axId val="34350592"/>
        <c:scaling>
          <c:orientation val="minMax"/>
        </c:scaling>
        <c:delete val="0"/>
        <c:axPos val="b"/>
        <c:numFmt formatCode="General" sourceLinked="1"/>
        <c:majorTickMark val="out"/>
        <c:minorTickMark val="none"/>
        <c:tickLblPos val="nextTo"/>
        <c:crossAx val="34352128"/>
        <c:crosses val="autoZero"/>
        <c:auto val="0"/>
        <c:lblAlgn val="ctr"/>
        <c:lblOffset val="100"/>
        <c:noMultiLvlLbl val="0"/>
      </c:catAx>
      <c:valAx>
        <c:axId val="3435212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34350592"/>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('[3]SERC Housing'!$B$4,'[3]SERC Housing'!$B$5,'[3]SERC Housing'!$B$8,'[3]SERC Housing'!$B$11,'[3]SERC Housing'!$B$14,'[3]SERC Housing'!$B$15,'[3]SERC Housing'!$B$19)</c:f>
              <c:strCache>
                <c:ptCount val="7"/>
                <c:pt idx="0">
                  <c:v>Security</c:v>
                </c:pt>
                <c:pt idx="1">
                  <c:v>Noise</c:v>
                </c:pt>
                <c:pt idx="2">
                  <c:v>Plumbing Quality</c:v>
                </c:pt>
                <c:pt idx="3">
                  <c:v>Total Space</c:v>
                </c:pt>
                <c:pt idx="4">
                  <c:v>Location</c:v>
                </c:pt>
                <c:pt idx="5">
                  <c:v>Internet Access</c:v>
                </c:pt>
                <c:pt idx="6">
                  <c:v>Cost</c:v>
                </c:pt>
              </c:strCache>
            </c:strRef>
          </c:cat>
          <c:val>
            <c:numRef>
              <c:f>('[3]SERC Housing'!$E$4,'[3]SERC Housing'!$E$5,'[3]SERC Housing'!$E$8,'[3]SERC Housing'!$E$11,'[3]SERC Housing'!$E$14,'[3]SERC Housing'!$E$15,'[3]SERC Housing'!$E$19)</c:f>
              <c:numCache>
                <c:formatCode>General</c:formatCode>
                <c:ptCount val="7"/>
                <c:pt idx="0">
                  <c:v>100</c:v>
                </c:pt>
                <c:pt idx="1">
                  <c:v>100</c:v>
                </c:pt>
                <c:pt idx="2">
                  <c:v>100</c:v>
                </c:pt>
                <c:pt idx="3">
                  <c:v>45.118836390597359</c:v>
                </c:pt>
                <c:pt idx="4">
                  <c:v>0.92790138870647443</c:v>
                </c:pt>
                <c:pt idx="5">
                  <c:v>81.440910673905051</c:v>
                </c:pt>
                <c:pt idx="6">
                  <c:v>0</c:v>
                </c:pt>
              </c:numCache>
            </c:numRef>
          </c:val>
        </c:ser>
        <c:dLbls>
          <c:showLegendKey val="0"/>
          <c:showVal val="0"/>
          <c:showCatName val="0"/>
          <c:showSerName val="0"/>
          <c:showPercent val="0"/>
          <c:showBubbleSize val="0"/>
        </c:dLbls>
        <c:axId val="63629952"/>
        <c:axId val="4592000"/>
      </c:radarChart>
      <c:catAx>
        <c:axId val="63629952"/>
        <c:scaling>
          <c:orientation val="minMax"/>
        </c:scaling>
        <c:delete val="0"/>
        <c:axPos val="b"/>
        <c:numFmt formatCode="General" sourceLinked="1"/>
        <c:majorTickMark val="out"/>
        <c:minorTickMark val="none"/>
        <c:tickLblPos val="nextTo"/>
        <c:crossAx val="4592000"/>
        <c:crosses val="autoZero"/>
        <c:auto val="0"/>
        <c:lblAlgn val="ctr"/>
        <c:lblOffset val="100"/>
        <c:noMultiLvlLbl val="0"/>
      </c:catAx>
      <c:valAx>
        <c:axId val="4592000"/>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63629952"/>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40148161957"/>
          <c:y val="8.1632653061224497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('[4]Eagle Lake Rd Housing'!$B$4,'[4]Eagle Lake Rd Housing'!$B$5,'[4]Eagle Lake Rd Housing'!$B$8,'[4]Eagle Lake Rd Housing'!$B$11,'[4]Eagle Lake Rd Housing'!$B$14,'[4]Eagle Lake Rd Housing'!$B$15,'[4]Eagle Lake Rd Housing'!$B$17)</c:f>
              <c:strCache>
                <c:ptCount val="7"/>
                <c:pt idx="0">
                  <c:v>Security</c:v>
                </c:pt>
                <c:pt idx="1">
                  <c:v>Noise</c:v>
                </c:pt>
                <c:pt idx="2">
                  <c:v>Plumbing Quality</c:v>
                </c:pt>
                <c:pt idx="3">
                  <c:v>Total Space</c:v>
                </c:pt>
                <c:pt idx="4">
                  <c:v>Location</c:v>
                </c:pt>
                <c:pt idx="5">
                  <c:v>Internet Access</c:v>
                </c:pt>
                <c:pt idx="6">
                  <c:v>Rent (Total)</c:v>
                </c:pt>
              </c:strCache>
            </c:strRef>
          </c:cat>
          <c:val>
            <c:numRef>
              <c:f>('[4]Eagle Lake Rd Housing'!$E$4,'[4]Eagle Lake Rd Housing'!$E$5,'[4]Eagle Lake Rd Housing'!$E$8,'[4]Eagle Lake Rd Housing'!$E$11,'[4]Eagle Lake Rd Housing'!$E$14,'[4]Eagle Lake Rd Housing'!$E$15,'[4]Eagle Lake Rd Housing'!$E$17)</c:f>
              <c:numCache>
                <c:formatCode>General</c:formatCode>
                <c:ptCount val="7"/>
                <c:pt idx="0">
                  <c:v>100</c:v>
                </c:pt>
                <c:pt idx="1">
                  <c:v>100</c:v>
                </c:pt>
                <c:pt idx="2">
                  <c:v>100</c:v>
                </c:pt>
                <c:pt idx="3">
                  <c:v>78.322360378457518</c:v>
                </c:pt>
                <c:pt idx="4">
                  <c:v>70.46880897187134</c:v>
                </c:pt>
                <c:pt idx="5">
                  <c:v>93.961518082894315</c:v>
                </c:pt>
                <c:pt idx="6">
                  <c:v>0</c:v>
                </c:pt>
              </c:numCache>
            </c:numRef>
          </c:val>
        </c:ser>
        <c:dLbls>
          <c:showLegendKey val="0"/>
          <c:showVal val="0"/>
          <c:showCatName val="0"/>
          <c:showSerName val="0"/>
          <c:showPercent val="0"/>
          <c:showBubbleSize val="0"/>
        </c:dLbls>
        <c:axId val="148749312"/>
        <c:axId val="78131968"/>
      </c:radarChart>
      <c:catAx>
        <c:axId val="148749312"/>
        <c:scaling>
          <c:orientation val="minMax"/>
        </c:scaling>
        <c:delete val="0"/>
        <c:axPos val="b"/>
        <c:numFmt formatCode="General" sourceLinked="1"/>
        <c:majorTickMark val="out"/>
        <c:minorTickMark val="none"/>
        <c:tickLblPos val="nextTo"/>
        <c:crossAx val="78131968"/>
        <c:crosses val="autoZero"/>
        <c:auto val="0"/>
        <c:lblAlgn val="ctr"/>
        <c:lblOffset val="100"/>
        <c:noMultiLvlLbl val="0"/>
      </c:catAx>
      <c:valAx>
        <c:axId val="7813196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48749312"/>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(Purchase)</a:t>
            </a:r>
            <a:endParaRPr lang="en-US"/>
          </a:p>
        </c:rich>
      </c:tx>
      <c:layout>
        <c:manualLayout>
          <c:xMode val="edge"/>
          <c:yMode val="edge"/>
          <c:x val="0.28814709331546323"/>
          <c:y val="2.4489795918367346E-2"/>
        </c:manualLayout>
      </c:layout>
      <c:overlay val="0"/>
      <c:spPr>
        <a:noFill/>
        <a:ln w="25400">
          <a:noFill/>
        </a:ln>
      </c:spPr>
    </c:title>
    <c:autoTitleDeleted val="0"/>
    <c:plotArea>
      <c:layout>
        <c:manualLayout>
          <c:layoutTarget val="inner"/>
          <c:xMode val="edge"/>
          <c:yMode val="edge"/>
          <c:x val="0.32218964650695259"/>
          <c:y val="0.34693845412180618"/>
          <c:w val="0.37082108145512427"/>
          <c:h val="0.49795843935580852"/>
        </c:manualLayout>
      </c:layout>
      <c:radarChart>
        <c:radarStyle val="filled"/>
        <c:varyColors val="0"/>
        <c:ser>
          <c:idx val="0"/>
          <c:order val="0"/>
          <c:spPr>
            <a:solidFill>
              <a:srgbClr val="4F81BD"/>
            </a:solidFill>
            <a:ln w="25400">
              <a:noFill/>
            </a:ln>
          </c:spPr>
          <c:cat>
            <c:strRef>
              <c:f>('[4]Eagle Lake Rd Housing'!$B$4,'[4]Eagle Lake Rd Housing'!$B$5,'[4]Eagle Lake Rd Housing'!$B$8,'[4]Eagle Lake Rd Housing'!$B$11,'[4]Eagle Lake Rd Housing'!$B$14,'[4]Eagle Lake Rd Housing'!$B$15,'[4]Eagle Lake Rd Housing'!$B$19)</c:f>
              <c:strCache>
                <c:ptCount val="7"/>
                <c:pt idx="0">
                  <c:v>Security</c:v>
                </c:pt>
                <c:pt idx="1">
                  <c:v>Noise</c:v>
                </c:pt>
                <c:pt idx="2">
                  <c:v>Plumbing Quality</c:v>
                </c:pt>
                <c:pt idx="3">
                  <c:v>Total Space</c:v>
                </c:pt>
                <c:pt idx="4">
                  <c:v>Location</c:v>
                </c:pt>
                <c:pt idx="5">
                  <c:v>Internet Access</c:v>
                </c:pt>
                <c:pt idx="6">
                  <c:v>Cost</c:v>
                </c:pt>
              </c:strCache>
            </c:strRef>
          </c:cat>
          <c:val>
            <c:numRef>
              <c:f>('[4]Eagle Lake Rd Housing'!$E$4,'[4]Eagle Lake Rd Housing'!$E$5,'[4]Eagle Lake Rd Housing'!$E$8,'[4]Eagle Lake Rd Housing'!$E$11,'[4]Eagle Lake Rd Housing'!$E$14,'[4]Eagle Lake Rd Housing'!$E$15,'[4]Eagle Lake Rd Housing'!$E$19)</c:f>
              <c:numCache>
                <c:formatCode>General</c:formatCode>
                <c:ptCount val="7"/>
                <c:pt idx="0">
                  <c:v>100</c:v>
                </c:pt>
                <c:pt idx="1">
                  <c:v>100</c:v>
                </c:pt>
                <c:pt idx="2">
                  <c:v>100</c:v>
                </c:pt>
                <c:pt idx="3">
                  <c:v>78.322360378457518</c:v>
                </c:pt>
                <c:pt idx="4">
                  <c:v>70.46880897187134</c:v>
                </c:pt>
                <c:pt idx="5">
                  <c:v>93.961518082894315</c:v>
                </c:pt>
                <c:pt idx="6">
                  <c:v>77.522935779816521</c:v>
                </c:pt>
              </c:numCache>
            </c:numRef>
          </c:val>
        </c:ser>
        <c:dLbls>
          <c:showLegendKey val="0"/>
          <c:showVal val="0"/>
          <c:showCatName val="0"/>
          <c:showSerName val="0"/>
          <c:showPercent val="0"/>
          <c:showBubbleSize val="0"/>
        </c:dLbls>
        <c:axId val="4579712"/>
        <c:axId val="4581248"/>
      </c:radarChart>
      <c:catAx>
        <c:axId val="4579712"/>
        <c:scaling>
          <c:orientation val="minMax"/>
        </c:scaling>
        <c:delete val="0"/>
        <c:axPos val="b"/>
        <c:numFmt formatCode="General" sourceLinked="1"/>
        <c:majorTickMark val="out"/>
        <c:minorTickMark val="none"/>
        <c:tickLblPos val="nextTo"/>
        <c:crossAx val="4581248"/>
        <c:crosses val="autoZero"/>
        <c:auto val="0"/>
        <c:lblAlgn val="ctr"/>
        <c:lblOffset val="100"/>
        <c:noMultiLvlLbl val="0"/>
      </c:catAx>
      <c:valAx>
        <c:axId val="458124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4579712"/>
        <c:crosses val="autoZero"/>
        <c:crossBetween val="between"/>
        <c:majorUnit val="25"/>
        <c:minorUnit val="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Quality of Housing</a:t>
            </a:r>
          </a:p>
          <a:p>
            <a:pPr>
              <a:defRPr sz="1000" b="0" i="0" u="none" strike="noStrike" baseline="0">
                <a:solidFill>
                  <a:srgbClr val="000000"/>
                </a:solidFill>
                <a:latin typeface="Calibri"/>
                <a:ea typeface="Calibri"/>
                <a:cs typeface="Calibri"/>
              </a:defRPr>
            </a:pPr>
            <a:r>
              <a:rPr lang="en-US" sz="1600" b="0" i="0" u="none" strike="noStrike" baseline="0">
                <a:solidFill>
                  <a:srgbClr val="000000"/>
                </a:solidFill>
                <a:latin typeface="Calibri"/>
                <a:cs typeface="Calibri"/>
              </a:rPr>
              <a:t>(Rent)</a:t>
            </a:r>
            <a:endParaRPr lang="en-US"/>
          </a:p>
        </c:rich>
      </c:tx>
      <c:layout>
        <c:manualLayout>
          <c:xMode val="edge"/>
          <c:yMode val="edge"/>
          <c:x val="0.28284153090331166"/>
          <c:y val="8.1631589275639616E-3"/>
        </c:manualLayout>
      </c:layout>
      <c:overlay val="0"/>
      <c:spPr>
        <a:noFill/>
        <a:ln w="25400">
          <a:noFill/>
        </a:ln>
      </c:spPr>
    </c:title>
    <c:autoTitleDeleted val="0"/>
    <c:plotArea>
      <c:layout>
        <c:manualLayout>
          <c:layoutTarget val="inner"/>
          <c:xMode val="edge"/>
          <c:yMode val="edge"/>
          <c:x val="0.3254461165727065"/>
          <c:y val="0.33877518881568375"/>
          <c:w val="0.34319563811241532"/>
          <c:h val="0.47346868004322779"/>
        </c:manualLayout>
      </c:layout>
      <c:radarChart>
        <c:radarStyle val="filled"/>
        <c:varyColors val="0"/>
        <c:ser>
          <c:idx val="0"/>
          <c:order val="0"/>
          <c:tx>
            <c:v>Rental Ranking</c:v>
          </c:tx>
          <c:spPr>
            <a:solidFill>
              <a:srgbClr val="4F81BD"/>
            </a:solidFill>
            <a:ln w="25400">
              <a:noFill/>
            </a:ln>
          </c:spPr>
          <c:cat>
            <c:strRef>
              <c:f>('[5]Prospect Ave Housing'!$B$4,'[5]Prospect Ave Housing'!$B$5,'[5]Prospect Ave Housing'!$B$8,'[5]Prospect Ave Housing'!$B$11,'[5]Prospect Ave Housing'!$B$14,'[5]Prospect Ave Housing'!$B$15,'[5]Prospect Ave Housing'!$B$17)</c:f>
              <c:strCache>
                <c:ptCount val="7"/>
                <c:pt idx="0">
                  <c:v>Security</c:v>
                </c:pt>
                <c:pt idx="1">
                  <c:v>Noise</c:v>
                </c:pt>
                <c:pt idx="2">
                  <c:v>Plumbing Quality</c:v>
                </c:pt>
                <c:pt idx="3">
                  <c:v>Total Space</c:v>
                </c:pt>
                <c:pt idx="4">
                  <c:v>Location</c:v>
                </c:pt>
                <c:pt idx="5">
                  <c:v>Internet Access</c:v>
                </c:pt>
                <c:pt idx="6">
                  <c:v>Rent (Total)</c:v>
                </c:pt>
              </c:strCache>
            </c:strRef>
          </c:cat>
          <c:val>
            <c:numRef>
              <c:f>('[5]Prospect Ave Housing'!$E$4,'[5]Prospect Ave Housing'!$E$5,'[5]Prospect Ave Housing'!$E$8,'[5]Prospect Ave Housing'!$E$11,'[5]Prospect Ave Housing'!$E$14,'[5]Prospect Ave Housing'!$E$15,'[5]Prospect Ave Housing'!$E$17)</c:f>
              <c:numCache>
                <c:formatCode>General</c:formatCode>
                <c:ptCount val="7"/>
                <c:pt idx="0">
                  <c:v>90</c:v>
                </c:pt>
                <c:pt idx="1">
                  <c:v>10</c:v>
                </c:pt>
                <c:pt idx="2">
                  <c:v>100</c:v>
                </c:pt>
                <c:pt idx="3">
                  <c:v>74.382763541452746</c:v>
                </c:pt>
                <c:pt idx="4">
                  <c:v>70.46880897187134</c:v>
                </c:pt>
                <c:pt idx="5">
                  <c:v>79.891147099179804</c:v>
                </c:pt>
                <c:pt idx="6">
                  <c:v>100</c:v>
                </c:pt>
              </c:numCache>
            </c:numRef>
          </c:val>
        </c:ser>
        <c:dLbls>
          <c:showLegendKey val="0"/>
          <c:showVal val="0"/>
          <c:showCatName val="0"/>
          <c:showSerName val="0"/>
          <c:showPercent val="0"/>
          <c:showBubbleSize val="0"/>
        </c:dLbls>
        <c:axId val="140295168"/>
        <c:axId val="140297728"/>
      </c:radarChart>
      <c:catAx>
        <c:axId val="140295168"/>
        <c:scaling>
          <c:orientation val="minMax"/>
        </c:scaling>
        <c:delete val="0"/>
        <c:axPos val="b"/>
        <c:numFmt formatCode="General" sourceLinked="1"/>
        <c:majorTickMark val="out"/>
        <c:minorTickMark val="none"/>
        <c:tickLblPos val="nextTo"/>
        <c:crossAx val="140297728"/>
        <c:crosses val="autoZero"/>
        <c:auto val="0"/>
        <c:lblAlgn val="ctr"/>
        <c:lblOffset val="100"/>
        <c:noMultiLvlLbl val="0"/>
      </c:catAx>
      <c:valAx>
        <c:axId val="140297728"/>
        <c:scaling>
          <c:orientation val="minMax"/>
          <c:max val="100"/>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40295168"/>
        <c:crosses val="autoZero"/>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95250</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95250</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1</xdr:row>
      <xdr:rowOff>38100</xdr:rowOff>
    </xdr:from>
    <xdr:to>
      <xdr:col>1</xdr:col>
      <xdr:colOff>3267075</xdr:colOff>
      <xdr:row>21</xdr:row>
      <xdr:rowOff>104775</xdr:rowOff>
    </xdr:to>
    <xdr:graphicFrame macro="">
      <xdr:nvGraphicFramePr>
        <xdr:cNvPr id="2"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xdr:row>
      <xdr:rowOff>38100</xdr:rowOff>
    </xdr:from>
    <xdr:to>
      <xdr:col>3</xdr:col>
      <xdr:colOff>409575</xdr:colOff>
      <xdr:row>21</xdr:row>
      <xdr:rowOff>104775</xdr:rowOff>
    </xdr:to>
    <xdr:graphicFrame macro="">
      <xdr:nvGraphicFramePr>
        <xdr:cNvPr id="3" name="Housing" descr="The area of this chart represents how ideal the potential housing location is.  A greater area represents a more ideal housing situ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vised%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eet%201%20Hous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et%202%20Hous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heet%203%20Hous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et%204%20Hous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 Ranking"/>
      <sheetName val="Housing Summary"/>
    </sheetNames>
    <sheetDataSet>
      <sheetData sheetId="0">
        <row r="1">
          <cell r="C1" t="str">
            <v>example address</v>
          </cell>
        </row>
        <row r="3">
          <cell r="D3" t="str">
            <v>house</v>
          </cell>
        </row>
        <row r="4">
          <cell r="B4" t="str">
            <v>Security</v>
          </cell>
          <cell r="D4">
            <v>4</v>
          </cell>
          <cell r="E4">
            <v>70</v>
          </cell>
        </row>
        <row r="5">
          <cell r="B5" t="str">
            <v>Noise</v>
          </cell>
          <cell r="D5" t="str">
            <v>Mildly Quiet</v>
          </cell>
          <cell r="E5">
            <v>75</v>
          </cell>
        </row>
        <row r="6">
          <cell r="D6" t="str">
            <v>Partial</v>
          </cell>
        </row>
        <row r="7">
          <cell r="D7" t="str">
            <v>Sewer</v>
          </cell>
        </row>
        <row r="8">
          <cell r="B8" t="str">
            <v>Plumbing Quality</v>
          </cell>
          <cell r="E8">
            <v>70</v>
          </cell>
        </row>
        <row r="9">
          <cell r="D9">
            <v>3</v>
          </cell>
        </row>
        <row r="10">
          <cell r="D10" t="str">
            <v>Yes</v>
          </cell>
        </row>
        <row r="11">
          <cell r="B11" t="str">
            <v>Total Space</v>
          </cell>
          <cell r="D11">
            <v>2500</v>
          </cell>
          <cell r="E11">
            <v>75.06477912227038</v>
          </cell>
        </row>
        <row r="12">
          <cell r="D12">
            <v>12</v>
          </cell>
        </row>
        <row r="13">
          <cell r="D13">
            <v>4</v>
          </cell>
        </row>
        <row r="14">
          <cell r="B14" t="str">
            <v>Location</v>
          </cell>
          <cell r="D14">
            <v>3.5</v>
          </cell>
          <cell r="E14">
            <v>70.46880897187134</v>
          </cell>
        </row>
        <row r="15">
          <cell r="B15" t="str">
            <v>Internet Access</v>
          </cell>
          <cell r="D15">
            <v>25</v>
          </cell>
          <cell r="E15">
            <v>75.426677235046768</v>
          </cell>
        </row>
        <row r="16">
          <cell r="D16">
            <v>6</v>
          </cell>
        </row>
        <row r="17">
          <cell r="B17" t="str">
            <v>Rent (Total)</v>
          </cell>
          <cell r="E17">
            <v>73.529411764705884</v>
          </cell>
        </row>
        <row r="18">
          <cell r="D18">
            <v>300</v>
          </cell>
        </row>
        <row r="19">
          <cell r="B19" t="str">
            <v>Cost</v>
          </cell>
          <cell r="E19" t="str">
            <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Housing"/>
      <sheetName val="CoA Summary"/>
    </sheetNames>
    <sheetDataSet>
      <sheetData sheetId="0">
        <row r="1">
          <cell r="C1" t="str">
            <v>College of the Atlantic, 105 Eden Street, Bar Harbor, ME 01409</v>
          </cell>
        </row>
        <row r="3">
          <cell r="D3" t="str">
            <v>dormitory</v>
          </cell>
        </row>
        <row r="4">
          <cell r="B4" t="str">
            <v>Security</v>
          </cell>
          <cell r="D4">
            <v>1</v>
          </cell>
          <cell r="E4">
            <v>100</v>
          </cell>
        </row>
        <row r="5">
          <cell r="B5" t="str">
            <v>Noise</v>
          </cell>
          <cell r="D5" t="str">
            <v>Mildly Quiet</v>
          </cell>
          <cell r="E5">
            <v>75</v>
          </cell>
        </row>
        <row r="6">
          <cell r="D6" t="str">
            <v>Fully</v>
          </cell>
        </row>
        <row r="7">
          <cell r="D7" t="str">
            <v>Sewer</v>
          </cell>
        </row>
        <row r="8">
          <cell r="B8" t="str">
            <v>Plumbing Quality</v>
          </cell>
          <cell r="E8">
            <v>70</v>
          </cell>
        </row>
        <row r="9">
          <cell r="D9">
            <v>2</v>
          </cell>
        </row>
        <row r="10">
          <cell r="D10" t="str">
            <v>Yes</v>
          </cell>
        </row>
        <row r="11">
          <cell r="B11" t="str">
            <v>Total Space</v>
          </cell>
          <cell r="D11">
            <v>1300</v>
          </cell>
          <cell r="E11">
            <v>57.964961549131807</v>
          </cell>
        </row>
        <row r="12">
          <cell r="D12">
            <v>10</v>
          </cell>
        </row>
        <row r="13">
          <cell r="D13">
            <v>4</v>
          </cell>
        </row>
        <row r="14">
          <cell r="B14" t="str">
            <v>Location</v>
          </cell>
          <cell r="D14">
            <v>0.9</v>
          </cell>
          <cell r="E14">
            <v>91.393118527122823</v>
          </cell>
        </row>
        <row r="15">
          <cell r="B15" t="str">
            <v>Internet Access</v>
          </cell>
          <cell r="D15">
            <v>88</v>
          </cell>
          <cell r="E15">
            <v>99.73373170924414</v>
          </cell>
        </row>
        <row r="16">
          <cell r="D16">
            <v>10</v>
          </cell>
        </row>
        <row r="17">
          <cell r="B17" t="str">
            <v>Rent (Total)</v>
          </cell>
          <cell r="E17">
            <v>86.206896551724128</v>
          </cell>
        </row>
        <row r="18">
          <cell r="D18">
            <v>200</v>
          </cell>
        </row>
        <row r="19">
          <cell r="B19" t="str">
            <v>Cost</v>
          </cell>
          <cell r="E19" t="str">
            <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C Housing"/>
      <sheetName val="SERC Summary"/>
    </sheetNames>
    <sheetDataSet>
      <sheetData sheetId="0">
        <row r="1">
          <cell r="C1" t="str">
            <v>Schoodic Education and Research Center, Schoodic Point, Winter Harbor, ME 04693</v>
          </cell>
        </row>
        <row r="3">
          <cell r="D3" t="str">
            <v>dormitory</v>
          </cell>
        </row>
        <row r="4">
          <cell r="B4" t="str">
            <v>Security</v>
          </cell>
          <cell r="D4">
            <v>1</v>
          </cell>
          <cell r="E4">
            <v>100</v>
          </cell>
        </row>
        <row r="5">
          <cell r="B5" t="str">
            <v>Noise</v>
          </cell>
          <cell r="D5" t="str">
            <v>Quiet</v>
          </cell>
          <cell r="E5">
            <v>100</v>
          </cell>
        </row>
        <row r="6">
          <cell r="D6" t="str">
            <v>Fully</v>
          </cell>
        </row>
        <row r="7">
          <cell r="D7" t="str">
            <v>Sewer</v>
          </cell>
        </row>
        <row r="8">
          <cell r="B8" t="str">
            <v>Plumbing Quality</v>
          </cell>
          <cell r="E8">
            <v>100</v>
          </cell>
        </row>
        <row r="9">
          <cell r="D9">
            <v>4</v>
          </cell>
        </row>
        <row r="10">
          <cell r="D10" t="str">
            <v>Yes</v>
          </cell>
        </row>
        <row r="11">
          <cell r="B11" t="str">
            <v>Total Space</v>
          </cell>
          <cell r="D11">
            <v>1800</v>
          </cell>
          <cell r="E11">
            <v>45.118836390597359</v>
          </cell>
        </row>
        <row r="12">
          <cell r="D12">
            <v>20</v>
          </cell>
        </row>
        <row r="13">
          <cell r="D13">
            <v>5</v>
          </cell>
        </row>
        <row r="14">
          <cell r="B14" t="str">
            <v>Location</v>
          </cell>
          <cell r="D14">
            <v>46.8</v>
          </cell>
          <cell r="E14">
            <v>0.92790138870647443</v>
          </cell>
        </row>
        <row r="15">
          <cell r="B15" t="str">
            <v>Internet Access</v>
          </cell>
          <cell r="D15">
            <v>50</v>
          </cell>
          <cell r="E15">
            <v>81.440910673905051</v>
          </cell>
        </row>
        <row r="16">
          <cell r="D16">
            <v>20</v>
          </cell>
        </row>
        <row r="17">
          <cell r="B17" t="str">
            <v>Rent (Total)</v>
          </cell>
          <cell r="E17">
            <v>73.529411764705884</v>
          </cell>
        </row>
        <row r="18">
          <cell r="D18">
            <v>300</v>
          </cell>
        </row>
        <row r="19">
          <cell r="B19" t="str">
            <v>Cost</v>
          </cell>
          <cell r="E19" t="str">
            <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le Lake Rd Housing"/>
      <sheetName val="Eagle Lake Summary"/>
    </sheetNames>
    <sheetDataSet>
      <sheetData sheetId="0">
        <row r="1">
          <cell r="C1" t="str">
            <v>71 Eagle Lake Rd, Bar Harbor, ME 04609</v>
          </cell>
        </row>
        <row r="3">
          <cell r="D3" t="str">
            <v>house</v>
          </cell>
        </row>
        <row r="4">
          <cell r="B4" t="str">
            <v>Security</v>
          </cell>
          <cell r="D4">
            <v>1</v>
          </cell>
          <cell r="E4">
            <v>100</v>
          </cell>
        </row>
        <row r="5">
          <cell r="B5" t="str">
            <v>Noise</v>
          </cell>
          <cell r="D5" t="str">
            <v>Mild</v>
          </cell>
          <cell r="E5">
            <v>100</v>
          </cell>
        </row>
        <row r="6">
          <cell r="D6" t="str">
            <v>None</v>
          </cell>
        </row>
        <row r="7">
          <cell r="D7" t="str">
            <v>Sewer</v>
          </cell>
        </row>
        <row r="8">
          <cell r="B8" t="str">
            <v>Plumbing Quality</v>
          </cell>
          <cell r="E8">
            <v>100</v>
          </cell>
        </row>
        <row r="9">
          <cell r="D9">
            <v>3</v>
          </cell>
        </row>
        <row r="10">
          <cell r="D10" t="str">
            <v>No</v>
          </cell>
        </row>
        <row r="11">
          <cell r="B11" t="str">
            <v>Total Space</v>
          </cell>
          <cell r="D11">
            <v>2752</v>
          </cell>
          <cell r="E11">
            <v>78.322360378457518</v>
          </cell>
        </row>
        <row r="12">
          <cell r="D12">
            <v>12</v>
          </cell>
        </row>
        <row r="13">
          <cell r="D13">
            <v>4</v>
          </cell>
        </row>
        <row r="14">
          <cell r="B14" t="str">
            <v>Location</v>
          </cell>
          <cell r="D14">
            <v>3.5</v>
          </cell>
          <cell r="E14">
            <v>70.46880897187134</v>
          </cell>
        </row>
        <row r="15">
          <cell r="B15" t="str">
            <v>Internet Access</v>
          </cell>
          <cell r="D15">
            <v>50</v>
          </cell>
          <cell r="E15">
            <v>93.961518082894315</v>
          </cell>
        </row>
        <row r="16">
          <cell r="D16">
            <v>6</v>
          </cell>
        </row>
        <row r="17">
          <cell r="B17" t="str">
            <v>Rent (Total)</v>
          </cell>
          <cell r="E17" t="str">
            <v/>
          </cell>
        </row>
        <row r="19">
          <cell r="B19" t="str">
            <v>Cost</v>
          </cell>
          <cell r="D19">
            <v>350000</v>
          </cell>
          <cell r="E19">
            <v>77.522935779816521</v>
          </cell>
        </row>
        <row r="20">
          <cell r="D20">
            <v>3594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ct Ave Housing"/>
      <sheetName val="Prospect Ave Summary"/>
    </sheetNames>
    <sheetDataSet>
      <sheetData sheetId="0">
        <row r="1">
          <cell r="C1" t="str">
            <v>6 Prospect Ave, Bar Harbor, ME 04609</v>
          </cell>
        </row>
        <row r="3">
          <cell r="D3" t="str">
            <v>commercial</v>
          </cell>
        </row>
        <row r="4">
          <cell r="B4" t="str">
            <v>Security</v>
          </cell>
          <cell r="D4">
            <v>2</v>
          </cell>
          <cell r="E4">
            <v>90</v>
          </cell>
        </row>
        <row r="5">
          <cell r="B5" t="str">
            <v>Noise</v>
          </cell>
          <cell r="D5" t="str">
            <v>Noisy</v>
          </cell>
          <cell r="E5">
            <v>10</v>
          </cell>
        </row>
        <row r="6">
          <cell r="D6" t="str">
            <v>Partial</v>
          </cell>
        </row>
        <row r="7">
          <cell r="D7" t="str">
            <v>Sewer</v>
          </cell>
        </row>
        <row r="8">
          <cell r="B8" t="str">
            <v>Plumbing Quality</v>
          </cell>
          <cell r="E8">
            <v>100</v>
          </cell>
        </row>
        <row r="10">
          <cell r="D10" t="str">
            <v>Yes</v>
          </cell>
        </row>
        <row r="11">
          <cell r="B11" t="str">
            <v>Total Space</v>
          </cell>
          <cell r="D11">
            <v>4290</v>
          </cell>
          <cell r="E11">
            <v>74.382763541452746</v>
          </cell>
        </row>
        <row r="12">
          <cell r="D12">
            <v>21</v>
          </cell>
        </row>
        <row r="13">
          <cell r="D13">
            <v>7</v>
          </cell>
        </row>
        <row r="14">
          <cell r="B14" t="str">
            <v>Location</v>
          </cell>
          <cell r="D14">
            <v>3.5</v>
          </cell>
          <cell r="E14">
            <v>70.46880897187134</v>
          </cell>
        </row>
        <row r="15">
          <cell r="B15" t="str">
            <v>Internet Access</v>
          </cell>
          <cell r="D15">
            <v>50</v>
          </cell>
          <cell r="E15">
            <v>79.891147099179804</v>
          </cell>
        </row>
        <row r="16">
          <cell r="D16">
            <v>24</v>
          </cell>
        </row>
        <row r="17">
          <cell r="B17" t="str">
            <v>Rent (Total)</v>
          </cell>
          <cell r="E17">
            <v>100</v>
          </cell>
        </row>
        <row r="18">
          <cell r="D18">
            <v>0</v>
          </cell>
        </row>
        <row r="19">
          <cell r="B19" t="str">
            <v>Cost</v>
          </cell>
          <cell r="D19">
            <v>650000</v>
          </cell>
          <cell r="E19">
            <v>50</v>
          </cell>
        </row>
        <row r="20">
          <cell r="D20">
            <v>5854</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way Drive Housing"/>
      <sheetName val="Norway Drive Summary"/>
    </sheetNames>
    <sheetDataSet>
      <sheetData sheetId="0">
        <row r="1">
          <cell r="C1" t="str">
            <v>760 Norway Drive, Bar Harbor, ME 04609</v>
          </cell>
        </row>
        <row r="3">
          <cell r="D3" t="str">
            <v>house</v>
          </cell>
        </row>
        <row r="4">
          <cell r="B4" t="str">
            <v>Security</v>
          </cell>
          <cell r="D4">
            <v>1</v>
          </cell>
          <cell r="E4">
            <v>100</v>
          </cell>
        </row>
        <row r="5">
          <cell r="B5" t="str">
            <v>Noise</v>
          </cell>
          <cell r="D5" t="str">
            <v>Quiet</v>
          </cell>
          <cell r="E5">
            <v>100</v>
          </cell>
        </row>
        <row r="6">
          <cell r="D6" t="str">
            <v>None</v>
          </cell>
        </row>
        <row r="7">
          <cell r="D7" t="str">
            <v>Septic</v>
          </cell>
        </row>
        <row r="8">
          <cell r="B8" t="str">
            <v>Plumbing Quality</v>
          </cell>
          <cell r="E8">
            <v>100</v>
          </cell>
        </row>
        <row r="9">
          <cell r="D9">
            <v>3</v>
          </cell>
        </row>
        <row r="10">
          <cell r="D10" t="str">
            <v>Yes</v>
          </cell>
        </row>
        <row r="11">
          <cell r="B11" t="str">
            <v>Total Space</v>
          </cell>
          <cell r="D11">
            <v>2484</v>
          </cell>
          <cell r="E11">
            <v>74.842144694024341</v>
          </cell>
        </row>
        <row r="12">
          <cell r="D12">
            <v>12</v>
          </cell>
        </row>
        <row r="13">
          <cell r="D13">
            <v>4</v>
          </cell>
        </row>
        <row r="14">
          <cell r="B14" t="str">
            <v>Location</v>
          </cell>
          <cell r="D14">
            <v>4.8</v>
          </cell>
          <cell r="E14">
            <v>61.878339180614084</v>
          </cell>
        </row>
        <row r="15">
          <cell r="B15" t="str">
            <v>Internet Access</v>
          </cell>
          <cell r="D15">
            <v>50</v>
          </cell>
          <cell r="E15">
            <v>93.961518082894315</v>
          </cell>
        </row>
        <row r="16">
          <cell r="D16">
            <v>10</v>
          </cell>
        </row>
        <row r="17">
          <cell r="B17" t="str">
            <v>Rent (Total)</v>
          </cell>
          <cell r="E17">
            <v>100</v>
          </cell>
        </row>
        <row r="19">
          <cell r="B19" t="str">
            <v>Cost</v>
          </cell>
          <cell r="D19">
            <v>350000</v>
          </cell>
          <cell r="E19">
            <v>77.522935779816521</v>
          </cell>
        </row>
        <row r="20">
          <cell r="D20">
            <v>3324</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treet Housing"/>
      <sheetName val="West Street Summary"/>
    </sheetNames>
    <sheetDataSet>
      <sheetData sheetId="0">
        <row r="1">
          <cell r="C1" t="str">
            <v>108 West Street, Bar Harbor, ME 04609</v>
          </cell>
        </row>
        <row r="3">
          <cell r="D3" t="str">
            <v>apartment</v>
          </cell>
        </row>
        <row r="4">
          <cell r="B4" t="str">
            <v>Security</v>
          </cell>
          <cell r="D4">
            <v>2</v>
          </cell>
          <cell r="E4">
            <v>90</v>
          </cell>
        </row>
        <row r="5">
          <cell r="B5" t="str">
            <v>Noise</v>
          </cell>
          <cell r="D5" t="str">
            <v>Noisy</v>
          </cell>
          <cell r="E5">
            <v>10</v>
          </cell>
        </row>
        <row r="6">
          <cell r="D6" t="str">
            <v>Partial</v>
          </cell>
        </row>
        <row r="7">
          <cell r="D7" t="str">
            <v>Sewer</v>
          </cell>
        </row>
        <row r="8">
          <cell r="B8" t="str">
            <v>Plumbing Quality</v>
          </cell>
          <cell r="E8">
            <v>100</v>
          </cell>
        </row>
        <row r="9">
          <cell r="D9">
            <v>6</v>
          </cell>
        </row>
        <row r="10">
          <cell r="D10" t="str">
            <v>Yes</v>
          </cell>
        </row>
        <row r="11">
          <cell r="B11" t="str">
            <v>Total Space</v>
          </cell>
          <cell r="D11">
            <v>3355</v>
          </cell>
          <cell r="E11">
            <v>65.529950350067281</v>
          </cell>
        </row>
        <row r="12">
          <cell r="D12">
            <v>21</v>
          </cell>
        </row>
        <row r="13">
          <cell r="D13">
            <v>7</v>
          </cell>
        </row>
        <row r="14">
          <cell r="B14" t="str">
            <v>Location</v>
          </cell>
          <cell r="D14">
            <v>0.5</v>
          </cell>
          <cell r="E14">
            <v>95.122942450071406</v>
          </cell>
        </row>
        <row r="15">
          <cell r="B15" t="str">
            <v>Internet Access</v>
          </cell>
          <cell r="D15">
            <v>50</v>
          </cell>
          <cell r="E15">
            <v>79.891147099179804</v>
          </cell>
        </row>
        <row r="16">
          <cell r="D16">
            <v>10</v>
          </cell>
        </row>
        <row r="17">
          <cell r="B17" t="str">
            <v>Rent (Total)</v>
          </cell>
          <cell r="E17">
            <v>100</v>
          </cell>
        </row>
        <row r="19">
          <cell r="B19" t="str">
            <v>Cost</v>
          </cell>
          <cell r="D19">
            <v>585000</v>
          </cell>
          <cell r="E19">
            <v>55.248618784530393</v>
          </cell>
        </row>
        <row r="20">
          <cell r="D20">
            <v>6019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zoomScale="145" zoomScaleNormal="145" workbookViewId="0">
      <selection activeCell="F12" sqref="F12"/>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1</v>
      </c>
    </row>
    <row r="2" spans="2:5" ht="15" customHeight="1" thickTop="1" thickBot="1" x14ac:dyDescent="0.3">
      <c r="B2" s="2" t="s">
        <v>2</v>
      </c>
      <c r="C2" s="3" t="s">
        <v>3</v>
      </c>
      <c r="D2" s="3" t="s">
        <v>4</v>
      </c>
      <c r="E2" s="4" t="s">
        <v>5</v>
      </c>
    </row>
    <row r="3" spans="2:5" ht="15" customHeight="1" thickTop="1" x14ac:dyDescent="0.25">
      <c r="B3" s="5" t="s">
        <v>6</v>
      </c>
      <c r="C3" s="6" t="s">
        <v>7</v>
      </c>
      <c r="D3" s="7" t="s">
        <v>8</v>
      </c>
      <c r="E3" s="8"/>
    </row>
    <row r="4" spans="2:5" ht="15" customHeight="1" x14ac:dyDescent="0.25">
      <c r="B4" s="9" t="s">
        <v>9</v>
      </c>
      <c r="C4" s="6" t="s">
        <v>10</v>
      </c>
      <c r="D4" s="7">
        <v>4</v>
      </c>
      <c r="E4" s="8">
        <f>110-(D4*10)</f>
        <v>70</v>
      </c>
    </row>
    <row r="5" spans="2:5" ht="15" customHeight="1" x14ac:dyDescent="0.25">
      <c r="B5" s="9" t="s">
        <v>11</v>
      </c>
      <c r="C5" s="6" t="s">
        <v>12</v>
      </c>
      <c r="D5" s="10" t="s">
        <v>13</v>
      </c>
      <c r="E5" s="8">
        <f>IF(D5="Noisy",10,IF(D5="Mildly Quiet",75,IF(D5="Moderate",50,IF(D5="Mildly Noisy",25,100))))</f>
        <v>75</v>
      </c>
    </row>
    <row r="6" spans="2:5" ht="15" customHeight="1" x14ac:dyDescent="0.25">
      <c r="B6" s="9" t="s">
        <v>14</v>
      </c>
      <c r="C6" s="6" t="s">
        <v>15</v>
      </c>
      <c r="D6" s="7" t="s">
        <v>16</v>
      </c>
      <c r="E6" s="8">
        <f>IF(D6="Fully", 100,IF(D6="Partial",50,0))</f>
        <v>50</v>
      </c>
    </row>
    <row r="7" spans="2:5" ht="15" customHeight="1" x14ac:dyDescent="0.25">
      <c r="B7" s="9" t="s">
        <v>17</v>
      </c>
      <c r="C7" s="11" t="s">
        <v>18</v>
      </c>
      <c r="D7" s="7" t="s">
        <v>19</v>
      </c>
      <c r="E7" s="8"/>
    </row>
    <row r="8" spans="2:5" ht="15" customHeight="1" x14ac:dyDescent="0.25">
      <c r="B8" s="9" t="s">
        <v>20</v>
      </c>
      <c r="C8" s="12" t="s">
        <v>21</v>
      </c>
      <c r="D8" s="7">
        <v>7</v>
      </c>
      <c r="E8" s="8">
        <f>D8*10</f>
        <v>70</v>
      </c>
    </row>
    <row r="9" spans="2:5" ht="15" customHeight="1" x14ac:dyDescent="0.25">
      <c r="B9" s="9" t="s">
        <v>22</v>
      </c>
      <c r="C9" s="11" t="s">
        <v>23</v>
      </c>
      <c r="D9" s="7">
        <v>3</v>
      </c>
      <c r="E9" s="8"/>
    </row>
    <row r="10" spans="2:5" ht="15" customHeight="1" x14ac:dyDescent="0.25">
      <c r="B10" s="9" t="s">
        <v>24</v>
      </c>
      <c r="C10" s="6" t="s">
        <v>25</v>
      </c>
      <c r="D10" s="7" t="s">
        <v>26</v>
      </c>
      <c r="E10" s="8">
        <f>IF(D10="Yes", 100,0)</f>
        <v>100</v>
      </c>
    </row>
    <row r="11" spans="2:5" ht="15" customHeight="1" x14ac:dyDescent="0.25">
      <c r="B11" s="9" t="s">
        <v>27</v>
      </c>
      <c r="C11" s="6" t="s">
        <v>28</v>
      </c>
      <c r="D11" s="13">
        <v>2500</v>
      </c>
      <c r="E11" s="8">
        <f>100-(100*EXP(-D11/(D12*150)))</f>
        <v>75.06477912227038</v>
      </c>
    </row>
    <row r="12" spans="2:5" ht="15" customHeight="1" x14ac:dyDescent="0.25">
      <c r="B12" s="9" t="s">
        <v>29</v>
      </c>
      <c r="C12" s="11" t="s">
        <v>30</v>
      </c>
      <c r="D12" s="7">
        <v>12</v>
      </c>
      <c r="E12" s="8"/>
    </row>
    <row r="13" spans="2:5" ht="15" customHeight="1" x14ac:dyDescent="0.25">
      <c r="B13" s="9" t="s">
        <v>31</v>
      </c>
      <c r="C13" s="11" t="s">
        <v>32</v>
      </c>
      <c r="D13" s="7">
        <v>4</v>
      </c>
      <c r="E13" s="8"/>
    </row>
    <row r="14" spans="2:5" ht="15" customHeight="1" x14ac:dyDescent="0.25">
      <c r="B14" s="9" t="s">
        <v>33</v>
      </c>
      <c r="C14" s="6" t="s">
        <v>34</v>
      </c>
      <c r="D14" s="14">
        <v>3.5</v>
      </c>
      <c r="E14" s="8">
        <f>100*EXP(-D14/10)</f>
        <v>70.46880897187134</v>
      </c>
    </row>
    <row r="15" spans="2:5" ht="15" customHeight="1" x14ac:dyDescent="0.25">
      <c r="B15" s="9" t="s">
        <v>35</v>
      </c>
      <c r="C15" s="6" t="s">
        <v>36</v>
      </c>
      <c r="D15" s="15">
        <v>25</v>
      </c>
      <c r="E15" s="8">
        <f>100-100*EXP(-D15*128/(190*D12))</f>
        <v>75.426677235046768</v>
      </c>
    </row>
    <row r="16" spans="2:5" ht="15" customHeight="1" x14ac:dyDescent="0.25">
      <c r="B16" s="9" t="s">
        <v>37</v>
      </c>
      <c r="C16" s="11" t="s">
        <v>38</v>
      </c>
      <c r="D16" s="7">
        <v>6</v>
      </c>
      <c r="E16" s="8"/>
    </row>
    <row r="17" spans="2:5" ht="15" customHeight="1" x14ac:dyDescent="0.25">
      <c r="B17" s="9" t="s">
        <v>39</v>
      </c>
      <c r="C17" s="11" t="s">
        <v>40</v>
      </c>
      <c r="D17" s="16">
        <v>3600</v>
      </c>
      <c r="E17" s="8">
        <f>100*(1/(((D17/D12)/500)^2+1))</f>
        <v>73.529411764705884</v>
      </c>
    </row>
    <row r="18" spans="2:5" ht="15" customHeight="1" x14ac:dyDescent="0.25">
      <c r="B18" s="9" t="s">
        <v>41</v>
      </c>
      <c r="C18" s="11" t="s">
        <v>42</v>
      </c>
      <c r="D18" s="16">
        <f>D17/D12</f>
        <v>300</v>
      </c>
      <c r="E18" s="8"/>
    </row>
    <row r="19" spans="2:5" ht="15" customHeight="1" x14ac:dyDescent="0.25">
      <c r="B19" s="9" t="s">
        <v>43</v>
      </c>
      <c r="C19" s="11" t="s">
        <v>44</v>
      </c>
      <c r="D19" s="16"/>
      <c r="E19" s="8" t="str">
        <f>IF(D19="","",100*(1/((D19/650000)^2+1)))</f>
        <v/>
      </c>
    </row>
    <row r="20" spans="2:5" ht="15" customHeight="1" thickBot="1" x14ac:dyDescent="0.3">
      <c r="B20" s="9" t="s">
        <v>45</v>
      </c>
      <c r="C20" s="11" t="s">
        <v>46</v>
      </c>
      <c r="D20" s="16"/>
      <c r="E20" s="8"/>
    </row>
    <row r="21" spans="2:5" ht="15" customHeight="1" thickBot="1" x14ac:dyDescent="0.3">
      <c r="B21" s="17" t="s">
        <v>47</v>
      </c>
      <c r="C21" s="18" t="s">
        <v>48</v>
      </c>
      <c r="D21" s="19">
        <f>SUM(E4:E15)</f>
        <v>585.96026532918847</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topLeftCell="A24" zoomScaleNormal="115" workbookViewId="0">
      <selection activeCell="B39" sqref="B39"/>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"&amp;'[5]Prospect Ave Housing'!D3&amp;"-style residence is located on "&amp;'[5]Prospect Ave Housing'!C1&amp;", approximately "&amp;IF('[5]Prospect Ave Housing'!D14=1,"1 mile",'[5]Prospect Ave Housing'!D14&amp;" miles")&amp;" from the center of town in a "&amp;IF('[5]Prospect Ave Housing'!D5="Noisy","noisy",IF('[5]Prospect Ave Housing'!D5="Mild","mildly noisy","quiet"))&amp;" area. The livable space is "&amp;'[5]Prospect Ave Housing'!D11&amp;" ft^2 and there are "&amp;'[5]Prospect Ave Housing'!D13&amp;IF('[5]Prospect Ave Housing'!D6="Fully"," fully furnished",IF('[5]Prospect Ave Housing'!D6="Partial"," partially furnished"," unfurnished"))&amp;" bedrooms, allowing for a maximum of "&amp;'[5]Prospect Ave Housing'!D12&amp;" residents at one time. The location has a crime index rating of "&amp;'[5]Prospect Ave Housing'!D4&amp;" and has approximately "&amp;'[5]Prospect Ave Housing'!D16&amp;" parking spaces. Plumbing for the building’s "&amp;'[5]Prospect Ave Housing'!D9&amp;" bathrooms utilizes "&amp;IF('[5]Prospect Ave Housing'!D7="Sewer","public sewer and water","a septic system")&amp;", utilities "&amp;IF('[5]Prospect Ave Housing'!D10="YES","are","are not")&amp;" included, and the maximum Internet bandwidth available is  "&amp;'[5]Prospect Ave Housing'!D15&amp;" Mb/s. The total cost of rent will be $"&amp;'[5]Prospect Ave Housing'!D18&amp;" per person per week."</f>
        <v xml:space="preserve">    This commercial-style residence is located on 6 Prospect Ave, Bar Harbor, ME 04609, approximately 3.5 miles from the center of town in a noisy area. The livable space is 4290 ft^2 and there are 7 partially furnished bedrooms, allowing for a maximum of 21 residents at one time. The location has a crime index rating of 2 and has approximately 24 parking spaces. Plumbing for the building’s  bathrooms utilizes public sewer and water, utilities are included, and the maximum Internet bandwidth available is  50 Mb/s. The total cost of rent will be $0 per person per week.</v>
      </c>
      <c r="C25" s="21" t="str">
        <f>"    This "&amp;'[5]Prospect Ave Housing'!D3&amp;"-style residence is located on "&amp;'[5]Prospect Ave Housing'!C1&amp;", approximately "&amp;IF('[5]Prospect Ave Housing'!D14=1,"1 mile",'[5]Prospect Ave Housing'!D14&amp;" miles")&amp;" from the center of town in a "&amp;IF('[5]Prospect Ave Housing'!D5="Noisy","noisy",IF('[5]Prospect Ave Housing'!D5="Mildly Noisy","mildly noisy",IF('[5]Prospect Ave Housing'!D5="Moderate","moderately noisy",IF('[5]Prospect Ave Housing'!D5="Mildly Quiet","mildly quiet","quiet"))))&amp;" area. The livable space is "&amp;'[5]Prospect Ave Housing'!D11&amp;" ft^2 and there are "&amp;'[5]Prospect Ave Housing'!D13&amp;IF('[5]Prospect Ave Housing'!D6="Fully"," fully furnished",IF('[5]Prospect Ave Housing'!D6="Partial"," partially furnished"," unfurnished"))&amp;" bedrooms, allowing for a maximum of "&amp;'[5]Prospect Ave Housing'!D12&amp;" residents at one time. The location has a crime index rating of "&amp;'[5]Prospect Ave Housing'!D4&amp;" and has approximately "&amp;'[5]Prospect Ave Housing'!D16&amp;" parking spaces. Plumbing for the building’s "&amp;'[5]Prospect Ave Housing'!D9&amp;" bathrooms utilizes "&amp;IF('[5]Prospect Ave Housing'!D7="Sewer","public sewer and water,","a septic system,")&amp;" and the maximum Internet bandwidth available at this location is "&amp;'[5]Prospect Ave Housing'!D15&amp;" Mb/s. The overall cost will be $"&amp;'[5]Prospect Ave Housing'!D19&amp;" with a yearly tax estimate of $"&amp;'[5]Prospect Ave Housing'!D20&amp;"."</f>
        <v xml:space="preserve">    This commercial-style residence is located on 6 Prospect Ave, Bar Harbor, ME 04609, approximately 3.5 miles from the center of town in a noisy area. The livable space is 4290 ft^2 and there are 7 partially furnished bedrooms, allowing for a maximum of 21 residents at one time. The location has a crime index rating of 2 and has approximately 24 parking spaces. Plumbing for the building’s  bathrooms utilizes public sewer and water, and the maximum Internet bandwidth available at this location is 50 Mb/s. The overall cost will be $650000 with a yearly tax estimate of $5854.</v>
      </c>
    </row>
    <row r="26" spans="1:3" ht="12.75" customHeight="1" x14ac:dyDescent="0.25">
      <c r="B26" s="1" t="s">
        <v>50</v>
      </c>
      <c r="C26" s="1" t="s">
        <v>51</v>
      </c>
    </row>
    <row r="28" spans="1:3" ht="151.15" customHeight="1" x14ac:dyDescent="0.25">
      <c r="A28" s="1" t="s">
        <v>52</v>
      </c>
      <c r="B28" s="22"/>
      <c r="C28" s="21" t="s">
        <v>68</v>
      </c>
    </row>
  </sheetData>
  <pageMargins left="0.75" right="0.75" top="1" bottom="1" header="0.5" footer="0.5"/>
  <pageSetup paperSize="9"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zoomScaleNormal="100" workbookViewId="0">
      <selection activeCell="D16" sqref="D16"/>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69</v>
      </c>
    </row>
    <row r="2" spans="2:5" ht="15" customHeight="1" thickTop="1" thickBot="1" x14ac:dyDescent="0.3">
      <c r="B2" s="2" t="s">
        <v>2</v>
      </c>
      <c r="C2" s="3" t="s">
        <v>3</v>
      </c>
      <c r="D2" s="3" t="s">
        <v>4</v>
      </c>
      <c r="E2" s="4" t="s">
        <v>5</v>
      </c>
    </row>
    <row r="3" spans="2:5" ht="15" customHeight="1" thickTop="1" x14ac:dyDescent="0.25">
      <c r="B3" s="5" t="s">
        <v>6</v>
      </c>
      <c r="C3" s="6" t="s">
        <v>7</v>
      </c>
      <c r="D3" s="7" t="s">
        <v>8</v>
      </c>
      <c r="E3" s="8"/>
    </row>
    <row r="4" spans="2:5" ht="15" customHeight="1" x14ac:dyDescent="0.25">
      <c r="B4" s="9" t="s">
        <v>9</v>
      </c>
      <c r="C4" s="6" t="s">
        <v>10</v>
      </c>
      <c r="D4" s="7">
        <v>1</v>
      </c>
      <c r="E4" s="8">
        <f>110-(D4*10)</f>
        <v>100</v>
      </c>
    </row>
    <row r="5" spans="2:5" ht="15" customHeight="1" x14ac:dyDescent="0.25">
      <c r="B5" s="9" t="s">
        <v>11</v>
      </c>
      <c r="C5" s="6" t="s">
        <v>12</v>
      </c>
      <c r="D5" s="10" t="s">
        <v>57</v>
      </c>
      <c r="E5" s="8">
        <f>IF(D5="Noisy",10,IF(D5="Mildly Quiet",75,IF(D5="Moderate",50,IF(D5="Mildly Noisy",25,100))))</f>
        <v>100</v>
      </c>
    </row>
    <row r="6" spans="2:5" ht="15" customHeight="1" x14ac:dyDescent="0.25">
      <c r="B6" s="9" t="s">
        <v>14</v>
      </c>
      <c r="C6" s="6" t="s">
        <v>15</v>
      </c>
      <c r="D6" s="7" t="s">
        <v>61</v>
      </c>
      <c r="E6" s="8">
        <f>IF(D6="Fully", 100,IF(D6="Partial",50,0))</f>
        <v>0</v>
      </c>
    </row>
    <row r="7" spans="2:5" ht="15" customHeight="1" x14ac:dyDescent="0.25">
      <c r="B7" s="9" t="s">
        <v>17</v>
      </c>
      <c r="C7" s="11" t="s">
        <v>18</v>
      </c>
      <c r="D7" s="7" t="s">
        <v>70</v>
      </c>
      <c r="E7" s="8"/>
    </row>
    <row r="8" spans="2:5" ht="15" customHeight="1" x14ac:dyDescent="0.25">
      <c r="B8" s="9" t="s">
        <v>20</v>
      </c>
      <c r="C8" s="12" t="s">
        <v>21</v>
      </c>
      <c r="D8" s="7">
        <v>10</v>
      </c>
      <c r="E8" s="8">
        <f>D8*10</f>
        <v>100</v>
      </c>
    </row>
    <row r="9" spans="2:5" ht="15" customHeight="1" x14ac:dyDescent="0.25">
      <c r="B9" s="9" t="s">
        <v>22</v>
      </c>
      <c r="C9" s="11" t="s">
        <v>23</v>
      </c>
      <c r="D9" s="7">
        <v>3</v>
      </c>
      <c r="E9" s="8"/>
    </row>
    <row r="10" spans="2:5" ht="15" customHeight="1" x14ac:dyDescent="0.25">
      <c r="B10" s="9" t="s">
        <v>24</v>
      </c>
      <c r="C10" s="6" t="s">
        <v>25</v>
      </c>
      <c r="D10" s="7" t="s">
        <v>26</v>
      </c>
      <c r="E10" s="8">
        <f>IF(D10="Yes", 100,0)</f>
        <v>100</v>
      </c>
    </row>
    <row r="11" spans="2:5" ht="15" customHeight="1" x14ac:dyDescent="0.25">
      <c r="B11" s="9" t="s">
        <v>27</v>
      </c>
      <c r="C11" s="6" t="s">
        <v>28</v>
      </c>
      <c r="D11" s="13">
        <v>2484</v>
      </c>
      <c r="E11" s="8">
        <f>100-(100*EXP(-D11/(D12*150)))</f>
        <v>74.842144694024341</v>
      </c>
    </row>
    <row r="12" spans="2:5" ht="15" customHeight="1" x14ac:dyDescent="0.25">
      <c r="B12" s="9" t="s">
        <v>29</v>
      </c>
      <c r="C12" s="11" t="s">
        <v>30</v>
      </c>
      <c r="D12" s="7">
        <v>12</v>
      </c>
      <c r="E12" s="8"/>
    </row>
    <row r="13" spans="2:5" ht="15" customHeight="1" x14ac:dyDescent="0.25">
      <c r="B13" s="9" t="s">
        <v>31</v>
      </c>
      <c r="C13" s="11" t="s">
        <v>32</v>
      </c>
      <c r="D13" s="7">
        <v>4</v>
      </c>
      <c r="E13" s="8"/>
    </row>
    <row r="14" spans="2:5" ht="15" customHeight="1" x14ac:dyDescent="0.25">
      <c r="B14" s="9" t="s">
        <v>33</v>
      </c>
      <c r="C14" s="6" t="s">
        <v>34</v>
      </c>
      <c r="D14" s="14">
        <v>4.8</v>
      </c>
      <c r="E14" s="8">
        <f>100*EXP(-D14/10)</f>
        <v>61.878339180614084</v>
      </c>
    </row>
    <row r="15" spans="2:5" ht="15" customHeight="1" x14ac:dyDescent="0.25">
      <c r="B15" s="9" t="s">
        <v>35</v>
      </c>
      <c r="C15" s="6" t="s">
        <v>36</v>
      </c>
      <c r="D15" s="15">
        <v>50</v>
      </c>
      <c r="E15" s="8">
        <f>100-100*EXP(-D15*128/(190*D12))</f>
        <v>93.961518082894315</v>
      </c>
    </row>
    <row r="16" spans="2:5" ht="15" customHeight="1" x14ac:dyDescent="0.25">
      <c r="B16" s="9" t="s">
        <v>37</v>
      </c>
      <c r="C16" s="11" t="s">
        <v>38</v>
      </c>
      <c r="D16" s="7">
        <v>10</v>
      </c>
      <c r="E16" s="8"/>
    </row>
    <row r="17" spans="2:5" ht="15" customHeight="1" x14ac:dyDescent="0.25">
      <c r="B17" s="9" t="s">
        <v>39</v>
      </c>
      <c r="C17" s="11" t="s">
        <v>40</v>
      </c>
      <c r="D17" s="16"/>
      <c r="E17" s="8">
        <f>100*(1/(((D17/D12)/500)^2+1))</f>
        <v>100</v>
      </c>
    </row>
    <row r="18" spans="2:5" ht="15" customHeight="1" x14ac:dyDescent="0.25">
      <c r="B18" s="9" t="s">
        <v>41</v>
      </c>
      <c r="C18" s="11" t="s">
        <v>42</v>
      </c>
      <c r="D18" s="16"/>
      <c r="E18" s="8"/>
    </row>
    <row r="19" spans="2:5" ht="15" customHeight="1" x14ac:dyDescent="0.25">
      <c r="B19" s="9" t="s">
        <v>43</v>
      </c>
      <c r="C19" s="11" t="s">
        <v>44</v>
      </c>
      <c r="D19" s="16">
        <v>350000</v>
      </c>
      <c r="E19" s="8">
        <f>IF(D19="","",100*(1/((D19/650000)^2+1)))</f>
        <v>77.522935779816521</v>
      </c>
    </row>
    <row r="20" spans="2:5" ht="15" customHeight="1" thickBot="1" x14ac:dyDescent="0.3">
      <c r="B20" s="9" t="s">
        <v>45</v>
      </c>
      <c r="C20" s="11" t="s">
        <v>46</v>
      </c>
      <c r="D20" s="16">
        <v>3324</v>
      </c>
      <c r="E20" s="8"/>
    </row>
    <row r="21" spans="2:5" ht="15" customHeight="1" thickBot="1" x14ac:dyDescent="0.3">
      <c r="B21" s="17" t="s">
        <v>47</v>
      </c>
      <c r="C21" s="18" t="s">
        <v>48</v>
      </c>
      <c r="D21" s="19">
        <f>SUM(E4:E15)</f>
        <v>630.68200195753275</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topLeftCell="A24" zoomScaleNormal="115" workbookViewId="0">
      <selection activeCell="C39" sqref="C39"/>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"&amp;'[6]Norway Drive Housing'!D3&amp;"-style residence is located on "&amp;'[6]Norway Drive Housing'!C1&amp;", approximately "&amp;IF('[6]Norway Drive Housing'!D14=1,"1 mile",'[6]Norway Drive Housing'!D14&amp;" miles")&amp;" from the center of town in a "&amp;IF('[6]Norway Drive Housing'!D5="Noisy","noisy",IF('[6]Norway Drive Housing'!D5="Mild","mildly noisy","quiet"))&amp;" area. The livable space is "&amp;'[6]Norway Drive Housing'!D11&amp;" ft^2 and there are "&amp;'[6]Norway Drive Housing'!D13&amp;IF('[6]Norway Drive Housing'!D6="Fully"," fully furnished",IF('[6]Norway Drive Housing'!D6="Partial"," partially furnished"," unfurnished"))&amp;" bedrooms, allowing for a maximum of "&amp;'[6]Norway Drive Housing'!D12&amp;" residents at one time. The location has a crime index rating of "&amp;'[6]Norway Drive Housing'!D4&amp;" and has approximately "&amp;'[6]Norway Drive Housing'!D16&amp;" parking spaces. Plumbing for the building’s "&amp;'[6]Norway Drive Housing'!D9&amp;" bathrooms utilizes "&amp;IF('[6]Norway Drive Housing'!D7="Sewer","public sewer and water","a septic system")&amp;", utilities "&amp;IF('[6]Norway Drive Housing'!D10="YES","are","are not")&amp;" included, and the maximum Internet bandwidth available is  "&amp;'[6]Norway Drive Housing'!D15&amp;" Mb/s. The total cost of rent will be $"&amp;'[6]Norway Drive Housing'!D18&amp;" per person per week."</f>
        <v xml:space="preserve">    This house-style residence is located on 760 Norway Drive, Bar Harbor, ME 04609, approximately 4.8 miles from the center of town in a quiet area. The livable space is 2484 ft^2 and there are 4 unfurnished bedrooms, allowing for a maximum of 12 residents at one time. The location has a crime index rating of 1 and has approximately 10 parking spaces. Plumbing for the building’s 3 bathrooms utilizes a septic system, utilities are included, and the maximum Internet bandwidth available is  50 Mb/s. The total cost of rent will be $ per person per week.</v>
      </c>
      <c r="C25" s="21" t="str">
        <f>"    This "&amp;'[6]Norway Drive Housing'!D3&amp;"-style residence is located on "&amp;'[6]Norway Drive Housing'!C1&amp;", approximately "&amp;IF('[6]Norway Drive Housing'!D14=1,"1 mile",'[6]Norway Drive Housing'!D14&amp;" miles")&amp;" from the center of town in a "&amp;IF('[6]Norway Drive Housing'!D5="Noisy","noisy",IF('[6]Norway Drive Housing'!D5="Mildly Noisy","mildly noisy",IF('[6]Norway Drive Housing'!D5="Moderate","moderately noisy",IF('[6]Norway Drive Housing'!D5="Mildly Quiet","mildly quiet","quiet"))))&amp;" area. The livable space is "&amp;'[6]Norway Drive Housing'!D11&amp;" ft^2 and there are "&amp;'[6]Norway Drive Housing'!D13&amp;IF('[6]Norway Drive Housing'!D6="Fully"," fully furnished",IF('[6]Norway Drive Housing'!D6="Partial"," partially furnished"," unfurnished"))&amp;" bedrooms, allowing for a maximum of "&amp;'[6]Norway Drive Housing'!D12&amp;" residents at one time. The location has a crime index rating of "&amp;'[6]Norway Drive Housing'!D4&amp;" and has approximately "&amp;'[6]Norway Drive Housing'!D16&amp;" parking spaces. Plumbing for the building’s "&amp;'[6]Norway Drive Housing'!D9&amp;" bathrooms utilizes "&amp;IF('[6]Norway Drive Housing'!D7="Sewer","public sewer and water,","a septic system,")&amp;" and the maximum Internet bandwidth available at this location is "&amp;'[6]Norway Drive Housing'!D15&amp;" Mb/s. The overall cost will be $"&amp;'[6]Norway Drive Housing'!D19&amp;" with a yearly tax estimate of $"&amp;'[6]Norway Drive Housing'!D20&amp;"."</f>
        <v xml:space="preserve">    This house-style residence is located on 760 Norway Drive, Bar Harbor, ME 04609, approximately 4.8 miles from the center of town in a quiet area. The livable space is 2484 ft^2 and there are 4 unfurnished bedrooms, allowing for a maximum of 12 residents at one time. The location has a crime index rating of 1 and has approximately 10 parking spaces. Plumbing for the building’s 3 bathrooms utilizes a septic system, and the maximum Internet bandwidth available at this location is 50 Mb/s. The overall cost will be $350000 with a yearly tax estimate of $3324.</v>
      </c>
    </row>
    <row r="26" spans="1:3" ht="12.75" customHeight="1" x14ac:dyDescent="0.25">
      <c r="B26" s="1" t="s">
        <v>50</v>
      </c>
      <c r="C26" s="1" t="s">
        <v>51</v>
      </c>
    </row>
    <row r="28" spans="1:3" ht="150.94999999999999" customHeight="1" x14ac:dyDescent="0.25">
      <c r="A28" s="1" t="s">
        <v>52</v>
      </c>
      <c r="B28" s="22"/>
      <c r="C28" s="21" t="s">
        <v>71</v>
      </c>
    </row>
  </sheetData>
  <pageMargins left="0.75" right="0.75" top="1" bottom="1" header="0.5" footer="0.5"/>
  <pageSetup paperSize="9"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zoomScaleNormal="100" workbookViewId="0">
      <selection activeCell="G9" sqref="G9"/>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72</v>
      </c>
    </row>
    <row r="2" spans="2:5" ht="15" customHeight="1" thickTop="1" thickBot="1" x14ac:dyDescent="0.3">
      <c r="B2" s="2" t="s">
        <v>2</v>
      </c>
      <c r="C2" s="3" t="s">
        <v>3</v>
      </c>
      <c r="D2" s="3" t="s">
        <v>4</v>
      </c>
      <c r="E2" s="4" t="s">
        <v>5</v>
      </c>
    </row>
    <row r="3" spans="2:5" ht="15" customHeight="1" thickTop="1" x14ac:dyDescent="0.25">
      <c r="B3" s="5" t="s">
        <v>6</v>
      </c>
      <c r="C3" s="6" t="s">
        <v>7</v>
      </c>
      <c r="D3" s="7" t="s">
        <v>73</v>
      </c>
      <c r="E3" s="8"/>
    </row>
    <row r="4" spans="2:5" ht="15" customHeight="1" x14ac:dyDescent="0.25">
      <c r="B4" s="9" t="s">
        <v>9</v>
      </c>
      <c r="C4" s="6" t="s">
        <v>10</v>
      </c>
      <c r="D4" s="7">
        <v>2</v>
      </c>
      <c r="E4" s="8">
        <f>110-(D4*10)</f>
        <v>90</v>
      </c>
    </row>
    <row r="5" spans="2:5" ht="15" customHeight="1" x14ac:dyDescent="0.25">
      <c r="B5" s="9" t="s">
        <v>11</v>
      </c>
      <c r="C5" s="6" t="s">
        <v>12</v>
      </c>
      <c r="D5" s="10" t="s">
        <v>67</v>
      </c>
      <c r="E5" s="8">
        <f>IF(D5="Noisy",10,IF(D5="Mildly Quiet",75,IF(D5="Moderate",50,IF(D5="Mildly Noisy",25,100))))</f>
        <v>10</v>
      </c>
    </row>
    <row r="6" spans="2:5" ht="15" customHeight="1" x14ac:dyDescent="0.25">
      <c r="B6" s="9" t="s">
        <v>14</v>
      </c>
      <c r="C6" s="6" t="s">
        <v>15</v>
      </c>
      <c r="D6" s="7" t="s">
        <v>16</v>
      </c>
      <c r="E6" s="8">
        <f>IF(D6="Fully", 100,IF(D6="Partial",50,0))</f>
        <v>50</v>
      </c>
    </row>
    <row r="7" spans="2:5" ht="15" customHeight="1" x14ac:dyDescent="0.25">
      <c r="B7" s="9" t="s">
        <v>17</v>
      </c>
      <c r="C7" s="11" t="s">
        <v>18</v>
      </c>
      <c r="D7" s="7" t="s">
        <v>19</v>
      </c>
      <c r="E7" s="8"/>
    </row>
    <row r="8" spans="2:5" ht="15" customHeight="1" x14ac:dyDescent="0.25">
      <c r="B8" s="9" t="s">
        <v>20</v>
      </c>
      <c r="C8" s="12" t="s">
        <v>21</v>
      </c>
      <c r="D8" s="7">
        <v>10</v>
      </c>
      <c r="E8" s="8">
        <f>D8*10</f>
        <v>100</v>
      </c>
    </row>
    <row r="9" spans="2:5" ht="15" customHeight="1" x14ac:dyDescent="0.25">
      <c r="B9" s="9" t="s">
        <v>22</v>
      </c>
      <c r="C9" s="11" t="s">
        <v>23</v>
      </c>
      <c r="D9" s="7">
        <v>6</v>
      </c>
      <c r="E9" s="8"/>
    </row>
    <row r="10" spans="2:5" ht="15" customHeight="1" x14ac:dyDescent="0.25">
      <c r="B10" s="9" t="s">
        <v>24</v>
      </c>
      <c r="C10" s="6" t="s">
        <v>25</v>
      </c>
      <c r="D10" s="7" t="s">
        <v>26</v>
      </c>
      <c r="E10" s="8">
        <f>IF(D10="Yes", 100,0)</f>
        <v>100</v>
      </c>
    </row>
    <row r="11" spans="2:5" ht="15" customHeight="1" x14ac:dyDescent="0.25">
      <c r="B11" s="9" t="s">
        <v>27</v>
      </c>
      <c r="C11" s="6" t="s">
        <v>28</v>
      </c>
      <c r="D11" s="13">
        <v>3355</v>
      </c>
      <c r="E11" s="8">
        <f>100-(100*EXP(-D11/(D12*150)))</f>
        <v>65.529950350067281</v>
      </c>
    </row>
    <row r="12" spans="2:5" ht="15" customHeight="1" x14ac:dyDescent="0.25">
      <c r="B12" s="9" t="s">
        <v>29</v>
      </c>
      <c r="C12" s="11" t="s">
        <v>30</v>
      </c>
      <c r="D12" s="7">
        <v>21</v>
      </c>
      <c r="E12" s="8"/>
    </row>
    <row r="13" spans="2:5" ht="15" customHeight="1" x14ac:dyDescent="0.25">
      <c r="B13" s="9" t="s">
        <v>31</v>
      </c>
      <c r="C13" s="11" t="s">
        <v>32</v>
      </c>
      <c r="D13" s="7">
        <v>7</v>
      </c>
      <c r="E13" s="8"/>
    </row>
    <row r="14" spans="2:5" ht="15" customHeight="1" x14ac:dyDescent="0.25">
      <c r="B14" s="9" t="s">
        <v>33</v>
      </c>
      <c r="C14" s="6" t="s">
        <v>34</v>
      </c>
      <c r="D14" s="14">
        <v>0.5</v>
      </c>
      <c r="E14" s="8">
        <f>100*EXP(-D14/10)</f>
        <v>95.122942450071406</v>
      </c>
    </row>
    <row r="15" spans="2:5" ht="15" customHeight="1" x14ac:dyDescent="0.25">
      <c r="B15" s="9" t="s">
        <v>35</v>
      </c>
      <c r="C15" s="6" t="s">
        <v>36</v>
      </c>
      <c r="D15" s="15">
        <v>50</v>
      </c>
      <c r="E15" s="8">
        <f>100-100*EXP(-D15*128/(190*D12))</f>
        <v>79.891147099179804</v>
      </c>
    </row>
    <row r="16" spans="2:5" ht="15" customHeight="1" x14ac:dyDescent="0.25">
      <c r="B16" s="9" t="s">
        <v>37</v>
      </c>
      <c r="C16" s="11" t="s">
        <v>38</v>
      </c>
      <c r="D16" s="7">
        <v>10</v>
      </c>
      <c r="E16" s="8"/>
    </row>
    <row r="17" spans="2:5" ht="15" customHeight="1" x14ac:dyDescent="0.25">
      <c r="B17" s="9" t="s">
        <v>39</v>
      </c>
      <c r="C17" s="11" t="s">
        <v>40</v>
      </c>
      <c r="D17" s="16"/>
      <c r="E17" s="8">
        <f>100*(1/(((D17/D12)/500)^2+1))</f>
        <v>100</v>
      </c>
    </row>
    <row r="18" spans="2:5" ht="15" customHeight="1" x14ac:dyDescent="0.25">
      <c r="B18" s="9" t="s">
        <v>41</v>
      </c>
      <c r="C18" s="11" t="s">
        <v>42</v>
      </c>
      <c r="D18" s="16"/>
      <c r="E18" s="8"/>
    </row>
    <row r="19" spans="2:5" ht="15" customHeight="1" x14ac:dyDescent="0.25">
      <c r="B19" s="9" t="s">
        <v>43</v>
      </c>
      <c r="C19" s="11" t="s">
        <v>44</v>
      </c>
      <c r="D19" s="16">
        <v>585000</v>
      </c>
      <c r="E19" s="8">
        <f>IF(D19="","",100*(1/((D19/650000)^2+1)))</f>
        <v>55.248618784530393</v>
      </c>
    </row>
    <row r="20" spans="2:5" ht="15" customHeight="1" thickBot="1" x14ac:dyDescent="0.3">
      <c r="B20" s="9" t="s">
        <v>45</v>
      </c>
      <c r="C20" s="11" t="s">
        <v>46</v>
      </c>
      <c r="D20" s="16">
        <v>6019</v>
      </c>
      <c r="E20" s="8"/>
    </row>
    <row r="21" spans="2:5" ht="15" customHeight="1" thickBot="1" x14ac:dyDescent="0.3">
      <c r="B21" s="17" t="s">
        <v>47</v>
      </c>
      <c r="C21" s="18" t="s">
        <v>48</v>
      </c>
      <c r="D21" s="19">
        <f>SUM(E4:E15)</f>
        <v>590.54403989931848</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topLeftCell="A26" zoomScaleNormal="115" workbookViewId="0">
      <selection activeCell="B57" sqref="B57"/>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"&amp;'[7]West Street Housing'!D3&amp;"-style residence is located on "&amp;'[7]West Street Housing'!C1&amp;", approximately "&amp;IF('[7]West Street Housing'!D14=1,"1 mile",'[7]West Street Housing'!D14&amp;" miles")&amp;" from the center of town in a "&amp;IF('[7]West Street Housing'!D5="Noisy","noisy",IF('[7]West Street Housing'!D5="Mild","mildly noisy","quiet"))&amp;" area. The livable space is "&amp;'[7]West Street Housing'!D11&amp;" ft^2 and there are "&amp;'[7]West Street Housing'!D13&amp;IF('[7]West Street Housing'!D6="Fully"," fully furnished",IF('[7]West Street Housing'!D6="Partial"," partially furnished"," unfurnished"))&amp;" bedrooms, allowing for a maximum of "&amp;'[7]West Street Housing'!D12&amp;" residents at one time. The location has a crime index rating of "&amp;'[7]West Street Housing'!D4&amp;" and has approximately "&amp;'[7]West Street Housing'!D16&amp;" parking spaces. Plumbing for the building’s "&amp;'[7]West Street Housing'!D9&amp;" bathrooms utilizes "&amp;IF('[7]West Street Housing'!D7="Sewer","public sewer and water","a septic system")&amp;", utilities "&amp;IF('[7]West Street Housing'!D10="YES","are","are not")&amp;" included, and the maximum Internet bandwidth available is  "&amp;'[7]West Street Housing'!D15&amp;" Mb/s. The total cost of rent will be $"&amp;'[7]West Street Housing'!D18&amp;" per person per week."</f>
        <v xml:space="preserve">    This apartment-style residence is located on 108 West Street, Bar Harbor, ME 04609, approximately 0.5 miles from the center of town in a noisy area. The livable space is 3355 ft^2 and there are 7 partially furnished bedrooms, allowing for a maximum of 21 residents at one time. The location has a crime index rating of 2 and has approximately 10 parking spaces. Plumbing for the building’s 6 bathrooms utilizes public sewer and water, utilities are included, and the maximum Internet bandwidth available is  50 Mb/s. The total cost of rent will be $ per person per week.</v>
      </c>
      <c r="C25" s="21" t="str">
        <f>"    This "&amp;'[7]West Street Housing'!D3&amp;"-style residence is located on "&amp;'[7]West Street Housing'!C1&amp;", approximately "&amp;IF('[7]West Street Housing'!D14=1,"1 mile",'[7]West Street Housing'!D14&amp;" miles")&amp;" from the center of town in a "&amp;IF('[7]West Street Housing'!D5="Noisy","noisy",IF('[7]West Street Housing'!D5="Mildly Noisy","mildly noisy",IF('[7]West Street Housing'!D5="Moderate","moderately noisy",IF('[7]West Street Housing'!D5="Mildly Quiet","mildly quiet","quiet"))))&amp;" area. The livable space is "&amp;'[7]West Street Housing'!D11&amp;" ft^2 and there are "&amp;'[7]West Street Housing'!D13&amp;IF('[7]West Street Housing'!D6="Fully"," fully furnished",IF('[7]West Street Housing'!D6="Partial"," partially furnished"," unfurnished"))&amp;" bedrooms, allowing for a maximum of "&amp;'[7]West Street Housing'!D12&amp;" residents at one time. The location has a crime index rating of "&amp;'[7]West Street Housing'!D4&amp;" and has approximately "&amp;'[7]West Street Housing'!D16&amp;" parking spaces. Plumbing for the building’s "&amp;'[7]West Street Housing'!D9&amp;" bathrooms utilizes "&amp;IF('[7]West Street Housing'!D7="Sewer","public sewer and water,","a septic system,")&amp;" and the maximum Internet bandwidth available at this location is "&amp;'[7]West Street Housing'!D15&amp;" Mb/s. The overall cost will be $"&amp;'[7]West Street Housing'!D19&amp;" with a yearly tax estimate of $"&amp;'[7]West Street Housing'!D20&amp;"."</f>
        <v xml:space="preserve">    This apartment-style residence is located on 108 West Street, Bar Harbor, ME 04609, approximately 0.5 miles from the center of town in a noisy area. The livable space is 3355 ft^2 and there are 7 partially furnished bedrooms, allowing for a maximum of 21 residents at one time. The location has a crime index rating of 2 and has approximately 10 parking spaces. Plumbing for the building’s 6 bathrooms utilizes public sewer and water, and the maximum Internet bandwidth available at this location is 50 Mb/s. The overall cost will be $585000 with a yearly tax estimate of $6019.</v>
      </c>
    </row>
    <row r="26" spans="1:3" ht="12.75" customHeight="1" x14ac:dyDescent="0.25">
      <c r="B26" s="1" t="s">
        <v>50</v>
      </c>
      <c r="C26" s="1" t="s">
        <v>51</v>
      </c>
    </row>
    <row r="28" spans="1:3" ht="150.94999999999999" customHeight="1" x14ac:dyDescent="0.25">
      <c r="A28" s="1" t="s">
        <v>52</v>
      </c>
      <c r="B28" s="21" t="s">
        <v>74</v>
      </c>
      <c r="C28" s="21"/>
    </row>
  </sheetData>
  <pageMargins left="0.75" right="0.75" top="1" bottom="1" header="0.5" footer="0.5"/>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topLeftCell="C1" zoomScale="200" zoomScaleNormal="115" workbookViewId="0">
      <selection activeCell="B26" sqref="B26"/>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"&amp;'[1]Housing Ranking'!D3&amp;"-style residence is located on "&amp;'[1]Housing Ranking'!C1&amp;", approximately "&amp;IF('[1]Housing Ranking'!D14=1,"1 mile",'[1]Housing Ranking'!D14&amp;" miles")&amp;" from the center of town in a "&amp;IF('[1]Housing Ranking'!D5="Noisy","noisy",IF('[1]Housing Ranking'!D5="Mild","mildly noisy","quiet"))&amp;" area. The livable space is "&amp;'[1]Housing Ranking'!D11&amp;" ft^2 and there are "&amp;'[1]Housing Ranking'!D13&amp;IF('[1]Housing Ranking'!D6="Fully"," fully furnished",IF('[1]Housing Ranking'!D6="Partial"," partially furnished"," unfurnished"))&amp;" bedrooms, allowing for a maximum of "&amp;'[1]Housing Ranking'!D12&amp;" residents at one time. The location has a crime index rating of "&amp;'[1]Housing Ranking'!D4&amp;" and has approximately "&amp;'[1]Housing Ranking'!D16&amp;" parking spaces. Plumbing for the building’s "&amp;'[1]Housing Ranking'!D9&amp;" bathrooms utilizes "&amp;IF('[1]Housing Ranking'!D7="Sewer","public sewer and water","a septic system")&amp;", utilities "&amp;IF('[1]Housing Ranking'!D10="YES","are","are not")&amp;" included, and the maximum Internet bandwidth available is  "&amp;'[1]Housing Ranking'!D15&amp;" Mb/s. The total cost of rent will be $"&amp;'[1]Housing Ranking'!D18&amp;" per person per week."</f>
        <v xml:space="preserve">    This house-style residence is located on example address, approximately 3.5 miles from the center of town in a quiet area. The livable space is 2500 ft^2 and there are 4 partially furnished bedrooms, allowing for a maximum of 12 residents at one time. The location has a crime index rating of 4 and has approximately 6 parking spaces. Plumbing for the building’s 3 bathrooms utilizes public sewer and water, utilities are included, and the maximum Internet bandwidth available is  25 Mb/s. The total cost of rent will be $300 per person per week.</v>
      </c>
      <c r="C25" s="21" t="str">
        <f>"    This "&amp;'[1]Housing Ranking'!D3&amp;"-style residence is located on "&amp;'[1]Housing Ranking'!C1&amp;", approximately "&amp;IF('[1]Housing Ranking'!D14=1,"1 mile",'[1]Housing Ranking'!D14&amp;" miles")&amp;" from the center of town in a "&amp;IF('[1]Housing Ranking'!D5="Noisy","noisy",IF('[1]Housing Ranking'!D5="Mildly Noisy","mildly noisy",IF('[1]Housing Ranking'!D5="Moderate","moderately noisy",IF('[1]Housing Ranking'!D5="Mildly Quiet","mildly quiet","quiet"))))&amp;" area. The livable space is "&amp;'[1]Housing Ranking'!D11&amp;" ft^2 and there are "&amp;'[1]Housing Ranking'!D13&amp;IF('[1]Housing Ranking'!D6="Fully"," fully furnished",IF('[1]Housing Ranking'!D6="Partial"," partially furnished"," unfurnished"))&amp;" bedrooms, allowing for a maximum of "&amp;'[1]Housing Ranking'!D12&amp;" residents at one time. The location has a crime index rating of "&amp;'[1]Housing Ranking'!D4&amp;" and has approximately "&amp;'[1]Housing Ranking'!D16&amp;" parking spaces. Plumbing for the building’s "&amp;'[1]Housing Ranking'!D9&amp;" bathrooms utilizes "&amp;IF('[1]Housing Ranking'!D7="Sewer","public sewer and water,","a septic system,")&amp;" and the maximum Internet bandwidth available at this location is "&amp;'[1]Housing Ranking'!D15&amp;" Mb/s. The overall cost will be $"&amp;'[1]Housing Ranking'!D19&amp;" with a yearly tax estimate of $"&amp;'[1]Housing Ranking'!D20&amp;"."</f>
        <v xml:space="preserve">    This house-style residence is located on example address, approximately 3.5 miles from the center of town in a mildly quiet area. The livable space is 2500 ft^2 and there are 4 partially furnished bedrooms, allowing for a maximum of 12 residents at one time. The location has a crime index rating of 4 and has approximately 6 parking spaces. Plumbing for the building’s 3 bathrooms utilizes public sewer and water, and the maximum Internet bandwidth available at this location is 25 Mb/s. The overall cost will be $ with a yearly tax estimate of $.</v>
      </c>
    </row>
    <row r="26" spans="1:3" ht="12.75" customHeight="1" x14ac:dyDescent="0.25">
      <c r="B26" s="1" t="s">
        <v>50</v>
      </c>
      <c r="C26" s="1" t="s">
        <v>51</v>
      </c>
    </row>
    <row r="28" spans="1:3" ht="150.94999999999999" customHeight="1" x14ac:dyDescent="0.25">
      <c r="A28" s="1" t="s">
        <v>52</v>
      </c>
      <c r="B28" s="22"/>
      <c r="C28" s="21"/>
    </row>
  </sheetData>
  <pageMargins left="0.75" right="0.75" top="1" bottom="1" header="0.5" footer="0.5"/>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zoomScaleNormal="100" workbookViewId="0">
      <selection activeCell="G15" sqref="G15"/>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53</v>
      </c>
    </row>
    <row r="2" spans="2:5" ht="15" customHeight="1" thickTop="1" thickBot="1" x14ac:dyDescent="0.3">
      <c r="B2" s="2" t="s">
        <v>2</v>
      </c>
      <c r="C2" s="3" t="s">
        <v>3</v>
      </c>
      <c r="D2" s="3" t="s">
        <v>4</v>
      </c>
      <c r="E2" s="4" t="s">
        <v>5</v>
      </c>
    </row>
    <row r="3" spans="2:5" ht="15" customHeight="1" thickTop="1" x14ac:dyDescent="0.25">
      <c r="B3" s="5" t="s">
        <v>6</v>
      </c>
      <c r="C3" s="6" t="s">
        <v>7</v>
      </c>
      <c r="D3" s="7" t="s">
        <v>54</v>
      </c>
      <c r="E3" s="8"/>
    </row>
    <row r="4" spans="2:5" ht="15" customHeight="1" x14ac:dyDescent="0.25">
      <c r="B4" s="9" t="s">
        <v>9</v>
      </c>
      <c r="C4" s="6" t="s">
        <v>10</v>
      </c>
      <c r="D4" s="7">
        <v>1</v>
      </c>
      <c r="E4" s="8">
        <f>110-(D4*10)</f>
        <v>100</v>
      </c>
    </row>
    <row r="5" spans="2:5" ht="15" customHeight="1" x14ac:dyDescent="0.25">
      <c r="B5" s="9" t="s">
        <v>11</v>
      </c>
      <c r="C5" s="6" t="s">
        <v>12</v>
      </c>
      <c r="D5" s="10" t="s">
        <v>13</v>
      </c>
      <c r="E5" s="8">
        <f>IF(D5="Noisy",10,IF(D5="Mildly Quiet",75,IF(D5="Moderate",50,IF(D5="Mildly Noisy",25,100))))</f>
        <v>75</v>
      </c>
    </row>
    <row r="6" spans="2:5" ht="15" customHeight="1" x14ac:dyDescent="0.25">
      <c r="B6" s="9" t="s">
        <v>14</v>
      </c>
      <c r="C6" s="6" t="s">
        <v>15</v>
      </c>
      <c r="D6" s="7" t="s">
        <v>55</v>
      </c>
      <c r="E6" s="8">
        <f>IF(D6="Fully", 100,IF(D6="Partial",50,0))</f>
        <v>100</v>
      </c>
    </row>
    <row r="7" spans="2:5" ht="15" customHeight="1" x14ac:dyDescent="0.25">
      <c r="B7" s="9" t="s">
        <v>17</v>
      </c>
      <c r="C7" s="11" t="s">
        <v>18</v>
      </c>
      <c r="D7" s="7" t="s">
        <v>19</v>
      </c>
      <c r="E7" s="8"/>
    </row>
    <row r="8" spans="2:5" ht="15" customHeight="1" x14ac:dyDescent="0.25">
      <c r="B8" s="9" t="s">
        <v>20</v>
      </c>
      <c r="C8" s="12" t="s">
        <v>21</v>
      </c>
      <c r="D8" s="7">
        <v>7</v>
      </c>
      <c r="E8" s="8">
        <f>D8*10</f>
        <v>70</v>
      </c>
    </row>
    <row r="9" spans="2:5" ht="15" customHeight="1" x14ac:dyDescent="0.25">
      <c r="B9" s="9" t="s">
        <v>22</v>
      </c>
      <c r="C9" s="11" t="s">
        <v>23</v>
      </c>
      <c r="D9" s="7">
        <v>2</v>
      </c>
      <c r="E9" s="8"/>
    </row>
    <row r="10" spans="2:5" ht="15" customHeight="1" x14ac:dyDescent="0.25">
      <c r="B10" s="9" t="s">
        <v>24</v>
      </c>
      <c r="C10" s="6" t="s">
        <v>25</v>
      </c>
      <c r="D10" s="7" t="s">
        <v>26</v>
      </c>
      <c r="E10" s="8">
        <f>IF(D10="Yes", 100,0)</f>
        <v>100</v>
      </c>
    </row>
    <row r="11" spans="2:5" ht="15" customHeight="1" x14ac:dyDescent="0.25">
      <c r="B11" s="9" t="s">
        <v>27</v>
      </c>
      <c r="C11" s="6" t="s">
        <v>28</v>
      </c>
      <c r="D11" s="13">
        <v>1300</v>
      </c>
      <c r="E11" s="8">
        <f>100-(100*EXP(-D11/(D12*150)))</f>
        <v>57.964961549131807</v>
      </c>
    </row>
    <row r="12" spans="2:5" ht="15" customHeight="1" x14ac:dyDescent="0.25">
      <c r="B12" s="9" t="s">
        <v>29</v>
      </c>
      <c r="C12" s="11" t="s">
        <v>30</v>
      </c>
      <c r="D12" s="7">
        <v>10</v>
      </c>
      <c r="E12" s="8"/>
    </row>
    <row r="13" spans="2:5" ht="15" customHeight="1" x14ac:dyDescent="0.25">
      <c r="B13" s="9" t="s">
        <v>31</v>
      </c>
      <c r="C13" s="11" t="s">
        <v>32</v>
      </c>
      <c r="D13" s="7">
        <v>4</v>
      </c>
      <c r="E13" s="8"/>
    </row>
    <row r="14" spans="2:5" ht="15" customHeight="1" x14ac:dyDescent="0.25">
      <c r="B14" s="9" t="s">
        <v>33</v>
      </c>
      <c r="C14" s="6" t="s">
        <v>34</v>
      </c>
      <c r="D14" s="14">
        <v>0.9</v>
      </c>
      <c r="E14" s="8">
        <f>100*EXP(-D14/10)</f>
        <v>91.393118527122823</v>
      </c>
    </row>
    <row r="15" spans="2:5" ht="15" customHeight="1" x14ac:dyDescent="0.25">
      <c r="B15" s="9" t="s">
        <v>35</v>
      </c>
      <c r="C15" s="6" t="s">
        <v>36</v>
      </c>
      <c r="D15" s="15">
        <v>88</v>
      </c>
      <c r="E15" s="8">
        <f>100-100*EXP(-D15*128/(190*D12))</f>
        <v>99.73373170924414</v>
      </c>
    </row>
    <row r="16" spans="2:5" ht="15" customHeight="1" x14ac:dyDescent="0.25">
      <c r="B16" s="9" t="s">
        <v>37</v>
      </c>
      <c r="C16" s="11" t="s">
        <v>38</v>
      </c>
      <c r="D16" s="7">
        <v>10</v>
      </c>
      <c r="E16" s="8"/>
    </row>
    <row r="17" spans="2:5" ht="15" customHeight="1" x14ac:dyDescent="0.25">
      <c r="B17" s="9" t="s">
        <v>39</v>
      </c>
      <c r="C17" s="11" t="s">
        <v>40</v>
      </c>
      <c r="D17" s="16">
        <v>2000</v>
      </c>
      <c r="E17" s="8">
        <f>100*(1/(((D17/D12)/500)^2+1))</f>
        <v>86.206896551724128</v>
      </c>
    </row>
    <row r="18" spans="2:5" ht="15" customHeight="1" x14ac:dyDescent="0.25">
      <c r="B18" s="9" t="s">
        <v>41</v>
      </c>
      <c r="C18" s="11" t="s">
        <v>42</v>
      </c>
      <c r="D18" s="16">
        <f>D17/D12</f>
        <v>200</v>
      </c>
      <c r="E18" s="8"/>
    </row>
    <row r="19" spans="2:5" ht="15" customHeight="1" x14ac:dyDescent="0.25">
      <c r="B19" s="9" t="s">
        <v>43</v>
      </c>
      <c r="C19" s="11" t="s">
        <v>44</v>
      </c>
      <c r="D19" s="16"/>
      <c r="E19" s="8" t="str">
        <f>IF(D19="","",100*(1/((D19/650000)^2+1)))</f>
        <v/>
      </c>
    </row>
    <row r="20" spans="2:5" ht="15" customHeight="1" thickBot="1" x14ac:dyDescent="0.3">
      <c r="B20" s="9" t="s">
        <v>45</v>
      </c>
      <c r="C20" s="11" t="s">
        <v>46</v>
      </c>
      <c r="D20" s="16"/>
      <c r="E20" s="8"/>
    </row>
    <row r="21" spans="2:5" ht="15" customHeight="1" thickBot="1" x14ac:dyDescent="0.3">
      <c r="B21" s="17" t="s">
        <v>47</v>
      </c>
      <c r="C21" s="18" t="s">
        <v>48</v>
      </c>
      <c r="D21" s="19">
        <f>SUM(E4:E15)</f>
        <v>694.09181178549875</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topLeftCell="B1" zoomScaleNormal="115" workbookViewId="0">
      <selection activeCell="F26" sqref="F26"/>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"&amp;'[2]CoA Housing'!D3&amp;"-style residence is located on "&amp;'[2]CoA Housing'!C1&amp;", approximately "&amp;IF('[2]CoA Housing'!D14=1,"1 mile",'[2]CoA Housing'!D14&amp;" miles")&amp;" from the center of town in a "&amp;IF('[2]CoA Housing'!D5="Noisy","noisy",IF('[2]CoA Housing'!D5="Mild","mildly noisy","quiet"))&amp;" area. The livable space is "&amp;'[2]CoA Housing'!D11&amp;" ft^2 and there are "&amp;'[2]CoA Housing'!D13&amp;IF('[2]CoA Housing'!D6="Fully"," fully furnished",IF('[2]CoA Housing'!D6="Partial"," partially furnished"," unfurnished"))&amp;" bedrooms, allowing for a maximum of "&amp;'[2]CoA Housing'!D12&amp;" residents at one time. The location has a crime index rating of "&amp;'[2]CoA Housing'!D4&amp;" and has approximately "&amp;'[2]CoA Housing'!D16&amp;" parking spaces. Plumbing for the building’s "&amp;'[2]CoA Housing'!D9&amp;" bathrooms utilizes "&amp;IF('[2]CoA Housing'!D7="Sewer","public sewer and water","a septic system")&amp;", utilities "&amp;IF('[2]CoA Housing'!D10="YES","are","are not")&amp;" included, and the maximum Internet bandwidth available is  "&amp;'[2]CoA Housing'!D15&amp;" Mb/s. The total cost of rent will be $"&amp;'[2]CoA Housing'!D18&amp;" per person per week."</f>
        <v xml:space="preserve">    This dormitory-style residence is located on College of the Atlantic, 105 Eden Street, Bar Harbor, ME 01409, approximately 0.9 miles from the center of town in a quiet area. The livable space is 1300 ft^2 and there are 4 fully furnished bedrooms, allowing for a maximum of 10 residents at one time. The location has a crime index rating of 1 and has approximately 10 parking spaces. Plumbing for the building’s 2 bathrooms utilizes public sewer and water, utilities are included, and the maximum Internet bandwidth available is  88 Mb/s. The total cost of rent will be $200 per person per week.</v>
      </c>
      <c r="C25" s="21" t="str">
        <f>"    This "&amp;'[2]CoA Housing'!D3&amp;"-style residence is located on "&amp;'[2]CoA Housing'!C1&amp;", approximately "&amp;IF('[2]CoA Housing'!D14=1,"1 mile",'[2]CoA Housing'!D14&amp;" miles")&amp;" from the center of town in a "&amp;IF('[2]CoA Housing'!D5="Noisy","noisy",IF('[2]CoA Housing'!D5="Mildly Noisy","mildly noisy",IF('[2]CoA Housing'!D5="Moderate","moderately noisy",IF('[2]CoA Housing'!D5="Mildly Quiet","mildly quiet","quiet"))))&amp;" area. The livable space is "&amp;'[2]CoA Housing'!D11&amp;" ft^2 and there are "&amp;'[2]CoA Housing'!D13&amp;IF('[2]CoA Housing'!D6="Fully"," fully furnished",IF('[2]CoA Housing'!D6="Partial"," partially furnished"," unfurnished"))&amp;" bedrooms, allowing for a maximum of "&amp;'[2]CoA Housing'!D12&amp;" residents at one time. The location has a crime index rating of "&amp;'[2]CoA Housing'!D4&amp;" and has approximately "&amp;'[2]CoA Housing'!D16&amp;" parking spaces. Plumbing for the building’s "&amp;'[2]CoA Housing'!D9&amp;" bathrooms utilizes "&amp;IF('[2]CoA Housing'!D7="Sewer","public sewer and water,","a septic system,")&amp;" and the maximum Internet bandwidth available at this location is "&amp;'[2]CoA Housing'!D15&amp;" Mb/s. The overall cost will be $"&amp;'[2]CoA Housing'!D19&amp;" with a yearly tax estimate of $"&amp;'[2]CoA Housing'!D20&amp;"."</f>
        <v xml:space="preserve">    This dormitory-style residence is located on College of the Atlantic, 105 Eden Street, Bar Harbor, ME 01409, approximately 0.9 miles from the center of town in a mildly quiet area. The livable space is 1300 ft^2 and there are 4 fully furnished bedrooms, allowing for a maximum of 10 residents at one time. The location has a crime index rating of 1 and has approximately 10 parking spaces. Plumbing for the building’s 2 bathrooms utilizes public sewer and water, and the maximum Internet bandwidth available at this location is 88 Mb/s. The overall cost will be $ with a yearly tax estimate of $.</v>
      </c>
    </row>
    <row r="26" spans="1:3" ht="12.75" customHeight="1" x14ac:dyDescent="0.25">
      <c r="B26" s="1" t="s">
        <v>50</v>
      </c>
      <c r="C26" s="1" t="s">
        <v>51</v>
      </c>
    </row>
    <row r="28" spans="1:3" ht="150.94999999999999" customHeight="1" x14ac:dyDescent="0.25">
      <c r="A28" s="1" t="s">
        <v>52</v>
      </c>
      <c r="B28" s="22"/>
      <c r="C28" s="21"/>
    </row>
  </sheetData>
  <pageMargins left="0.75" right="0.75" top="1" bottom="1" header="0.5" footer="0.5"/>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A2" zoomScaleNormal="100" workbookViewId="0">
      <selection activeCell="F19" sqref="F19"/>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23" t="s">
        <v>56</v>
      </c>
    </row>
    <row r="2" spans="2:5" ht="15" customHeight="1" thickTop="1" thickBot="1" x14ac:dyDescent="0.3">
      <c r="B2" s="2" t="s">
        <v>2</v>
      </c>
      <c r="C2" s="3" t="s">
        <v>3</v>
      </c>
      <c r="D2" s="3" t="s">
        <v>4</v>
      </c>
      <c r="E2" s="4" t="s">
        <v>5</v>
      </c>
    </row>
    <row r="3" spans="2:5" ht="15" customHeight="1" thickTop="1" x14ac:dyDescent="0.25">
      <c r="B3" s="5" t="s">
        <v>6</v>
      </c>
      <c r="C3" s="6" t="s">
        <v>7</v>
      </c>
      <c r="D3" s="7" t="s">
        <v>54</v>
      </c>
      <c r="E3" s="8"/>
    </row>
    <row r="4" spans="2:5" ht="15" customHeight="1" x14ac:dyDescent="0.25">
      <c r="B4" s="9" t="s">
        <v>9</v>
      </c>
      <c r="C4" s="6" t="s">
        <v>10</v>
      </c>
      <c r="D4" s="7">
        <v>1</v>
      </c>
      <c r="E4" s="8">
        <f>110-(D4*10)</f>
        <v>100</v>
      </c>
    </row>
    <row r="5" spans="2:5" ht="15" customHeight="1" x14ac:dyDescent="0.25">
      <c r="B5" s="9" t="s">
        <v>11</v>
      </c>
      <c r="C5" s="6" t="s">
        <v>12</v>
      </c>
      <c r="D5" s="10" t="s">
        <v>57</v>
      </c>
      <c r="E5" s="8">
        <f>IF(D5="Noisy",10,IF(D5="Mildly Quiet",75,IF(D5="Moderate",50,IF(D5="Mildly Noisy",25,100))))</f>
        <v>100</v>
      </c>
    </row>
    <row r="6" spans="2:5" ht="15" customHeight="1" x14ac:dyDescent="0.25">
      <c r="B6" s="9" t="s">
        <v>14</v>
      </c>
      <c r="C6" s="6" t="s">
        <v>15</v>
      </c>
      <c r="D6" s="7" t="s">
        <v>55</v>
      </c>
      <c r="E6" s="8">
        <f>IF(D6="Fully", 100,IF(D6="Partial",50,0))</f>
        <v>100</v>
      </c>
    </row>
    <row r="7" spans="2:5" ht="15" customHeight="1" x14ac:dyDescent="0.25">
      <c r="B7" s="9" t="s">
        <v>17</v>
      </c>
      <c r="C7" s="11" t="s">
        <v>18</v>
      </c>
      <c r="D7" s="7" t="s">
        <v>19</v>
      </c>
      <c r="E7" s="8"/>
    </row>
    <row r="8" spans="2:5" ht="15" customHeight="1" x14ac:dyDescent="0.25">
      <c r="B8" s="9" t="s">
        <v>20</v>
      </c>
      <c r="C8" s="12" t="s">
        <v>21</v>
      </c>
      <c r="D8" s="7">
        <v>10</v>
      </c>
      <c r="E8" s="8">
        <f>D8*10</f>
        <v>100</v>
      </c>
    </row>
    <row r="9" spans="2:5" ht="15" customHeight="1" x14ac:dyDescent="0.25">
      <c r="B9" s="9" t="s">
        <v>22</v>
      </c>
      <c r="C9" s="11" t="s">
        <v>23</v>
      </c>
      <c r="D9" s="7">
        <v>4</v>
      </c>
      <c r="E9" s="8"/>
    </row>
    <row r="10" spans="2:5" ht="15" customHeight="1" x14ac:dyDescent="0.25">
      <c r="B10" s="9" t="s">
        <v>24</v>
      </c>
      <c r="C10" s="6" t="s">
        <v>25</v>
      </c>
      <c r="D10" s="7" t="s">
        <v>26</v>
      </c>
      <c r="E10" s="8">
        <f>IF(D10="Yes", 100,0)</f>
        <v>100</v>
      </c>
    </row>
    <row r="11" spans="2:5" ht="15" customHeight="1" x14ac:dyDescent="0.25">
      <c r="B11" s="9" t="s">
        <v>27</v>
      </c>
      <c r="C11" s="6" t="s">
        <v>28</v>
      </c>
      <c r="D11" s="13">
        <v>1800</v>
      </c>
      <c r="E11" s="8">
        <f>100-(100*EXP(-D11/(D12*150)))</f>
        <v>45.118836390597359</v>
      </c>
    </row>
    <row r="12" spans="2:5" ht="15" customHeight="1" x14ac:dyDescent="0.25">
      <c r="B12" s="9" t="s">
        <v>29</v>
      </c>
      <c r="C12" s="11" t="s">
        <v>30</v>
      </c>
      <c r="D12" s="7">
        <v>20</v>
      </c>
      <c r="E12" s="8"/>
    </row>
    <row r="13" spans="2:5" ht="15" customHeight="1" x14ac:dyDescent="0.25">
      <c r="B13" s="9" t="s">
        <v>31</v>
      </c>
      <c r="C13" s="11" t="s">
        <v>32</v>
      </c>
      <c r="D13" s="7">
        <v>5</v>
      </c>
      <c r="E13" s="8"/>
    </row>
    <row r="14" spans="2:5" ht="15" customHeight="1" x14ac:dyDescent="0.25">
      <c r="B14" s="9" t="s">
        <v>33</v>
      </c>
      <c r="C14" s="6" t="s">
        <v>34</v>
      </c>
      <c r="D14" s="14">
        <v>46.8</v>
      </c>
      <c r="E14" s="8">
        <f>100*EXP(-D14/10)</f>
        <v>0.92790138870647443</v>
      </c>
    </row>
    <row r="15" spans="2:5" ht="15" customHeight="1" x14ac:dyDescent="0.25">
      <c r="B15" s="9" t="s">
        <v>35</v>
      </c>
      <c r="C15" s="6" t="s">
        <v>36</v>
      </c>
      <c r="D15" s="15">
        <v>50</v>
      </c>
      <c r="E15" s="8">
        <f>100-100*EXP(-D15*128/(190*D12))</f>
        <v>81.440910673905051</v>
      </c>
    </row>
    <row r="16" spans="2:5" ht="15" customHeight="1" x14ac:dyDescent="0.25">
      <c r="B16" s="9" t="s">
        <v>37</v>
      </c>
      <c r="C16" s="11" t="s">
        <v>38</v>
      </c>
      <c r="D16" s="7">
        <v>20</v>
      </c>
      <c r="E16" s="8"/>
    </row>
    <row r="17" spans="2:5" ht="15" customHeight="1" x14ac:dyDescent="0.25">
      <c r="B17" s="9" t="s">
        <v>39</v>
      </c>
      <c r="C17" s="11" t="s">
        <v>40</v>
      </c>
      <c r="D17" s="16">
        <v>6000</v>
      </c>
      <c r="E17" s="8">
        <f>100*(1/(((D17/D12)/500)^2+1))</f>
        <v>73.529411764705884</v>
      </c>
    </row>
    <row r="18" spans="2:5" ht="15" customHeight="1" x14ac:dyDescent="0.25">
      <c r="B18" s="9" t="s">
        <v>41</v>
      </c>
      <c r="C18" s="11" t="s">
        <v>42</v>
      </c>
      <c r="D18" s="16">
        <f>D17/D12</f>
        <v>300</v>
      </c>
      <c r="E18" s="8"/>
    </row>
    <row r="19" spans="2:5" ht="15" customHeight="1" x14ac:dyDescent="0.25">
      <c r="B19" s="9" t="s">
        <v>43</v>
      </c>
      <c r="C19" s="11" t="s">
        <v>44</v>
      </c>
      <c r="D19" s="16"/>
      <c r="E19" s="8" t="str">
        <f>IF(D19="","",100*(1/((D19/650000)^2+1)))</f>
        <v/>
      </c>
    </row>
    <row r="20" spans="2:5" ht="15" customHeight="1" thickBot="1" x14ac:dyDescent="0.3">
      <c r="B20" s="9" t="s">
        <v>45</v>
      </c>
      <c r="C20" s="11" t="s">
        <v>46</v>
      </c>
      <c r="D20" s="16"/>
      <c r="E20" s="8"/>
    </row>
    <row r="21" spans="2:5" ht="15" customHeight="1" thickBot="1" x14ac:dyDescent="0.3">
      <c r="B21" s="17" t="s">
        <v>47</v>
      </c>
      <c r="C21" s="18" t="s">
        <v>48</v>
      </c>
      <c r="D21" s="19">
        <f>SUM(E4:E15)</f>
        <v>627.48764845320886</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9"/>
  <sheetViews>
    <sheetView topLeftCell="A19" zoomScale="125" zoomScaleNormal="115" workbookViewId="0">
      <selection activeCell="B28" sqref="B28"/>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"&amp;'[3]SERC Housing'!D3&amp;"-style residence is located on "&amp;'[3]SERC Housing'!C1&amp;", approximately "&amp;IF('[3]SERC Housing'!D14=1,"1 mile",'[3]SERC Housing'!D14&amp;" miles")&amp;" from the center of town in a "&amp;IF('[3]SERC Housing'!D5="Noisy","noisy",IF('[3]SERC Housing'!D5="Mild","mildly noisy","quiet"))&amp;" area. The livable space is "&amp;'[3]SERC Housing'!D11&amp;" ft^2 and there are "&amp;'[3]SERC Housing'!D13&amp;IF('[3]SERC Housing'!D6="Fully"," fully furnished",IF('[3]SERC Housing'!D6="Partial"," partially furnished"," unfurnished"))&amp;" bedrooms, allowing for a maximum of "&amp;'[3]SERC Housing'!D12&amp;" residents at one time. The location has a crime index rating of "&amp;'[3]SERC Housing'!D4&amp;" and has approximately "&amp;'[3]SERC Housing'!D16&amp;" parking spaces. Plumbing for the building’s "&amp;'[3]SERC Housing'!D9&amp;" bathrooms utilizes "&amp;IF('[3]SERC Housing'!D7="Sewer","public sewer and water","a septic system")&amp;", utilities "&amp;IF('[3]SERC Housing'!D10="YES","are","are not")&amp;" included, and the maximum Internet bandwidth available is  "&amp;'[3]SERC Housing'!D15&amp;" Mb/s. The total cost of rent will be $"&amp;'[3]SERC Housing'!D18&amp;" per person per week."</f>
        <v xml:space="preserve">    This dormitory-style residence is located on Schoodic Education and Research Center, Schoodic Point, Winter Harbor, ME 04693, approximately 46.8 miles from the center of town in a quiet area. The livable space is 1800 ft^2 and there are 5 fully furnished bedrooms, allowing for a maximum of 20 residents at one time. The location has a crime index rating of 1 and has approximately 20 parking spaces. Plumbing for the building’s 4 bathrooms utilizes public sewer and water, utilities are included, and the maximum Internet bandwidth available is  50 Mb/s. The total cost of rent will be $300 per person per week.</v>
      </c>
      <c r="C25" s="21" t="str">
        <f>"    This "&amp;'[3]SERC Housing'!D3&amp;"-style residence is located on "&amp;'[3]SERC Housing'!C1&amp;", approximately "&amp;IF('[3]SERC Housing'!D14=1,"1 mile",'[3]SERC Housing'!D14&amp;" miles")&amp;" from the center of town in a "&amp;IF('[3]SERC Housing'!D5="Noisy","noisy",IF('[3]SERC Housing'!D5="Mildly Noisy","mildly noisy",IF('[3]SERC Housing'!D5="Moderate","moderately noisy",IF('[3]SERC Housing'!D5="Mildly Quiet","mildly quiet","quiet"))))&amp;" area. The livable space is "&amp;'[3]SERC Housing'!D11&amp;" ft^2 and there are "&amp;'[3]SERC Housing'!D13&amp;IF('[3]SERC Housing'!D6="Fully"," fully furnished",IF('[3]SERC Housing'!D6="Partial"," partially furnished"," unfurnished"))&amp;" bedrooms, allowing for a maximum of "&amp;'[3]SERC Housing'!D12&amp;" residents at one time. The location has a crime index rating of "&amp;'[3]SERC Housing'!D4&amp;" and has approximately "&amp;'[3]SERC Housing'!D16&amp;" parking spaces. Plumbing for the building’s "&amp;'[3]SERC Housing'!D9&amp;" bathrooms utilizes "&amp;IF('[3]SERC Housing'!D7="Sewer","public sewer and water,","a septic system,")&amp;" and the maximum Internet bandwidth available at this location is "&amp;'[3]SERC Housing'!D15&amp;" Mb/s. The overall cost will be $"&amp;'[3]SERC Housing'!D19&amp;" with a yearly tax estimate of $"&amp;'[3]SERC Housing'!D20&amp;"."</f>
        <v xml:space="preserve">    This dormitory-style residence is located on Schoodic Education and Research Center, Schoodic Point, Winter Harbor, ME 04693, approximately 46.8 miles from the center of town in a quiet area. The livable space is 1800 ft^2 and there are 5 fully furnished bedrooms, allowing for a maximum of 20 residents at one time. The location has a crime index rating of 1 and has approximately 20 parking spaces. Plumbing for the building’s 4 bathrooms utilizes public sewer and water, and the maximum Internet bandwidth available at this location is 50 Mb/s. The overall cost will be $ with a yearly tax estimate of $.</v>
      </c>
    </row>
    <row r="26" spans="1:3" ht="12.75" customHeight="1" x14ac:dyDescent="0.25">
      <c r="B26" s="1" t="s">
        <v>50</v>
      </c>
      <c r="C26" s="1" t="s">
        <v>51</v>
      </c>
    </row>
    <row r="28" spans="1:3" ht="14.1" customHeight="1" x14ac:dyDescent="0.25">
      <c r="B28" s="24"/>
      <c r="C28" s="21"/>
    </row>
    <row r="29" spans="1:3" ht="275.10000000000002" customHeight="1" x14ac:dyDescent="0.25">
      <c r="A29" s="1" t="s">
        <v>52</v>
      </c>
      <c r="B29" s="25" t="s">
        <v>58</v>
      </c>
    </row>
  </sheetData>
  <pageMargins left="0.75" right="0.75" top="1" bottom="1" header="0.5" footer="0.5"/>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zoomScaleNormal="100" workbookViewId="0">
      <selection activeCell="G20" sqref="G20"/>
    </sheetView>
  </sheetViews>
  <sheetFormatPr defaultColWidth="8.7109375" defaultRowHeight="15" customHeight="1" x14ac:dyDescent="0.25"/>
  <cols>
    <col min="1" max="1" width="8" style="1" customWidth="1"/>
    <col min="2" max="2" width="34.28515625" style="1" bestFit="1" customWidth="1"/>
    <col min="3" max="3" width="41.140625" style="1" bestFit="1" customWidth="1"/>
    <col min="4" max="4" width="10.85546875" style="1" bestFit="1" customWidth="1"/>
    <col min="5"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41.140625" style="1" bestFit="1" customWidth="1"/>
    <col min="260" max="260" width="10.85546875" style="1" bestFit="1" customWidth="1"/>
    <col min="261"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41.140625" style="1" bestFit="1" customWidth="1"/>
    <col min="516" max="516" width="10.85546875" style="1" bestFit="1" customWidth="1"/>
    <col min="517"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41.140625" style="1" bestFit="1" customWidth="1"/>
    <col min="772" max="772" width="10.85546875" style="1" bestFit="1" customWidth="1"/>
    <col min="773"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41.140625" style="1" bestFit="1" customWidth="1"/>
    <col min="1028" max="1028" width="10.85546875" style="1" bestFit="1" customWidth="1"/>
    <col min="1029"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41.140625" style="1" bestFit="1" customWidth="1"/>
    <col min="1284" max="1284" width="10.85546875" style="1" bestFit="1" customWidth="1"/>
    <col min="1285"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41.140625" style="1" bestFit="1" customWidth="1"/>
    <col min="1540" max="1540" width="10.85546875" style="1" bestFit="1" customWidth="1"/>
    <col min="1541"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41.140625" style="1" bestFit="1" customWidth="1"/>
    <col min="1796" max="1796" width="10.85546875" style="1" bestFit="1" customWidth="1"/>
    <col min="1797"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41.140625" style="1" bestFit="1" customWidth="1"/>
    <col min="2052" max="2052" width="10.85546875" style="1" bestFit="1" customWidth="1"/>
    <col min="2053"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41.140625" style="1" bestFit="1" customWidth="1"/>
    <col min="2308" max="2308" width="10.85546875" style="1" bestFit="1" customWidth="1"/>
    <col min="2309"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41.140625" style="1" bestFit="1" customWidth="1"/>
    <col min="2564" max="2564" width="10.85546875" style="1" bestFit="1" customWidth="1"/>
    <col min="2565"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41.140625" style="1" bestFit="1" customWidth="1"/>
    <col min="2820" max="2820" width="10.85546875" style="1" bestFit="1" customWidth="1"/>
    <col min="2821"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41.140625" style="1" bestFit="1" customWidth="1"/>
    <col min="3076" max="3076" width="10.85546875" style="1" bestFit="1" customWidth="1"/>
    <col min="3077"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41.140625" style="1" bestFit="1" customWidth="1"/>
    <col min="3332" max="3332" width="10.85546875" style="1" bestFit="1" customWidth="1"/>
    <col min="3333"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41.140625" style="1" bestFit="1" customWidth="1"/>
    <col min="3588" max="3588" width="10.85546875" style="1" bestFit="1" customWidth="1"/>
    <col min="3589"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41.140625" style="1" bestFit="1" customWidth="1"/>
    <col min="3844" max="3844" width="10.85546875" style="1" bestFit="1" customWidth="1"/>
    <col min="3845"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41.140625" style="1" bestFit="1" customWidth="1"/>
    <col min="4100" max="4100" width="10.85546875" style="1" bestFit="1" customWidth="1"/>
    <col min="4101"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41.140625" style="1" bestFit="1" customWidth="1"/>
    <col min="4356" max="4356" width="10.85546875" style="1" bestFit="1" customWidth="1"/>
    <col min="4357"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41.140625" style="1" bestFit="1" customWidth="1"/>
    <col min="4612" max="4612" width="10.85546875" style="1" bestFit="1" customWidth="1"/>
    <col min="4613"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41.140625" style="1" bestFit="1" customWidth="1"/>
    <col min="4868" max="4868" width="10.85546875" style="1" bestFit="1" customWidth="1"/>
    <col min="4869"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41.140625" style="1" bestFit="1" customWidth="1"/>
    <col min="5124" max="5124" width="10.85546875" style="1" bestFit="1" customWidth="1"/>
    <col min="5125"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41.140625" style="1" bestFit="1" customWidth="1"/>
    <col min="5380" max="5380" width="10.85546875" style="1" bestFit="1" customWidth="1"/>
    <col min="5381"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41.140625" style="1" bestFit="1" customWidth="1"/>
    <col min="5636" max="5636" width="10.85546875" style="1" bestFit="1" customWidth="1"/>
    <col min="5637"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41.140625" style="1" bestFit="1" customWidth="1"/>
    <col min="5892" max="5892" width="10.85546875" style="1" bestFit="1" customWidth="1"/>
    <col min="5893"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41.140625" style="1" bestFit="1" customWidth="1"/>
    <col min="6148" max="6148" width="10.85546875" style="1" bestFit="1" customWidth="1"/>
    <col min="6149"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41.140625" style="1" bestFit="1" customWidth="1"/>
    <col min="6404" max="6404" width="10.85546875" style="1" bestFit="1" customWidth="1"/>
    <col min="6405"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41.140625" style="1" bestFit="1" customWidth="1"/>
    <col min="6660" max="6660" width="10.85546875" style="1" bestFit="1" customWidth="1"/>
    <col min="6661"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41.140625" style="1" bestFit="1" customWidth="1"/>
    <col min="6916" max="6916" width="10.85546875" style="1" bestFit="1" customWidth="1"/>
    <col min="6917"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41.140625" style="1" bestFit="1" customWidth="1"/>
    <col min="7172" max="7172" width="10.85546875" style="1" bestFit="1" customWidth="1"/>
    <col min="7173"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41.140625" style="1" bestFit="1" customWidth="1"/>
    <col min="7428" max="7428" width="10.85546875" style="1" bestFit="1" customWidth="1"/>
    <col min="7429"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41.140625" style="1" bestFit="1" customWidth="1"/>
    <col min="7684" max="7684" width="10.85546875" style="1" bestFit="1" customWidth="1"/>
    <col min="7685"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41.140625" style="1" bestFit="1" customWidth="1"/>
    <col min="7940" max="7940" width="10.85546875" style="1" bestFit="1" customWidth="1"/>
    <col min="7941"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41.140625" style="1" bestFit="1" customWidth="1"/>
    <col min="8196" max="8196" width="10.85546875" style="1" bestFit="1" customWidth="1"/>
    <col min="8197"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41.140625" style="1" bestFit="1" customWidth="1"/>
    <col min="8452" max="8452" width="10.85546875" style="1" bestFit="1" customWidth="1"/>
    <col min="8453"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41.140625" style="1" bestFit="1" customWidth="1"/>
    <col min="8708" max="8708" width="10.85546875" style="1" bestFit="1" customWidth="1"/>
    <col min="8709"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41.140625" style="1" bestFit="1" customWidth="1"/>
    <col min="8964" max="8964" width="10.85546875" style="1" bestFit="1" customWidth="1"/>
    <col min="8965"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41.140625" style="1" bestFit="1" customWidth="1"/>
    <col min="9220" max="9220" width="10.85546875" style="1" bestFit="1" customWidth="1"/>
    <col min="9221"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41.140625" style="1" bestFit="1" customWidth="1"/>
    <col min="9476" max="9476" width="10.85546875" style="1" bestFit="1" customWidth="1"/>
    <col min="9477"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41.140625" style="1" bestFit="1" customWidth="1"/>
    <col min="9732" max="9732" width="10.85546875" style="1" bestFit="1" customWidth="1"/>
    <col min="9733"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41.140625" style="1" bestFit="1" customWidth="1"/>
    <col min="9988" max="9988" width="10.85546875" style="1" bestFit="1" customWidth="1"/>
    <col min="9989"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41.140625" style="1" bestFit="1" customWidth="1"/>
    <col min="10244" max="10244" width="10.85546875" style="1" bestFit="1" customWidth="1"/>
    <col min="10245"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41.140625" style="1" bestFit="1" customWidth="1"/>
    <col min="10500" max="10500" width="10.85546875" style="1" bestFit="1" customWidth="1"/>
    <col min="10501"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41.140625" style="1" bestFit="1" customWidth="1"/>
    <col min="10756" max="10756" width="10.85546875" style="1" bestFit="1" customWidth="1"/>
    <col min="10757"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41.140625" style="1" bestFit="1" customWidth="1"/>
    <col min="11012" max="11012" width="10.85546875" style="1" bestFit="1" customWidth="1"/>
    <col min="11013"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41.140625" style="1" bestFit="1" customWidth="1"/>
    <col min="11268" max="11268" width="10.85546875" style="1" bestFit="1" customWidth="1"/>
    <col min="11269"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41.140625" style="1" bestFit="1" customWidth="1"/>
    <col min="11524" max="11524" width="10.85546875" style="1" bestFit="1" customWidth="1"/>
    <col min="11525"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41.140625" style="1" bestFit="1" customWidth="1"/>
    <col min="11780" max="11780" width="10.85546875" style="1" bestFit="1" customWidth="1"/>
    <col min="11781"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41.140625" style="1" bestFit="1" customWidth="1"/>
    <col min="12036" max="12036" width="10.85546875" style="1" bestFit="1" customWidth="1"/>
    <col min="12037"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41.140625" style="1" bestFit="1" customWidth="1"/>
    <col min="12292" max="12292" width="10.85546875" style="1" bestFit="1" customWidth="1"/>
    <col min="12293"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41.140625" style="1" bestFit="1" customWidth="1"/>
    <col min="12548" max="12548" width="10.85546875" style="1" bestFit="1" customWidth="1"/>
    <col min="12549"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41.140625" style="1" bestFit="1" customWidth="1"/>
    <col min="12804" max="12804" width="10.85546875" style="1" bestFit="1" customWidth="1"/>
    <col min="12805"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41.140625" style="1" bestFit="1" customWidth="1"/>
    <col min="13060" max="13060" width="10.85546875" style="1" bestFit="1" customWidth="1"/>
    <col min="13061"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41.140625" style="1" bestFit="1" customWidth="1"/>
    <col min="13316" max="13316" width="10.85546875" style="1" bestFit="1" customWidth="1"/>
    <col min="13317"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41.140625" style="1" bestFit="1" customWidth="1"/>
    <col min="13572" max="13572" width="10.85546875" style="1" bestFit="1" customWidth="1"/>
    <col min="13573"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41.140625" style="1" bestFit="1" customWidth="1"/>
    <col min="13828" max="13828" width="10.85546875" style="1" bestFit="1" customWidth="1"/>
    <col min="13829"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41.140625" style="1" bestFit="1" customWidth="1"/>
    <col min="14084" max="14084" width="10.85546875" style="1" bestFit="1" customWidth="1"/>
    <col min="14085"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41.140625" style="1" bestFit="1" customWidth="1"/>
    <col min="14340" max="14340" width="10.85546875" style="1" bestFit="1" customWidth="1"/>
    <col min="14341"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41.140625" style="1" bestFit="1" customWidth="1"/>
    <col min="14596" max="14596" width="10.85546875" style="1" bestFit="1" customWidth="1"/>
    <col min="14597"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41.140625" style="1" bestFit="1" customWidth="1"/>
    <col min="14852" max="14852" width="10.85546875" style="1" bestFit="1" customWidth="1"/>
    <col min="14853"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41.140625" style="1" bestFit="1" customWidth="1"/>
    <col min="15108" max="15108" width="10.85546875" style="1" bestFit="1" customWidth="1"/>
    <col min="15109"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41.140625" style="1" bestFit="1" customWidth="1"/>
    <col min="15364" max="15364" width="10.85546875" style="1" bestFit="1" customWidth="1"/>
    <col min="15365"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41.140625" style="1" bestFit="1" customWidth="1"/>
    <col min="15620" max="15620" width="10.85546875" style="1" bestFit="1" customWidth="1"/>
    <col min="15621"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41.140625" style="1" bestFit="1" customWidth="1"/>
    <col min="15876" max="15876" width="10.85546875" style="1" bestFit="1" customWidth="1"/>
    <col min="15877"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41.140625" style="1" bestFit="1" customWidth="1"/>
    <col min="16132" max="16132" width="10.85546875" style="1" bestFit="1" customWidth="1"/>
    <col min="16133"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59</v>
      </c>
    </row>
    <row r="2" spans="2:5" ht="15" customHeight="1" thickTop="1" thickBot="1" x14ac:dyDescent="0.3">
      <c r="B2" s="2" t="s">
        <v>2</v>
      </c>
      <c r="C2" s="3" t="s">
        <v>3</v>
      </c>
      <c r="D2" s="3" t="s">
        <v>4</v>
      </c>
      <c r="E2" s="4" t="s">
        <v>5</v>
      </c>
    </row>
    <row r="3" spans="2:5" ht="15" customHeight="1" thickTop="1" x14ac:dyDescent="0.25">
      <c r="B3" s="5" t="s">
        <v>6</v>
      </c>
      <c r="C3" s="6" t="s">
        <v>7</v>
      </c>
      <c r="D3" s="7" t="s">
        <v>8</v>
      </c>
      <c r="E3" s="8"/>
    </row>
    <row r="4" spans="2:5" ht="15" customHeight="1" x14ac:dyDescent="0.25">
      <c r="B4" s="9" t="s">
        <v>9</v>
      </c>
      <c r="C4" s="6" t="s">
        <v>10</v>
      </c>
      <c r="D4" s="7">
        <v>1</v>
      </c>
      <c r="E4" s="8">
        <f>110-(D4*10)</f>
        <v>100</v>
      </c>
    </row>
    <row r="5" spans="2:5" ht="15" customHeight="1" x14ac:dyDescent="0.25">
      <c r="B5" s="9" t="s">
        <v>11</v>
      </c>
      <c r="C5" s="6" t="s">
        <v>12</v>
      </c>
      <c r="D5" s="10" t="s">
        <v>60</v>
      </c>
      <c r="E5" s="8">
        <f>IF(D5="Noisy",10,IF(D5="Mildly Quiet",75,IF(D5="Moderate",50,IF(D5="Mildly Noisy",25,100))))</f>
        <v>100</v>
      </c>
    </row>
    <row r="6" spans="2:5" ht="15" customHeight="1" x14ac:dyDescent="0.25">
      <c r="B6" s="9" t="s">
        <v>14</v>
      </c>
      <c r="C6" s="6" t="s">
        <v>15</v>
      </c>
      <c r="D6" s="7" t="s">
        <v>61</v>
      </c>
      <c r="E6" s="8">
        <f>IF(D6="Fully", 100,IF(D6="Partial",50,0))</f>
        <v>0</v>
      </c>
    </row>
    <row r="7" spans="2:5" ht="15" customHeight="1" x14ac:dyDescent="0.25">
      <c r="B7" s="9" t="s">
        <v>17</v>
      </c>
      <c r="C7" s="11" t="s">
        <v>18</v>
      </c>
      <c r="D7" s="7" t="s">
        <v>62</v>
      </c>
      <c r="E7" s="8"/>
    </row>
    <row r="8" spans="2:5" ht="15" customHeight="1" x14ac:dyDescent="0.25">
      <c r="B8" s="9" t="s">
        <v>20</v>
      </c>
      <c r="C8" s="12" t="s">
        <v>21</v>
      </c>
      <c r="D8" s="7">
        <v>10</v>
      </c>
      <c r="E8" s="8">
        <f>D8*10</f>
        <v>100</v>
      </c>
    </row>
    <row r="9" spans="2:5" ht="15" customHeight="1" x14ac:dyDescent="0.25">
      <c r="B9" s="9" t="s">
        <v>22</v>
      </c>
      <c r="C9" s="11" t="s">
        <v>23</v>
      </c>
      <c r="D9" s="7">
        <v>3</v>
      </c>
      <c r="E9" s="8"/>
    </row>
    <row r="10" spans="2:5" ht="15" customHeight="1" x14ac:dyDescent="0.25">
      <c r="B10" s="9" t="s">
        <v>24</v>
      </c>
      <c r="C10" s="6" t="s">
        <v>25</v>
      </c>
      <c r="D10" s="7" t="s">
        <v>63</v>
      </c>
      <c r="E10" s="8">
        <f>IF(D10="Yes", 100,0)</f>
        <v>0</v>
      </c>
    </row>
    <row r="11" spans="2:5" ht="15" customHeight="1" x14ac:dyDescent="0.25">
      <c r="B11" s="9" t="s">
        <v>27</v>
      </c>
      <c r="C11" s="6" t="s">
        <v>28</v>
      </c>
      <c r="D11" s="13">
        <v>2752</v>
      </c>
      <c r="E11" s="8">
        <f>100-(100*EXP(-D11/(D12*150)))</f>
        <v>78.322360378457518</v>
      </c>
    </row>
    <row r="12" spans="2:5" ht="15" customHeight="1" x14ac:dyDescent="0.25">
      <c r="B12" s="9" t="s">
        <v>29</v>
      </c>
      <c r="C12" s="11" t="s">
        <v>30</v>
      </c>
      <c r="D12" s="7">
        <v>12</v>
      </c>
      <c r="E12" s="8"/>
    </row>
    <row r="13" spans="2:5" ht="15" customHeight="1" x14ac:dyDescent="0.25">
      <c r="B13" s="9" t="s">
        <v>31</v>
      </c>
      <c r="C13" s="11" t="s">
        <v>32</v>
      </c>
      <c r="D13" s="7">
        <v>4</v>
      </c>
      <c r="E13" s="8"/>
    </row>
    <row r="14" spans="2:5" ht="15" customHeight="1" x14ac:dyDescent="0.25">
      <c r="B14" s="9" t="s">
        <v>33</v>
      </c>
      <c r="C14" s="6" t="s">
        <v>34</v>
      </c>
      <c r="D14" s="14">
        <v>3.5</v>
      </c>
      <c r="E14" s="8">
        <f>100*EXP(-D14/10)</f>
        <v>70.46880897187134</v>
      </c>
    </row>
    <row r="15" spans="2:5" ht="15" customHeight="1" x14ac:dyDescent="0.25">
      <c r="B15" s="9" t="s">
        <v>35</v>
      </c>
      <c r="C15" s="6" t="s">
        <v>36</v>
      </c>
      <c r="D15" s="15">
        <v>50</v>
      </c>
      <c r="E15" s="8">
        <f>100-100*EXP(-D15*128/(190*D12))</f>
        <v>93.961518082894315</v>
      </c>
    </row>
    <row r="16" spans="2:5" ht="15" customHeight="1" x14ac:dyDescent="0.25">
      <c r="B16" s="9" t="s">
        <v>37</v>
      </c>
      <c r="C16" s="11" t="s">
        <v>38</v>
      </c>
      <c r="D16" s="7">
        <v>6</v>
      </c>
      <c r="E16" s="8"/>
    </row>
    <row r="17" spans="2:5" ht="15" customHeight="1" x14ac:dyDescent="0.25">
      <c r="B17" s="9" t="s">
        <v>39</v>
      </c>
      <c r="C17" s="11" t="s">
        <v>40</v>
      </c>
      <c r="D17" s="16"/>
      <c r="E17" s="8" t="str">
        <f>IF(D17="","",100*(1/(((D17/D12)/500)^2+1)))</f>
        <v/>
      </c>
    </row>
    <row r="18" spans="2:5" ht="15" customHeight="1" x14ac:dyDescent="0.25">
      <c r="B18" s="9" t="s">
        <v>41</v>
      </c>
      <c r="C18" s="11" t="s">
        <v>42</v>
      </c>
      <c r="D18" s="16"/>
      <c r="E18" s="8"/>
    </row>
    <row r="19" spans="2:5" ht="15" customHeight="1" x14ac:dyDescent="0.25">
      <c r="B19" s="9" t="s">
        <v>43</v>
      </c>
      <c r="C19" s="11" t="s">
        <v>44</v>
      </c>
      <c r="D19" s="16">
        <v>350000</v>
      </c>
      <c r="E19" s="8">
        <f>IF(D19="","",100*(1/((D19/650000)^2+1)))</f>
        <v>77.522935779816521</v>
      </c>
    </row>
    <row r="20" spans="2:5" ht="15" customHeight="1" thickBot="1" x14ac:dyDescent="0.3">
      <c r="B20" s="9" t="s">
        <v>45</v>
      </c>
      <c r="C20" s="11" t="s">
        <v>46</v>
      </c>
      <c r="D20" s="16">
        <v>3594</v>
      </c>
      <c r="E20" s="8"/>
    </row>
    <row r="21" spans="2:5" ht="15" customHeight="1" thickBot="1" x14ac:dyDescent="0.3">
      <c r="B21" s="17" t="s">
        <v>47</v>
      </c>
      <c r="C21" s="18" t="s">
        <v>48</v>
      </c>
      <c r="D21" s="19">
        <f>SUM(E4:E15)</f>
        <v>542.75268743322317</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28"/>
  <sheetViews>
    <sheetView zoomScaleNormal="115" workbookViewId="0">
      <selection activeCell="B28" sqref="B28"/>
    </sheetView>
  </sheetViews>
  <sheetFormatPr defaultColWidth="17.140625" defaultRowHeight="12.75" customHeight="1" x14ac:dyDescent="0.25"/>
  <cols>
    <col min="1" max="1" width="18.42578125" style="1" customWidth="1"/>
    <col min="2" max="2" width="53.42578125" style="1" customWidth="1"/>
    <col min="3" max="3" width="49.7109375" style="1" customWidth="1"/>
    <col min="4" max="20" width="17.140625" style="1" customWidth="1"/>
    <col min="21" max="256" width="17.140625" style="1"/>
    <col min="257" max="257" width="18.42578125" style="1" customWidth="1"/>
    <col min="258" max="258" width="53.42578125" style="1" customWidth="1"/>
    <col min="259" max="259" width="49.7109375" style="1" customWidth="1"/>
    <col min="260" max="276" width="17.140625" style="1" customWidth="1"/>
    <col min="277" max="512" width="17.140625" style="1"/>
    <col min="513" max="513" width="18.42578125" style="1" customWidth="1"/>
    <col min="514" max="514" width="53.42578125" style="1" customWidth="1"/>
    <col min="515" max="515" width="49.7109375" style="1" customWidth="1"/>
    <col min="516" max="532" width="17.140625" style="1" customWidth="1"/>
    <col min="533" max="768" width="17.140625" style="1"/>
    <col min="769" max="769" width="18.42578125" style="1" customWidth="1"/>
    <col min="770" max="770" width="53.42578125" style="1" customWidth="1"/>
    <col min="771" max="771" width="49.7109375" style="1" customWidth="1"/>
    <col min="772" max="788" width="17.140625" style="1" customWidth="1"/>
    <col min="789" max="1024" width="17.140625" style="1"/>
    <col min="1025" max="1025" width="18.42578125" style="1" customWidth="1"/>
    <col min="1026" max="1026" width="53.42578125" style="1" customWidth="1"/>
    <col min="1027" max="1027" width="49.7109375" style="1" customWidth="1"/>
    <col min="1028" max="1044" width="17.140625" style="1" customWidth="1"/>
    <col min="1045" max="1280" width="17.140625" style="1"/>
    <col min="1281" max="1281" width="18.42578125" style="1" customWidth="1"/>
    <col min="1282" max="1282" width="53.42578125" style="1" customWidth="1"/>
    <col min="1283" max="1283" width="49.7109375" style="1" customWidth="1"/>
    <col min="1284" max="1300" width="17.140625" style="1" customWidth="1"/>
    <col min="1301" max="1536" width="17.140625" style="1"/>
    <col min="1537" max="1537" width="18.42578125" style="1" customWidth="1"/>
    <col min="1538" max="1538" width="53.42578125" style="1" customWidth="1"/>
    <col min="1539" max="1539" width="49.7109375" style="1" customWidth="1"/>
    <col min="1540" max="1556" width="17.140625" style="1" customWidth="1"/>
    <col min="1557" max="1792" width="17.140625" style="1"/>
    <col min="1793" max="1793" width="18.42578125" style="1" customWidth="1"/>
    <col min="1794" max="1794" width="53.42578125" style="1" customWidth="1"/>
    <col min="1795" max="1795" width="49.7109375" style="1" customWidth="1"/>
    <col min="1796" max="1812" width="17.140625" style="1" customWidth="1"/>
    <col min="1813" max="2048" width="17.140625" style="1"/>
    <col min="2049" max="2049" width="18.42578125" style="1" customWidth="1"/>
    <col min="2050" max="2050" width="53.42578125" style="1" customWidth="1"/>
    <col min="2051" max="2051" width="49.7109375" style="1" customWidth="1"/>
    <col min="2052" max="2068" width="17.140625" style="1" customWidth="1"/>
    <col min="2069" max="2304" width="17.140625" style="1"/>
    <col min="2305" max="2305" width="18.42578125" style="1" customWidth="1"/>
    <col min="2306" max="2306" width="53.42578125" style="1" customWidth="1"/>
    <col min="2307" max="2307" width="49.7109375" style="1" customWidth="1"/>
    <col min="2308" max="2324" width="17.140625" style="1" customWidth="1"/>
    <col min="2325" max="2560" width="17.140625" style="1"/>
    <col min="2561" max="2561" width="18.42578125" style="1" customWidth="1"/>
    <col min="2562" max="2562" width="53.42578125" style="1" customWidth="1"/>
    <col min="2563" max="2563" width="49.7109375" style="1" customWidth="1"/>
    <col min="2564" max="2580" width="17.140625" style="1" customWidth="1"/>
    <col min="2581" max="2816" width="17.140625" style="1"/>
    <col min="2817" max="2817" width="18.42578125" style="1" customWidth="1"/>
    <col min="2818" max="2818" width="53.42578125" style="1" customWidth="1"/>
    <col min="2819" max="2819" width="49.7109375" style="1" customWidth="1"/>
    <col min="2820" max="2836" width="17.140625" style="1" customWidth="1"/>
    <col min="2837" max="3072" width="17.140625" style="1"/>
    <col min="3073" max="3073" width="18.42578125" style="1" customWidth="1"/>
    <col min="3074" max="3074" width="53.42578125" style="1" customWidth="1"/>
    <col min="3075" max="3075" width="49.7109375" style="1" customWidth="1"/>
    <col min="3076" max="3092" width="17.140625" style="1" customWidth="1"/>
    <col min="3093" max="3328" width="17.140625" style="1"/>
    <col min="3329" max="3329" width="18.42578125" style="1" customWidth="1"/>
    <col min="3330" max="3330" width="53.42578125" style="1" customWidth="1"/>
    <col min="3331" max="3331" width="49.7109375" style="1" customWidth="1"/>
    <col min="3332" max="3348" width="17.140625" style="1" customWidth="1"/>
    <col min="3349" max="3584" width="17.140625" style="1"/>
    <col min="3585" max="3585" width="18.42578125" style="1" customWidth="1"/>
    <col min="3586" max="3586" width="53.42578125" style="1" customWidth="1"/>
    <col min="3587" max="3587" width="49.7109375" style="1" customWidth="1"/>
    <col min="3588" max="3604" width="17.140625" style="1" customWidth="1"/>
    <col min="3605" max="3840" width="17.140625" style="1"/>
    <col min="3841" max="3841" width="18.42578125" style="1" customWidth="1"/>
    <col min="3842" max="3842" width="53.42578125" style="1" customWidth="1"/>
    <col min="3843" max="3843" width="49.7109375" style="1" customWidth="1"/>
    <col min="3844" max="3860" width="17.140625" style="1" customWidth="1"/>
    <col min="3861" max="4096" width="17.140625" style="1"/>
    <col min="4097" max="4097" width="18.42578125" style="1" customWidth="1"/>
    <col min="4098" max="4098" width="53.42578125" style="1" customWidth="1"/>
    <col min="4099" max="4099" width="49.7109375" style="1" customWidth="1"/>
    <col min="4100" max="4116" width="17.140625" style="1" customWidth="1"/>
    <col min="4117" max="4352" width="17.140625" style="1"/>
    <col min="4353" max="4353" width="18.42578125" style="1" customWidth="1"/>
    <col min="4354" max="4354" width="53.42578125" style="1" customWidth="1"/>
    <col min="4355" max="4355" width="49.7109375" style="1" customWidth="1"/>
    <col min="4356" max="4372" width="17.140625" style="1" customWidth="1"/>
    <col min="4373" max="4608" width="17.140625" style="1"/>
    <col min="4609" max="4609" width="18.42578125" style="1" customWidth="1"/>
    <col min="4610" max="4610" width="53.42578125" style="1" customWidth="1"/>
    <col min="4611" max="4611" width="49.7109375" style="1" customWidth="1"/>
    <col min="4612" max="4628" width="17.140625" style="1" customWidth="1"/>
    <col min="4629" max="4864" width="17.140625" style="1"/>
    <col min="4865" max="4865" width="18.42578125" style="1" customWidth="1"/>
    <col min="4866" max="4866" width="53.42578125" style="1" customWidth="1"/>
    <col min="4867" max="4867" width="49.7109375" style="1" customWidth="1"/>
    <col min="4868" max="4884" width="17.140625" style="1" customWidth="1"/>
    <col min="4885" max="5120" width="17.140625" style="1"/>
    <col min="5121" max="5121" width="18.42578125" style="1" customWidth="1"/>
    <col min="5122" max="5122" width="53.42578125" style="1" customWidth="1"/>
    <col min="5123" max="5123" width="49.7109375" style="1" customWidth="1"/>
    <col min="5124" max="5140" width="17.140625" style="1" customWidth="1"/>
    <col min="5141" max="5376" width="17.140625" style="1"/>
    <col min="5377" max="5377" width="18.42578125" style="1" customWidth="1"/>
    <col min="5378" max="5378" width="53.42578125" style="1" customWidth="1"/>
    <col min="5379" max="5379" width="49.7109375" style="1" customWidth="1"/>
    <col min="5380" max="5396" width="17.140625" style="1" customWidth="1"/>
    <col min="5397" max="5632" width="17.140625" style="1"/>
    <col min="5633" max="5633" width="18.42578125" style="1" customWidth="1"/>
    <col min="5634" max="5634" width="53.42578125" style="1" customWidth="1"/>
    <col min="5635" max="5635" width="49.7109375" style="1" customWidth="1"/>
    <col min="5636" max="5652" width="17.140625" style="1" customWidth="1"/>
    <col min="5653" max="5888" width="17.140625" style="1"/>
    <col min="5889" max="5889" width="18.42578125" style="1" customWidth="1"/>
    <col min="5890" max="5890" width="53.42578125" style="1" customWidth="1"/>
    <col min="5891" max="5891" width="49.7109375" style="1" customWidth="1"/>
    <col min="5892" max="5908" width="17.140625" style="1" customWidth="1"/>
    <col min="5909" max="6144" width="17.140625" style="1"/>
    <col min="6145" max="6145" width="18.42578125" style="1" customWidth="1"/>
    <col min="6146" max="6146" width="53.42578125" style="1" customWidth="1"/>
    <col min="6147" max="6147" width="49.7109375" style="1" customWidth="1"/>
    <col min="6148" max="6164" width="17.140625" style="1" customWidth="1"/>
    <col min="6165" max="6400" width="17.140625" style="1"/>
    <col min="6401" max="6401" width="18.42578125" style="1" customWidth="1"/>
    <col min="6402" max="6402" width="53.42578125" style="1" customWidth="1"/>
    <col min="6403" max="6403" width="49.7109375" style="1" customWidth="1"/>
    <col min="6404" max="6420" width="17.140625" style="1" customWidth="1"/>
    <col min="6421" max="6656" width="17.140625" style="1"/>
    <col min="6657" max="6657" width="18.42578125" style="1" customWidth="1"/>
    <col min="6658" max="6658" width="53.42578125" style="1" customWidth="1"/>
    <col min="6659" max="6659" width="49.7109375" style="1" customWidth="1"/>
    <col min="6660" max="6676" width="17.140625" style="1" customWidth="1"/>
    <col min="6677" max="6912" width="17.140625" style="1"/>
    <col min="6913" max="6913" width="18.42578125" style="1" customWidth="1"/>
    <col min="6914" max="6914" width="53.42578125" style="1" customWidth="1"/>
    <col min="6915" max="6915" width="49.7109375" style="1" customWidth="1"/>
    <col min="6916" max="6932" width="17.140625" style="1" customWidth="1"/>
    <col min="6933" max="7168" width="17.140625" style="1"/>
    <col min="7169" max="7169" width="18.42578125" style="1" customWidth="1"/>
    <col min="7170" max="7170" width="53.42578125" style="1" customWidth="1"/>
    <col min="7171" max="7171" width="49.7109375" style="1" customWidth="1"/>
    <col min="7172" max="7188" width="17.140625" style="1" customWidth="1"/>
    <col min="7189" max="7424" width="17.140625" style="1"/>
    <col min="7425" max="7425" width="18.42578125" style="1" customWidth="1"/>
    <col min="7426" max="7426" width="53.42578125" style="1" customWidth="1"/>
    <col min="7427" max="7427" width="49.7109375" style="1" customWidth="1"/>
    <col min="7428" max="7444" width="17.140625" style="1" customWidth="1"/>
    <col min="7445" max="7680" width="17.140625" style="1"/>
    <col min="7681" max="7681" width="18.42578125" style="1" customWidth="1"/>
    <col min="7682" max="7682" width="53.42578125" style="1" customWidth="1"/>
    <col min="7683" max="7683" width="49.7109375" style="1" customWidth="1"/>
    <col min="7684" max="7700" width="17.140625" style="1" customWidth="1"/>
    <col min="7701" max="7936" width="17.140625" style="1"/>
    <col min="7937" max="7937" width="18.42578125" style="1" customWidth="1"/>
    <col min="7938" max="7938" width="53.42578125" style="1" customWidth="1"/>
    <col min="7939" max="7939" width="49.7109375" style="1" customWidth="1"/>
    <col min="7940" max="7956" width="17.140625" style="1" customWidth="1"/>
    <col min="7957" max="8192" width="17.140625" style="1"/>
    <col min="8193" max="8193" width="18.42578125" style="1" customWidth="1"/>
    <col min="8194" max="8194" width="53.42578125" style="1" customWidth="1"/>
    <col min="8195" max="8195" width="49.7109375" style="1" customWidth="1"/>
    <col min="8196" max="8212" width="17.140625" style="1" customWidth="1"/>
    <col min="8213" max="8448" width="17.140625" style="1"/>
    <col min="8449" max="8449" width="18.42578125" style="1" customWidth="1"/>
    <col min="8450" max="8450" width="53.42578125" style="1" customWidth="1"/>
    <col min="8451" max="8451" width="49.7109375" style="1" customWidth="1"/>
    <col min="8452" max="8468" width="17.140625" style="1" customWidth="1"/>
    <col min="8469" max="8704" width="17.140625" style="1"/>
    <col min="8705" max="8705" width="18.42578125" style="1" customWidth="1"/>
    <col min="8706" max="8706" width="53.42578125" style="1" customWidth="1"/>
    <col min="8707" max="8707" width="49.7109375" style="1" customWidth="1"/>
    <col min="8708" max="8724" width="17.140625" style="1" customWidth="1"/>
    <col min="8725" max="8960" width="17.140625" style="1"/>
    <col min="8961" max="8961" width="18.42578125" style="1" customWidth="1"/>
    <col min="8962" max="8962" width="53.42578125" style="1" customWidth="1"/>
    <col min="8963" max="8963" width="49.7109375" style="1" customWidth="1"/>
    <col min="8964" max="8980" width="17.140625" style="1" customWidth="1"/>
    <col min="8981" max="9216" width="17.140625" style="1"/>
    <col min="9217" max="9217" width="18.42578125" style="1" customWidth="1"/>
    <col min="9218" max="9218" width="53.42578125" style="1" customWidth="1"/>
    <col min="9219" max="9219" width="49.7109375" style="1" customWidth="1"/>
    <col min="9220" max="9236" width="17.140625" style="1" customWidth="1"/>
    <col min="9237" max="9472" width="17.140625" style="1"/>
    <col min="9473" max="9473" width="18.42578125" style="1" customWidth="1"/>
    <col min="9474" max="9474" width="53.42578125" style="1" customWidth="1"/>
    <col min="9475" max="9475" width="49.7109375" style="1" customWidth="1"/>
    <col min="9476" max="9492" width="17.140625" style="1" customWidth="1"/>
    <col min="9493" max="9728" width="17.140625" style="1"/>
    <col min="9729" max="9729" width="18.42578125" style="1" customWidth="1"/>
    <col min="9730" max="9730" width="53.42578125" style="1" customWidth="1"/>
    <col min="9731" max="9731" width="49.7109375" style="1" customWidth="1"/>
    <col min="9732" max="9748" width="17.140625" style="1" customWidth="1"/>
    <col min="9749" max="9984" width="17.140625" style="1"/>
    <col min="9985" max="9985" width="18.42578125" style="1" customWidth="1"/>
    <col min="9986" max="9986" width="53.42578125" style="1" customWidth="1"/>
    <col min="9987" max="9987" width="49.7109375" style="1" customWidth="1"/>
    <col min="9988" max="10004" width="17.140625" style="1" customWidth="1"/>
    <col min="10005" max="10240" width="17.140625" style="1"/>
    <col min="10241" max="10241" width="18.42578125" style="1" customWidth="1"/>
    <col min="10242" max="10242" width="53.42578125" style="1" customWidth="1"/>
    <col min="10243" max="10243" width="49.7109375" style="1" customWidth="1"/>
    <col min="10244" max="10260" width="17.140625" style="1" customWidth="1"/>
    <col min="10261" max="10496" width="17.140625" style="1"/>
    <col min="10497" max="10497" width="18.42578125" style="1" customWidth="1"/>
    <col min="10498" max="10498" width="53.42578125" style="1" customWidth="1"/>
    <col min="10499" max="10499" width="49.7109375" style="1" customWidth="1"/>
    <col min="10500" max="10516" width="17.140625" style="1" customWidth="1"/>
    <col min="10517" max="10752" width="17.140625" style="1"/>
    <col min="10753" max="10753" width="18.42578125" style="1" customWidth="1"/>
    <col min="10754" max="10754" width="53.42578125" style="1" customWidth="1"/>
    <col min="10755" max="10755" width="49.7109375" style="1" customWidth="1"/>
    <col min="10756" max="10772" width="17.140625" style="1" customWidth="1"/>
    <col min="10773" max="11008" width="17.140625" style="1"/>
    <col min="11009" max="11009" width="18.42578125" style="1" customWidth="1"/>
    <col min="11010" max="11010" width="53.42578125" style="1" customWidth="1"/>
    <col min="11011" max="11011" width="49.7109375" style="1" customWidth="1"/>
    <col min="11012" max="11028" width="17.140625" style="1" customWidth="1"/>
    <col min="11029" max="11264" width="17.140625" style="1"/>
    <col min="11265" max="11265" width="18.42578125" style="1" customWidth="1"/>
    <col min="11266" max="11266" width="53.42578125" style="1" customWidth="1"/>
    <col min="11267" max="11267" width="49.7109375" style="1" customWidth="1"/>
    <col min="11268" max="11284" width="17.140625" style="1" customWidth="1"/>
    <col min="11285" max="11520" width="17.140625" style="1"/>
    <col min="11521" max="11521" width="18.42578125" style="1" customWidth="1"/>
    <col min="11522" max="11522" width="53.42578125" style="1" customWidth="1"/>
    <col min="11523" max="11523" width="49.7109375" style="1" customWidth="1"/>
    <col min="11524" max="11540" width="17.140625" style="1" customWidth="1"/>
    <col min="11541" max="11776" width="17.140625" style="1"/>
    <col min="11777" max="11777" width="18.42578125" style="1" customWidth="1"/>
    <col min="11778" max="11778" width="53.42578125" style="1" customWidth="1"/>
    <col min="11779" max="11779" width="49.7109375" style="1" customWidth="1"/>
    <col min="11780" max="11796" width="17.140625" style="1" customWidth="1"/>
    <col min="11797" max="12032" width="17.140625" style="1"/>
    <col min="12033" max="12033" width="18.42578125" style="1" customWidth="1"/>
    <col min="12034" max="12034" width="53.42578125" style="1" customWidth="1"/>
    <col min="12035" max="12035" width="49.7109375" style="1" customWidth="1"/>
    <col min="12036" max="12052" width="17.140625" style="1" customWidth="1"/>
    <col min="12053" max="12288" width="17.140625" style="1"/>
    <col min="12289" max="12289" width="18.42578125" style="1" customWidth="1"/>
    <col min="12290" max="12290" width="53.42578125" style="1" customWidth="1"/>
    <col min="12291" max="12291" width="49.7109375" style="1" customWidth="1"/>
    <col min="12292" max="12308" width="17.140625" style="1" customWidth="1"/>
    <col min="12309" max="12544" width="17.140625" style="1"/>
    <col min="12545" max="12545" width="18.42578125" style="1" customWidth="1"/>
    <col min="12546" max="12546" width="53.42578125" style="1" customWidth="1"/>
    <col min="12547" max="12547" width="49.7109375" style="1" customWidth="1"/>
    <col min="12548" max="12564" width="17.140625" style="1" customWidth="1"/>
    <col min="12565" max="12800" width="17.140625" style="1"/>
    <col min="12801" max="12801" width="18.42578125" style="1" customWidth="1"/>
    <col min="12802" max="12802" width="53.42578125" style="1" customWidth="1"/>
    <col min="12803" max="12803" width="49.7109375" style="1" customWidth="1"/>
    <col min="12804" max="12820" width="17.140625" style="1" customWidth="1"/>
    <col min="12821" max="13056" width="17.140625" style="1"/>
    <col min="13057" max="13057" width="18.42578125" style="1" customWidth="1"/>
    <col min="13058" max="13058" width="53.42578125" style="1" customWidth="1"/>
    <col min="13059" max="13059" width="49.7109375" style="1" customWidth="1"/>
    <col min="13060" max="13076" width="17.140625" style="1" customWidth="1"/>
    <col min="13077" max="13312" width="17.140625" style="1"/>
    <col min="13313" max="13313" width="18.42578125" style="1" customWidth="1"/>
    <col min="13314" max="13314" width="53.42578125" style="1" customWidth="1"/>
    <col min="13315" max="13315" width="49.7109375" style="1" customWidth="1"/>
    <col min="13316" max="13332" width="17.140625" style="1" customWidth="1"/>
    <col min="13333" max="13568" width="17.140625" style="1"/>
    <col min="13569" max="13569" width="18.42578125" style="1" customWidth="1"/>
    <col min="13570" max="13570" width="53.42578125" style="1" customWidth="1"/>
    <col min="13571" max="13571" width="49.7109375" style="1" customWidth="1"/>
    <col min="13572" max="13588" width="17.140625" style="1" customWidth="1"/>
    <col min="13589" max="13824" width="17.140625" style="1"/>
    <col min="13825" max="13825" width="18.42578125" style="1" customWidth="1"/>
    <col min="13826" max="13826" width="53.42578125" style="1" customWidth="1"/>
    <col min="13827" max="13827" width="49.7109375" style="1" customWidth="1"/>
    <col min="13828" max="13844" width="17.140625" style="1" customWidth="1"/>
    <col min="13845" max="14080" width="17.140625" style="1"/>
    <col min="14081" max="14081" width="18.42578125" style="1" customWidth="1"/>
    <col min="14082" max="14082" width="53.42578125" style="1" customWidth="1"/>
    <col min="14083" max="14083" width="49.7109375" style="1" customWidth="1"/>
    <col min="14084" max="14100" width="17.140625" style="1" customWidth="1"/>
    <col min="14101" max="14336" width="17.140625" style="1"/>
    <col min="14337" max="14337" width="18.42578125" style="1" customWidth="1"/>
    <col min="14338" max="14338" width="53.42578125" style="1" customWidth="1"/>
    <col min="14339" max="14339" width="49.7109375" style="1" customWidth="1"/>
    <col min="14340" max="14356" width="17.140625" style="1" customWidth="1"/>
    <col min="14357" max="14592" width="17.140625" style="1"/>
    <col min="14593" max="14593" width="18.42578125" style="1" customWidth="1"/>
    <col min="14594" max="14594" width="53.42578125" style="1" customWidth="1"/>
    <col min="14595" max="14595" width="49.7109375" style="1" customWidth="1"/>
    <col min="14596" max="14612" width="17.140625" style="1" customWidth="1"/>
    <col min="14613" max="14848" width="17.140625" style="1"/>
    <col min="14849" max="14849" width="18.42578125" style="1" customWidth="1"/>
    <col min="14850" max="14850" width="53.42578125" style="1" customWidth="1"/>
    <col min="14851" max="14851" width="49.7109375" style="1" customWidth="1"/>
    <col min="14852" max="14868" width="17.140625" style="1" customWidth="1"/>
    <col min="14869" max="15104" width="17.140625" style="1"/>
    <col min="15105" max="15105" width="18.42578125" style="1" customWidth="1"/>
    <col min="15106" max="15106" width="53.42578125" style="1" customWidth="1"/>
    <col min="15107" max="15107" width="49.7109375" style="1" customWidth="1"/>
    <col min="15108" max="15124" width="17.140625" style="1" customWidth="1"/>
    <col min="15125" max="15360" width="17.140625" style="1"/>
    <col min="15361" max="15361" width="18.42578125" style="1" customWidth="1"/>
    <col min="15362" max="15362" width="53.42578125" style="1" customWidth="1"/>
    <col min="15363" max="15363" width="49.7109375" style="1" customWidth="1"/>
    <col min="15364" max="15380" width="17.140625" style="1" customWidth="1"/>
    <col min="15381" max="15616" width="17.140625" style="1"/>
    <col min="15617" max="15617" width="18.42578125" style="1" customWidth="1"/>
    <col min="15618" max="15618" width="53.42578125" style="1" customWidth="1"/>
    <col min="15619" max="15619" width="49.7109375" style="1" customWidth="1"/>
    <col min="15620" max="15636" width="17.140625" style="1" customWidth="1"/>
    <col min="15637" max="15872" width="17.140625" style="1"/>
    <col min="15873" max="15873" width="18.42578125" style="1" customWidth="1"/>
    <col min="15874" max="15874" width="53.42578125" style="1" customWidth="1"/>
    <col min="15875" max="15875" width="49.7109375" style="1" customWidth="1"/>
    <col min="15876" max="15892" width="17.140625" style="1" customWidth="1"/>
    <col min="15893" max="16128" width="17.140625" style="1"/>
    <col min="16129" max="16129" width="18.42578125" style="1" customWidth="1"/>
    <col min="16130" max="16130" width="53.42578125" style="1" customWidth="1"/>
    <col min="16131" max="16131" width="49.7109375" style="1" customWidth="1"/>
    <col min="16132" max="16148" width="17.140625" style="1" customWidth="1"/>
    <col min="16149" max="16384" width="17.140625" style="1"/>
  </cols>
  <sheetData>
    <row r="25" spans="1:3" ht="183.75" customHeight="1" x14ac:dyDescent="0.25">
      <c r="A25" s="1" t="s">
        <v>49</v>
      </c>
      <c r="B25" s="21" t="str">
        <f>"    This "&amp;'[4]Eagle Lake Rd Housing'!D3&amp;"-style residence is located on "&amp;'[4]Eagle Lake Rd Housing'!C1&amp;", approximately "&amp;IF('[4]Eagle Lake Rd Housing'!D14=1,"1 mile",'[4]Eagle Lake Rd Housing'!D14&amp;" miles")&amp;" from the center of town in a "&amp;IF('[4]Eagle Lake Rd Housing'!D5="Noisy","noisy",IF('[4]Eagle Lake Rd Housing'!D5="Mild","mildly noisy","quiet"))&amp;" area. The livable space is "&amp;'[4]Eagle Lake Rd Housing'!D11&amp;" ft^2 and there are "&amp;'[4]Eagle Lake Rd Housing'!D13&amp;IF('[4]Eagle Lake Rd Housing'!D6="Fully"," fully furnished",IF('[4]Eagle Lake Rd Housing'!D6="Partial"," partially furnished"," unfurnished"))&amp;" bedrooms, allowing for a maximum of "&amp;'[4]Eagle Lake Rd Housing'!D12&amp;" residents at one time. The location has a crime index rating of "&amp;'[4]Eagle Lake Rd Housing'!D4&amp;" and has approximately "&amp;'[4]Eagle Lake Rd Housing'!D16&amp;" parking spaces. Plumbing for the building’s "&amp;'[4]Eagle Lake Rd Housing'!D9&amp;" bathrooms utilizes "&amp;IF('[4]Eagle Lake Rd Housing'!D7="Sewer","public sewer and water","a septic system")&amp;", utilities "&amp;IF('[4]Eagle Lake Rd Housing'!D10="YES","are","are not")&amp;" included, and the maximum Internet bandwidth available is  "&amp;'[4]Eagle Lake Rd Housing'!D15&amp;" Mb/s. The total cost of rent will be $"&amp;'[4]Eagle Lake Rd Housing'!D18&amp;" per person per week."</f>
        <v xml:space="preserve">    This house-style residence is located on 71 Eagle Lake Rd, Bar Harbor, ME 04609, approximately 3.5 miles from the center of town in a mildly noisy area. The livable space is 2752 ft^2 and there are 4 unfurnished bedrooms, allowing for a maximum of 12 residents at one time. The location has a crime index rating of 1 and has approximately 6 parking spaces. Plumbing for the building’s 3 bathrooms utilizes public sewer and water, utilities are not included, and the maximum Internet bandwidth available is  50 Mb/s. The total cost of rent will be $ per person per week.</v>
      </c>
      <c r="C25" s="21" t="str">
        <f>"    This "&amp;'[4]Eagle Lake Rd Housing'!D3&amp;"-style residence is located on "&amp;'[4]Eagle Lake Rd Housing'!C1&amp;", approximately "&amp;IF('[4]Eagle Lake Rd Housing'!D14=1,"1 mile",'[4]Eagle Lake Rd Housing'!D14&amp;" miles")&amp;" from the center of town in a "&amp;IF('[4]Eagle Lake Rd Housing'!D5="Noisy","noisy",IF('[4]Eagle Lake Rd Housing'!D5="Mildly Noisy","mildly noisy",IF('[4]Eagle Lake Rd Housing'!D5="Moderate","moderately noisy",IF('[4]Eagle Lake Rd Housing'!D5="Mildly Quiet","mildly quiet","quiet"))))&amp;" area. The livable space is "&amp;'[4]Eagle Lake Rd Housing'!D11&amp;" ft^2 and there are "&amp;'[4]Eagle Lake Rd Housing'!D13&amp;IF('[4]Eagle Lake Rd Housing'!D6="Fully"," fully furnished",IF('[4]Eagle Lake Rd Housing'!D6="Partial"," partially furnished"," unfurnished"))&amp;" bedrooms, allowing for a maximum of "&amp;'[4]Eagle Lake Rd Housing'!D12&amp;" residents at one time. The location has a crime index rating of "&amp;'[4]Eagle Lake Rd Housing'!D4&amp;" and has approximately "&amp;'[4]Eagle Lake Rd Housing'!D16&amp;" parking spaces. Plumbing for the building’s "&amp;'[4]Eagle Lake Rd Housing'!D9&amp;" bathrooms utilizes "&amp;IF('[4]Eagle Lake Rd Housing'!D7="Sewer","public sewer and water,","a septic system,")&amp;" and the maximum Internet bandwidth available at this location is "&amp;'[4]Eagle Lake Rd Housing'!D15&amp;" Mb/s. The overall cost will be $"&amp;'[4]Eagle Lake Rd Housing'!D19&amp;" with a yearly tax estimate of $"&amp;'[4]Eagle Lake Rd Housing'!D20&amp;"."</f>
        <v xml:space="preserve">    This house-style residence is located on 71 Eagle Lake Rd, Bar Harbor, ME 04609, approximately 3.5 miles from the center of town in a quiet area. The livable space is 2752 ft^2 and there are 4 unfurnished bedrooms, allowing for a maximum of 12 residents at one time. The location has a crime index rating of 1 and has approximately 6 parking spaces. Plumbing for the building’s 3 bathrooms utilizes public sewer and water, and the maximum Internet bandwidth available at this location is 50 Mb/s. The overall cost will be $350000 with a yearly tax estimate of $3594.</v>
      </c>
    </row>
    <row r="26" spans="1:3" ht="12.75" customHeight="1" x14ac:dyDescent="0.25">
      <c r="B26" s="1" t="s">
        <v>50</v>
      </c>
      <c r="C26" s="1" t="s">
        <v>51</v>
      </c>
    </row>
    <row r="28" spans="1:3" ht="150.94999999999999" customHeight="1" x14ac:dyDescent="0.25">
      <c r="A28" s="1" t="s">
        <v>52</v>
      </c>
      <c r="B28" s="22"/>
      <c r="C28" s="21" t="s">
        <v>64</v>
      </c>
    </row>
  </sheetData>
  <pageMargins left="0.75" right="0.75" top="1" bottom="1" header="0.5" footer="0.5"/>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zoomScaleNormal="100" workbookViewId="0">
      <selection activeCell="B35" sqref="B35"/>
    </sheetView>
  </sheetViews>
  <sheetFormatPr defaultColWidth="8.7109375" defaultRowHeight="15" customHeight="1" x14ac:dyDescent="0.25"/>
  <cols>
    <col min="1" max="1" width="8" style="1" customWidth="1"/>
    <col min="2" max="2" width="34.28515625" style="1" bestFit="1" customWidth="1"/>
    <col min="3" max="3" width="39.28515625" style="1" bestFit="1" customWidth="1"/>
    <col min="4" max="4" width="10.28515625" style="1" customWidth="1"/>
    <col min="5" max="5" width="5.85546875" style="1" bestFit="1" customWidth="1"/>
    <col min="6" max="6" width="9.140625" style="1" customWidth="1"/>
    <col min="7" max="7" width="8.7109375" style="1"/>
    <col min="8" max="8" width="9" style="1" customWidth="1"/>
    <col min="9" max="256" width="8.7109375" style="1"/>
    <col min="257" max="257" width="8" style="1" customWidth="1"/>
    <col min="258" max="258" width="34.28515625" style="1" bestFit="1" customWidth="1"/>
    <col min="259" max="259" width="39.28515625" style="1" bestFit="1" customWidth="1"/>
    <col min="260" max="260" width="10.28515625" style="1" customWidth="1"/>
    <col min="261" max="261" width="5.85546875" style="1" bestFit="1" customWidth="1"/>
    <col min="262" max="262" width="9.140625" style="1" customWidth="1"/>
    <col min="263" max="263" width="8.7109375" style="1"/>
    <col min="264" max="264" width="9" style="1" customWidth="1"/>
    <col min="265" max="512" width="8.7109375" style="1"/>
    <col min="513" max="513" width="8" style="1" customWidth="1"/>
    <col min="514" max="514" width="34.28515625" style="1" bestFit="1" customWidth="1"/>
    <col min="515" max="515" width="39.28515625" style="1" bestFit="1" customWidth="1"/>
    <col min="516" max="516" width="10.28515625" style="1" customWidth="1"/>
    <col min="517" max="517" width="5.85546875" style="1" bestFit="1" customWidth="1"/>
    <col min="518" max="518" width="9.140625" style="1" customWidth="1"/>
    <col min="519" max="519" width="8.7109375" style="1"/>
    <col min="520" max="520" width="9" style="1" customWidth="1"/>
    <col min="521" max="768" width="8.7109375" style="1"/>
    <col min="769" max="769" width="8" style="1" customWidth="1"/>
    <col min="770" max="770" width="34.28515625" style="1" bestFit="1" customWidth="1"/>
    <col min="771" max="771" width="39.28515625" style="1" bestFit="1" customWidth="1"/>
    <col min="772" max="772" width="10.28515625" style="1" customWidth="1"/>
    <col min="773" max="773" width="5.85546875" style="1" bestFit="1" customWidth="1"/>
    <col min="774" max="774" width="9.140625" style="1" customWidth="1"/>
    <col min="775" max="775" width="8.7109375" style="1"/>
    <col min="776" max="776" width="9" style="1" customWidth="1"/>
    <col min="777" max="1024" width="8.7109375" style="1"/>
    <col min="1025" max="1025" width="8" style="1" customWidth="1"/>
    <col min="1026" max="1026" width="34.28515625" style="1" bestFit="1" customWidth="1"/>
    <col min="1027" max="1027" width="39.28515625" style="1" bestFit="1" customWidth="1"/>
    <col min="1028" max="1028" width="10.28515625" style="1" customWidth="1"/>
    <col min="1029" max="1029" width="5.85546875" style="1" bestFit="1" customWidth="1"/>
    <col min="1030" max="1030" width="9.140625" style="1" customWidth="1"/>
    <col min="1031" max="1031" width="8.7109375" style="1"/>
    <col min="1032" max="1032" width="9" style="1" customWidth="1"/>
    <col min="1033" max="1280" width="8.7109375" style="1"/>
    <col min="1281" max="1281" width="8" style="1" customWidth="1"/>
    <col min="1282" max="1282" width="34.28515625" style="1" bestFit="1" customWidth="1"/>
    <col min="1283" max="1283" width="39.28515625" style="1" bestFit="1" customWidth="1"/>
    <col min="1284" max="1284" width="10.28515625" style="1" customWidth="1"/>
    <col min="1285" max="1285" width="5.85546875" style="1" bestFit="1" customWidth="1"/>
    <col min="1286" max="1286" width="9.140625" style="1" customWidth="1"/>
    <col min="1287" max="1287" width="8.7109375" style="1"/>
    <col min="1288" max="1288" width="9" style="1" customWidth="1"/>
    <col min="1289" max="1536" width="8.7109375" style="1"/>
    <col min="1537" max="1537" width="8" style="1" customWidth="1"/>
    <col min="1538" max="1538" width="34.28515625" style="1" bestFit="1" customWidth="1"/>
    <col min="1539" max="1539" width="39.28515625" style="1" bestFit="1" customWidth="1"/>
    <col min="1540" max="1540" width="10.28515625" style="1" customWidth="1"/>
    <col min="1541" max="1541" width="5.85546875" style="1" bestFit="1" customWidth="1"/>
    <col min="1542" max="1542" width="9.140625" style="1" customWidth="1"/>
    <col min="1543" max="1543" width="8.7109375" style="1"/>
    <col min="1544" max="1544" width="9" style="1" customWidth="1"/>
    <col min="1545" max="1792" width="8.7109375" style="1"/>
    <col min="1793" max="1793" width="8" style="1" customWidth="1"/>
    <col min="1794" max="1794" width="34.28515625" style="1" bestFit="1" customWidth="1"/>
    <col min="1795" max="1795" width="39.28515625" style="1" bestFit="1" customWidth="1"/>
    <col min="1796" max="1796" width="10.28515625" style="1" customWidth="1"/>
    <col min="1797" max="1797" width="5.85546875" style="1" bestFit="1" customWidth="1"/>
    <col min="1798" max="1798" width="9.140625" style="1" customWidth="1"/>
    <col min="1799" max="1799" width="8.7109375" style="1"/>
    <col min="1800" max="1800" width="9" style="1" customWidth="1"/>
    <col min="1801" max="2048" width="8.7109375" style="1"/>
    <col min="2049" max="2049" width="8" style="1" customWidth="1"/>
    <col min="2050" max="2050" width="34.28515625" style="1" bestFit="1" customWidth="1"/>
    <col min="2051" max="2051" width="39.28515625" style="1" bestFit="1" customWidth="1"/>
    <col min="2052" max="2052" width="10.28515625" style="1" customWidth="1"/>
    <col min="2053" max="2053" width="5.85546875" style="1" bestFit="1" customWidth="1"/>
    <col min="2054" max="2054" width="9.140625" style="1" customWidth="1"/>
    <col min="2055" max="2055" width="8.7109375" style="1"/>
    <col min="2056" max="2056" width="9" style="1" customWidth="1"/>
    <col min="2057" max="2304" width="8.7109375" style="1"/>
    <col min="2305" max="2305" width="8" style="1" customWidth="1"/>
    <col min="2306" max="2306" width="34.28515625" style="1" bestFit="1" customWidth="1"/>
    <col min="2307" max="2307" width="39.28515625" style="1" bestFit="1" customWidth="1"/>
    <col min="2308" max="2308" width="10.28515625" style="1" customWidth="1"/>
    <col min="2309" max="2309" width="5.85546875" style="1" bestFit="1" customWidth="1"/>
    <col min="2310" max="2310" width="9.140625" style="1" customWidth="1"/>
    <col min="2311" max="2311" width="8.7109375" style="1"/>
    <col min="2312" max="2312" width="9" style="1" customWidth="1"/>
    <col min="2313" max="2560" width="8.7109375" style="1"/>
    <col min="2561" max="2561" width="8" style="1" customWidth="1"/>
    <col min="2562" max="2562" width="34.28515625" style="1" bestFit="1" customWidth="1"/>
    <col min="2563" max="2563" width="39.28515625" style="1" bestFit="1" customWidth="1"/>
    <col min="2564" max="2564" width="10.28515625" style="1" customWidth="1"/>
    <col min="2565" max="2565" width="5.85546875" style="1" bestFit="1" customWidth="1"/>
    <col min="2566" max="2566" width="9.140625" style="1" customWidth="1"/>
    <col min="2567" max="2567" width="8.7109375" style="1"/>
    <col min="2568" max="2568" width="9" style="1" customWidth="1"/>
    <col min="2569" max="2816" width="8.7109375" style="1"/>
    <col min="2817" max="2817" width="8" style="1" customWidth="1"/>
    <col min="2818" max="2818" width="34.28515625" style="1" bestFit="1" customWidth="1"/>
    <col min="2819" max="2819" width="39.28515625" style="1" bestFit="1" customWidth="1"/>
    <col min="2820" max="2820" width="10.28515625" style="1" customWidth="1"/>
    <col min="2821" max="2821" width="5.85546875" style="1" bestFit="1" customWidth="1"/>
    <col min="2822" max="2822" width="9.140625" style="1" customWidth="1"/>
    <col min="2823" max="2823" width="8.7109375" style="1"/>
    <col min="2824" max="2824" width="9" style="1" customWidth="1"/>
    <col min="2825" max="3072" width="8.7109375" style="1"/>
    <col min="3073" max="3073" width="8" style="1" customWidth="1"/>
    <col min="3074" max="3074" width="34.28515625" style="1" bestFit="1" customWidth="1"/>
    <col min="3075" max="3075" width="39.28515625" style="1" bestFit="1" customWidth="1"/>
    <col min="3076" max="3076" width="10.28515625" style="1" customWidth="1"/>
    <col min="3077" max="3077" width="5.85546875" style="1" bestFit="1" customWidth="1"/>
    <col min="3078" max="3078" width="9.140625" style="1" customWidth="1"/>
    <col min="3079" max="3079" width="8.7109375" style="1"/>
    <col min="3080" max="3080" width="9" style="1" customWidth="1"/>
    <col min="3081" max="3328" width="8.7109375" style="1"/>
    <col min="3329" max="3329" width="8" style="1" customWidth="1"/>
    <col min="3330" max="3330" width="34.28515625" style="1" bestFit="1" customWidth="1"/>
    <col min="3331" max="3331" width="39.28515625" style="1" bestFit="1" customWidth="1"/>
    <col min="3332" max="3332" width="10.28515625" style="1" customWidth="1"/>
    <col min="3333" max="3333" width="5.85546875" style="1" bestFit="1" customWidth="1"/>
    <col min="3334" max="3334" width="9.140625" style="1" customWidth="1"/>
    <col min="3335" max="3335" width="8.7109375" style="1"/>
    <col min="3336" max="3336" width="9" style="1" customWidth="1"/>
    <col min="3337" max="3584" width="8.7109375" style="1"/>
    <col min="3585" max="3585" width="8" style="1" customWidth="1"/>
    <col min="3586" max="3586" width="34.28515625" style="1" bestFit="1" customWidth="1"/>
    <col min="3587" max="3587" width="39.28515625" style="1" bestFit="1" customWidth="1"/>
    <col min="3588" max="3588" width="10.28515625" style="1" customWidth="1"/>
    <col min="3589" max="3589" width="5.85546875" style="1" bestFit="1" customWidth="1"/>
    <col min="3590" max="3590" width="9.140625" style="1" customWidth="1"/>
    <col min="3591" max="3591" width="8.7109375" style="1"/>
    <col min="3592" max="3592" width="9" style="1" customWidth="1"/>
    <col min="3593" max="3840" width="8.7109375" style="1"/>
    <col min="3841" max="3841" width="8" style="1" customWidth="1"/>
    <col min="3842" max="3842" width="34.28515625" style="1" bestFit="1" customWidth="1"/>
    <col min="3843" max="3843" width="39.28515625" style="1" bestFit="1" customWidth="1"/>
    <col min="3844" max="3844" width="10.28515625" style="1" customWidth="1"/>
    <col min="3845" max="3845" width="5.85546875" style="1" bestFit="1" customWidth="1"/>
    <col min="3846" max="3846" width="9.140625" style="1" customWidth="1"/>
    <col min="3847" max="3847" width="8.7109375" style="1"/>
    <col min="3848" max="3848" width="9" style="1" customWidth="1"/>
    <col min="3849" max="4096" width="8.7109375" style="1"/>
    <col min="4097" max="4097" width="8" style="1" customWidth="1"/>
    <col min="4098" max="4098" width="34.28515625" style="1" bestFit="1" customWidth="1"/>
    <col min="4099" max="4099" width="39.28515625" style="1" bestFit="1" customWidth="1"/>
    <col min="4100" max="4100" width="10.28515625" style="1" customWidth="1"/>
    <col min="4101" max="4101" width="5.85546875" style="1" bestFit="1" customWidth="1"/>
    <col min="4102" max="4102" width="9.140625" style="1" customWidth="1"/>
    <col min="4103" max="4103" width="8.7109375" style="1"/>
    <col min="4104" max="4104" width="9" style="1" customWidth="1"/>
    <col min="4105" max="4352" width="8.7109375" style="1"/>
    <col min="4353" max="4353" width="8" style="1" customWidth="1"/>
    <col min="4354" max="4354" width="34.28515625" style="1" bestFit="1" customWidth="1"/>
    <col min="4355" max="4355" width="39.28515625" style="1" bestFit="1" customWidth="1"/>
    <col min="4356" max="4356" width="10.28515625" style="1" customWidth="1"/>
    <col min="4357" max="4357" width="5.85546875" style="1" bestFit="1" customWidth="1"/>
    <col min="4358" max="4358" width="9.140625" style="1" customWidth="1"/>
    <col min="4359" max="4359" width="8.7109375" style="1"/>
    <col min="4360" max="4360" width="9" style="1" customWidth="1"/>
    <col min="4361" max="4608" width="8.7109375" style="1"/>
    <col min="4609" max="4609" width="8" style="1" customWidth="1"/>
    <col min="4610" max="4610" width="34.28515625" style="1" bestFit="1" customWidth="1"/>
    <col min="4611" max="4611" width="39.28515625" style="1" bestFit="1" customWidth="1"/>
    <col min="4612" max="4612" width="10.28515625" style="1" customWidth="1"/>
    <col min="4613" max="4613" width="5.85546875" style="1" bestFit="1" customWidth="1"/>
    <col min="4614" max="4614" width="9.140625" style="1" customWidth="1"/>
    <col min="4615" max="4615" width="8.7109375" style="1"/>
    <col min="4616" max="4616" width="9" style="1" customWidth="1"/>
    <col min="4617" max="4864" width="8.7109375" style="1"/>
    <col min="4865" max="4865" width="8" style="1" customWidth="1"/>
    <col min="4866" max="4866" width="34.28515625" style="1" bestFit="1" customWidth="1"/>
    <col min="4867" max="4867" width="39.28515625" style="1" bestFit="1" customWidth="1"/>
    <col min="4868" max="4868" width="10.28515625" style="1" customWidth="1"/>
    <col min="4869" max="4869" width="5.85546875" style="1" bestFit="1" customWidth="1"/>
    <col min="4870" max="4870" width="9.140625" style="1" customWidth="1"/>
    <col min="4871" max="4871" width="8.7109375" style="1"/>
    <col min="4872" max="4872" width="9" style="1" customWidth="1"/>
    <col min="4873" max="5120" width="8.7109375" style="1"/>
    <col min="5121" max="5121" width="8" style="1" customWidth="1"/>
    <col min="5122" max="5122" width="34.28515625" style="1" bestFit="1" customWidth="1"/>
    <col min="5123" max="5123" width="39.28515625" style="1" bestFit="1" customWidth="1"/>
    <col min="5124" max="5124" width="10.28515625" style="1" customWidth="1"/>
    <col min="5125" max="5125" width="5.85546875" style="1" bestFit="1" customWidth="1"/>
    <col min="5126" max="5126" width="9.140625" style="1" customWidth="1"/>
    <col min="5127" max="5127" width="8.7109375" style="1"/>
    <col min="5128" max="5128" width="9" style="1" customWidth="1"/>
    <col min="5129" max="5376" width="8.7109375" style="1"/>
    <col min="5377" max="5377" width="8" style="1" customWidth="1"/>
    <col min="5378" max="5378" width="34.28515625" style="1" bestFit="1" customWidth="1"/>
    <col min="5379" max="5379" width="39.28515625" style="1" bestFit="1" customWidth="1"/>
    <col min="5380" max="5380" width="10.28515625" style="1" customWidth="1"/>
    <col min="5381" max="5381" width="5.85546875" style="1" bestFit="1" customWidth="1"/>
    <col min="5382" max="5382" width="9.140625" style="1" customWidth="1"/>
    <col min="5383" max="5383" width="8.7109375" style="1"/>
    <col min="5384" max="5384" width="9" style="1" customWidth="1"/>
    <col min="5385" max="5632" width="8.7109375" style="1"/>
    <col min="5633" max="5633" width="8" style="1" customWidth="1"/>
    <col min="5634" max="5634" width="34.28515625" style="1" bestFit="1" customWidth="1"/>
    <col min="5635" max="5635" width="39.28515625" style="1" bestFit="1" customWidth="1"/>
    <col min="5636" max="5636" width="10.28515625" style="1" customWidth="1"/>
    <col min="5637" max="5637" width="5.85546875" style="1" bestFit="1" customWidth="1"/>
    <col min="5638" max="5638" width="9.140625" style="1" customWidth="1"/>
    <col min="5639" max="5639" width="8.7109375" style="1"/>
    <col min="5640" max="5640" width="9" style="1" customWidth="1"/>
    <col min="5641" max="5888" width="8.7109375" style="1"/>
    <col min="5889" max="5889" width="8" style="1" customWidth="1"/>
    <col min="5890" max="5890" width="34.28515625" style="1" bestFit="1" customWidth="1"/>
    <col min="5891" max="5891" width="39.28515625" style="1" bestFit="1" customWidth="1"/>
    <col min="5892" max="5892" width="10.28515625" style="1" customWidth="1"/>
    <col min="5893" max="5893" width="5.85546875" style="1" bestFit="1" customWidth="1"/>
    <col min="5894" max="5894" width="9.140625" style="1" customWidth="1"/>
    <col min="5895" max="5895" width="8.7109375" style="1"/>
    <col min="5896" max="5896" width="9" style="1" customWidth="1"/>
    <col min="5897" max="6144" width="8.7109375" style="1"/>
    <col min="6145" max="6145" width="8" style="1" customWidth="1"/>
    <col min="6146" max="6146" width="34.28515625" style="1" bestFit="1" customWidth="1"/>
    <col min="6147" max="6147" width="39.28515625" style="1" bestFit="1" customWidth="1"/>
    <col min="6148" max="6148" width="10.28515625" style="1" customWidth="1"/>
    <col min="6149" max="6149" width="5.85546875" style="1" bestFit="1" customWidth="1"/>
    <col min="6150" max="6150" width="9.140625" style="1" customWidth="1"/>
    <col min="6151" max="6151" width="8.7109375" style="1"/>
    <col min="6152" max="6152" width="9" style="1" customWidth="1"/>
    <col min="6153" max="6400" width="8.7109375" style="1"/>
    <col min="6401" max="6401" width="8" style="1" customWidth="1"/>
    <col min="6402" max="6402" width="34.28515625" style="1" bestFit="1" customWidth="1"/>
    <col min="6403" max="6403" width="39.28515625" style="1" bestFit="1" customWidth="1"/>
    <col min="6404" max="6404" width="10.28515625" style="1" customWidth="1"/>
    <col min="6405" max="6405" width="5.85546875" style="1" bestFit="1" customWidth="1"/>
    <col min="6406" max="6406" width="9.140625" style="1" customWidth="1"/>
    <col min="6407" max="6407" width="8.7109375" style="1"/>
    <col min="6408" max="6408" width="9" style="1" customWidth="1"/>
    <col min="6409" max="6656" width="8.7109375" style="1"/>
    <col min="6657" max="6657" width="8" style="1" customWidth="1"/>
    <col min="6658" max="6658" width="34.28515625" style="1" bestFit="1" customWidth="1"/>
    <col min="6659" max="6659" width="39.28515625" style="1" bestFit="1" customWidth="1"/>
    <col min="6660" max="6660" width="10.28515625" style="1" customWidth="1"/>
    <col min="6661" max="6661" width="5.85546875" style="1" bestFit="1" customWidth="1"/>
    <col min="6662" max="6662" width="9.140625" style="1" customWidth="1"/>
    <col min="6663" max="6663" width="8.7109375" style="1"/>
    <col min="6664" max="6664" width="9" style="1" customWidth="1"/>
    <col min="6665" max="6912" width="8.7109375" style="1"/>
    <col min="6913" max="6913" width="8" style="1" customWidth="1"/>
    <col min="6914" max="6914" width="34.28515625" style="1" bestFit="1" customWidth="1"/>
    <col min="6915" max="6915" width="39.28515625" style="1" bestFit="1" customWidth="1"/>
    <col min="6916" max="6916" width="10.28515625" style="1" customWidth="1"/>
    <col min="6917" max="6917" width="5.85546875" style="1" bestFit="1" customWidth="1"/>
    <col min="6918" max="6918" width="9.140625" style="1" customWidth="1"/>
    <col min="6919" max="6919" width="8.7109375" style="1"/>
    <col min="6920" max="6920" width="9" style="1" customWidth="1"/>
    <col min="6921" max="7168" width="8.7109375" style="1"/>
    <col min="7169" max="7169" width="8" style="1" customWidth="1"/>
    <col min="7170" max="7170" width="34.28515625" style="1" bestFit="1" customWidth="1"/>
    <col min="7171" max="7171" width="39.28515625" style="1" bestFit="1" customWidth="1"/>
    <col min="7172" max="7172" width="10.28515625" style="1" customWidth="1"/>
    <col min="7173" max="7173" width="5.85546875" style="1" bestFit="1" customWidth="1"/>
    <col min="7174" max="7174" width="9.140625" style="1" customWidth="1"/>
    <col min="7175" max="7175" width="8.7109375" style="1"/>
    <col min="7176" max="7176" width="9" style="1" customWidth="1"/>
    <col min="7177" max="7424" width="8.7109375" style="1"/>
    <col min="7425" max="7425" width="8" style="1" customWidth="1"/>
    <col min="7426" max="7426" width="34.28515625" style="1" bestFit="1" customWidth="1"/>
    <col min="7427" max="7427" width="39.28515625" style="1" bestFit="1" customWidth="1"/>
    <col min="7428" max="7428" width="10.28515625" style="1" customWidth="1"/>
    <col min="7429" max="7429" width="5.85546875" style="1" bestFit="1" customWidth="1"/>
    <col min="7430" max="7430" width="9.140625" style="1" customWidth="1"/>
    <col min="7431" max="7431" width="8.7109375" style="1"/>
    <col min="7432" max="7432" width="9" style="1" customWidth="1"/>
    <col min="7433" max="7680" width="8.7109375" style="1"/>
    <col min="7681" max="7681" width="8" style="1" customWidth="1"/>
    <col min="7682" max="7682" width="34.28515625" style="1" bestFit="1" customWidth="1"/>
    <col min="7683" max="7683" width="39.28515625" style="1" bestFit="1" customWidth="1"/>
    <col min="7684" max="7684" width="10.28515625" style="1" customWidth="1"/>
    <col min="7685" max="7685" width="5.85546875" style="1" bestFit="1" customWidth="1"/>
    <col min="7686" max="7686" width="9.140625" style="1" customWidth="1"/>
    <col min="7687" max="7687" width="8.7109375" style="1"/>
    <col min="7688" max="7688" width="9" style="1" customWidth="1"/>
    <col min="7689" max="7936" width="8.7109375" style="1"/>
    <col min="7937" max="7937" width="8" style="1" customWidth="1"/>
    <col min="7938" max="7938" width="34.28515625" style="1" bestFit="1" customWidth="1"/>
    <col min="7939" max="7939" width="39.28515625" style="1" bestFit="1" customWidth="1"/>
    <col min="7940" max="7940" width="10.28515625" style="1" customWidth="1"/>
    <col min="7941" max="7941" width="5.85546875" style="1" bestFit="1" customWidth="1"/>
    <col min="7942" max="7942" width="9.140625" style="1" customWidth="1"/>
    <col min="7943" max="7943" width="8.7109375" style="1"/>
    <col min="7944" max="7944" width="9" style="1" customWidth="1"/>
    <col min="7945" max="8192" width="8.7109375" style="1"/>
    <col min="8193" max="8193" width="8" style="1" customWidth="1"/>
    <col min="8194" max="8194" width="34.28515625" style="1" bestFit="1" customWidth="1"/>
    <col min="8195" max="8195" width="39.28515625" style="1" bestFit="1" customWidth="1"/>
    <col min="8196" max="8196" width="10.28515625" style="1" customWidth="1"/>
    <col min="8197" max="8197" width="5.85546875" style="1" bestFit="1" customWidth="1"/>
    <col min="8198" max="8198" width="9.140625" style="1" customWidth="1"/>
    <col min="8199" max="8199" width="8.7109375" style="1"/>
    <col min="8200" max="8200" width="9" style="1" customWidth="1"/>
    <col min="8201" max="8448" width="8.7109375" style="1"/>
    <col min="8449" max="8449" width="8" style="1" customWidth="1"/>
    <col min="8450" max="8450" width="34.28515625" style="1" bestFit="1" customWidth="1"/>
    <col min="8451" max="8451" width="39.28515625" style="1" bestFit="1" customWidth="1"/>
    <col min="8452" max="8452" width="10.28515625" style="1" customWidth="1"/>
    <col min="8453" max="8453" width="5.85546875" style="1" bestFit="1" customWidth="1"/>
    <col min="8454" max="8454" width="9.140625" style="1" customWidth="1"/>
    <col min="8455" max="8455" width="8.7109375" style="1"/>
    <col min="8456" max="8456" width="9" style="1" customWidth="1"/>
    <col min="8457" max="8704" width="8.7109375" style="1"/>
    <col min="8705" max="8705" width="8" style="1" customWidth="1"/>
    <col min="8706" max="8706" width="34.28515625" style="1" bestFit="1" customWidth="1"/>
    <col min="8707" max="8707" width="39.28515625" style="1" bestFit="1" customWidth="1"/>
    <col min="8708" max="8708" width="10.28515625" style="1" customWidth="1"/>
    <col min="8709" max="8709" width="5.85546875" style="1" bestFit="1" customWidth="1"/>
    <col min="8710" max="8710" width="9.140625" style="1" customWidth="1"/>
    <col min="8711" max="8711" width="8.7109375" style="1"/>
    <col min="8712" max="8712" width="9" style="1" customWidth="1"/>
    <col min="8713" max="8960" width="8.7109375" style="1"/>
    <col min="8961" max="8961" width="8" style="1" customWidth="1"/>
    <col min="8962" max="8962" width="34.28515625" style="1" bestFit="1" customWidth="1"/>
    <col min="8963" max="8963" width="39.28515625" style="1" bestFit="1" customWidth="1"/>
    <col min="8964" max="8964" width="10.28515625" style="1" customWidth="1"/>
    <col min="8965" max="8965" width="5.85546875" style="1" bestFit="1" customWidth="1"/>
    <col min="8966" max="8966" width="9.140625" style="1" customWidth="1"/>
    <col min="8967" max="8967" width="8.7109375" style="1"/>
    <col min="8968" max="8968" width="9" style="1" customWidth="1"/>
    <col min="8969" max="9216" width="8.7109375" style="1"/>
    <col min="9217" max="9217" width="8" style="1" customWidth="1"/>
    <col min="9218" max="9218" width="34.28515625" style="1" bestFit="1" customWidth="1"/>
    <col min="9219" max="9219" width="39.28515625" style="1" bestFit="1" customWidth="1"/>
    <col min="9220" max="9220" width="10.28515625" style="1" customWidth="1"/>
    <col min="9221" max="9221" width="5.85546875" style="1" bestFit="1" customWidth="1"/>
    <col min="9222" max="9222" width="9.140625" style="1" customWidth="1"/>
    <col min="9223" max="9223" width="8.7109375" style="1"/>
    <col min="9224" max="9224" width="9" style="1" customWidth="1"/>
    <col min="9225" max="9472" width="8.7109375" style="1"/>
    <col min="9473" max="9473" width="8" style="1" customWidth="1"/>
    <col min="9474" max="9474" width="34.28515625" style="1" bestFit="1" customWidth="1"/>
    <col min="9475" max="9475" width="39.28515625" style="1" bestFit="1" customWidth="1"/>
    <col min="9476" max="9476" width="10.28515625" style="1" customWidth="1"/>
    <col min="9477" max="9477" width="5.85546875" style="1" bestFit="1" customWidth="1"/>
    <col min="9478" max="9478" width="9.140625" style="1" customWidth="1"/>
    <col min="9479" max="9479" width="8.7109375" style="1"/>
    <col min="9480" max="9480" width="9" style="1" customWidth="1"/>
    <col min="9481" max="9728" width="8.7109375" style="1"/>
    <col min="9729" max="9729" width="8" style="1" customWidth="1"/>
    <col min="9730" max="9730" width="34.28515625" style="1" bestFit="1" customWidth="1"/>
    <col min="9731" max="9731" width="39.28515625" style="1" bestFit="1" customWidth="1"/>
    <col min="9732" max="9732" width="10.28515625" style="1" customWidth="1"/>
    <col min="9733" max="9733" width="5.85546875" style="1" bestFit="1" customWidth="1"/>
    <col min="9734" max="9734" width="9.140625" style="1" customWidth="1"/>
    <col min="9735" max="9735" width="8.7109375" style="1"/>
    <col min="9736" max="9736" width="9" style="1" customWidth="1"/>
    <col min="9737" max="9984" width="8.7109375" style="1"/>
    <col min="9985" max="9985" width="8" style="1" customWidth="1"/>
    <col min="9986" max="9986" width="34.28515625" style="1" bestFit="1" customWidth="1"/>
    <col min="9987" max="9987" width="39.28515625" style="1" bestFit="1" customWidth="1"/>
    <col min="9988" max="9988" width="10.28515625" style="1" customWidth="1"/>
    <col min="9989" max="9989" width="5.85546875" style="1" bestFit="1" customWidth="1"/>
    <col min="9990" max="9990" width="9.140625" style="1" customWidth="1"/>
    <col min="9991" max="9991" width="8.7109375" style="1"/>
    <col min="9992" max="9992" width="9" style="1" customWidth="1"/>
    <col min="9993" max="10240" width="8.7109375" style="1"/>
    <col min="10241" max="10241" width="8" style="1" customWidth="1"/>
    <col min="10242" max="10242" width="34.28515625" style="1" bestFit="1" customWidth="1"/>
    <col min="10243" max="10243" width="39.28515625" style="1" bestFit="1" customWidth="1"/>
    <col min="10244" max="10244" width="10.28515625" style="1" customWidth="1"/>
    <col min="10245" max="10245" width="5.85546875" style="1" bestFit="1" customWidth="1"/>
    <col min="10246" max="10246" width="9.140625" style="1" customWidth="1"/>
    <col min="10247" max="10247" width="8.7109375" style="1"/>
    <col min="10248" max="10248" width="9" style="1" customWidth="1"/>
    <col min="10249" max="10496" width="8.7109375" style="1"/>
    <col min="10497" max="10497" width="8" style="1" customWidth="1"/>
    <col min="10498" max="10498" width="34.28515625" style="1" bestFit="1" customWidth="1"/>
    <col min="10499" max="10499" width="39.28515625" style="1" bestFit="1" customWidth="1"/>
    <col min="10500" max="10500" width="10.28515625" style="1" customWidth="1"/>
    <col min="10501" max="10501" width="5.85546875" style="1" bestFit="1" customWidth="1"/>
    <col min="10502" max="10502" width="9.140625" style="1" customWidth="1"/>
    <col min="10503" max="10503" width="8.7109375" style="1"/>
    <col min="10504" max="10504" width="9" style="1" customWidth="1"/>
    <col min="10505" max="10752" width="8.7109375" style="1"/>
    <col min="10753" max="10753" width="8" style="1" customWidth="1"/>
    <col min="10754" max="10754" width="34.28515625" style="1" bestFit="1" customWidth="1"/>
    <col min="10755" max="10755" width="39.28515625" style="1" bestFit="1" customWidth="1"/>
    <col min="10756" max="10756" width="10.28515625" style="1" customWidth="1"/>
    <col min="10757" max="10757" width="5.85546875" style="1" bestFit="1" customWidth="1"/>
    <col min="10758" max="10758" width="9.140625" style="1" customWidth="1"/>
    <col min="10759" max="10759" width="8.7109375" style="1"/>
    <col min="10760" max="10760" width="9" style="1" customWidth="1"/>
    <col min="10761" max="11008" width="8.7109375" style="1"/>
    <col min="11009" max="11009" width="8" style="1" customWidth="1"/>
    <col min="11010" max="11010" width="34.28515625" style="1" bestFit="1" customWidth="1"/>
    <col min="11011" max="11011" width="39.28515625" style="1" bestFit="1" customWidth="1"/>
    <col min="11012" max="11012" width="10.28515625" style="1" customWidth="1"/>
    <col min="11013" max="11013" width="5.85546875" style="1" bestFit="1" customWidth="1"/>
    <col min="11014" max="11014" width="9.140625" style="1" customWidth="1"/>
    <col min="11015" max="11015" width="8.7109375" style="1"/>
    <col min="11016" max="11016" width="9" style="1" customWidth="1"/>
    <col min="11017" max="11264" width="8.7109375" style="1"/>
    <col min="11265" max="11265" width="8" style="1" customWidth="1"/>
    <col min="11266" max="11266" width="34.28515625" style="1" bestFit="1" customWidth="1"/>
    <col min="11267" max="11267" width="39.28515625" style="1" bestFit="1" customWidth="1"/>
    <col min="11268" max="11268" width="10.28515625" style="1" customWidth="1"/>
    <col min="11269" max="11269" width="5.85546875" style="1" bestFit="1" customWidth="1"/>
    <col min="11270" max="11270" width="9.140625" style="1" customWidth="1"/>
    <col min="11271" max="11271" width="8.7109375" style="1"/>
    <col min="11272" max="11272" width="9" style="1" customWidth="1"/>
    <col min="11273" max="11520" width="8.7109375" style="1"/>
    <col min="11521" max="11521" width="8" style="1" customWidth="1"/>
    <col min="11522" max="11522" width="34.28515625" style="1" bestFit="1" customWidth="1"/>
    <col min="11523" max="11523" width="39.28515625" style="1" bestFit="1" customWidth="1"/>
    <col min="11524" max="11524" width="10.28515625" style="1" customWidth="1"/>
    <col min="11525" max="11525" width="5.85546875" style="1" bestFit="1" customWidth="1"/>
    <col min="11526" max="11526" width="9.140625" style="1" customWidth="1"/>
    <col min="11527" max="11527" width="8.7109375" style="1"/>
    <col min="11528" max="11528" width="9" style="1" customWidth="1"/>
    <col min="11529" max="11776" width="8.7109375" style="1"/>
    <col min="11777" max="11777" width="8" style="1" customWidth="1"/>
    <col min="11778" max="11778" width="34.28515625" style="1" bestFit="1" customWidth="1"/>
    <col min="11779" max="11779" width="39.28515625" style="1" bestFit="1" customWidth="1"/>
    <col min="11780" max="11780" width="10.28515625" style="1" customWidth="1"/>
    <col min="11781" max="11781" width="5.85546875" style="1" bestFit="1" customWidth="1"/>
    <col min="11782" max="11782" width="9.140625" style="1" customWidth="1"/>
    <col min="11783" max="11783" width="8.7109375" style="1"/>
    <col min="11784" max="11784" width="9" style="1" customWidth="1"/>
    <col min="11785" max="12032" width="8.7109375" style="1"/>
    <col min="12033" max="12033" width="8" style="1" customWidth="1"/>
    <col min="12034" max="12034" width="34.28515625" style="1" bestFit="1" customWidth="1"/>
    <col min="12035" max="12035" width="39.28515625" style="1" bestFit="1" customWidth="1"/>
    <col min="12036" max="12036" width="10.28515625" style="1" customWidth="1"/>
    <col min="12037" max="12037" width="5.85546875" style="1" bestFit="1" customWidth="1"/>
    <col min="12038" max="12038" width="9.140625" style="1" customWidth="1"/>
    <col min="12039" max="12039" width="8.7109375" style="1"/>
    <col min="12040" max="12040" width="9" style="1" customWidth="1"/>
    <col min="12041" max="12288" width="8.7109375" style="1"/>
    <col min="12289" max="12289" width="8" style="1" customWidth="1"/>
    <col min="12290" max="12290" width="34.28515625" style="1" bestFit="1" customWidth="1"/>
    <col min="12291" max="12291" width="39.28515625" style="1" bestFit="1" customWidth="1"/>
    <col min="12292" max="12292" width="10.28515625" style="1" customWidth="1"/>
    <col min="12293" max="12293" width="5.85546875" style="1" bestFit="1" customWidth="1"/>
    <col min="12294" max="12294" width="9.140625" style="1" customWidth="1"/>
    <col min="12295" max="12295" width="8.7109375" style="1"/>
    <col min="12296" max="12296" width="9" style="1" customWidth="1"/>
    <col min="12297" max="12544" width="8.7109375" style="1"/>
    <col min="12545" max="12545" width="8" style="1" customWidth="1"/>
    <col min="12546" max="12546" width="34.28515625" style="1" bestFit="1" customWidth="1"/>
    <col min="12547" max="12547" width="39.28515625" style="1" bestFit="1" customWidth="1"/>
    <col min="12548" max="12548" width="10.28515625" style="1" customWidth="1"/>
    <col min="12549" max="12549" width="5.85546875" style="1" bestFit="1" customWidth="1"/>
    <col min="12550" max="12550" width="9.140625" style="1" customWidth="1"/>
    <col min="12551" max="12551" width="8.7109375" style="1"/>
    <col min="12552" max="12552" width="9" style="1" customWidth="1"/>
    <col min="12553" max="12800" width="8.7109375" style="1"/>
    <col min="12801" max="12801" width="8" style="1" customWidth="1"/>
    <col min="12802" max="12802" width="34.28515625" style="1" bestFit="1" customWidth="1"/>
    <col min="12803" max="12803" width="39.28515625" style="1" bestFit="1" customWidth="1"/>
    <col min="12804" max="12804" width="10.28515625" style="1" customWidth="1"/>
    <col min="12805" max="12805" width="5.85546875" style="1" bestFit="1" customWidth="1"/>
    <col min="12806" max="12806" width="9.140625" style="1" customWidth="1"/>
    <col min="12807" max="12807" width="8.7109375" style="1"/>
    <col min="12808" max="12808" width="9" style="1" customWidth="1"/>
    <col min="12809" max="13056" width="8.7109375" style="1"/>
    <col min="13057" max="13057" width="8" style="1" customWidth="1"/>
    <col min="13058" max="13058" width="34.28515625" style="1" bestFit="1" customWidth="1"/>
    <col min="13059" max="13059" width="39.28515625" style="1" bestFit="1" customWidth="1"/>
    <col min="13060" max="13060" width="10.28515625" style="1" customWidth="1"/>
    <col min="13061" max="13061" width="5.85546875" style="1" bestFit="1" customWidth="1"/>
    <col min="13062" max="13062" width="9.140625" style="1" customWidth="1"/>
    <col min="13063" max="13063" width="8.7109375" style="1"/>
    <col min="13064" max="13064" width="9" style="1" customWidth="1"/>
    <col min="13065" max="13312" width="8.7109375" style="1"/>
    <col min="13313" max="13313" width="8" style="1" customWidth="1"/>
    <col min="13314" max="13314" width="34.28515625" style="1" bestFit="1" customWidth="1"/>
    <col min="13315" max="13315" width="39.28515625" style="1" bestFit="1" customWidth="1"/>
    <col min="13316" max="13316" width="10.28515625" style="1" customWidth="1"/>
    <col min="13317" max="13317" width="5.85546875" style="1" bestFit="1" customWidth="1"/>
    <col min="13318" max="13318" width="9.140625" style="1" customWidth="1"/>
    <col min="13319" max="13319" width="8.7109375" style="1"/>
    <col min="13320" max="13320" width="9" style="1" customWidth="1"/>
    <col min="13321" max="13568" width="8.7109375" style="1"/>
    <col min="13569" max="13569" width="8" style="1" customWidth="1"/>
    <col min="13570" max="13570" width="34.28515625" style="1" bestFit="1" customWidth="1"/>
    <col min="13571" max="13571" width="39.28515625" style="1" bestFit="1" customWidth="1"/>
    <col min="13572" max="13572" width="10.28515625" style="1" customWidth="1"/>
    <col min="13573" max="13573" width="5.85546875" style="1" bestFit="1" customWidth="1"/>
    <col min="13574" max="13574" width="9.140625" style="1" customWidth="1"/>
    <col min="13575" max="13575" width="8.7109375" style="1"/>
    <col min="13576" max="13576" width="9" style="1" customWidth="1"/>
    <col min="13577" max="13824" width="8.7109375" style="1"/>
    <col min="13825" max="13825" width="8" style="1" customWidth="1"/>
    <col min="13826" max="13826" width="34.28515625" style="1" bestFit="1" customWidth="1"/>
    <col min="13827" max="13827" width="39.28515625" style="1" bestFit="1" customWidth="1"/>
    <col min="13828" max="13828" width="10.28515625" style="1" customWidth="1"/>
    <col min="13829" max="13829" width="5.85546875" style="1" bestFit="1" customWidth="1"/>
    <col min="13830" max="13830" width="9.140625" style="1" customWidth="1"/>
    <col min="13831" max="13831" width="8.7109375" style="1"/>
    <col min="13832" max="13832" width="9" style="1" customWidth="1"/>
    <col min="13833" max="14080" width="8.7109375" style="1"/>
    <col min="14081" max="14081" width="8" style="1" customWidth="1"/>
    <col min="14082" max="14082" width="34.28515625" style="1" bestFit="1" customWidth="1"/>
    <col min="14083" max="14083" width="39.28515625" style="1" bestFit="1" customWidth="1"/>
    <col min="14084" max="14084" width="10.28515625" style="1" customWidth="1"/>
    <col min="14085" max="14085" width="5.85546875" style="1" bestFit="1" customWidth="1"/>
    <col min="14086" max="14086" width="9.140625" style="1" customWidth="1"/>
    <col min="14087" max="14087" width="8.7109375" style="1"/>
    <col min="14088" max="14088" width="9" style="1" customWidth="1"/>
    <col min="14089" max="14336" width="8.7109375" style="1"/>
    <col min="14337" max="14337" width="8" style="1" customWidth="1"/>
    <col min="14338" max="14338" width="34.28515625" style="1" bestFit="1" customWidth="1"/>
    <col min="14339" max="14339" width="39.28515625" style="1" bestFit="1" customWidth="1"/>
    <col min="14340" max="14340" width="10.28515625" style="1" customWidth="1"/>
    <col min="14341" max="14341" width="5.85546875" style="1" bestFit="1" customWidth="1"/>
    <col min="14342" max="14342" width="9.140625" style="1" customWidth="1"/>
    <col min="14343" max="14343" width="8.7109375" style="1"/>
    <col min="14344" max="14344" width="9" style="1" customWidth="1"/>
    <col min="14345" max="14592" width="8.7109375" style="1"/>
    <col min="14593" max="14593" width="8" style="1" customWidth="1"/>
    <col min="14594" max="14594" width="34.28515625" style="1" bestFit="1" customWidth="1"/>
    <col min="14595" max="14595" width="39.28515625" style="1" bestFit="1" customWidth="1"/>
    <col min="14596" max="14596" width="10.28515625" style="1" customWidth="1"/>
    <col min="14597" max="14597" width="5.85546875" style="1" bestFit="1" customWidth="1"/>
    <col min="14598" max="14598" width="9.140625" style="1" customWidth="1"/>
    <col min="14599" max="14599" width="8.7109375" style="1"/>
    <col min="14600" max="14600" width="9" style="1" customWidth="1"/>
    <col min="14601" max="14848" width="8.7109375" style="1"/>
    <col min="14849" max="14849" width="8" style="1" customWidth="1"/>
    <col min="14850" max="14850" width="34.28515625" style="1" bestFit="1" customWidth="1"/>
    <col min="14851" max="14851" width="39.28515625" style="1" bestFit="1" customWidth="1"/>
    <col min="14852" max="14852" width="10.28515625" style="1" customWidth="1"/>
    <col min="14853" max="14853" width="5.85546875" style="1" bestFit="1" customWidth="1"/>
    <col min="14854" max="14854" width="9.140625" style="1" customWidth="1"/>
    <col min="14855" max="14855" width="8.7109375" style="1"/>
    <col min="14856" max="14856" width="9" style="1" customWidth="1"/>
    <col min="14857" max="15104" width="8.7109375" style="1"/>
    <col min="15105" max="15105" width="8" style="1" customWidth="1"/>
    <col min="15106" max="15106" width="34.28515625" style="1" bestFit="1" customWidth="1"/>
    <col min="15107" max="15107" width="39.28515625" style="1" bestFit="1" customWidth="1"/>
    <col min="15108" max="15108" width="10.28515625" style="1" customWidth="1"/>
    <col min="15109" max="15109" width="5.85546875" style="1" bestFit="1" customWidth="1"/>
    <col min="15110" max="15110" width="9.140625" style="1" customWidth="1"/>
    <col min="15111" max="15111" width="8.7109375" style="1"/>
    <col min="15112" max="15112" width="9" style="1" customWidth="1"/>
    <col min="15113" max="15360" width="8.7109375" style="1"/>
    <col min="15361" max="15361" width="8" style="1" customWidth="1"/>
    <col min="15362" max="15362" width="34.28515625" style="1" bestFit="1" customWidth="1"/>
    <col min="15363" max="15363" width="39.28515625" style="1" bestFit="1" customWidth="1"/>
    <col min="15364" max="15364" width="10.28515625" style="1" customWidth="1"/>
    <col min="15365" max="15365" width="5.85546875" style="1" bestFit="1" customWidth="1"/>
    <col min="15366" max="15366" width="9.140625" style="1" customWidth="1"/>
    <col min="15367" max="15367" width="8.7109375" style="1"/>
    <col min="15368" max="15368" width="9" style="1" customWidth="1"/>
    <col min="15369" max="15616" width="8.7109375" style="1"/>
    <col min="15617" max="15617" width="8" style="1" customWidth="1"/>
    <col min="15618" max="15618" width="34.28515625" style="1" bestFit="1" customWidth="1"/>
    <col min="15619" max="15619" width="39.28515625" style="1" bestFit="1" customWidth="1"/>
    <col min="15620" max="15620" width="10.28515625" style="1" customWidth="1"/>
    <col min="15621" max="15621" width="5.85546875" style="1" bestFit="1" customWidth="1"/>
    <col min="15622" max="15622" width="9.140625" style="1" customWidth="1"/>
    <col min="15623" max="15623" width="8.7109375" style="1"/>
    <col min="15624" max="15624" width="9" style="1" customWidth="1"/>
    <col min="15625" max="15872" width="8.7109375" style="1"/>
    <col min="15873" max="15873" width="8" style="1" customWidth="1"/>
    <col min="15874" max="15874" width="34.28515625" style="1" bestFit="1" customWidth="1"/>
    <col min="15875" max="15875" width="39.28515625" style="1" bestFit="1" customWidth="1"/>
    <col min="15876" max="15876" width="10.28515625" style="1" customWidth="1"/>
    <col min="15877" max="15877" width="5.85546875" style="1" bestFit="1" customWidth="1"/>
    <col min="15878" max="15878" width="9.140625" style="1" customWidth="1"/>
    <col min="15879" max="15879" width="8.7109375" style="1"/>
    <col min="15880" max="15880" width="9" style="1" customWidth="1"/>
    <col min="15881" max="16128" width="8.7109375" style="1"/>
    <col min="16129" max="16129" width="8" style="1" customWidth="1"/>
    <col min="16130" max="16130" width="34.28515625" style="1" bestFit="1" customWidth="1"/>
    <col min="16131" max="16131" width="39.28515625" style="1" bestFit="1" customWidth="1"/>
    <col min="16132" max="16132" width="10.28515625" style="1" customWidth="1"/>
    <col min="16133" max="16133" width="5.85546875" style="1" bestFit="1" customWidth="1"/>
    <col min="16134" max="16134" width="9.140625" style="1" customWidth="1"/>
    <col min="16135" max="16135" width="8.7109375" style="1"/>
    <col min="16136" max="16136" width="9" style="1" customWidth="1"/>
    <col min="16137" max="16384" width="8.7109375" style="1"/>
  </cols>
  <sheetData>
    <row r="1" spans="2:5" ht="15" customHeight="1" thickBot="1" x14ac:dyDescent="0.3">
      <c r="B1" s="1" t="s">
        <v>0</v>
      </c>
      <c r="C1" s="1" t="s">
        <v>65</v>
      </c>
    </row>
    <row r="2" spans="2:5" ht="15" customHeight="1" thickTop="1" thickBot="1" x14ac:dyDescent="0.3">
      <c r="B2" s="2" t="s">
        <v>2</v>
      </c>
      <c r="C2" s="3" t="s">
        <v>3</v>
      </c>
      <c r="D2" s="3" t="s">
        <v>4</v>
      </c>
      <c r="E2" s="4" t="s">
        <v>5</v>
      </c>
    </row>
    <row r="3" spans="2:5" ht="15" customHeight="1" thickTop="1" x14ac:dyDescent="0.25">
      <c r="B3" s="5" t="s">
        <v>6</v>
      </c>
      <c r="C3" s="6" t="s">
        <v>7</v>
      </c>
      <c r="D3" s="7" t="s">
        <v>66</v>
      </c>
      <c r="E3" s="8"/>
    </row>
    <row r="4" spans="2:5" ht="15" customHeight="1" x14ac:dyDescent="0.25">
      <c r="B4" s="9" t="s">
        <v>9</v>
      </c>
      <c r="C4" s="6" t="s">
        <v>10</v>
      </c>
      <c r="D4" s="7">
        <v>2</v>
      </c>
      <c r="E4" s="8">
        <f>110-(D4*10)</f>
        <v>90</v>
      </c>
    </row>
    <row r="5" spans="2:5" ht="15" customHeight="1" x14ac:dyDescent="0.25">
      <c r="B5" s="9" t="s">
        <v>11</v>
      </c>
      <c r="C5" s="6" t="s">
        <v>12</v>
      </c>
      <c r="D5" s="10" t="s">
        <v>67</v>
      </c>
      <c r="E5" s="8">
        <f>IF(D5="Noisy",10,IF(D5="Mildly Quiet",75,IF(D5="Moderate",50,IF(D5="Mildly Noisy",25,100))))</f>
        <v>10</v>
      </c>
    </row>
    <row r="6" spans="2:5" ht="15" customHeight="1" x14ac:dyDescent="0.25">
      <c r="B6" s="9" t="s">
        <v>14</v>
      </c>
      <c r="C6" s="6" t="s">
        <v>15</v>
      </c>
      <c r="D6" s="7" t="s">
        <v>16</v>
      </c>
      <c r="E6" s="8">
        <f>IF(D6="Fully", 100,IF(D6="Partial",50,0))</f>
        <v>50</v>
      </c>
    </row>
    <row r="7" spans="2:5" ht="15" customHeight="1" x14ac:dyDescent="0.25">
      <c r="B7" s="9" t="s">
        <v>17</v>
      </c>
      <c r="C7" s="11" t="s">
        <v>18</v>
      </c>
      <c r="D7" s="7" t="s">
        <v>19</v>
      </c>
      <c r="E7" s="8"/>
    </row>
    <row r="8" spans="2:5" ht="15" customHeight="1" x14ac:dyDescent="0.25">
      <c r="B8" s="9" t="s">
        <v>20</v>
      </c>
      <c r="C8" s="12" t="s">
        <v>21</v>
      </c>
      <c r="D8" s="7">
        <v>10</v>
      </c>
      <c r="E8" s="8">
        <f>D8*10</f>
        <v>100</v>
      </c>
    </row>
    <row r="9" spans="2:5" ht="15" customHeight="1" x14ac:dyDescent="0.25">
      <c r="B9" s="9" t="s">
        <v>22</v>
      </c>
      <c r="C9" s="11" t="s">
        <v>23</v>
      </c>
      <c r="D9" s="7"/>
      <c r="E9" s="8"/>
    </row>
    <row r="10" spans="2:5" ht="15" customHeight="1" x14ac:dyDescent="0.25">
      <c r="B10" s="9" t="s">
        <v>24</v>
      </c>
      <c r="C10" s="6" t="s">
        <v>25</v>
      </c>
      <c r="D10" s="7" t="s">
        <v>26</v>
      </c>
      <c r="E10" s="8">
        <f>IF(D10="Yes", 100,0)</f>
        <v>100</v>
      </c>
    </row>
    <row r="11" spans="2:5" ht="15" customHeight="1" x14ac:dyDescent="0.25">
      <c r="B11" s="9" t="s">
        <v>27</v>
      </c>
      <c r="C11" s="6" t="s">
        <v>28</v>
      </c>
      <c r="D11" s="13">
        <v>4290</v>
      </c>
      <c r="E11" s="8">
        <f>100-(100*EXP(-D11/(D12*150)))</f>
        <v>74.382763541452746</v>
      </c>
    </row>
    <row r="12" spans="2:5" ht="15" customHeight="1" x14ac:dyDescent="0.25">
      <c r="B12" s="9" t="s">
        <v>29</v>
      </c>
      <c r="C12" s="11" t="s">
        <v>30</v>
      </c>
      <c r="D12" s="7">
        <v>21</v>
      </c>
      <c r="E12" s="8"/>
    </row>
    <row r="13" spans="2:5" ht="15" customHeight="1" x14ac:dyDescent="0.25">
      <c r="B13" s="9" t="s">
        <v>31</v>
      </c>
      <c r="C13" s="11" t="s">
        <v>32</v>
      </c>
      <c r="D13" s="7">
        <v>7</v>
      </c>
      <c r="E13" s="8"/>
    </row>
    <row r="14" spans="2:5" ht="15" customHeight="1" x14ac:dyDescent="0.25">
      <c r="B14" s="9" t="s">
        <v>33</v>
      </c>
      <c r="C14" s="6" t="s">
        <v>34</v>
      </c>
      <c r="D14" s="14">
        <v>3.5</v>
      </c>
      <c r="E14" s="8">
        <f>100*EXP(-D14/10)</f>
        <v>70.46880897187134</v>
      </c>
    </row>
    <row r="15" spans="2:5" ht="15" customHeight="1" x14ac:dyDescent="0.25">
      <c r="B15" s="9" t="s">
        <v>35</v>
      </c>
      <c r="C15" s="6" t="s">
        <v>36</v>
      </c>
      <c r="D15" s="15">
        <v>50</v>
      </c>
      <c r="E15" s="8">
        <f>100-100*EXP(-D15*128/(190*D12))</f>
        <v>79.891147099179804</v>
      </c>
    </row>
    <row r="16" spans="2:5" ht="15" customHeight="1" x14ac:dyDescent="0.25">
      <c r="B16" s="9" t="s">
        <v>37</v>
      </c>
      <c r="C16" s="11" t="s">
        <v>38</v>
      </c>
      <c r="D16" s="7">
        <v>24</v>
      </c>
      <c r="E16" s="8"/>
    </row>
    <row r="17" spans="2:5" ht="15" customHeight="1" x14ac:dyDescent="0.25">
      <c r="B17" s="9" t="s">
        <v>39</v>
      </c>
      <c r="C17" s="11" t="s">
        <v>40</v>
      </c>
      <c r="D17" s="16"/>
      <c r="E17" s="8">
        <f>100*(1/(((D17/D12)/500)^2+1))</f>
        <v>100</v>
      </c>
    </row>
    <row r="18" spans="2:5" ht="15" customHeight="1" x14ac:dyDescent="0.25">
      <c r="B18" s="9" t="s">
        <v>41</v>
      </c>
      <c r="C18" s="11" t="s">
        <v>42</v>
      </c>
      <c r="D18" s="16">
        <f>D17/D12</f>
        <v>0</v>
      </c>
      <c r="E18" s="8"/>
    </row>
    <row r="19" spans="2:5" ht="15" customHeight="1" x14ac:dyDescent="0.25">
      <c r="B19" s="9" t="s">
        <v>43</v>
      </c>
      <c r="C19" s="11" t="s">
        <v>44</v>
      </c>
      <c r="D19" s="16">
        <v>650000</v>
      </c>
      <c r="E19" s="8">
        <f>IF(D19="","",100*(1/((D19/650000)^2+1)))</f>
        <v>50</v>
      </c>
    </row>
    <row r="20" spans="2:5" ht="15" customHeight="1" thickBot="1" x14ac:dyDescent="0.3">
      <c r="B20" s="9" t="s">
        <v>45</v>
      </c>
      <c r="C20" s="11" t="s">
        <v>46</v>
      </c>
      <c r="D20" s="16">
        <v>5854</v>
      </c>
      <c r="E20" s="8"/>
    </row>
    <row r="21" spans="2:5" ht="15" customHeight="1" thickBot="1" x14ac:dyDescent="0.3">
      <c r="B21" s="17" t="s">
        <v>47</v>
      </c>
      <c r="C21" s="18" t="s">
        <v>48</v>
      </c>
      <c r="D21" s="19">
        <f>SUM(E4:E15)</f>
        <v>574.74271961250383</v>
      </c>
      <c r="E21" s="20"/>
    </row>
    <row r="22" spans="2:5" ht="15" customHeight="1" thickTop="1" x14ac:dyDescent="0.25"/>
  </sheetData>
  <mergeCells count="1">
    <mergeCell ref="D21:E21"/>
  </mergeCells>
  <pageMargins left="0.75" right="0.75" top="1" bottom="1" header="0.5" footer="0.5"/>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Housing Ranking</vt:lpstr>
      <vt:lpstr>Housing Summary</vt:lpstr>
      <vt:lpstr>CoA Housing</vt:lpstr>
      <vt:lpstr>CoA Summary</vt:lpstr>
      <vt:lpstr>SERC Housing</vt:lpstr>
      <vt:lpstr>SERC Summary</vt:lpstr>
      <vt:lpstr>Eagle Lake Rd Housing</vt:lpstr>
      <vt:lpstr>Eagle Lake Summary</vt:lpstr>
      <vt:lpstr>Prospect Ave Housing</vt:lpstr>
      <vt:lpstr>Prospect Ave Summary</vt:lpstr>
      <vt:lpstr>Norway Drive Housing</vt:lpstr>
      <vt:lpstr>Norway Drive Summary</vt:lpstr>
      <vt:lpstr>West Street Housing</vt:lpstr>
      <vt:lpstr>West Street 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2012-07-26T15:50:41Z</dcterms:modified>
</cp:coreProperties>
</file>