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007"/>
  <workbookPr checkCompatibility="1" autoCompressPictures="0"/>
  <bookViews>
    <workbookView xWindow="0" yWindow="0" windowWidth="22300" windowHeight="15540" activeTab="2"/>
  </bookViews>
  <sheets>
    <sheet name="Sales Forecast" sheetId="1" r:id="rId1"/>
    <sheet name="Proposed Profit &amp; Loss" sheetId="2" r:id="rId2"/>
    <sheet name="Proposed Cash Flow Statement" sheetId="3" r:id="rId3"/>
    <sheet name="Proposed Balance Sheet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5" i="1"/>
  <c r="C4" i="1"/>
  <c r="C15" i="2"/>
  <c r="D15" i="2"/>
  <c r="C20" i="2"/>
  <c r="B4" i="2"/>
  <c r="C4" i="2"/>
  <c r="C9" i="2"/>
  <c r="C22" i="2"/>
  <c r="D20" i="2"/>
  <c r="D4" i="2"/>
  <c r="D9" i="2"/>
  <c r="D22" i="2"/>
  <c r="B20" i="2"/>
  <c r="C20" i="3"/>
  <c r="C22" i="3"/>
  <c r="C34" i="2"/>
  <c r="C25" i="3"/>
  <c r="C27" i="3"/>
  <c r="C7" i="3"/>
  <c r="C9" i="3"/>
  <c r="C15" i="3"/>
  <c r="C31" i="3"/>
  <c r="C4" i="4"/>
  <c r="C24" i="4"/>
  <c r="C27" i="4"/>
  <c r="D30" i="3"/>
  <c r="D20" i="3"/>
  <c r="D22" i="3"/>
  <c r="D34" i="2"/>
  <c r="D25" i="3"/>
  <c r="D27" i="3"/>
  <c r="D7" i="3"/>
  <c r="D9" i="3"/>
  <c r="D15" i="3"/>
  <c r="D29" i="3"/>
  <c r="D31" i="3"/>
  <c r="D4" i="4"/>
  <c r="D24" i="4"/>
  <c r="D27" i="4"/>
  <c r="C28" i="4"/>
  <c r="D28" i="4"/>
  <c r="B24" i="4"/>
  <c r="C16" i="2"/>
  <c r="C29" i="3"/>
  <c r="D16" i="2"/>
  <c r="B7" i="3"/>
  <c r="B9" i="3"/>
  <c r="B15" i="3"/>
  <c r="B15" i="2"/>
  <c r="B20" i="3"/>
  <c r="B22" i="3"/>
  <c r="B34" i="2"/>
  <c r="B25" i="3"/>
  <c r="B27" i="3"/>
  <c r="B29" i="3"/>
  <c r="C31" i="2"/>
  <c r="C35" i="2"/>
  <c r="C37" i="2"/>
  <c r="C39" i="2"/>
  <c r="C40" i="2"/>
  <c r="D31" i="2"/>
  <c r="D35" i="2"/>
  <c r="D37" i="2"/>
  <c r="D39" i="2"/>
  <c r="D40" i="2"/>
  <c r="B9" i="2"/>
  <c r="B22" i="2"/>
  <c r="B31" i="2"/>
  <c r="B35" i="2"/>
  <c r="B37" i="2"/>
  <c r="B39" i="2"/>
  <c r="B40" i="2"/>
  <c r="D4" i="1"/>
  <c r="D10" i="1"/>
  <c r="D11" i="1"/>
  <c r="D13" i="1"/>
  <c r="D17" i="1"/>
  <c r="E4" i="1"/>
  <c r="E10" i="1"/>
  <c r="E5" i="1"/>
  <c r="E11" i="1"/>
  <c r="E12" i="1"/>
  <c r="E13" i="1"/>
  <c r="E17" i="1"/>
  <c r="C10" i="1"/>
  <c r="C13" i="1"/>
  <c r="C17" i="1"/>
  <c r="B17" i="4"/>
  <c r="B19" i="4"/>
  <c r="B22" i="4"/>
  <c r="B27" i="4"/>
  <c r="B28" i="4"/>
  <c r="B8" i="4"/>
  <c r="B13" i="4"/>
  <c r="C22" i="4"/>
  <c r="D22" i="4"/>
  <c r="C8" i="4"/>
  <c r="C13" i="4"/>
  <c r="D8" i="4"/>
  <c r="D13" i="4"/>
</calcChain>
</file>

<file path=xl/sharedStrings.xml><?xml version="1.0" encoding="utf-8"?>
<sst xmlns="http://schemas.openxmlformats.org/spreadsheetml/2006/main" count="126" uniqueCount="90">
  <si>
    <t>Sales Forecast</t>
  </si>
  <si>
    <t>Unit Sales</t>
  </si>
  <si>
    <t>Year 1</t>
  </si>
  <si>
    <t>Year 2</t>
  </si>
  <si>
    <t>Year 3</t>
  </si>
  <si>
    <t>Sales</t>
  </si>
  <si>
    <t>Subtotal (Sales)</t>
  </si>
  <si>
    <t>Direct Cost of Sales</t>
  </si>
  <si>
    <t>Estimated Gross Profit</t>
  </si>
  <si>
    <t>Pro Forma Profit and Loss</t>
  </si>
  <si>
    <t>Other Costs of Sales</t>
  </si>
  <si>
    <t>Total Cost of Sales</t>
  </si>
  <si>
    <t>Gross Profit</t>
  </si>
  <si>
    <t>Gross Margin %</t>
  </si>
  <si>
    <t>Expenses</t>
  </si>
  <si>
    <t>Payroll</t>
  </si>
  <si>
    <t>Marketing/Promotion</t>
  </si>
  <si>
    <t>Other</t>
  </si>
  <si>
    <t>Total Operating Expense</t>
  </si>
  <si>
    <t>Profit Before Interest &amp; Taxes</t>
  </si>
  <si>
    <t>EBITDA</t>
  </si>
  <si>
    <t>Interest Expense</t>
  </si>
  <si>
    <t>Taxes Incurred</t>
  </si>
  <si>
    <t>Other Income</t>
  </si>
  <si>
    <t>Total Other Income</t>
  </si>
  <si>
    <t>Other Expense</t>
  </si>
  <si>
    <t>Total Other Expense</t>
  </si>
  <si>
    <t>Net Other Income</t>
  </si>
  <si>
    <t>Net Profit</t>
  </si>
  <si>
    <t>Net Profit/Sales</t>
  </si>
  <si>
    <t>Pro Forma Cash Flow</t>
  </si>
  <si>
    <t>Cash Received</t>
  </si>
  <si>
    <t>Cash from Operations</t>
  </si>
  <si>
    <t>Cash Sales</t>
  </si>
  <si>
    <t>Subtotal Cash from Operations</t>
  </si>
  <si>
    <t>Additional Cash received</t>
  </si>
  <si>
    <t>Subtotal Cash Received</t>
  </si>
  <si>
    <t>Expenditures</t>
  </si>
  <si>
    <t>Expenditures from Operations</t>
  </si>
  <si>
    <t>Cash Spending</t>
  </si>
  <si>
    <t>Bill Payments</t>
  </si>
  <si>
    <t>Subtotal Spent on Operations</t>
  </si>
  <si>
    <t>Additional Cash Spent</t>
  </si>
  <si>
    <t>Subtotal Cash Spent</t>
  </si>
  <si>
    <t>Net Cash Flow</t>
  </si>
  <si>
    <t>Current Assets</t>
  </si>
  <si>
    <t>Cash</t>
  </si>
  <si>
    <t>Accounts Receivable</t>
  </si>
  <si>
    <t>Inventory</t>
  </si>
  <si>
    <t>Other Current Assets</t>
  </si>
  <si>
    <t>Total Current Assets</t>
  </si>
  <si>
    <t>Long-Term Assets</t>
  </si>
  <si>
    <t>Total Long-Term Assets</t>
  </si>
  <si>
    <t>Total Assets</t>
  </si>
  <si>
    <t>Liabilities &amp; Capital</t>
  </si>
  <si>
    <t>Current Liabilities</t>
  </si>
  <si>
    <t>Accounts Payable</t>
  </si>
  <si>
    <t>Other Current Liabilities</t>
  </si>
  <si>
    <t>Subtotal Current Liabilities</t>
  </si>
  <si>
    <t>Long-Term Liabilities</t>
  </si>
  <si>
    <t>Total Liabilities</t>
  </si>
  <si>
    <t>Paid-In Capital</t>
  </si>
  <si>
    <t>Retained Earnings</t>
  </si>
  <si>
    <t>Earnings</t>
  </si>
  <si>
    <t>Total Capital</t>
  </si>
  <si>
    <t>Total Liabilities &amp; Capital</t>
  </si>
  <si>
    <t>Beginning Cash Balance</t>
  </si>
  <si>
    <t>Ending Cash Balance</t>
  </si>
  <si>
    <t>&lt;-For Year 1, this is where your initial cash requirement from your start-up table is recorded. In this case, you will need more than $12, 107 in cash to be able to operate. Recall that your cash balance can never be negative. For illustration purposes, I inputed $20,000 in initial cash (feel free to change to what makes sense to you)</t>
  </si>
  <si>
    <t>&lt;-Your ending cash balance becomes your beginning cash balance the following year</t>
  </si>
  <si>
    <t>Year 1 sales</t>
  </si>
  <si>
    <t>Year 2 growth rate</t>
  </si>
  <si>
    <t>Year 3 growth rate</t>
  </si>
  <si>
    <t>unit price</t>
  </si>
  <si>
    <t>Global Toolkit: Morocco</t>
  </si>
  <si>
    <t>Global Toolkit: Module 2</t>
  </si>
  <si>
    <t>Global Toolkit: Module 3</t>
  </si>
  <si>
    <t>Sales (Royalty)</t>
  </si>
  <si>
    <t>royalty %</t>
  </si>
  <si>
    <t xml:space="preserve">      Travel</t>
  </si>
  <si>
    <t xml:space="preserve">      Platform Development</t>
  </si>
  <si>
    <t>Research &amp; Development</t>
  </si>
  <si>
    <t>Foundation Grant Funding</t>
  </si>
  <si>
    <t>Government Grant Funding</t>
  </si>
  <si>
    <t>Other Contributions</t>
  </si>
  <si>
    <t>Community Donations</t>
  </si>
  <si>
    <t>Cash Receivables</t>
  </si>
  <si>
    <t>Foundation Grants Received</t>
  </si>
  <si>
    <t>Government Grants Received</t>
  </si>
  <si>
    <t>Purcase of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</si>
</sst>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2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.1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name val="Arial"/>
    </font>
    <font>
      <sz val="8"/>
      <name val="Calibri"/>
      <family val="2"/>
      <scheme val="minor"/>
    </font>
    <font>
      <b/>
      <sz val="10"/>
      <name val="Arial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47D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rgb="FFCCCCCC"/>
      </left>
      <right style="thin">
        <color auto="1"/>
      </right>
      <top style="thin">
        <color auto="1"/>
      </top>
      <bottom style="thin">
        <color rgb="FFCCCC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5" borderId="1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left" wrapText="1" readingOrder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horizontal="left" wrapText="1" readingOrder="1"/>
    </xf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 readingOrder="1"/>
    </xf>
    <xf numFmtId="0" fontId="4" fillId="0" borderId="7" xfId="0" applyFont="1" applyBorder="1" applyAlignment="1">
      <alignment horizontal="center" wrapText="1" readingOrder="1"/>
    </xf>
    <xf numFmtId="0" fontId="5" fillId="0" borderId="5" xfId="0" applyFont="1" applyBorder="1" applyAlignment="1">
      <alignment horizontal="left" wrapText="1" readingOrder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left" wrapText="1" readingOrder="1"/>
    </xf>
    <xf numFmtId="0" fontId="6" fillId="0" borderId="6" xfId="0" applyFont="1" applyBorder="1" applyAlignment="1">
      <alignment wrapText="1"/>
    </xf>
    <xf numFmtId="0" fontId="4" fillId="0" borderId="3" xfId="0" applyFont="1" applyBorder="1" applyAlignment="1">
      <alignment horizontal="left" wrapText="1" readingOrder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1" xfId="0" applyFont="1" applyBorder="1" applyAlignment="1">
      <alignment horizontal="left" wrapText="1" readingOrder="1"/>
    </xf>
    <xf numFmtId="0" fontId="4" fillId="0" borderId="8" xfId="0" applyFont="1" applyBorder="1" applyAlignment="1">
      <alignment horizontal="left" vertical="center" wrapText="1" readingOrder="1"/>
    </xf>
    <xf numFmtId="0" fontId="3" fillId="0" borderId="9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 readingOrder="1"/>
    </xf>
    <xf numFmtId="164" fontId="5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wrapText="1" readingOrder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 readingOrder="1"/>
    </xf>
    <xf numFmtId="0" fontId="7" fillId="0" borderId="5" xfId="0" applyFont="1" applyBorder="1" applyAlignment="1">
      <alignment horizontal="left" wrapText="1" readingOrder="1"/>
    </xf>
    <xf numFmtId="0" fontId="4" fillId="3" borderId="5" xfId="0" applyFont="1" applyFill="1" applyBorder="1" applyAlignment="1">
      <alignment horizontal="left" wrapText="1" readingOrder="1"/>
    </xf>
    <xf numFmtId="0" fontId="4" fillId="4" borderId="5" xfId="0" applyFont="1" applyFill="1" applyBorder="1" applyAlignment="1">
      <alignment horizontal="left" wrapText="1" readingOrder="1"/>
    </xf>
    <xf numFmtId="0" fontId="4" fillId="0" borderId="0" xfId="0" applyFont="1" applyFill="1" applyBorder="1" applyAlignment="1">
      <alignment horizontal="left" wrapText="1" readingOrder="1"/>
    </xf>
    <xf numFmtId="0" fontId="1" fillId="0" borderId="0" xfId="0" applyFont="1"/>
    <xf numFmtId="164" fontId="0" fillId="0" borderId="0" xfId="0" applyNumberFormat="1"/>
    <xf numFmtId="164" fontId="3" fillId="0" borderId="6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6" xfId="0" quotePrefix="1" applyFont="1" applyBorder="1" applyAlignment="1">
      <alignment horizontal="center" wrapText="1"/>
    </xf>
    <xf numFmtId="0" fontId="11" fillId="5" borderId="12" xfId="13" applyAlignment="1">
      <alignment horizontal="left" wrapText="1" readingOrder="1"/>
    </xf>
    <xf numFmtId="3" fontId="11" fillId="5" borderId="12" xfId="13" applyNumberFormat="1"/>
    <xf numFmtId="0" fontId="11" fillId="5" borderId="12" xfId="13"/>
    <xf numFmtId="44" fontId="5" fillId="0" borderId="6" xfId="11" applyFont="1" applyBorder="1" applyAlignment="1">
      <alignment horizontal="center" wrapText="1"/>
    </xf>
    <xf numFmtId="44" fontId="5" fillId="0" borderId="6" xfId="11" quotePrefix="1" applyFont="1" applyBorder="1" applyAlignment="1">
      <alignment horizontal="center" wrapText="1"/>
    </xf>
    <xf numFmtId="44" fontId="4" fillId="0" borderId="4" xfId="11" applyFont="1" applyBorder="1" applyAlignment="1">
      <alignment horizontal="center" wrapText="1"/>
    </xf>
    <xf numFmtId="44" fontId="3" fillId="0" borderId="6" xfId="11" applyFont="1" applyBorder="1" applyAlignment="1">
      <alignment horizontal="center" wrapText="1"/>
    </xf>
    <xf numFmtId="44" fontId="0" fillId="0" borderId="0" xfId="11" applyFont="1"/>
    <xf numFmtId="44" fontId="4" fillId="0" borderId="6" xfId="11" applyFont="1" applyBorder="1" applyAlignment="1">
      <alignment horizontal="center" wrapText="1"/>
    </xf>
    <xf numFmtId="44" fontId="11" fillId="5" borderId="12" xfId="11" applyFont="1" applyFill="1" applyBorder="1"/>
    <xf numFmtId="44" fontId="3" fillId="0" borderId="6" xfId="11" applyFont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 readingOrder="1"/>
    </xf>
    <xf numFmtId="164" fontId="5" fillId="0" borderId="6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 readingOrder="1"/>
    </xf>
    <xf numFmtId="164" fontId="3" fillId="0" borderId="6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 readingOrder="1"/>
    </xf>
    <xf numFmtId="44" fontId="3" fillId="0" borderId="6" xfId="0" applyNumberFormat="1" applyFont="1" applyFill="1" applyBorder="1" applyAlignment="1">
      <alignment wrapText="1"/>
    </xf>
    <xf numFmtId="44" fontId="3" fillId="0" borderId="6" xfId="11" applyFont="1" applyFill="1" applyBorder="1" applyAlignment="1">
      <alignment wrapText="1"/>
    </xf>
    <xf numFmtId="44" fontId="12" fillId="0" borderId="4" xfId="11" applyFont="1" applyFill="1" applyBorder="1" applyAlignment="1">
      <alignment wrapText="1"/>
    </xf>
    <xf numFmtId="44" fontId="5" fillId="0" borderId="6" xfId="11" applyFont="1" applyFill="1" applyBorder="1" applyAlignment="1">
      <alignment wrapText="1"/>
    </xf>
    <xf numFmtId="44" fontId="5" fillId="0" borderId="6" xfId="11" applyFont="1" applyBorder="1" applyAlignment="1">
      <alignment vertical="center" wrapText="1"/>
    </xf>
    <xf numFmtId="44" fontId="5" fillId="0" borderId="6" xfId="11" applyFont="1" applyBorder="1" applyAlignment="1">
      <alignment vertical="center" wrapText="1" readingOrder="1"/>
    </xf>
    <xf numFmtId="44" fontId="11" fillId="5" borderId="12" xfId="11" applyFont="1" applyFill="1" applyBorder="1" applyAlignment="1">
      <alignment horizontal="right"/>
    </xf>
    <xf numFmtId="44" fontId="5" fillId="0" borderId="6" xfId="11" applyFont="1" applyBorder="1" applyAlignment="1">
      <alignment wrapText="1"/>
    </xf>
    <xf numFmtId="44" fontId="12" fillId="0" borderId="6" xfId="11" applyFont="1" applyFill="1" applyBorder="1" applyAlignment="1">
      <alignment wrapText="1"/>
    </xf>
    <xf numFmtId="44" fontId="3" fillId="0" borderId="6" xfId="11" applyFont="1" applyBorder="1" applyAlignment="1">
      <alignment wrapText="1"/>
    </xf>
    <xf numFmtId="44" fontId="5" fillId="3" borderId="6" xfId="1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wrapText="1"/>
    </xf>
    <xf numFmtId="44" fontId="5" fillId="4" borderId="6" xfId="11" applyFont="1" applyFill="1" applyBorder="1" applyAlignment="1">
      <alignment horizontal="right" wrapText="1"/>
    </xf>
    <xf numFmtId="44" fontId="5" fillId="0" borderId="7" xfId="11" applyFont="1" applyBorder="1" applyAlignment="1">
      <alignment wrapText="1"/>
    </xf>
    <xf numFmtId="10" fontId="5" fillId="0" borderId="6" xfId="0" applyNumberFormat="1" applyFont="1" applyBorder="1" applyAlignment="1">
      <alignment wrapText="1"/>
    </xf>
    <xf numFmtId="44" fontId="12" fillId="0" borderId="6" xfId="11" applyFont="1" applyBorder="1" applyAlignment="1">
      <alignment wrapText="1"/>
    </xf>
    <xf numFmtId="44" fontId="14" fillId="0" borderId="6" xfId="11" applyFont="1" applyBorder="1" applyAlignment="1">
      <alignment wrapText="1"/>
    </xf>
    <xf numFmtId="9" fontId="14" fillId="0" borderId="6" xfId="12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44" fontId="12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0" fontId="15" fillId="0" borderId="0" xfId="0" applyFont="1"/>
  </cellXfs>
  <cellStyles count="40">
    <cellStyle name="Currency" xfId="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Output" xfId="13" builtinId="21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17" sqref="H17"/>
    </sheetView>
  </sheetViews>
  <sheetFormatPr baseColWidth="10" defaultColWidth="8.83203125" defaultRowHeight="14" x14ac:dyDescent="0"/>
  <cols>
    <col min="1" max="4" width="20.33203125" customWidth="1"/>
    <col min="5" max="5" width="25.83203125" customWidth="1"/>
    <col min="8" max="8" width="19.5" bestFit="1" customWidth="1"/>
    <col min="11" max="11" width="15.1640625" bestFit="1" customWidth="1"/>
  </cols>
  <sheetData>
    <row r="1" spans="1:9" ht="17" thickBot="1">
      <c r="A1" s="1" t="s">
        <v>0</v>
      </c>
      <c r="B1" s="2"/>
      <c r="C1" s="3"/>
      <c r="D1" s="3"/>
      <c r="E1" s="3"/>
    </row>
    <row r="2" spans="1:9" ht="15" thickBot="1">
      <c r="A2" s="4"/>
      <c r="B2" s="5"/>
      <c r="C2" s="5"/>
      <c r="D2" s="5"/>
      <c r="E2" s="5"/>
    </row>
    <row r="3" spans="1:9" ht="16" thickBot="1">
      <c r="A3" s="6" t="s">
        <v>1</v>
      </c>
      <c r="B3" s="7"/>
      <c r="C3" s="8" t="s">
        <v>2</v>
      </c>
      <c r="D3" s="8" t="s">
        <v>3</v>
      </c>
      <c r="E3" s="9" t="s">
        <v>4</v>
      </c>
      <c r="H3" s="39" t="s">
        <v>70</v>
      </c>
      <c r="I3" s="40">
        <v>5000</v>
      </c>
    </row>
    <row r="4" spans="1:9" ht="16" thickBot="1">
      <c r="A4" s="10" t="s">
        <v>74</v>
      </c>
      <c r="B4" s="7"/>
      <c r="C4" s="78">
        <f>I3</f>
        <v>5000</v>
      </c>
      <c r="D4" s="11">
        <f>C4*1.15</f>
        <v>5750</v>
      </c>
      <c r="E4" s="12">
        <f>D4*1.05</f>
        <v>6037.5</v>
      </c>
      <c r="H4" s="41" t="s">
        <v>71</v>
      </c>
      <c r="I4" s="41">
        <v>1.1499999999999999</v>
      </c>
    </row>
    <row r="5" spans="1:9" ht="16" thickBot="1">
      <c r="A5" s="10" t="s">
        <v>75</v>
      </c>
      <c r="B5" s="7"/>
      <c r="C5" s="38">
        <v>0</v>
      </c>
      <c r="D5" s="78">
        <f>I3</f>
        <v>5000</v>
      </c>
      <c r="E5" s="12">
        <f>D5*1.15</f>
        <v>5750</v>
      </c>
      <c r="H5" s="41" t="s">
        <v>72</v>
      </c>
      <c r="I5" s="41">
        <v>1.05</v>
      </c>
    </row>
    <row r="6" spans="1:9" ht="16" thickBot="1">
      <c r="A6" s="10" t="s">
        <v>76</v>
      </c>
      <c r="B6" s="7"/>
      <c r="C6" s="38">
        <v>0</v>
      </c>
      <c r="D6" s="38">
        <v>0</v>
      </c>
      <c r="E6" s="79">
        <f>I3</f>
        <v>5000</v>
      </c>
      <c r="H6" s="41" t="s">
        <v>73</v>
      </c>
      <c r="I6" s="48">
        <v>50</v>
      </c>
    </row>
    <row r="7" spans="1:9" ht="16" thickBot="1">
      <c r="A7" s="19"/>
      <c r="B7" s="5"/>
      <c r="C7" s="15"/>
      <c r="D7" s="15"/>
      <c r="E7" s="15"/>
      <c r="H7" s="41" t="s">
        <v>78</v>
      </c>
      <c r="I7" s="41">
        <v>0.1</v>
      </c>
    </row>
    <row r="8" spans="1:9" ht="15" thickBot="1">
      <c r="A8" s="4"/>
      <c r="B8" s="5"/>
      <c r="C8" s="15"/>
      <c r="D8" s="15"/>
      <c r="E8" s="15"/>
    </row>
    <row r="9" spans="1:9" ht="15" thickBot="1">
      <c r="A9" s="16" t="s">
        <v>77</v>
      </c>
      <c r="B9" s="17"/>
      <c r="C9" s="8" t="s">
        <v>2</v>
      </c>
      <c r="D9" s="8" t="s">
        <v>3</v>
      </c>
      <c r="E9" s="9" t="s">
        <v>4</v>
      </c>
    </row>
    <row r="10" spans="1:9" ht="15" thickBot="1">
      <c r="A10" s="10" t="s">
        <v>74</v>
      </c>
      <c r="B10" s="7"/>
      <c r="C10" s="42">
        <f>C4*$I$6*$I$7</f>
        <v>25000</v>
      </c>
      <c r="D10" s="42">
        <f t="shared" ref="D10:E10" si="0">D4*$I$6*$I$7</f>
        <v>28750</v>
      </c>
      <c r="E10" s="42">
        <f t="shared" si="0"/>
        <v>30187.5</v>
      </c>
    </row>
    <row r="11" spans="1:9" ht="15" thickBot="1">
      <c r="A11" s="10" t="s">
        <v>75</v>
      </c>
      <c r="B11" s="7"/>
      <c r="C11" s="43">
        <v>0</v>
      </c>
      <c r="D11" s="42">
        <f>D5*$I$6*$I$7</f>
        <v>25000</v>
      </c>
      <c r="E11" s="42">
        <f>E5*$I$6*$I$7</f>
        <v>28750</v>
      </c>
    </row>
    <row r="12" spans="1:9" ht="15" thickBot="1">
      <c r="A12" s="10" t="s">
        <v>76</v>
      </c>
      <c r="B12" s="7"/>
      <c r="C12" s="43">
        <v>0</v>
      </c>
      <c r="D12" s="43">
        <v>0</v>
      </c>
      <c r="E12" s="42">
        <f>E6*$I$6*$I$7</f>
        <v>25000</v>
      </c>
    </row>
    <row r="13" spans="1:9" ht="15" thickBot="1">
      <c r="A13" s="18" t="s">
        <v>6</v>
      </c>
      <c r="B13" s="5"/>
      <c r="C13" s="44">
        <f>C10+C11+C12</f>
        <v>25000</v>
      </c>
      <c r="D13" s="44">
        <f t="shared" ref="D13:E13" si="1">D10+D11+D12</f>
        <v>53750</v>
      </c>
      <c r="E13" s="44">
        <f t="shared" si="1"/>
        <v>83937.5</v>
      </c>
    </row>
    <row r="14" spans="1:9" ht="15" thickBot="1">
      <c r="A14" s="13"/>
      <c r="B14" s="7"/>
      <c r="C14" s="45"/>
      <c r="D14" s="45"/>
      <c r="E14" s="45"/>
    </row>
    <row r="15" spans="1:9">
      <c r="C15" s="46"/>
      <c r="D15" s="46"/>
      <c r="E15" s="46"/>
    </row>
    <row r="16" spans="1:9" ht="15" thickBot="1">
      <c r="A16" s="20"/>
      <c r="B16" s="7"/>
      <c r="C16" s="45"/>
      <c r="D16" s="45"/>
      <c r="E16" s="45"/>
    </row>
    <row r="17" spans="1:5" ht="15" thickBot="1">
      <c r="A17" s="16" t="s">
        <v>8</v>
      </c>
      <c r="B17" s="7"/>
      <c r="C17" s="47">
        <f>C13</f>
        <v>25000</v>
      </c>
      <c r="D17" s="47">
        <f t="shared" ref="D17:E17" si="2">D13</f>
        <v>53750</v>
      </c>
      <c r="E17" s="47">
        <f t="shared" si="2"/>
        <v>83937.5</v>
      </c>
    </row>
  </sheetData>
  <phoneticPr fontId="13" type="noConversion"/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90" zoomScaleNormal="90" zoomScalePageLayoutView="90" workbookViewId="0">
      <selection activeCell="I5" sqref="I5"/>
    </sheetView>
  </sheetViews>
  <sheetFormatPr baseColWidth="10" defaultColWidth="8.83203125" defaultRowHeight="14" x14ac:dyDescent="0"/>
  <cols>
    <col min="1" max="4" width="23.83203125" customWidth="1"/>
    <col min="5" max="5" width="10.1640625" bestFit="1" customWidth="1"/>
    <col min="6" max="6" width="11.1640625" bestFit="1" customWidth="1"/>
    <col min="8" max="8" width="19.5" bestFit="1" customWidth="1"/>
  </cols>
  <sheetData>
    <row r="1" spans="1:9" ht="15" thickBot="1"/>
    <row r="2" spans="1:9" ht="15" thickBot="1">
      <c r="A2" s="21" t="s">
        <v>9</v>
      </c>
      <c r="B2" s="2"/>
      <c r="C2" s="2"/>
      <c r="D2" s="2"/>
    </row>
    <row r="3" spans="1:9" ht="15" thickBot="1">
      <c r="A3" s="13"/>
      <c r="B3" s="8" t="s">
        <v>2</v>
      </c>
      <c r="C3" s="8" t="s">
        <v>3</v>
      </c>
      <c r="D3" s="8" t="s">
        <v>4</v>
      </c>
    </row>
    <row r="4" spans="1:9" ht="16" thickBot="1">
      <c r="A4" s="10" t="s">
        <v>5</v>
      </c>
      <c r="B4" s="64">
        <f>I4*$I$7*$I$8</f>
        <v>5000</v>
      </c>
      <c r="C4" s="64">
        <f>B4+B4*1.15</f>
        <v>10750</v>
      </c>
      <c r="D4" s="70">
        <f>B4+B4*1.15+B4*1.15*1.05</f>
        <v>16787.5</v>
      </c>
      <c r="H4" s="39" t="s">
        <v>70</v>
      </c>
      <c r="I4" s="40">
        <v>1000</v>
      </c>
    </row>
    <row r="5" spans="1:9" ht="16" thickBot="1">
      <c r="A5" s="10" t="s">
        <v>7</v>
      </c>
      <c r="B5" s="64">
        <v>0</v>
      </c>
      <c r="C5" s="64">
        <v>0</v>
      </c>
      <c r="D5" s="64">
        <v>0</v>
      </c>
      <c r="H5" s="41" t="s">
        <v>71</v>
      </c>
      <c r="I5" s="41">
        <v>1.1499999999999999</v>
      </c>
    </row>
    <row r="6" spans="1:9" ht="16" thickBot="1">
      <c r="A6" s="10" t="s">
        <v>10</v>
      </c>
      <c r="B6" s="64">
        <v>0</v>
      </c>
      <c r="C6" s="64">
        <v>0</v>
      </c>
      <c r="D6" s="64">
        <v>0</v>
      </c>
      <c r="H6" s="41" t="s">
        <v>72</v>
      </c>
      <c r="I6" s="41">
        <v>1.05</v>
      </c>
    </row>
    <row r="7" spans="1:9" ht="16" thickBot="1">
      <c r="A7" s="10" t="s">
        <v>11</v>
      </c>
      <c r="B7" s="64">
        <v>0</v>
      </c>
      <c r="C7" s="64">
        <v>0</v>
      </c>
      <c r="D7" s="64">
        <v>0</v>
      </c>
      <c r="H7" s="41" t="s">
        <v>73</v>
      </c>
      <c r="I7" s="48">
        <v>50</v>
      </c>
    </row>
    <row r="8" spans="1:9" ht="16" thickBot="1">
      <c r="A8" s="13"/>
      <c r="B8" s="66"/>
      <c r="C8" s="66"/>
      <c r="D8" s="66"/>
      <c r="H8" s="41" t="s">
        <v>78</v>
      </c>
      <c r="I8" s="41">
        <v>0.1</v>
      </c>
    </row>
    <row r="9" spans="1:9" ht="15" thickBot="1">
      <c r="A9" s="10" t="s">
        <v>12</v>
      </c>
      <c r="B9" s="64">
        <f>B4</f>
        <v>5000</v>
      </c>
      <c r="C9" s="64">
        <f t="shared" ref="C9:D9" si="0">C4</f>
        <v>10750</v>
      </c>
      <c r="D9" s="64">
        <f t="shared" si="0"/>
        <v>16787.5</v>
      </c>
    </row>
    <row r="10" spans="1:9" ht="15" thickBot="1">
      <c r="A10" s="10" t="s">
        <v>13</v>
      </c>
      <c r="B10" s="71">
        <v>1</v>
      </c>
      <c r="C10" s="71">
        <v>1</v>
      </c>
      <c r="D10" s="71">
        <v>1</v>
      </c>
    </row>
    <row r="11" spans="1:9" ht="15" thickBot="1">
      <c r="A11" s="13"/>
      <c r="B11" s="14"/>
      <c r="C11" s="14"/>
      <c r="D11" s="14"/>
    </row>
    <row r="12" spans="1:9" ht="15" thickBot="1">
      <c r="A12" s="6" t="s">
        <v>14</v>
      </c>
      <c r="B12" s="14"/>
      <c r="C12" s="14"/>
      <c r="D12" s="14"/>
    </row>
    <row r="13" spans="1:9" ht="15" thickBot="1">
      <c r="A13" s="10" t="s">
        <v>15</v>
      </c>
      <c r="B13" s="64">
        <v>1000</v>
      </c>
      <c r="C13" s="64">
        <v>1000</v>
      </c>
      <c r="D13" s="64">
        <v>1000</v>
      </c>
    </row>
    <row r="14" spans="1:9" ht="15" thickBot="1">
      <c r="A14" s="10" t="s">
        <v>16</v>
      </c>
      <c r="B14" s="64">
        <v>1000</v>
      </c>
      <c r="C14" s="64">
        <v>1000</v>
      </c>
      <c r="D14" s="64">
        <v>1000</v>
      </c>
    </row>
    <row r="15" spans="1:9" ht="15" thickBot="1">
      <c r="A15" s="10" t="s">
        <v>81</v>
      </c>
      <c r="B15" s="64">
        <f>B16+B17</f>
        <v>31000</v>
      </c>
      <c r="C15" s="64">
        <f t="shared" ref="C15:D15" si="1">C16+C17</f>
        <v>38750</v>
      </c>
      <c r="D15" s="64">
        <f t="shared" si="1"/>
        <v>46500</v>
      </c>
    </row>
    <row r="16" spans="1:9" ht="15" thickBot="1">
      <c r="A16" s="10" t="s">
        <v>79</v>
      </c>
      <c r="B16" s="64">
        <v>23000</v>
      </c>
      <c r="C16" s="64">
        <f>B16+0.25*B16</f>
        <v>28750</v>
      </c>
      <c r="D16" s="64">
        <f>B16+0.5*B16</f>
        <v>34500</v>
      </c>
    </row>
    <row r="17" spans="1:6" ht="15" thickBot="1">
      <c r="A17" s="10" t="s">
        <v>80</v>
      </c>
      <c r="B17" s="64">
        <v>8000</v>
      </c>
      <c r="C17" s="64">
        <v>10000</v>
      </c>
      <c r="D17" s="64">
        <v>12000</v>
      </c>
      <c r="E17" s="35"/>
      <c r="F17" s="35"/>
    </row>
    <row r="18" spans="1:6" ht="15" thickBot="1">
      <c r="A18" s="10" t="s">
        <v>17</v>
      </c>
      <c r="B18" s="65">
        <v>0</v>
      </c>
      <c r="C18" s="66">
        <v>0</v>
      </c>
      <c r="D18" s="66">
        <v>0</v>
      </c>
      <c r="F18" s="35"/>
    </row>
    <row r="19" spans="1:6" ht="15" thickBot="1">
      <c r="A19" s="13"/>
      <c r="B19" s="36"/>
      <c r="C19" s="7"/>
      <c r="D19" s="7"/>
      <c r="F19" s="35"/>
    </row>
    <row r="20" spans="1:6" ht="15" thickBot="1">
      <c r="A20" s="10" t="s">
        <v>18</v>
      </c>
      <c r="B20" s="64">
        <f>SUM(B13:B15)</f>
        <v>33000</v>
      </c>
      <c r="C20" s="64">
        <f t="shared" ref="C20:D20" si="2">SUM(C13:C15)</f>
        <v>40750</v>
      </c>
      <c r="D20" s="64">
        <f t="shared" si="2"/>
        <v>48500</v>
      </c>
    </row>
    <row r="21" spans="1:6" ht="15" thickBot="1">
      <c r="A21" s="13"/>
      <c r="B21" s="75"/>
      <c r="C21" s="75"/>
      <c r="D21" s="75"/>
    </row>
    <row r="22" spans="1:6" ht="15" thickBot="1">
      <c r="A22" s="10" t="s">
        <v>19</v>
      </c>
      <c r="B22" s="72">
        <f>B9-B20</f>
        <v>-28000</v>
      </c>
      <c r="C22" s="72">
        <f t="shared" ref="C22:D22" si="3">C9-C20</f>
        <v>-30000</v>
      </c>
      <c r="D22" s="72">
        <f t="shared" si="3"/>
        <v>-31712.5</v>
      </c>
    </row>
    <row r="23" spans="1:6" ht="15" thickBot="1">
      <c r="A23" s="10" t="s">
        <v>20</v>
      </c>
      <c r="B23" s="72">
        <v>0</v>
      </c>
      <c r="C23" s="72">
        <v>0</v>
      </c>
      <c r="D23" s="72">
        <v>0</v>
      </c>
    </row>
    <row r="24" spans="1:6" ht="15" thickBot="1">
      <c r="A24" s="10" t="s">
        <v>21</v>
      </c>
      <c r="B24" s="72">
        <v>0</v>
      </c>
      <c r="C24" s="72">
        <v>0</v>
      </c>
      <c r="D24" s="72">
        <v>0</v>
      </c>
    </row>
    <row r="25" spans="1:6" ht="15" thickBot="1">
      <c r="A25" s="10" t="s">
        <v>22</v>
      </c>
      <c r="B25" s="72">
        <v>0</v>
      </c>
      <c r="C25" s="72">
        <v>0</v>
      </c>
      <c r="D25" s="72">
        <v>0</v>
      </c>
    </row>
    <row r="26" spans="1:6" ht="15" thickBot="1">
      <c r="A26" s="13"/>
      <c r="B26" s="76"/>
      <c r="C26" s="76"/>
      <c r="D26" s="76"/>
    </row>
    <row r="27" spans="1:6" ht="15" thickBot="1">
      <c r="A27" s="10" t="s">
        <v>23</v>
      </c>
      <c r="B27" s="76"/>
      <c r="C27" s="76"/>
      <c r="D27" s="76"/>
    </row>
    <row r="28" spans="1:6" ht="15" thickBot="1">
      <c r="A28" s="10" t="s">
        <v>82</v>
      </c>
      <c r="B28" s="72">
        <v>25000</v>
      </c>
      <c r="C28" s="72">
        <v>25000</v>
      </c>
      <c r="D28" s="72">
        <v>25000</v>
      </c>
    </row>
    <row r="29" spans="1:6" ht="15" thickBot="1">
      <c r="A29" s="10" t="s">
        <v>83</v>
      </c>
      <c r="B29" s="72">
        <v>0</v>
      </c>
      <c r="C29" s="72">
        <v>0</v>
      </c>
      <c r="D29" s="72">
        <v>0</v>
      </c>
    </row>
    <row r="30" spans="1:6" ht="15" thickBot="1">
      <c r="A30" s="10" t="s">
        <v>84</v>
      </c>
      <c r="B30" s="72">
        <v>0</v>
      </c>
      <c r="C30" s="72">
        <v>0</v>
      </c>
      <c r="D30" s="72">
        <v>0</v>
      </c>
    </row>
    <row r="31" spans="1:6" ht="15" thickBot="1">
      <c r="A31" s="10" t="s">
        <v>24</v>
      </c>
      <c r="B31" s="72">
        <f>SUM(B28:B30)</f>
        <v>25000</v>
      </c>
      <c r="C31" s="72">
        <f t="shared" ref="C31:D31" si="4">SUM(C28:C30)</f>
        <v>25000</v>
      </c>
      <c r="D31" s="72">
        <f t="shared" si="4"/>
        <v>25000</v>
      </c>
    </row>
    <row r="32" spans="1:6" ht="15" thickBot="1">
      <c r="A32" s="10"/>
      <c r="B32" s="75"/>
      <c r="C32" s="75"/>
      <c r="D32" s="75"/>
    </row>
    <row r="33" spans="1:4" ht="15" thickBot="1">
      <c r="A33" s="10" t="s">
        <v>25</v>
      </c>
      <c r="B33" s="75"/>
      <c r="C33" s="75"/>
      <c r="D33" s="75"/>
    </row>
    <row r="34" spans="1:4" ht="15" thickBot="1">
      <c r="A34" s="10" t="s">
        <v>85</v>
      </c>
      <c r="B34" s="72">
        <f>0.2*B4</f>
        <v>1000</v>
      </c>
      <c r="C34" s="72">
        <f>0.2*B4+0.2*B4*1.15</f>
        <v>2150</v>
      </c>
      <c r="D34" s="72">
        <f>0.2*B4+0.2*B4*1.15+0.2*B4*1.15*1.05</f>
        <v>3357.5</v>
      </c>
    </row>
    <row r="35" spans="1:4" ht="15" thickBot="1">
      <c r="A35" s="10" t="s">
        <v>26</v>
      </c>
      <c r="B35" s="72">
        <f>B34</f>
        <v>1000</v>
      </c>
      <c r="C35" s="72">
        <f t="shared" ref="C35:D35" si="5">C34</f>
        <v>2150</v>
      </c>
      <c r="D35" s="72">
        <f t="shared" si="5"/>
        <v>3357.5</v>
      </c>
    </row>
    <row r="36" spans="1:4" ht="15" thickBot="1">
      <c r="A36" s="13"/>
      <c r="B36" s="75"/>
      <c r="C36" s="75"/>
      <c r="D36" s="75"/>
    </row>
    <row r="37" spans="1:4" ht="15" thickBot="1">
      <c r="A37" s="10" t="s">
        <v>27</v>
      </c>
      <c r="B37" s="77">
        <f>B31-B35</f>
        <v>24000</v>
      </c>
      <c r="C37" s="77">
        <f t="shared" ref="C37:D37" si="6">C31-C35</f>
        <v>22850</v>
      </c>
      <c r="D37" s="77">
        <f t="shared" si="6"/>
        <v>21642.5</v>
      </c>
    </row>
    <row r="38" spans="1:4" ht="15" thickBot="1">
      <c r="A38" s="13"/>
      <c r="B38" s="75"/>
      <c r="C38" s="75"/>
      <c r="D38" s="75"/>
    </row>
    <row r="39" spans="1:4" ht="15" thickBot="1">
      <c r="A39" s="6" t="s">
        <v>28</v>
      </c>
      <c r="B39" s="73">
        <f>B22+B37</f>
        <v>-4000</v>
      </c>
      <c r="C39" s="73">
        <f t="shared" ref="C39:D39" si="7">C22+C37</f>
        <v>-7150</v>
      </c>
      <c r="D39" s="73">
        <f t="shared" si="7"/>
        <v>-10070</v>
      </c>
    </row>
    <row r="40" spans="1:4" ht="15" thickBot="1">
      <c r="A40" s="6" t="s">
        <v>29</v>
      </c>
      <c r="B40" s="74">
        <f>B39/B4</f>
        <v>-0.8</v>
      </c>
      <c r="C40" s="74">
        <f t="shared" ref="C40:D40" si="8">C39/C4</f>
        <v>-0.66511627906976745</v>
      </c>
      <c r="D40" s="74">
        <f t="shared" si="8"/>
        <v>-0.59985107967237528</v>
      </c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I5" sqref="I5"/>
    </sheetView>
  </sheetViews>
  <sheetFormatPr baseColWidth="10" defaultColWidth="8.83203125" defaultRowHeight="14" x14ac:dyDescent="0"/>
  <cols>
    <col min="1" max="4" width="27" customWidth="1"/>
    <col min="7" max="7" width="11.1640625" bestFit="1" customWidth="1"/>
    <col min="8" max="8" width="19.5" bestFit="1" customWidth="1"/>
  </cols>
  <sheetData>
    <row r="1" spans="1:9" ht="15" thickBot="1"/>
    <row r="2" spans="1:9" ht="15" thickBot="1">
      <c r="A2" s="22" t="s">
        <v>30</v>
      </c>
      <c r="B2" s="23"/>
      <c r="C2" s="23"/>
      <c r="D2" s="23"/>
    </row>
    <row r="3" spans="1:9" ht="15" thickBot="1">
      <c r="A3" s="4"/>
      <c r="B3" s="24" t="s">
        <v>2</v>
      </c>
      <c r="C3" s="24" t="s">
        <v>3</v>
      </c>
      <c r="D3" s="24" t="s">
        <v>4</v>
      </c>
    </row>
    <row r="4" spans="1:9" ht="16" thickBot="1">
      <c r="A4" s="18" t="s">
        <v>31</v>
      </c>
      <c r="B4" s="5"/>
      <c r="C4" s="5"/>
      <c r="D4" s="5"/>
      <c r="H4" s="39" t="s">
        <v>70</v>
      </c>
      <c r="I4" s="40">
        <v>1000</v>
      </c>
    </row>
    <row r="5" spans="1:9" ht="16" thickBot="1">
      <c r="A5" s="13"/>
      <c r="B5" s="7"/>
      <c r="C5" s="7"/>
      <c r="D5" s="7"/>
      <c r="H5" s="41" t="s">
        <v>71</v>
      </c>
      <c r="I5" s="41">
        <v>1.1499999999999999</v>
      </c>
    </row>
    <row r="6" spans="1:9" ht="16" thickBot="1">
      <c r="A6" s="10" t="s">
        <v>32</v>
      </c>
      <c r="B6" s="25"/>
      <c r="C6" s="25"/>
      <c r="D6" s="25"/>
      <c r="H6" s="41" t="s">
        <v>72</v>
      </c>
      <c r="I6" s="41">
        <v>1.05</v>
      </c>
    </row>
    <row r="7" spans="1:9" ht="16" thickBot="1">
      <c r="A7" s="10" t="s">
        <v>33</v>
      </c>
      <c r="B7" s="61">
        <f>'Proposed Profit &amp; Loss'!B4</f>
        <v>5000</v>
      </c>
      <c r="C7" s="61">
        <f>'Proposed Profit &amp; Loss'!C4</f>
        <v>10750</v>
      </c>
      <c r="D7" s="61">
        <f>'Proposed Profit &amp; Loss'!D4</f>
        <v>16787.5</v>
      </c>
      <c r="G7" s="35"/>
      <c r="H7" s="41" t="s">
        <v>73</v>
      </c>
      <c r="I7" s="48">
        <v>50</v>
      </c>
    </row>
    <row r="8" spans="1:9" ht="16" thickBot="1">
      <c r="A8" s="10" t="s">
        <v>86</v>
      </c>
      <c r="B8" s="62">
        <v>0</v>
      </c>
      <c r="C8" s="61">
        <v>0</v>
      </c>
      <c r="D8" s="61">
        <v>0</v>
      </c>
      <c r="H8" s="41" t="s">
        <v>78</v>
      </c>
      <c r="I8" s="41">
        <v>0.1</v>
      </c>
    </row>
    <row r="9" spans="1:9" ht="15" thickBot="1">
      <c r="A9" s="26" t="s">
        <v>34</v>
      </c>
      <c r="B9" s="61">
        <f>SUM(B7:B8)</f>
        <v>5000</v>
      </c>
      <c r="C9" s="61">
        <f t="shared" ref="C9:D9" si="0">SUM(C7:C8)</f>
        <v>10750</v>
      </c>
      <c r="D9" s="61">
        <f t="shared" si="0"/>
        <v>16787.5</v>
      </c>
    </row>
    <row r="10" spans="1:9" ht="15" thickBot="1">
      <c r="A10" s="13"/>
      <c r="B10" s="49"/>
      <c r="C10" s="49"/>
      <c r="D10" s="49"/>
    </row>
    <row r="11" spans="1:9" ht="15" thickBot="1">
      <c r="A11" s="10" t="s">
        <v>35</v>
      </c>
      <c r="B11" s="61"/>
      <c r="C11" s="61"/>
      <c r="D11" s="61"/>
    </row>
    <row r="12" spans="1:9" ht="15" thickBot="1">
      <c r="A12" s="10" t="s">
        <v>87</v>
      </c>
      <c r="B12" s="61">
        <v>25000</v>
      </c>
      <c r="C12" s="61">
        <v>25000</v>
      </c>
      <c r="D12" s="61">
        <v>25000</v>
      </c>
    </row>
    <row r="13" spans="1:9" ht="15" thickBot="1">
      <c r="A13" s="10" t="s">
        <v>88</v>
      </c>
      <c r="B13" s="61">
        <v>0</v>
      </c>
      <c r="C13" s="61">
        <v>0</v>
      </c>
      <c r="D13" s="61">
        <v>0</v>
      </c>
    </row>
    <row r="14" spans="1:9" ht="15" thickBot="1">
      <c r="A14" s="10" t="s">
        <v>84</v>
      </c>
      <c r="B14" s="61">
        <v>0</v>
      </c>
      <c r="C14" s="61">
        <v>0</v>
      </c>
      <c r="D14" s="61">
        <v>0</v>
      </c>
      <c r="H14" s="80"/>
    </row>
    <row r="15" spans="1:9" ht="15" thickBot="1">
      <c r="A15" s="10" t="s">
        <v>36</v>
      </c>
      <c r="B15" s="61">
        <f>SUM(B12:B14)+B9</f>
        <v>30000</v>
      </c>
      <c r="C15" s="61">
        <f t="shared" ref="C15:D15" si="1">SUM(C12:C14)+C9</f>
        <v>35750</v>
      </c>
      <c r="D15" s="61">
        <f t="shared" si="1"/>
        <v>41787.5</v>
      </c>
    </row>
    <row r="16" spans="1:9" ht="15" thickBot="1">
      <c r="A16" s="13"/>
      <c r="B16" s="7"/>
      <c r="C16" s="7"/>
      <c r="D16" s="7"/>
    </row>
    <row r="17" spans="1:4" ht="15" thickBot="1">
      <c r="A17" s="18" t="s">
        <v>37</v>
      </c>
      <c r="B17" s="27" t="s">
        <v>2</v>
      </c>
      <c r="C17" s="27" t="s">
        <v>3</v>
      </c>
      <c r="D17" s="27" t="s">
        <v>4</v>
      </c>
    </row>
    <row r="18" spans="1:4" ht="15" thickBot="1">
      <c r="A18" s="50"/>
      <c r="B18" s="51"/>
      <c r="C18" s="51"/>
      <c r="D18" s="51"/>
    </row>
    <row r="19" spans="1:4" ht="15" thickBot="1">
      <c r="A19" s="52" t="s">
        <v>38</v>
      </c>
      <c r="B19" s="53"/>
      <c r="C19" s="53"/>
      <c r="D19" s="53"/>
    </row>
    <row r="20" spans="1:4" ht="15" thickBot="1">
      <c r="A20" s="52" t="s">
        <v>39</v>
      </c>
      <c r="B20" s="57">
        <f>'Proposed Profit &amp; Loss'!B20</f>
        <v>33000</v>
      </c>
      <c r="C20" s="57">
        <f>'Proposed Profit &amp; Loss'!C20</f>
        <v>40750</v>
      </c>
      <c r="D20" s="57">
        <f>'Proposed Profit &amp; Loss'!D20</f>
        <v>48500</v>
      </c>
    </row>
    <row r="21" spans="1:4" ht="15" thickBot="1">
      <c r="A21" s="52" t="s">
        <v>40</v>
      </c>
      <c r="B21" s="60">
        <v>0</v>
      </c>
      <c r="C21" s="60">
        <v>0</v>
      </c>
      <c r="D21" s="60">
        <v>0</v>
      </c>
    </row>
    <row r="22" spans="1:4" ht="15" thickBot="1">
      <c r="A22" s="54" t="s">
        <v>41</v>
      </c>
      <c r="B22" s="60">
        <f>SUM(B20:B21)</f>
        <v>33000</v>
      </c>
      <c r="C22" s="60">
        <f t="shared" ref="C22:D22" si="2">SUM(C20:C21)</f>
        <v>40750</v>
      </c>
      <c r="D22" s="60">
        <f t="shared" si="2"/>
        <v>48500</v>
      </c>
    </row>
    <row r="23" spans="1:4" ht="15" thickBot="1">
      <c r="A23" s="50"/>
      <c r="B23" s="55"/>
      <c r="C23" s="51"/>
      <c r="D23" s="51"/>
    </row>
    <row r="24" spans="1:4" ht="15" thickBot="1">
      <c r="A24" s="52" t="s">
        <v>42</v>
      </c>
      <c r="B24" s="51"/>
      <c r="C24" s="51"/>
      <c r="D24" s="51"/>
    </row>
    <row r="25" spans="1:4" ht="15" thickBot="1">
      <c r="A25" s="52" t="s">
        <v>85</v>
      </c>
      <c r="B25" s="57">
        <f>'Proposed Profit &amp; Loss'!B34</f>
        <v>1000</v>
      </c>
      <c r="C25" s="57">
        <f>'Proposed Profit &amp; Loss'!C34</f>
        <v>2150</v>
      </c>
      <c r="D25" s="57">
        <f>'Proposed Profit &amp; Loss'!D34</f>
        <v>3357.5</v>
      </c>
    </row>
    <row r="26" spans="1:4" ht="15" thickBot="1">
      <c r="A26" s="52" t="s">
        <v>89</v>
      </c>
      <c r="B26" s="58">
        <v>0</v>
      </c>
      <c r="C26" s="58">
        <v>0</v>
      </c>
      <c r="D26" s="58">
        <v>0</v>
      </c>
    </row>
    <row r="27" spans="1:4" ht="15" thickBot="1">
      <c r="A27" s="52" t="s">
        <v>43</v>
      </c>
      <c r="B27" s="60">
        <f>SUM(B22+B25+B26)</f>
        <v>34000</v>
      </c>
      <c r="C27" s="60">
        <f t="shared" ref="C27:D27" si="3">SUM(C22+C25+C26)</f>
        <v>42900</v>
      </c>
      <c r="D27" s="60">
        <f t="shared" si="3"/>
        <v>51857.5</v>
      </c>
    </row>
    <row r="28" spans="1:4" ht="15" thickBot="1">
      <c r="A28" s="50"/>
      <c r="B28" s="51"/>
      <c r="C28" s="51"/>
      <c r="D28" s="51"/>
    </row>
    <row r="29" spans="1:4" ht="15" thickBot="1">
      <c r="A29" s="56" t="s">
        <v>44</v>
      </c>
      <c r="B29" s="59">
        <f>B15-B27</f>
        <v>-4000</v>
      </c>
      <c r="C29" s="59">
        <f t="shared" ref="C29:D29" si="4">C15-C27</f>
        <v>-7150</v>
      </c>
      <c r="D29" s="59">
        <f t="shared" si="4"/>
        <v>-10070</v>
      </c>
    </row>
    <row r="30" spans="1:4" ht="15" thickBot="1">
      <c r="A30" s="56" t="s">
        <v>66</v>
      </c>
      <c r="B30" s="59">
        <v>8000</v>
      </c>
      <c r="C30" s="59">
        <v>0</v>
      </c>
      <c r="D30" s="59">
        <f>C31</f>
        <v>-15150</v>
      </c>
    </row>
    <row r="31" spans="1:4" ht="15" thickBot="1">
      <c r="A31" s="56" t="s">
        <v>67</v>
      </c>
      <c r="B31" s="59">
        <v>0</v>
      </c>
      <c r="C31" s="59">
        <f>C15-C27-B30</f>
        <v>-15150</v>
      </c>
      <c r="D31" s="59">
        <f>D30+D29</f>
        <v>-25220</v>
      </c>
    </row>
    <row r="32" spans="1:4">
      <c r="B32" s="80"/>
      <c r="C32" s="80"/>
    </row>
    <row r="50" spans="5:5">
      <c r="E50" t="s">
        <v>68</v>
      </c>
    </row>
    <row r="51" spans="5:5">
      <c r="E51" t="s">
        <v>69</v>
      </c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F24" sqref="F24"/>
    </sheetView>
  </sheetViews>
  <sheetFormatPr baseColWidth="10" defaultColWidth="8.83203125" defaultRowHeight="14" x14ac:dyDescent="0"/>
  <cols>
    <col min="1" max="4" width="25.33203125" customWidth="1"/>
    <col min="5" max="5" width="11.33203125" customWidth="1"/>
    <col min="6" max="6" width="10.5" customWidth="1"/>
    <col min="8" max="8" width="19.5" bestFit="1" customWidth="1"/>
  </cols>
  <sheetData>
    <row r="1" spans="1:9" ht="15" thickBot="1"/>
    <row r="2" spans="1:9" ht="15" thickBot="1">
      <c r="A2" s="28"/>
      <c r="B2" s="29" t="s">
        <v>2</v>
      </c>
      <c r="C2" s="29" t="s">
        <v>3</v>
      </c>
      <c r="D2" s="29" t="s">
        <v>4</v>
      </c>
      <c r="F2" s="33"/>
    </row>
    <row r="3" spans="1:9" ht="16" thickBot="1">
      <c r="A3" s="30" t="s">
        <v>45</v>
      </c>
      <c r="B3" s="7"/>
      <c r="C3" s="7"/>
      <c r="D3" s="7"/>
    </row>
    <row r="4" spans="1:9" ht="16" thickBot="1">
      <c r="A4" s="6" t="s">
        <v>46</v>
      </c>
      <c r="B4" s="60">
        <v>8000</v>
      </c>
      <c r="C4" s="64">
        <f>'Proposed Cash Flow Statement'!C31</f>
        <v>-15150</v>
      </c>
      <c r="D4" s="64">
        <f>'Proposed Cash Flow Statement'!D31</f>
        <v>-25220</v>
      </c>
      <c r="H4" s="39" t="s">
        <v>70</v>
      </c>
      <c r="I4" s="40">
        <v>5000</v>
      </c>
    </row>
    <row r="5" spans="1:9" ht="16" thickBot="1">
      <c r="A5" s="6" t="s">
        <v>47</v>
      </c>
      <c r="B5" s="60">
        <v>0</v>
      </c>
      <c r="C5" s="64">
        <v>0</v>
      </c>
      <c r="D5" s="64">
        <v>0</v>
      </c>
      <c r="H5" s="41" t="s">
        <v>71</v>
      </c>
      <c r="I5" s="41">
        <v>1.1499999999999999</v>
      </c>
    </row>
    <row r="6" spans="1:9" ht="16" thickBot="1">
      <c r="A6" s="6" t="s">
        <v>48</v>
      </c>
      <c r="B6" s="60">
        <v>0</v>
      </c>
      <c r="C6" s="64">
        <v>0</v>
      </c>
      <c r="D6" s="64">
        <v>0</v>
      </c>
      <c r="H6" s="41" t="s">
        <v>72</v>
      </c>
      <c r="I6" s="41">
        <v>1.05</v>
      </c>
    </row>
    <row r="7" spans="1:9" ht="16" thickBot="1">
      <c r="A7" s="6" t="s">
        <v>49</v>
      </c>
      <c r="B7" s="60">
        <v>0</v>
      </c>
      <c r="C7" s="64">
        <v>0</v>
      </c>
      <c r="D7" s="64">
        <v>0</v>
      </c>
      <c r="H7" s="41" t="s">
        <v>73</v>
      </c>
      <c r="I7" s="63">
        <v>50</v>
      </c>
    </row>
    <row r="8" spans="1:9" ht="16" thickBot="1">
      <c r="A8" s="6" t="s">
        <v>50</v>
      </c>
      <c r="B8" s="60">
        <f>SUM(B4:B7)</f>
        <v>8000</v>
      </c>
      <c r="C8" s="64">
        <f t="shared" ref="C8:D8" si="0">SUM(C4:C7)</f>
        <v>-15150</v>
      </c>
      <c r="D8" s="64">
        <f t="shared" si="0"/>
        <v>-25220</v>
      </c>
      <c r="H8" s="41" t="s">
        <v>78</v>
      </c>
      <c r="I8" s="41">
        <v>0.1</v>
      </c>
    </row>
    <row r="9" spans="1:9" ht="15" thickBot="1">
      <c r="A9" s="20"/>
      <c r="B9" s="58"/>
      <c r="C9" s="66"/>
      <c r="D9" s="66"/>
    </row>
    <row r="10" spans="1:9" ht="15" thickBot="1">
      <c r="A10" s="6" t="s">
        <v>51</v>
      </c>
      <c r="B10" s="58"/>
      <c r="C10" s="66"/>
      <c r="D10" s="66"/>
    </row>
    <row r="11" spans="1:9" ht="15" thickBot="1">
      <c r="A11" s="6" t="s">
        <v>51</v>
      </c>
      <c r="B11" s="60">
        <v>0</v>
      </c>
      <c r="C11" s="64">
        <v>0</v>
      </c>
      <c r="D11" s="64">
        <v>0</v>
      </c>
    </row>
    <row r="12" spans="1:9" ht="15" thickBot="1">
      <c r="A12" s="6" t="s">
        <v>52</v>
      </c>
      <c r="B12" s="58">
        <v>0</v>
      </c>
      <c r="C12" s="66">
        <v>0</v>
      </c>
      <c r="D12" s="66">
        <v>0</v>
      </c>
    </row>
    <row r="13" spans="1:9" ht="15" thickBot="1">
      <c r="A13" s="31" t="s">
        <v>53</v>
      </c>
      <c r="B13" s="67">
        <f>B12+B8</f>
        <v>8000</v>
      </c>
      <c r="C13" s="67">
        <f>SUM(C8,C11)</f>
        <v>-15150</v>
      </c>
      <c r="D13" s="67">
        <f>SUM(D8,D11)</f>
        <v>-25220</v>
      </c>
    </row>
    <row r="14" spans="1:9" ht="15" thickBot="1">
      <c r="A14" s="20"/>
      <c r="B14" s="7"/>
      <c r="C14" s="7"/>
      <c r="D14" s="7"/>
    </row>
    <row r="15" spans="1:9" ht="16" thickBot="1">
      <c r="A15" s="30" t="s">
        <v>54</v>
      </c>
      <c r="B15" s="7"/>
      <c r="C15" s="7"/>
      <c r="D15" s="7"/>
    </row>
    <row r="16" spans="1:9" ht="15" thickBot="1">
      <c r="A16" s="6" t="s">
        <v>55</v>
      </c>
      <c r="B16" s="7"/>
      <c r="C16" s="7"/>
      <c r="D16" s="7"/>
    </row>
    <row r="17" spans="1:6" ht="15" thickBot="1">
      <c r="A17" s="6" t="s">
        <v>56</v>
      </c>
      <c r="B17" s="60">
        <f>'Proposed Cash Flow Statement'!B13</f>
        <v>0</v>
      </c>
      <c r="C17" s="64">
        <v>0</v>
      </c>
      <c r="D17" s="64">
        <v>0</v>
      </c>
      <c r="F17" s="68"/>
    </row>
    <row r="18" spans="1:6" ht="15" thickBot="1">
      <c r="A18" s="6" t="s">
        <v>57</v>
      </c>
      <c r="B18" s="60">
        <v>0</v>
      </c>
      <c r="C18" s="64">
        <v>0</v>
      </c>
      <c r="D18" s="64">
        <v>0</v>
      </c>
    </row>
    <row r="19" spans="1:6" ht="15" thickBot="1">
      <c r="A19" s="6" t="s">
        <v>58</v>
      </c>
      <c r="B19" s="60">
        <f>SUM(B17:B18)</f>
        <v>0</v>
      </c>
      <c r="C19" s="64">
        <v>0</v>
      </c>
      <c r="D19" s="64">
        <v>0</v>
      </c>
    </row>
    <row r="20" spans="1:6" ht="15" thickBot="1">
      <c r="A20" s="20"/>
      <c r="B20" s="51"/>
      <c r="C20" s="7"/>
      <c r="D20" s="7"/>
      <c r="F20" s="34"/>
    </row>
    <row r="21" spans="1:6" ht="15" thickBot="1">
      <c r="A21" s="6" t="s">
        <v>59</v>
      </c>
      <c r="B21" s="7"/>
      <c r="C21" s="7"/>
      <c r="D21" s="7"/>
      <c r="F21" s="34"/>
    </row>
    <row r="22" spans="1:6" ht="15" thickBot="1">
      <c r="A22" s="32" t="s">
        <v>60</v>
      </c>
      <c r="B22" s="69">
        <f>B21+B19</f>
        <v>0</v>
      </c>
      <c r="C22" s="69">
        <f t="shared" ref="C22:D22" si="1">C21+C19</f>
        <v>0</v>
      </c>
      <c r="D22" s="69">
        <f t="shared" si="1"/>
        <v>0</v>
      </c>
    </row>
    <row r="23" spans="1:6" ht="15" thickBot="1">
      <c r="A23" s="20"/>
      <c r="B23" s="7"/>
      <c r="C23" s="7"/>
      <c r="D23" s="7"/>
    </row>
    <row r="24" spans="1:6" ht="15" thickBot="1">
      <c r="A24" s="6" t="s">
        <v>61</v>
      </c>
      <c r="B24" s="60">
        <f>B4</f>
        <v>8000</v>
      </c>
      <c r="C24" s="60">
        <f t="shared" ref="C24:D24" si="2">C4</f>
        <v>-15150</v>
      </c>
      <c r="D24" s="60">
        <f t="shared" si="2"/>
        <v>-25220</v>
      </c>
      <c r="E24" s="37"/>
      <c r="F24" s="34"/>
    </row>
    <row r="25" spans="1:6" ht="15" thickBot="1">
      <c r="A25" s="6" t="s">
        <v>62</v>
      </c>
      <c r="B25" s="60">
        <v>0</v>
      </c>
      <c r="C25" s="64">
        <v>0</v>
      </c>
      <c r="D25" s="64">
        <v>0</v>
      </c>
      <c r="E25" s="37"/>
    </row>
    <row r="26" spans="1:6" ht="15" thickBot="1">
      <c r="A26" s="6" t="s">
        <v>63</v>
      </c>
      <c r="B26" s="60">
        <v>0</v>
      </c>
      <c r="C26" s="64">
        <v>0</v>
      </c>
      <c r="D26" s="64">
        <v>0</v>
      </c>
    </row>
    <row r="27" spans="1:6" ht="15" thickBot="1">
      <c r="A27" s="6" t="s">
        <v>64</v>
      </c>
      <c r="B27" s="60">
        <f>SUM(B24:B26)</f>
        <v>8000</v>
      </c>
      <c r="C27" s="60">
        <f t="shared" ref="C27:D27" si="3">SUM(C24:C26)</f>
        <v>-15150</v>
      </c>
      <c r="D27" s="60">
        <f t="shared" si="3"/>
        <v>-25220</v>
      </c>
    </row>
    <row r="28" spans="1:6" ht="15" thickBot="1">
      <c r="A28" s="6" t="s">
        <v>65</v>
      </c>
      <c r="B28" s="58">
        <f>B27+B22</f>
        <v>8000</v>
      </c>
      <c r="C28" s="58">
        <f t="shared" ref="C28:D28" si="4">C27+C22</f>
        <v>-15150</v>
      </c>
      <c r="D28" s="58">
        <f t="shared" si="4"/>
        <v>-25220</v>
      </c>
    </row>
    <row r="29" spans="1:6">
      <c r="B29" s="35"/>
    </row>
  </sheetData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Forecast</vt:lpstr>
      <vt:lpstr>Proposed Profit &amp; Loss</vt:lpstr>
      <vt:lpstr>Proposed Cash Flow Statement</vt:lpstr>
      <vt:lpstr>Proposed Balance Sheet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Samantha Ervin</cp:lastModifiedBy>
  <cp:lastPrinted>2015-12-04T02:24:44Z</cp:lastPrinted>
  <dcterms:created xsi:type="dcterms:W3CDTF">2013-12-16T03:05:17Z</dcterms:created>
  <dcterms:modified xsi:type="dcterms:W3CDTF">2015-12-17T21:43:53Z</dcterms:modified>
</cp:coreProperties>
</file>