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Emily/Desktop/"/>
    </mc:Choice>
  </mc:AlternateContent>
  <bookViews>
    <workbookView xWindow="4640" yWindow="1340" windowWidth="2390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R3" i="1" l="1"/>
  <c r="AT6" i="1"/>
  <c r="AR9" i="1"/>
  <c r="AW5" i="1"/>
  <c r="AW4" i="1"/>
  <c r="AW3" i="1"/>
  <c r="AW2" i="1"/>
  <c r="AR6" i="1"/>
  <c r="AR12" i="1"/>
  <c r="AT12" i="1"/>
  <c r="BN6" i="1"/>
  <c r="BN3" i="1"/>
  <c r="BQ7" i="1"/>
  <c r="BQ4" i="1"/>
  <c r="CD3" i="1"/>
  <c r="CD4" i="1"/>
  <c r="CD5" i="1"/>
  <c r="CD6" i="1"/>
  <c r="CD7" i="1"/>
  <c r="CD8" i="1"/>
  <c r="CD9" i="1"/>
  <c r="CD10" i="1"/>
  <c r="CD11" i="1"/>
  <c r="CD12" i="1"/>
  <c r="CD13" i="1"/>
  <c r="CD14" i="1"/>
  <c r="CD15" i="1"/>
  <c r="CD16" i="1"/>
  <c r="CD2" i="1"/>
  <c r="CA3" i="1"/>
  <c r="CA4" i="1"/>
  <c r="CA5" i="1"/>
  <c r="CA6" i="1"/>
  <c r="CA2" i="1"/>
  <c r="BX6" i="1"/>
  <c r="BS15" i="1"/>
  <c r="BS12" i="1"/>
  <c r="BS9" i="1"/>
  <c r="BS6" i="1"/>
  <c r="BS3" i="1"/>
  <c r="BX3" i="1"/>
  <c r="BV3" i="1"/>
  <c r="BV4" i="1"/>
  <c r="BV5" i="1"/>
  <c r="BV6" i="1"/>
  <c r="BV7" i="1"/>
  <c r="BV8" i="1"/>
  <c r="BV9" i="1"/>
  <c r="BV10" i="1"/>
  <c r="BV11" i="1"/>
  <c r="BV2" i="1"/>
  <c r="BL3" i="1"/>
  <c r="BL4" i="1"/>
  <c r="BL5" i="1"/>
  <c r="BL6" i="1"/>
  <c r="BL7" i="1"/>
  <c r="BL2" i="1"/>
  <c r="BI3" i="1"/>
  <c r="BI4" i="1"/>
  <c r="BI5" i="1"/>
  <c r="BI6" i="1"/>
  <c r="BI2" i="1"/>
  <c r="BF16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2" i="1"/>
  <c r="BC2" i="1"/>
  <c r="AZ2" i="1"/>
  <c r="BC3" i="1"/>
  <c r="BC4" i="1"/>
  <c r="BC5" i="1"/>
  <c r="BC6" i="1"/>
  <c r="BC7" i="1"/>
  <c r="AZ3" i="1"/>
  <c r="AZ4" i="1"/>
  <c r="AZ5" i="1"/>
  <c r="AZ6" i="1"/>
  <c r="AZ7" i="1"/>
  <c r="AT9" i="1"/>
  <c r="AT3" i="1"/>
</calcChain>
</file>

<file path=xl/sharedStrings.xml><?xml version="1.0" encoding="utf-8"?>
<sst xmlns="http://schemas.openxmlformats.org/spreadsheetml/2006/main" count="588" uniqueCount="379">
  <si>
    <t>StartDate</t>
  </si>
  <si>
    <t>EndDate</t>
  </si>
  <si>
    <t>Progress</t>
  </si>
  <si>
    <t>Duration (in seconds)</t>
  </si>
  <si>
    <t>Finished</t>
  </si>
  <si>
    <t>UserLanguage</t>
  </si>
  <si>
    <t>Survey Taking Info</t>
  </si>
  <si>
    <t>Past with SINGA</t>
  </si>
  <si>
    <t>SINGA Impact</t>
  </si>
  <si>
    <t>Newcomers</t>
  </si>
  <si>
    <t>Other NGOs</t>
  </si>
  <si>
    <t>Demographics</t>
  </si>
  <si>
    <t>How long implicated</t>
  </si>
  <si>
    <t>How participate</t>
  </si>
  <si>
    <t>Other</t>
  </si>
  <si>
    <t>indicators of success</t>
  </si>
  <si>
    <t>other</t>
  </si>
  <si>
    <t>communicate impact</t>
  </si>
  <si>
    <t>Hear about</t>
  </si>
  <si>
    <t>rate effectiveness</t>
  </si>
  <si>
    <t>rate impact</t>
  </si>
  <si>
    <t>expand</t>
  </si>
  <si>
    <t>how to improve</t>
  </si>
  <si>
    <t>rate on economy</t>
  </si>
  <si>
    <t>rate on community</t>
  </si>
  <si>
    <t>involved in other</t>
  </si>
  <si>
    <t>given time/money</t>
  </si>
  <si>
    <t>type</t>
  </si>
  <si>
    <t>gender</t>
  </si>
  <si>
    <t>age</t>
  </si>
  <si>
    <t>postal code</t>
  </si>
  <si>
    <t>how long in Lyon</t>
  </si>
  <si>
    <t>work type</t>
  </si>
  <si>
    <t>Raw Data</t>
  </si>
  <si>
    <t>Average time to take survey (secs)</t>
  </si>
  <si>
    <t>References</t>
  </si>
  <si>
    <t>Total number of responses</t>
  </si>
  <si>
    <t>Last row of finished responses</t>
  </si>
  <si>
    <t>Number of finished responses</t>
  </si>
  <si>
    <t>Last row of responses</t>
  </si>
  <si>
    <t>% people completing the survey</t>
  </si>
  <si>
    <t>Average % completion</t>
  </si>
  <si>
    <t>First Time</t>
  </si>
  <si>
    <t>Less than 3 months</t>
  </si>
  <si>
    <t>3-6 months</t>
  </si>
  <si>
    <t>6-12 months</t>
  </si>
  <si>
    <t>More than a year</t>
  </si>
  <si>
    <t>I am not involved</t>
  </si>
  <si>
    <t>Entrepreneur</t>
  </si>
  <si>
    <t>Buddy</t>
  </si>
  <si>
    <t>Volunteer</t>
  </si>
  <si>
    <t>CALM</t>
  </si>
  <si>
    <t>Financial donor</t>
  </si>
  <si>
    <t>Participant</t>
  </si>
  <si>
    <t>Case Studies</t>
  </si>
  <si>
    <t>How donations distributed</t>
  </si>
  <si>
    <t>Cultural understanding</t>
  </si>
  <si>
    <t>Number of programs</t>
  </si>
  <si>
    <t>French vocabulary</t>
  </si>
  <si>
    <t>Welfare money saved</t>
  </si>
  <si>
    <t>Confidence level</t>
  </si>
  <si>
    <t>Success rate</t>
  </si>
  <si>
    <t>Partners with SINGA</t>
  </si>
  <si>
    <t>Connections b/w locals and entrep.</t>
  </si>
  <si>
    <t>Satisfaction rate of entrep.</t>
  </si>
  <si>
    <t>Number of entrep.</t>
  </si>
  <si>
    <t>New competences gained</t>
  </si>
  <si>
    <t># entrep. that can live off business</t>
  </si>
  <si>
    <t>Infographics in city</t>
  </si>
  <si>
    <t>Impact report</t>
  </si>
  <si>
    <t>Newsletter</t>
  </si>
  <si>
    <t>Video</t>
  </si>
  <si>
    <t>Word of mouth</t>
  </si>
  <si>
    <t>Flyers in city</t>
  </si>
  <si>
    <t>Event</t>
  </si>
  <si>
    <t>Online</t>
  </si>
  <si>
    <t>Average Impact of SINGA (Out of 5)</t>
  </si>
  <si>
    <t>Average effectiveness of SINGA (Out of 5)</t>
  </si>
  <si>
    <t>Average importance of newcomers on (out of 10)</t>
  </si>
  <si>
    <t>Community</t>
  </si>
  <si>
    <t>Economy</t>
  </si>
  <si>
    <t>% involved in other NGO</t>
  </si>
  <si>
    <t>% involved that gave money</t>
  </si>
  <si>
    <t>% invovled that gave time</t>
  </si>
  <si>
    <t>% invovled that gave both</t>
  </si>
  <si>
    <t>% involved that gave goods</t>
  </si>
  <si>
    <t>Humanitarian</t>
  </si>
  <si>
    <t>Animal</t>
  </si>
  <si>
    <t>Education</t>
  </si>
  <si>
    <t>Environment</t>
  </si>
  <si>
    <t>Homeless</t>
  </si>
  <si>
    <t>Disease</t>
  </si>
  <si>
    <t>Politics</t>
  </si>
  <si>
    <t>Religious</t>
  </si>
  <si>
    <t>Refugee</t>
  </si>
  <si>
    <t>% female respondents</t>
  </si>
  <si>
    <t>Estimated Average Age</t>
  </si>
  <si>
    <t>Less than a year</t>
  </si>
  <si>
    <t>1-5 years</t>
  </si>
  <si>
    <t>5-10 years</t>
  </si>
  <si>
    <t>&gt;10 years</t>
  </si>
  <si>
    <t>Not resident</t>
  </si>
  <si>
    <t>Finance</t>
  </si>
  <si>
    <t>Retail</t>
  </si>
  <si>
    <t>Constuction</t>
  </si>
  <si>
    <t>Student</t>
  </si>
  <si>
    <t>Business</t>
  </si>
  <si>
    <t>Law</t>
  </si>
  <si>
    <t>Manufacturing</t>
  </si>
  <si>
    <t>Unemployed</t>
  </si>
  <si>
    <t>Humanities</t>
  </si>
  <si>
    <t>Social Science</t>
  </si>
  <si>
    <t>Health</t>
  </si>
  <si>
    <t>Nonprofit</t>
  </si>
  <si>
    <t>Transport</t>
  </si>
  <si>
    <t>Data Numerical Analysis</t>
  </si>
  <si>
    <t>ResponseID</t>
  </si>
  <si>
    <t>Distribution Type</t>
  </si>
  <si>
    <t>R_2qBHg2Kj9PPV30F</t>
  </si>
  <si>
    <t>R_se9qyDPxvpXIgvL</t>
  </si>
  <si>
    <t>R_2Cf8NfHEigXDb3U</t>
  </si>
  <si>
    <t>R_3pgVgz8ls3lJmIm</t>
  </si>
  <si>
    <t>R_2CBT472NOsgCmcX</t>
  </si>
  <si>
    <t>R_2CqqqPqWikZlQ31</t>
  </si>
  <si>
    <t>R_29nbdqWNHe8doOa</t>
  </si>
  <si>
    <t>R_1DCjejefXy5jROz</t>
  </si>
  <si>
    <t>R_26mCXfOADRnaqX3</t>
  </si>
  <si>
    <t>R_bNsSPzf4AA2jGjn</t>
  </si>
  <si>
    <t>R_3qDIPBQfbPooTos</t>
  </si>
  <si>
    <t>R_3Ej1Qa8seYVUaZT</t>
  </si>
  <si>
    <t>R_3jVESvlBCoyWw77</t>
  </si>
  <si>
    <t>R_31YJcgHqKDclNS2</t>
  </si>
  <si>
    <t>R_2DOoupgcZ5gZIpj</t>
  </si>
  <si>
    <t>R_31AAZww8mjdLtgV</t>
  </si>
  <si>
    <t>R_27s7I1i5XCyduTI</t>
  </si>
  <si>
    <t>R_vDHKY3yewRtqiMp</t>
  </si>
  <si>
    <t>R_33rPp136z9ZYvkp</t>
  </si>
  <si>
    <t>R_3hxLRcgkZv2RB0l</t>
  </si>
  <si>
    <t>R_3dSOSnTM24XQJnr</t>
  </si>
  <si>
    <t>R_1F2la6EOs1n1MAb</t>
  </si>
  <si>
    <t>R_1eJZhw5WFOcjVAV</t>
  </si>
  <si>
    <t>anonymous</t>
  </si>
  <si>
    <t>FR</t>
  </si>
  <si>
    <t>EN</t>
  </si>
  <si>
    <t>email</t>
  </si>
  <si>
    <t>2,4,6</t>
  </si>
  <si>
    <t>2,5,6</t>
  </si>
  <si>
    <t>2,7</t>
  </si>
  <si>
    <t>I do one atelier for week</t>
  </si>
  <si>
    <t>BÃ©nÃ©vole singa blabla</t>
  </si>
  <si>
    <t>2,6</t>
  </si>
  <si>
    <t>4,5,6,7</t>
  </si>
  <si>
    <t>Blabla</t>
  </si>
  <si>
    <t>Je mets mee compÃ©tences au service de l'association quand elle en a besoin.</t>
  </si>
  <si>
    <t>4,6</t>
  </si>
  <si>
    <t>2,4,5,6,7</t>
  </si>
  <si>
    <t xml:space="preserve">En tant que porteur de diffÃ©rents  projets </t>
  </si>
  <si>
    <t>3,6,7</t>
  </si>
  <si>
    <t xml:space="preserve">Aide financement projets culturels </t>
  </si>
  <si>
    <t>1,10,12,14,16</t>
  </si>
  <si>
    <t>1,2,3,4</t>
  </si>
  <si>
    <t>Il manque des salariÃ©s pour que l'organisation fonctionne correctement</t>
  </si>
  <si>
    <t>En prenant plus de recul sur l'impact</t>
  </si>
  <si>
    <t>5,12,15,16</t>
  </si>
  <si>
    <t>2,4,5,6,7,12,13,14,15,16</t>
  </si>
  <si>
    <t>1,4</t>
  </si>
  <si>
    <t>Je me base sur l'atelier professionnel dans lequel les suivis dont limitÃ©s Ã  la prÃ©paration des CV et la lettre de motivation. La communication se passe un peu mal et les publicitÃ©s ne sont pas traduites aux plusieurs langues pour qu'elles soient accessibles pour tout le monde. Les impacts sont aussi rÃ©duits quand on fasse pas un truc assez concrÃ¨te.</t>
  </si>
  <si>
    <t xml:space="preserve">PremiÃ¨rement, ce qui est important c'est que Singa essaie d'elargire son partenariat avec les diffÃ©rents organismes pour faire connaÃ®tre son asso autant qu'il est possible. DeuxiÃ¨mement, en mettant un peu plus du temps pour la communication et insister les autres d'agir et prendre un rÃ´le pour l'avenir d'asso. Expliquez les programmes moins dÃ©tails pour les gens et puis faire une rÃ©fÃ©rence au site oÃ¹ les manuels pour avoir une vision assez claire, bien prÃ©cise et dÃ©taillÃ©e, illustrÃ© avec les exemples concrets pour chacun de ses programme afin de rassurer ce lui qui en train de les lire que voilÃ  ce programme est tout a fait sÃ©rieux et efficace.  </t>
  </si>
  <si>
    <t>6,12,14,15,16</t>
  </si>
  <si>
    <t>1,3</t>
  </si>
  <si>
    <t>5,6,7,14,16</t>
  </si>
  <si>
    <t>1,2,3,4,5</t>
  </si>
  <si>
    <t>1presse</t>
  </si>
  <si>
    <t>Presse</t>
  </si>
  <si>
    <t>3,6,7,15,16</t>
  </si>
  <si>
    <t>4,5</t>
  </si>
  <si>
    <t xml:space="preserve">EfficacitÃ© 4 car les locaux dâ€™accque il deviennent petits et bruyants Ã  GuillotiÃ¨re </t>
  </si>
  <si>
    <t>3,8,11,14,15</t>
  </si>
  <si>
    <t>Anciela</t>
  </si>
  <si>
    <t>It is en amazing association</t>
  </si>
  <si>
    <t>5,11,13,14,16</t>
  </si>
  <si>
    <t>2,4</t>
  </si>
  <si>
    <t xml:space="preserve">Forum des associations </t>
  </si>
  <si>
    <t>10,13,14</t>
  </si>
  <si>
    <t>2,4,5</t>
  </si>
  <si>
    <t xml:space="preserve">Par rÃ©seau sociaux </t>
  </si>
  <si>
    <t xml:space="preserve">Par un autre association </t>
  </si>
  <si>
    <t xml:space="preserve">Plus d'organisation </t>
  </si>
  <si>
    <t>10,12</t>
  </si>
  <si>
    <t>Fb</t>
  </si>
  <si>
    <t>5,7,14,16</t>
  </si>
  <si>
    <t>1,5,12,14,15,17</t>
  </si>
  <si>
    <t xml:space="preserve">Insertion professionnelle (salariÃ©e ou crÃ©ation d'entreprise) </t>
  </si>
  <si>
    <t>1,3,4</t>
  </si>
  <si>
    <t>Dans le magazine anciela</t>
  </si>
  <si>
    <t>EfficacitÃ© : Ã©quipe trÃ¨s reduite</t>
  </si>
  <si>
    <t>4,9,12,15,16</t>
  </si>
  <si>
    <t>1,2</t>
  </si>
  <si>
    <t>1,5,7,12,13</t>
  </si>
  <si>
    <t>Je n'ai pas de vision d'ensemble de ce qui est fait ni des rÃ©sultats.</t>
  </si>
  <si>
    <t xml:space="preserve">MÃ©cÃ©nat d'entreprises, rencontres -tÃ©moignages, partenariat avec autres acteurs de l'insertion </t>
  </si>
  <si>
    <t>1,3,5,8,12,14,15,16,17</t>
  </si>
  <si>
    <t>La contribution au tissu Ã©conomique local (projets qui font vivre un Ã©cosystÃ¨me) + employabilitÃ© des entrepreneur</t>
  </si>
  <si>
    <t>1,4,5</t>
  </si>
  <si>
    <t>Donner de la visibilitÃ© aux projets incubÃ©s (presse, blog, accompagnement vers des concours d'entrepreneuriat) : le succÃ¨s des projets incubÃ©s dÃ©montre la valeur de l'association</t>
  </si>
  <si>
    <t>Je sais ce que fait l'association, et je salue la dÃ©marche, mais je serais incapable de dure si c'est efficace. Peut-Ãªtre que je ne suis pas d'assez prÃ¨s des actualitÃ©s.</t>
  </si>
  <si>
    <t>1,10,11,12,14,16</t>
  </si>
  <si>
    <t>1,2,3</t>
  </si>
  <si>
    <t>efficacitÃ© difficile Ã  mesurer, d'oÃ¹ la dÃ©finition de critÃ¨res et la tenue d'enquÃªte</t>
  </si>
  <si>
    <t>Plus de visibilitÃ©s, relations presse, stagiaires ou services civiques plus rÃ©guliers et avec programme dÃ©finis</t>
  </si>
  <si>
    <t>3,5,10,14,15</t>
  </si>
  <si>
    <t>1,3,5</t>
  </si>
  <si>
    <t>A travers des tÃ©moignages des incubÃ©s</t>
  </si>
  <si>
    <t xml:space="preserve">Au cours des rencontres dans differentswateliers Singa et dansvkes rÃ©seaux sociaux </t>
  </si>
  <si>
    <t>Singa Ã  un tel rÃ©seau de bÃ©nÃ©voles qu'il y a souvent les ressources pour Ãªtre efficace. Mais il manque d'arhent et de permanents pour  Ãªtre sur tous les "fronts" et donc plus visibles.</t>
  </si>
  <si>
    <t>Il y a dÃ©jÃ  tellement d'idÃ©es, de projets... il nebmznque que des ressources humaines et financieres.</t>
  </si>
  <si>
    <t>1,3,10,12,15,17</t>
  </si>
  <si>
    <t xml:space="preserve">Une Ã©tude sur 3 ans est nÃ©cessaire l'impact ne peut pas Ãªtre immÃ©diatement fiable </t>
  </si>
  <si>
    <t>1,5</t>
  </si>
  <si>
    <t xml:space="preserve">Cela n'a d'importance qu'au niveau politique en plaidoyer </t>
  </si>
  <si>
    <t xml:space="preserve">Le suivi est trop court pour l'efficacitÃ© mais je pense l'impact pour la personne fort </t>
  </si>
  <si>
    <t xml:space="preserve">Suivi moins dense mais sur 3 ans et Ãªtre moins accrochÃ© Ã  des modÃ¨les de programme (parcours plus agile) </t>
  </si>
  <si>
    <t>5,13,14,15,16</t>
  </si>
  <si>
    <t xml:space="preserve">Ils auront beaucoup d'impact si on rÃ©ussi de trouver les moyens pour faire continuer Ã  vivre de maniÃ¨re plus ou moins indÃ©pendant ces activitÃ©s commerciales aprÃ¨s les avoir montÃ©es. Ce qui est un travail assez dur avec la concurrence actuelle et l'apparition des grandes entreprises. Bref, c'est vrai que ces nouveaux commerces pourront avoir des impacts significatifs dans la sociÃ©tÃ© mais la vraie question c'est que avant d'Ãªtre efficace, "est ce qu'elles peuvent survivre ?"  </t>
  </si>
  <si>
    <t>Integrer des rÃ©fugiÃ©s est une grande richesse humaine mais aussi dans le partage de compÃ©tences diversifiÃ©es.</t>
  </si>
  <si>
    <t>The newcomers have a lot to share and we can learn a lot from a diversified community. And economically given that we welcome them in Lyon it's an opportunity to include them via work instead of keeping them apart and assisted or leftovers...</t>
  </si>
  <si>
    <t>une ville ouverte sur le monde et qui doit cultiver les Ã©changes entre les personnes d'oÃ¹ qu'elles viennent et leur offrir des opportunitÃ©s pour une vie digne et satisfaisante</t>
  </si>
  <si>
    <t>Je considÃ¨re que chacun, nouvel arrivant ou non, est utile Ã  l'Ã©conomie d'une maniÃ¨re ou d'une autre, mais personne n'est "nÃ©cessaire". En revanche, si on parle de lien social et d'enrichissement culturel, le rapport Ã  un autre qui est diffÃ©rent de nous est indispensable.</t>
  </si>
  <si>
    <t>Faible visibilitÃ© sur Ã©conomie : beaucoup de nouveaux arrivants ont du mal Ã  s'en sortir, Ã  travailler, des statuts diffÃ©rents ne leur permettant pas de s'intÃ©grer dans le tissu Ã©conomique</t>
  </si>
  <si>
    <t xml:space="preserve">Ce n'est pas la nÃ©cessitÃ© Ã©conomique qui marque aujourd'hui le dÃ©veloppement d'une communautÃ© (c'est dÃ©passÃ©) mais l'impact social de l'inclusion par l'autonomie est fort et primordial. </t>
  </si>
  <si>
    <t>1,3,4,9</t>
  </si>
  <si>
    <t>3,6,9</t>
  </si>
  <si>
    <t>1,9</t>
  </si>
  <si>
    <t>1,4,6,9</t>
  </si>
  <si>
    <t>1,3,4,5,9</t>
  </si>
  <si>
    <t>3,8,10</t>
  </si>
  <si>
    <t xml:space="preserve">Scout </t>
  </si>
  <si>
    <t>5,9</t>
  </si>
  <si>
    <t>9,10</t>
  </si>
  <si>
    <t>Changement climatique</t>
  </si>
  <si>
    <t>2,3,6,9</t>
  </si>
  <si>
    <t>4,9</t>
  </si>
  <si>
    <t>6,9,10</t>
  </si>
  <si>
    <t>bar Ã  jeux</t>
  </si>
  <si>
    <t>6,9</t>
  </si>
  <si>
    <t>5,9,10</t>
  </si>
  <si>
    <t xml:space="preserve">Ã‰galitÃ© H/F, </t>
  </si>
  <si>
    <t xml:space="preserve">Aide aux aidants de proche handicapÃ© </t>
  </si>
  <si>
    <t>5,6,8</t>
  </si>
  <si>
    <t>Retraite</t>
  </si>
  <si>
    <t>12,16</t>
  </si>
  <si>
    <t>RetraitÃ©e</t>
  </si>
  <si>
    <t>5,11</t>
  </si>
  <si>
    <t>7,14</t>
  </si>
  <si>
    <t xml:space="preserve">Mutuelle d'assurance </t>
  </si>
  <si>
    <t xml:space="preserve">DÃ©veloppement social local </t>
  </si>
  <si>
    <t>R_pJVTyfJ7lI6qbTj</t>
  </si>
  <si>
    <t>R_2uCCZ5RzClHC6qc</t>
  </si>
  <si>
    <t>R_3MoOELAHNmFGxm6</t>
  </si>
  <si>
    <t>R_bOsrRxnrxbhUzxD</t>
  </si>
  <si>
    <t>R_3HFHP04WTikaWUl</t>
  </si>
  <si>
    <t>R_2dh9bxw8HyNN7SM</t>
  </si>
  <si>
    <t>R_1QLYNIPAoKDmBJM</t>
  </si>
  <si>
    <t>R_2ZP9xwyEUQQN9tM</t>
  </si>
  <si>
    <t>R_1LnHAfcH46LkOKX</t>
  </si>
  <si>
    <t>R_3MPrcyWuVaXW0Iq</t>
  </si>
  <si>
    <t>R_2CqOqM3gHy4Se7A</t>
  </si>
  <si>
    <t>R_yQ1ojMAYum7bqSd</t>
  </si>
  <si>
    <t>R_RJ4u316GvObLcXL</t>
  </si>
  <si>
    <t>R_2zLR0vR3rGN53xI</t>
  </si>
  <si>
    <t>R_2e3yt1YVVbW358x</t>
  </si>
  <si>
    <t>R_1exZuybddRsEVXu</t>
  </si>
  <si>
    <t>qr</t>
  </si>
  <si>
    <t>In-person</t>
  </si>
  <si>
    <t>salariÃ© chez une entreprise mÃ©cÃ¨ne</t>
  </si>
  <si>
    <t>5,6,7</t>
  </si>
  <si>
    <t>Pour parley franc"ais</t>
  </si>
  <si>
    <t>En participant au mÃ©dia collaboratif de Singa: Trait d'Union</t>
  </si>
  <si>
    <t>3,5,10,14,16</t>
  </si>
  <si>
    <t>1,2,4</t>
  </si>
  <si>
    <t>l'initiative est fantastique, mais comme souvent SINGA manque de subventions et de ressources humaines plus compÃ©tentes et mieux rÃ©munÃ©rÃ©es</t>
  </si>
  <si>
    <t>avec d'avantage de soutiens financiers notamment de la RÃ©gion et de l'Ã‰tat</t>
  </si>
  <si>
    <t>1,5,14,15,16</t>
  </si>
  <si>
    <t>CrÃ©er des emplois pÃ©rennes, les services civiques câ€™est bien mais ils ne sont pas pÃ©rennes!</t>
  </si>
  <si>
    <t>1,3,4,7,10</t>
  </si>
  <si>
    <t xml:space="preserve">Helps the refugees </t>
  </si>
  <si>
    <t xml:space="preserve">In association with the national government and private organizations and private companies </t>
  </si>
  <si>
    <t>Un sentiment d un manque d organisatiom</t>
  </si>
  <si>
    <t>Oui</t>
  </si>
  <si>
    <t>2,7,10,12</t>
  </si>
  <si>
    <t>3,4</t>
  </si>
  <si>
    <t>7,10,13,14,16</t>
  </si>
  <si>
    <t>1,2,7,16</t>
  </si>
  <si>
    <t xml:space="preserve">Animations ateliers </t>
  </si>
  <si>
    <t xml:space="preserve">Plus de communication </t>
  </si>
  <si>
    <t>Pas assez de visuel</t>
  </si>
  <si>
    <t>Par plus de communication</t>
  </si>
  <si>
    <t>2,13,14</t>
  </si>
  <si>
    <t>2,3</t>
  </si>
  <si>
    <t>1,3,7,8,10,11,14,15,16</t>
  </si>
  <si>
    <t>SINGA sait mettre Ã  profit son rÃ©seau pour les entrepreneurs et est excelle particuliÃ¨rement dans la crÃ©ation de liens, d'opportunitÃ©s, de rencontres et l'organisation d'Ã©vÃ¨nements, ateliers qui permettent d'enrichir les porteurs de projets; Ã  la fois sur le plan des connaissances et compÃ©tences, mais aussi sur le plan humain, aspect extrÃªment important pour un Ã©panouissement personnel et professionnel.</t>
  </si>
  <si>
    <t xml:space="preserve">Je n'ai pas la connaissance fine de l'ensemble du programme pour pouvoir apporter une rÃ©ponse trÃ¨s juste. Mais il me semble que de renforcer toujours les partenariats avec les personnes ressources est une piste Ã  continuer de creuser. Et stabiliser l'Ã©quipe d'encadrements pour une meilleure visibilitÃ© et stabilitÃ© des actions dans le temps.  </t>
  </si>
  <si>
    <t>6,7,12,15,16</t>
  </si>
  <si>
    <t>5,6,7,10,12,15,16</t>
  </si>
  <si>
    <t xml:space="preserve">L'impact ne peut Ãªtre qu'excellent puisque SINGA est la seule association Ã  faire ce qu'elle fait. Son efficacitÃ© pourrait encore s'amÃ©liorer par une meilleure visibilitÃ© auprÃ¨s du grand public et des programmes toujours plus proches des besoins. </t>
  </si>
  <si>
    <t xml:space="preserve">En nouant des partenariats plus importants avec d'autres associations comme Forum RÃ©fugiÃ©s ou Habitat et Humanisme afin d'augmenter le nombre de personnes impactÃ©es. En augmentant la diffusion de ses programmes dans les CADA et les lieux visitÃ©s par des personnes rÃ©fugiÃ©es </t>
  </si>
  <si>
    <t xml:space="preserve">depuis des siÃ¨cles les populations se sont enrichies (culturellement et financiÃ¨rement) en se dÃ©plaÃ§ant et en Ã©changeant </t>
  </si>
  <si>
    <t>Ã‰conomiquement les nouveaux arrivants nâ€™ont pas suffisamment de ressources pour quâ€™il y ait un impact Ã©conomique important!</t>
  </si>
  <si>
    <t xml:space="preserve">Lyon is a big city with a harder reputation economical to become in new citizens the refugees </t>
  </si>
  <si>
    <t>Enrichissememt culturel</t>
  </si>
  <si>
    <t xml:space="preserve">Des nouvelles Ã©nergies, des nouvelles visions, de nouveaux savoirs-faire, de la mixitÃ© pour apporter aussi des modÃ¨les Ã  d'autres. </t>
  </si>
  <si>
    <t xml:space="preserve">Les liens qui se nouent entre communautÃ©s humaines sont les principaux moteurs de l'Ã©conomie. Mais certaines franges de la communautÃ© ne sont pas toujours prÃªtes Ã  accueillir ces nouvelles proximitÃ©s et cela peut Ãªtre source de tensions en son sein. </t>
  </si>
  <si>
    <t>1,4,9</t>
  </si>
  <si>
    <t>1,3,8</t>
  </si>
  <si>
    <t>1,6,9</t>
  </si>
  <si>
    <t>1,3,9</t>
  </si>
  <si>
    <t>cartographie</t>
  </si>
  <si>
    <t xml:space="preserve">Disability </t>
  </si>
  <si>
    <t xml:space="preserve">Refugees </t>
  </si>
  <si>
    <t>RetraitÃ©</t>
  </si>
  <si>
    <t>Internet</t>
  </si>
  <si>
    <t>Sans emploi</t>
  </si>
  <si>
    <t>accompagnement Ã  la crÃ©ation d'entreprise</t>
  </si>
  <si>
    <t>Email Link</t>
  </si>
  <si>
    <t>Tablet In-Person</t>
  </si>
  <si>
    <t>Texted Link In-Person</t>
  </si>
  <si>
    <t>% taken in English</t>
  </si>
  <si>
    <t>Social Media Link</t>
  </si>
  <si>
    <t>R_1jGLcAGOsqGZevK</t>
  </si>
  <si>
    <t>5,7</t>
  </si>
  <si>
    <t>administratrice</t>
  </si>
  <si>
    <t>1,7,12,14,15</t>
  </si>
  <si>
    <t>bulletin de la ville</t>
  </si>
  <si>
    <t>je mesure l'efficacitÃ© au nombre d'adhÃ©rents, dâ€™Ã©vÃ©nements et d'ateliers</t>
  </si>
  <si>
    <t>encore plus de visibilitÃ©</t>
  </si>
  <si>
    <t>je ne peux pas rÃ©pondre sur l'impact Ã©conomique sans donnÃ©es statistiques</t>
  </si>
  <si>
    <t>retraitÃ©e</t>
  </si>
  <si>
    <t>R_vwO3Y3I0YxR2Ej7</t>
  </si>
  <si>
    <t>stagiaire</t>
  </si>
  <si>
    <t>7,10,11,15,16</t>
  </si>
  <si>
    <t>prendre plus en considÃ©ration ce que chaque personne veut. Ã©viter d'appliquer la mÃ©thodologie ESS sans prise de recul</t>
  </si>
  <si>
    <t>R_2aEwSXBmAhPIjpA</t>
  </si>
  <si>
    <t>4,6,7</t>
  </si>
  <si>
    <t>accueillant</t>
  </si>
  <si>
    <t>8,12,13,15,16</t>
  </si>
  <si>
    <t>j'ai rencontrÃ© AnaÃ«lle et Birgit en travaillant Ã  SINGA</t>
  </si>
  <si>
    <t>je ne connais pas assez bien les promos et le travail qui y est fait pour pouvoir les Ã©valuer ; le peu que j'en vois me parait fait dans un esprit trÃ¨s positif et une Ã©nergie certaine. Les deux salariÃ©es me paraissent trÃ¨s professionnelles.</t>
  </si>
  <si>
    <t>tout rÃ©fugiÃ© qui arrive Ã  s'intÃ©grer (travail famille loisir) en gardant son identitÃ© tout en ayant un regard positif sur son pays d'accueil sera un apport pour cette mÃªme sociÃ©tÃ© d'accueil</t>
  </si>
  <si>
    <t>retraitÃ©e de l'Ã©ducation nationale</t>
  </si>
  <si>
    <t>R_1FG0unH1OkD8VyB</t>
  </si>
  <si>
    <t>1,5,9,14,16</t>
  </si>
  <si>
    <t>radio</t>
  </si>
  <si>
    <t>R_3MgtNqi5cPJfRLS</t>
  </si>
  <si>
    <t>R_1Nn4ChLqV29tyTN</t>
  </si>
  <si>
    <t>R_3E9WGO0SENFzgIw</t>
  </si>
  <si>
    <t>R_OewxrLKpUjKibYZ</t>
  </si>
  <si>
    <t>R_1JLXGsatuzNwlo8</t>
  </si>
  <si>
    <t>R_XvJseKoZvfi2oiR</t>
  </si>
  <si>
    <t>R_21aCU1G7w7ub6HW</t>
  </si>
  <si>
    <t>R_2vjqUCkQFO7jVSs</t>
  </si>
  <si>
    <t>R_3PdUtoWICJuqud4</t>
  </si>
  <si>
    <t>R_C1xV9UBWInpeVy1</t>
  </si>
  <si>
    <t>R_29hmUnxY4wlSys5</t>
  </si>
  <si>
    <t>R_29nMRCvUFrJs2rf</t>
  </si>
  <si>
    <t>R_3nkGLFoGNoQdSGY</t>
  </si>
  <si>
    <t>R_3D0zR8kDyPaJkZv</t>
  </si>
  <si>
    <t>R_1lAykit25tRXvid</t>
  </si>
  <si>
    <t>R_3kBexTqP86GpqoB</t>
  </si>
  <si>
    <t>R_1NkqWQQF2IFfVrE</t>
  </si>
  <si>
    <t>R_XX8FGesCdqEYYQV</t>
  </si>
  <si>
    <t>R_OfLndOisCc2ttUB</t>
  </si>
  <si>
    <t>R_2pVn1aYy4nWb7px</t>
  </si>
  <si>
    <t>R_26mukUygsFOOFlC</t>
  </si>
  <si>
    <t>R_2aIyvu35GAn2J1H</t>
  </si>
  <si>
    <t>R_1Nwu2dNqtL9TQ3P</t>
  </si>
  <si>
    <t>R_stLelnebNUovZpn</t>
  </si>
  <si>
    <t>R_27lOHrPLCvHwrTs</t>
  </si>
  <si>
    <t>R_3lK5SGOOz6m1SkL</t>
  </si>
  <si>
    <t>R_1kSu1oqyYpHb3kz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</si>
</sst>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 (Body)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AB2E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E4FFF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2" fillId="8" borderId="0" xfId="0" applyFont="1" applyFill="1"/>
    <xf numFmtId="0" fontId="0" fillId="9" borderId="0" xfId="0" applyFill="1"/>
    <xf numFmtId="22" fontId="0" fillId="0" borderId="0" xfId="0" applyNumberFormat="1"/>
    <xf numFmtId="0" fontId="3" fillId="0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7"/>
  <colors>
    <mruColors>
      <color rgb="FF52CAC2"/>
      <color rgb="FF4BA39B"/>
      <color rgb="FF358A87"/>
      <color rgb="FF4DE1DC"/>
      <color rgb="FF5AF0EA"/>
      <color rgb="FF307571"/>
      <color rgb="FFEA4D33"/>
      <color rgb="FF54CEC9"/>
      <color rgb="FF50B8B0"/>
      <color rgb="FF3B86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Time of invovlement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Sheet1!$AZ$2:$AZ$7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Sheet1!$AY$2:$AY$7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05097968"/>
        <c:axId val="-1104414048"/>
      </c:barChart>
      <c:catAx>
        <c:axId val="-110509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04414048"/>
        <c:crosses val="autoZero"/>
        <c:auto val="1"/>
        <c:lblAlgn val="ctr"/>
        <c:lblOffset val="100"/>
        <c:noMultiLvlLbl val="0"/>
      </c:catAx>
      <c:valAx>
        <c:axId val="-110441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05097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How people are involved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Sheet1!$BC$2:$BC$7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Sheet1!$BB$2:$BB$7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033184096"/>
        <c:axId val="-1033181776"/>
      </c:barChart>
      <c:catAx>
        <c:axId val="-103318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33181776"/>
        <c:crosses val="autoZero"/>
        <c:auto val="1"/>
        <c:lblAlgn val="ctr"/>
        <c:lblOffset val="100"/>
        <c:noMultiLvlLbl val="0"/>
      </c:catAx>
      <c:valAx>
        <c:axId val="-103318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33184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Hear About SINGA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Sheet1!$BL$2:$BL$7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Sheet1!$BK$2:$BK$7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063970256"/>
        <c:axId val="-1063280496"/>
      </c:barChart>
      <c:catAx>
        <c:axId val="-106397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63280496"/>
        <c:crosses val="autoZero"/>
        <c:auto val="1"/>
        <c:lblAlgn val="ctr"/>
        <c:lblOffset val="100"/>
        <c:noMultiLvlLbl val="0"/>
      </c:catAx>
      <c:valAx>
        <c:axId val="-106328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63970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Sheet1!$CA$2:$CA$6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Sheet1!$BZ$2:$BZ$6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064915680"/>
        <c:axId val="-1064913904"/>
      </c:barChart>
      <c:catAx>
        <c:axId val="-1064915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64913904"/>
        <c:crosses val="autoZero"/>
        <c:auto val="1"/>
        <c:lblAlgn val="ctr"/>
        <c:lblOffset val="100"/>
        <c:noMultiLvlLbl val="0"/>
      </c:catAx>
      <c:valAx>
        <c:axId val="-1064913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64915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Sheet1!$CD$2:$CD$16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Sheet1!$CC$2:$CC$16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063923696"/>
        <c:axId val="-1063942800"/>
      </c:barChart>
      <c:catAx>
        <c:axId val="-106392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63942800"/>
        <c:crosses val="autoZero"/>
        <c:auto val="1"/>
        <c:lblAlgn val="ctr"/>
        <c:lblOffset val="100"/>
        <c:noMultiLvlLbl val="0"/>
      </c:catAx>
      <c:valAx>
        <c:axId val="-106394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63923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Importance of Indicators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Sheet1!$BF$2:$BF$16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Sheet1!$BE$2:$BE$16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99420832"/>
        <c:axId val="-1032430912"/>
      </c:barChart>
      <c:catAx>
        <c:axId val="-119942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32430912"/>
        <c:crosses val="autoZero"/>
        <c:auto val="1"/>
        <c:lblAlgn val="ctr"/>
        <c:lblOffset val="100"/>
        <c:noMultiLvlLbl val="0"/>
      </c:catAx>
      <c:valAx>
        <c:axId val="-103243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99420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Demonstrate Impact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Sheet1!$BI$2:$BI$6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Sheet1!$BH$2:$BH$6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034394080"/>
        <c:axId val="-1107201040"/>
      </c:barChart>
      <c:catAx>
        <c:axId val="-103439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07201040"/>
        <c:crosses val="autoZero"/>
        <c:auto val="1"/>
        <c:lblAlgn val="ctr"/>
        <c:lblOffset val="100"/>
        <c:noMultiLvlLbl val="0"/>
      </c:catAx>
      <c:valAx>
        <c:axId val="-110720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34394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Complete Responses From</a:t>
            </a:r>
            <a:r>
              <a:rPr lang="en-US" sz="1800" b="1" baseline="0">
                <a:solidFill>
                  <a:schemeClr val="tx1"/>
                </a:solidFill>
              </a:rPr>
              <a:t> Surveying Methods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191390580894"/>
          <c:y val="0.211973281429709"/>
          <c:w val="0.74361740454613"/>
          <c:h val="0.708525347252942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Sheet1!$AW$2:$AW$5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Sheet1!$AV$2:$AV$5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76200</xdr:colOff>
      <xdr:row>14</xdr:row>
      <xdr:rowOff>38100</xdr:rowOff>
    </xdr:from>
    <xdr:to>
      <xdr:col>52</xdr:col>
      <xdr:colOff>203200</xdr:colOff>
      <xdr:row>27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52</xdr:col>
      <xdr:colOff>304800</xdr:colOff>
      <xdr:row>14</xdr:row>
      <xdr:rowOff>50800</xdr:rowOff>
    </xdr:from>
    <xdr:to>
      <xdr:col>54</xdr:col>
      <xdr:colOff>1181100</xdr:colOff>
      <xdr:row>27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63</xdr:col>
      <xdr:colOff>0</xdr:colOff>
      <xdr:row>17</xdr:row>
      <xdr:rowOff>25400</xdr:rowOff>
    </xdr:from>
    <xdr:to>
      <xdr:col>65</xdr:col>
      <xdr:colOff>2679700</xdr:colOff>
      <xdr:row>31</xdr:row>
      <xdr:rowOff>101600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75</xdr:col>
      <xdr:colOff>184150</xdr:colOff>
      <xdr:row>9</xdr:row>
      <xdr:rowOff>165100</xdr:rowOff>
    </xdr:from>
    <xdr:to>
      <xdr:col>79</xdr:col>
      <xdr:colOff>38100</xdr:colOff>
      <xdr:row>23</xdr:row>
      <xdr:rowOff>63500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78</xdr:col>
      <xdr:colOff>342900</xdr:colOff>
      <xdr:row>24</xdr:row>
      <xdr:rowOff>38100</xdr:rowOff>
    </xdr:from>
    <xdr:to>
      <xdr:col>81</xdr:col>
      <xdr:colOff>806450</xdr:colOff>
      <xdr:row>37</xdr:row>
      <xdr:rowOff>139700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56</xdr:col>
      <xdr:colOff>19050</xdr:colOff>
      <xdr:row>32</xdr:row>
      <xdr:rowOff>139700</xdr:rowOff>
    </xdr:from>
    <xdr:to>
      <xdr:col>59</xdr:col>
      <xdr:colOff>190500</xdr:colOff>
      <xdr:row>44</xdr:row>
      <xdr:rowOff>139700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57</xdr:col>
      <xdr:colOff>654050</xdr:colOff>
      <xdr:row>18</xdr:row>
      <xdr:rowOff>114300</xdr:rowOff>
    </xdr:from>
    <xdr:to>
      <xdr:col>62</xdr:col>
      <xdr:colOff>1073150</xdr:colOff>
      <xdr:row>32</xdr:row>
      <xdr:rowOff>12700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45</xdr:col>
      <xdr:colOff>431800</xdr:colOff>
      <xdr:row>14</xdr:row>
      <xdr:rowOff>38100</xdr:rowOff>
    </xdr:from>
    <xdr:to>
      <xdr:col>48</xdr:col>
      <xdr:colOff>1638300</xdr:colOff>
      <xdr:row>42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72"/>
  <sheetViews>
    <sheetView tabSelected="1" topLeftCell="I1" workbookViewId="0">
      <selection activeCell="BI2" sqref="BI2:BI6"/>
    </sheetView>
  </sheetViews>
  <sheetFormatPr baseColWidth="10" defaultRowHeight="16" outlineLevelCol="1" x14ac:dyDescent="0.2"/>
  <cols>
    <col min="1" max="1" width="17.5" hidden="1" customWidth="1" outlineLevel="1"/>
    <col min="2" max="2" width="15.1640625" hidden="1" customWidth="1" outlineLevel="1"/>
    <col min="3" max="3" width="10.83203125" hidden="1" customWidth="1" outlineLevel="1"/>
    <col min="4" max="4" width="19.33203125" hidden="1" customWidth="1" outlineLevel="1"/>
    <col min="5" max="6" width="10.83203125" hidden="1" customWidth="1" outlineLevel="1"/>
    <col min="7" max="7" width="15.5" hidden="1" customWidth="1" outlineLevel="1"/>
    <col min="8" max="8" width="14.5" hidden="1" customWidth="1" outlineLevel="1"/>
    <col min="9" max="9" width="16.33203125" style="1" customWidth="1" collapsed="1"/>
    <col min="10" max="10" width="19.5" hidden="1" customWidth="1" outlineLevel="1"/>
    <col min="11" max="11" width="16" hidden="1" customWidth="1" outlineLevel="1"/>
    <col min="12" max="12" width="10.83203125" hidden="1" customWidth="1" outlineLevel="1"/>
    <col min="13" max="13" width="16" style="4" customWidth="1" collapsed="1"/>
    <col min="14" max="14" width="22" hidden="1" customWidth="1" outlineLevel="1"/>
    <col min="15" max="15" width="10.83203125" hidden="1" customWidth="1" outlineLevel="1"/>
    <col min="16" max="16" width="19.6640625" hidden="1" customWidth="1" outlineLevel="1"/>
    <col min="17" max="17" width="10.83203125" hidden="1" customWidth="1" outlineLevel="1"/>
    <col min="18" max="18" width="11" hidden="1" customWidth="1" outlineLevel="1"/>
    <col min="19" max="19" width="10.83203125" hidden="1" customWidth="1" outlineLevel="1"/>
    <col min="20" max="20" width="17" hidden="1" customWidth="1" outlineLevel="1"/>
    <col min="21" max="21" width="12.6640625" hidden="1" customWidth="1" outlineLevel="1"/>
    <col min="22" max="22" width="10.83203125" hidden="1" customWidth="1" outlineLevel="1"/>
    <col min="23" max="23" width="15.5" hidden="1" customWidth="1" outlineLevel="1"/>
    <col min="24" max="24" width="15.5" style="5" customWidth="1" collapsed="1"/>
    <col min="25" max="25" width="18.33203125" hidden="1" customWidth="1" outlineLevel="1"/>
    <col min="26" max="26" width="19.6640625" hidden="1" customWidth="1" outlineLevel="1"/>
    <col min="27" max="27" width="10.83203125" hidden="1" customWidth="1" outlineLevel="1"/>
    <col min="28" max="28" width="10.83203125" style="6" collapsed="1"/>
    <col min="29" max="29" width="18" hidden="1" customWidth="1" outlineLevel="1"/>
    <col min="30" max="30" width="17.5" hidden="1" customWidth="1" outlineLevel="1"/>
    <col min="31" max="32" width="10.83203125" hidden="1" customWidth="1" outlineLevel="1"/>
    <col min="33" max="33" width="10.83203125" style="7" collapsed="1"/>
    <col min="34" max="37" width="10.83203125" hidden="1" customWidth="1" outlineLevel="1"/>
    <col min="38" max="38" width="17" hidden="1" customWidth="1" outlineLevel="1"/>
    <col min="39" max="41" width="10.83203125" hidden="1" customWidth="1" outlineLevel="1"/>
    <col min="42" max="42" width="15.6640625" style="3" customWidth="1" collapsed="1"/>
    <col min="43" max="43" width="10.83203125" style="8"/>
    <col min="44" max="44" width="30.83203125" hidden="1" customWidth="1" outlineLevel="1"/>
    <col min="45" max="45" width="11.83203125" style="9" customWidth="1" collapsed="1"/>
    <col min="46" max="46" width="32.1640625" hidden="1" customWidth="1" outlineLevel="1"/>
    <col min="47" max="47" width="3.6640625" style="2" hidden="1" customWidth="1" outlineLevel="1"/>
    <col min="48" max="48" width="19" style="2" hidden="1" customWidth="1" outlineLevel="1"/>
    <col min="49" max="49" width="23.5" style="2" hidden="1" customWidth="1" outlineLevel="1"/>
    <col min="50" max="50" width="16.1640625" style="1" customWidth="1" collapsed="1"/>
    <col min="51" max="51" width="23" hidden="1" customWidth="1" outlineLevel="1"/>
    <col min="52" max="52" width="16.5" hidden="1" customWidth="1" outlineLevel="1"/>
    <col min="53" max="53" width="6.6640625" hidden="1" customWidth="1" outlineLevel="1"/>
    <col min="54" max="54" width="21.83203125" hidden="1" customWidth="1" outlineLevel="1"/>
    <col min="55" max="55" width="16" hidden="1" customWidth="1" outlineLevel="1"/>
    <col min="56" max="56" width="15.1640625" style="4" customWidth="1" collapsed="1"/>
    <col min="57" max="57" width="38.33203125" hidden="1" customWidth="1" outlineLevel="1"/>
    <col min="58" max="58" width="10.83203125" hidden="1" customWidth="1" outlineLevel="1"/>
    <col min="59" max="59" width="4.5" hidden="1" customWidth="1" outlineLevel="1"/>
    <col min="60" max="60" width="22.83203125" hidden="1" customWidth="1" outlineLevel="1"/>
    <col min="61" max="61" width="10.83203125" hidden="1" customWidth="1" outlineLevel="1"/>
    <col min="62" max="62" width="5.5" hidden="1" customWidth="1" outlineLevel="1"/>
    <col min="63" max="63" width="14.5" hidden="1" customWidth="1" outlineLevel="1"/>
    <col min="64" max="64" width="10.83203125" hidden="1" customWidth="1" outlineLevel="1"/>
    <col min="65" max="65" width="4.83203125" hidden="1" customWidth="1" outlineLevel="1"/>
    <col min="66" max="66" width="37.1640625" hidden="1" customWidth="1" outlineLevel="1"/>
    <col min="67" max="67" width="13.6640625" style="5" customWidth="1" collapsed="1"/>
    <col min="68" max="68" width="14.1640625" hidden="1" customWidth="1" outlineLevel="1"/>
    <col min="69" max="69" width="26.6640625" hidden="1" customWidth="1" outlineLevel="1"/>
    <col min="70" max="70" width="11.6640625" style="6" customWidth="1" collapsed="1"/>
    <col min="71" max="71" width="26.83203125" hidden="1" customWidth="1" outlineLevel="1"/>
    <col min="72" max="72" width="10.83203125" hidden="1" customWidth="1" outlineLevel="1"/>
    <col min="73" max="73" width="12.83203125" hidden="1" customWidth="1" outlineLevel="1"/>
    <col min="74" max="74" width="10.83203125" hidden="1" customWidth="1" outlineLevel="1"/>
    <col min="75" max="75" width="10.83203125" style="7" collapsed="1"/>
    <col min="76" max="76" width="20.33203125" hidden="1" customWidth="1" outlineLevel="1"/>
    <col min="77" max="77" width="6.33203125" hidden="1" customWidth="1" outlineLevel="1"/>
    <col min="78" max="78" width="14" hidden="1" customWidth="1" outlineLevel="1"/>
    <col min="79" max="79" width="10.83203125" hidden="1" customWidth="1" outlineLevel="1"/>
    <col min="80" max="80" width="5.83203125" hidden="1" customWidth="1" outlineLevel="1"/>
    <col min="81" max="81" width="17.5" hidden="1" customWidth="1" outlineLevel="1"/>
    <col min="82" max="82" width="10.83203125" hidden="1" customWidth="1" outlineLevel="1"/>
    <col min="83" max="83" width="13.5" style="3" customWidth="1" collapsed="1"/>
  </cols>
  <sheetData>
    <row r="1" spans="1:83" ht="29" customHeight="1" x14ac:dyDescent="0.25">
      <c r="A1" s="11" t="s">
        <v>33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S1" s="13" t="s">
        <v>115</v>
      </c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</row>
    <row r="2" spans="1:83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116</v>
      </c>
      <c r="G2" s="1" t="s">
        <v>117</v>
      </c>
      <c r="H2" s="1" t="s">
        <v>5</v>
      </c>
      <c r="I2" s="1" t="s">
        <v>6</v>
      </c>
      <c r="J2" s="4" t="s">
        <v>12</v>
      </c>
      <c r="K2" s="4" t="s">
        <v>13</v>
      </c>
      <c r="L2" s="4" t="s">
        <v>14</v>
      </c>
      <c r="M2" s="4" t="s">
        <v>7</v>
      </c>
      <c r="N2" s="5" t="s">
        <v>15</v>
      </c>
      <c r="O2" s="5" t="s">
        <v>16</v>
      </c>
      <c r="P2" s="5" t="s">
        <v>17</v>
      </c>
      <c r="Q2" s="5" t="s">
        <v>16</v>
      </c>
      <c r="R2" s="5" t="s">
        <v>18</v>
      </c>
      <c r="S2" s="5" t="s">
        <v>16</v>
      </c>
      <c r="T2" s="5" t="s">
        <v>19</v>
      </c>
      <c r="U2" s="5" t="s">
        <v>20</v>
      </c>
      <c r="V2" s="5" t="s">
        <v>21</v>
      </c>
      <c r="W2" s="5" t="s">
        <v>22</v>
      </c>
      <c r="X2" s="5" t="s">
        <v>8</v>
      </c>
      <c r="Y2" s="6" t="s">
        <v>23</v>
      </c>
      <c r="Z2" s="6" t="s">
        <v>24</v>
      </c>
      <c r="AA2" s="6" t="s">
        <v>21</v>
      </c>
      <c r="AB2" s="6" t="s">
        <v>9</v>
      </c>
      <c r="AC2" s="7" t="s">
        <v>25</v>
      </c>
      <c r="AD2" s="7" t="s">
        <v>26</v>
      </c>
      <c r="AE2" s="7" t="s">
        <v>27</v>
      </c>
      <c r="AF2" s="7" t="s">
        <v>16</v>
      </c>
      <c r="AG2" s="7" t="s">
        <v>10</v>
      </c>
      <c r="AH2" s="3" t="s">
        <v>28</v>
      </c>
      <c r="AI2" s="3" t="s">
        <v>16</v>
      </c>
      <c r="AJ2" s="3" t="s">
        <v>29</v>
      </c>
      <c r="AK2" s="3" t="s">
        <v>30</v>
      </c>
      <c r="AL2" s="3" t="s">
        <v>31</v>
      </c>
      <c r="AM2" s="3" t="s">
        <v>16</v>
      </c>
      <c r="AN2" s="3" t="s">
        <v>32</v>
      </c>
      <c r="AO2" s="3" t="s">
        <v>16</v>
      </c>
      <c r="AP2" s="3" t="s">
        <v>11</v>
      </c>
      <c r="AR2" s="9" t="s">
        <v>38</v>
      </c>
      <c r="AS2" s="9" t="s">
        <v>35</v>
      </c>
      <c r="AT2" s="1" t="s">
        <v>34</v>
      </c>
      <c r="AV2" s="1" t="s">
        <v>327</v>
      </c>
      <c r="AW2" s="1">
        <f ca="1">COUNTIF(G$3:INDIRECT("G"&amp;AR$9),"anonymous")</f>
        <v>24</v>
      </c>
      <c r="AX2" s="1" t="s">
        <v>6</v>
      </c>
      <c r="AY2" s="4" t="s">
        <v>42</v>
      </c>
      <c r="AZ2" s="4">
        <f ca="1">COUNTIF(J$3:INDIRECT("I"&amp;AR$12),AR14)+COUNTIF(J$3:INDIRECT("I"&amp;AR$12),"*"&amp;AR14&amp;"*")</f>
        <v>3</v>
      </c>
      <c r="BB2" s="4" t="s">
        <v>48</v>
      </c>
      <c r="BC2" s="4">
        <f ca="1">COUNTIF(K$3:INDIRECT("J"&amp;AR$12),AR14)+COUNTIF(K$3:INDIRECT("J"&amp;AR$12),"*"&amp;AR14&amp;"*")</f>
        <v>4</v>
      </c>
      <c r="BD2" s="4" t="s">
        <v>7</v>
      </c>
      <c r="BE2" s="5" t="s">
        <v>54</v>
      </c>
      <c r="BF2" s="5">
        <f ca="1">COUNTIF(N$3:INDIRECT("M"&amp;AR$12),AR14)+COUNTIF(N$3:INDIRECT("M"&amp;AR$12),"*"&amp;AR14&amp;"*")</f>
        <v>38</v>
      </c>
      <c r="BH2" s="5" t="s">
        <v>69</v>
      </c>
      <c r="BI2" s="5">
        <f ca="1">COUNTIF(P$3:INDIRECT("O"&amp;AR$12),AR14)+COUNTIF(P$3:INDIRECT("O"&amp;AR$12),"*"&amp;AR14&amp;"*")</f>
        <v>22</v>
      </c>
      <c r="BJ2" s="2"/>
      <c r="BK2" s="5" t="s">
        <v>72</v>
      </c>
      <c r="BL2" s="5">
        <f ca="1">COUNTIF(R$3:INDIRECT("Q"&amp;AR$12),AR14)</f>
        <v>12</v>
      </c>
      <c r="BM2" s="2"/>
      <c r="BN2" s="5" t="s">
        <v>77</v>
      </c>
      <c r="BO2" s="5" t="s">
        <v>8</v>
      </c>
      <c r="BP2" s="12" t="s">
        <v>78</v>
      </c>
      <c r="BQ2" s="12"/>
      <c r="BR2" s="6" t="s">
        <v>9</v>
      </c>
      <c r="BS2" s="7" t="s">
        <v>81</v>
      </c>
      <c r="BU2" s="7" t="s">
        <v>86</v>
      </c>
      <c r="BV2" s="7">
        <f ca="1">COUNTIF(AE$3:INDIRECT("AD"&amp;AR$12),AR14)+COUNTIF(AE$3:INDIRECT("AD"&amp;AR$12),AR14)</f>
        <v>10</v>
      </c>
      <c r="BW2" s="7" t="s">
        <v>10</v>
      </c>
      <c r="BX2" s="3" t="s">
        <v>95</v>
      </c>
      <c r="BZ2" s="3" t="s">
        <v>97</v>
      </c>
      <c r="CA2" s="3">
        <f ca="1">COUNTIF(AL$3:INDIRECT("AK"&amp;AR$12),AR14)</f>
        <v>6</v>
      </c>
      <c r="CC2" s="3" t="s">
        <v>102</v>
      </c>
      <c r="CD2" s="3">
        <f ca="1">COUNTIF(AN$3:INDIRECT("AM"&amp;AR$12),AR14)+COUNTIF(AN$3:INDIRECT("AM"&amp;AR$12),"*"&amp;AR14&amp;"*")</f>
        <v>3</v>
      </c>
      <c r="CE2" s="3" t="s">
        <v>11</v>
      </c>
    </row>
    <row r="3" spans="1:83" x14ac:dyDescent="0.2">
      <c r="A3" s="10">
        <v>43631.156828703701</v>
      </c>
      <c r="B3" s="10">
        <v>43631.159861111111</v>
      </c>
      <c r="C3">
        <v>100</v>
      </c>
      <c r="D3">
        <v>261</v>
      </c>
      <c r="E3">
        <v>1</v>
      </c>
      <c r="F3" t="s">
        <v>118</v>
      </c>
      <c r="G3" t="s">
        <v>141</v>
      </c>
      <c r="H3" t="s">
        <v>142</v>
      </c>
      <c r="J3">
        <v>5</v>
      </c>
      <c r="K3" t="s">
        <v>145</v>
      </c>
      <c r="N3" t="s">
        <v>159</v>
      </c>
      <c r="P3" t="s">
        <v>160</v>
      </c>
      <c r="R3">
        <v>1</v>
      </c>
      <c r="T3">
        <v>2</v>
      </c>
      <c r="U3">
        <v>1</v>
      </c>
      <c r="V3" t="s">
        <v>161</v>
      </c>
      <c r="W3" t="s">
        <v>162</v>
      </c>
      <c r="Y3">
        <v>1</v>
      </c>
      <c r="Z3">
        <v>1</v>
      </c>
      <c r="AC3">
        <v>1</v>
      </c>
      <c r="AD3" t="s">
        <v>197</v>
      </c>
      <c r="AE3" t="s">
        <v>230</v>
      </c>
      <c r="AH3">
        <v>1</v>
      </c>
      <c r="AJ3">
        <v>3</v>
      </c>
      <c r="AK3">
        <v>69100</v>
      </c>
      <c r="AL3">
        <v>3</v>
      </c>
      <c r="AN3">
        <v>10</v>
      </c>
      <c r="AR3" s="9">
        <f ca="1">COUNTIF(E3:INDIRECT("E"&amp;(AR6+2)),1)</f>
        <v>43</v>
      </c>
      <c r="AT3" s="1">
        <f ca="1">AVERAGE(D$3:INDIRECT("D"&amp;AR9))</f>
        <v>1217.8837209302326</v>
      </c>
      <c r="AV3" s="1" t="s">
        <v>323</v>
      </c>
      <c r="AW3" s="1">
        <f ca="1">COUNTIF(G$3:INDIRECT("G"&amp;AR$9),"email")</f>
        <v>9</v>
      </c>
      <c r="AY3" s="4" t="s">
        <v>43</v>
      </c>
      <c r="AZ3" s="4">
        <f ca="1">COUNTIF(J$3:INDIRECT("I"&amp;AR$12),AR15)</f>
        <v>2</v>
      </c>
      <c r="BB3" s="4" t="s">
        <v>49</v>
      </c>
      <c r="BC3" s="4">
        <f ca="1">COUNTIF(K$3:INDIRECT("I"&amp;AR$12),AR15)+COUNTIF(K$3:INDIRECT("I"&amp;AR$12),"*"&amp;AR15&amp;"*")</f>
        <v>9</v>
      </c>
      <c r="BE3" s="5" t="s">
        <v>55</v>
      </c>
      <c r="BF3" s="5">
        <f ca="1">COUNTIF(N$3:INDIRECT("M"&amp;AR$12),AR15)+COUNTIF(N$3:INDIRECT("M"&amp;AR$12),"*"&amp;AR15&amp;"*")</f>
        <v>21</v>
      </c>
      <c r="BH3" s="5" t="s">
        <v>68</v>
      </c>
      <c r="BI3" s="5">
        <f ca="1">COUNTIF(P$3:INDIRECT("O"&amp;AR$12),AR15)+COUNTIF(P$3:INDIRECT("O"&amp;AR$12),"*"&amp;AR15&amp;"*")</f>
        <v>21</v>
      </c>
      <c r="BJ3" s="2"/>
      <c r="BK3" s="5" t="s">
        <v>48</v>
      </c>
      <c r="BL3" s="5">
        <f ca="1">COUNTIF(R$3:INDIRECT("Q"&amp;AR$12),AR15)</f>
        <v>1</v>
      </c>
      <c r="BM3" s="2"/>
      <c r="BN3" s="5">
        <f ca="1">5-AVERAGE(T3:INDIRECT("S"&amp;AR12))</f>
        <v>2.1707317073170733</v>
      </c>
      <c r="BP3" s="6"/>
      <c r="BQ3" s="6" t="s">
        <v>79</v>
      </c>
      <c r="BS3" s="7">
        <f ca="1">COUNTIF(AC3:INDIRECT("AB"&amp;AR12),1)/COUNTA(AC3:INDIRECT("AB"&amp;AR12))</f>
        <v>0.625</v>
      </c>
      <c r="BU3" s="7" t="s">
        <v>87</v>
      </c>
      <c r="BV3" s="7">
        <f ca="1">COUNTIF(AE$3:INDIRECT("AD"&amp;AR$12),AR15)+COUNTIF(AE$3:INDIRECT("AD"&amp;AR$12),AR15)</f>
        <v>4</v>
      </c>
      <c r="BX3" s="3">
        <f ca="1">COUNTIF(AH3:INDIRECT("AG"&amp;AR12),1)/COUNTA(AH3:INDIRECT("AG"&amp;AR12))</f>
        <v>0.73809523809523814</v>
      </c>
      <c r="BZ3" s="3" t="s">
        <v>98</v>
      </c>
      <c r="CA3" s="3">
        <f ca="1">COUNTIF(AL$3:INDIRECT("AK"&amp;AR$12),AR15)</f>
        <v>11</v>
      </c>
      <c r="CC3" s="3" t="s">
        <v>103</v>
      </c>
      <c r="CD3" s="3">
        <f ca="1">COUNTIF(AN$3:INDIRECT("AM"&amp;AR$12),AR15)+COUNTIF(AN$3:INDIRECT("AM"&amp;AR$12),"*"&amp;AR15&amp;"*")</f>
        <v>1</v>
      </c>
    </row>
    <row r="4" spans="1:83" x14ac:dyDescent="0.2">
      <c r="A4" s="10">
        <v>43631.170254629629</v>
      </c>
      <c r="B4" s="10">
        <v>43631.172280092593</v>
      </c>
      <c r="C4">
        <v>100</v>
      </c>
      <c r="D4">
        <v>175</v>
      </c>
      <c r="E4">
        <v>1</v>
      </c>
      <c r="F4" t="s">
        <v>119</v>
      </c>
      <c r="G4" t="s">
        <v>141</v>
      </c>
      <c r="H4" t="s">
        <v>142</v>
      </c>
      <c r="J4">
        <v>6</v>
      </c>
      <c r="N4" t="s">
        <v>163</v>
      </c>
      <c r="P4" t="s">
        <v>160</v>
      </c>
      <c r="R4">
        <v>1</v>
      </c>
      <c r="T4">
        <v>6</v>
      </c>
      <c r="U4">
        <v>6</v>
      </c>
      <c r="Y4">
        <v>5</v>
      </c>
      <c r="Z4">
        <v>3</v>
      </c>
      <c r="AC4">
        <v>2</v>
      </c>
      <c r="AH4">
        <v>1</v>
      </c>
      <c r="AJ4">
        <v>4</v>
      </c>
      <c r="AK4">
        <v>69100</v>
      </c>
      <c r="AL4">
        <v>4</v>
      </c>
      <c r="AN4">
        <v>12</v>
      </c>
      <c r="AV4" s="1" t="s">
        <v>324</v>
      </c>
      <c r="AW4" s="1">
        <f ca="1">COUNTIF(G$3:INDIRECT("G"&amp;AR$9),"qr")</f>
        <v>7</v>
      </c>
      <c r="AY4" s="4" t="s">
        <v>44</v>
      </c>
      <c r="AZ4" s="4">
        <f ca="1">COUNTIF(J$3:INDIRECT("I"&amp;AR$12),AR16)</f>
        <v>9</v>
      </c>
      <c r="BB4" s="4" t="s">
        <v>50</v>
      </c>
      <c r="BC4" s="4">
        <f ca="1">COUNTIF(K$3:INDIRECT("I"&amp;AR$12),AR16)+COUNTIF(K$3:INDIRECT("I"&amp;AR$12),"*"&amp;AR16&amp;"*")</f>
        <v>15</v>
      </c>
      <c r="BE4" s="5" t="s">
        <v>56</v>
      </c>
      <c r="BF4" s="5">
        <f ca="1">COUNTIF(N$3:INDIRECT("M"&amp;AR$12),AR16)+COUNTIF(N$3:INDIRECT("M"&amp;AR$12),"*"&amp;AR16&amp;"*")</f>
        <v>16</v>
      </c>
      <c r="BH4" s="5" t="s">
        <v>70</v>
      </c>
      <c r="BI4" s="5">
        <f ca="1">COUNTIF(P$3:INDIRECT("O"&amp;AR$12),AR16)+COUNTIF(P$3:INDIRECT("O"&amp;AR$12),"*"&amp;AR16&amp;"*")</f>
        <v>16</v>
      </c>
      <c r="BJ4" s="2"/>
      <c r="BK4" s="5" t="s">
        <v>73</v>
      </c>
      <c r="BL4" s="5">
        <f ca="1">COUNTIF(R$3:INDIRECT("Q"&amp;AR$12),AR16)</f>
        <v>0</v>
      </c>
      <c r="BM4" s="2"/>
      <c r="BN4" s="2"/>
      <c r="BP4" s="6"/>
      <c r="BQ4" s="6">
        <f ca="1">10-AVERAGE(Z3:INDIRECT("Y"&amp;AR12))</f>
        <v>7.0270270270270272</v>
      </c>
      <c r="BU4" s="7" t="s">
        <v>88</v>
      </c>
      <c r="BV4" s="7">
        <f ca="1">COUNTIF(AE$3:INDIRECT("AD"&amp;AR$12),AR16)+COUNTIF(AE$3:INDIRECT("AD"&amp;AR$12),AR16)</f>
        <v>2</v>
      </c>
      <c r="BZ4" s="3" t="s">
        <v>99</v>
      </c>
      <c r="CA4" s="3">
        <f ca="1">COUNTIF(AL$3:INDIRECT("AK"&amp;AR$12),AR16)</f>
        <v>6</v>
      </c>
      <c r="CC4" s="3" t="s">
        <v>104</v>
      </c>
      <c r="CD4" s="3">
        <f ca="1">COUNTIF(AN$3:INDIRECT("AM"&amp;AR$12),AR16)+COUNTIF(AN$3:INDIRECT("AM"&amp;AR$12),"*"&amp;AR16&amp;"*")</f>
        <v>0</v>
      </c>
    </row>
    <row r="5" spans="1:83" x14ac:dyDescent="0.2">
      <c r="A5" s="10">
        <v>43631.203506944446</v>
      </c>
      <c r="B5" s="10">
        <v>43631.205023148148</v>
      </c>
      <c r="C5">
        <v>100</v>
      </c>
      <c r="D5">
        <v>131</v>
      </c>
      <c r="E5">
        <v>1</v>
      </c>
      <c r="F5" t="s">
        <v>120</v>
      </c>
      <c r="G5" t="s">
        <v>141</v>
      </c>
      <c r="H5" t="s">
        <v>143</v>
      </c>
      <c r="J5">
        <v>1</v>
      </c>
      <c r="K5">
        <v>3</v>
      </c>
      <c r="N5">
        <v>14</v>
      </c>
      <c r="P5">
        <v>2</v>
      </c>
      <c r="R5">
        <v>1</v>
      </c>
      <c r="U5">
        <v>6</v>
      </c>
      <c r="Z5">
        <v>5</v>
      </c>
      <c r="AC5">
        <v>2</v>
      </c>
      <c r="AH5">
        <v>2</v>
      </c>
      <c r="AJ5">
        <v>3</v>
      </c>
      <c r="AK5">
        <v>69003</v>
      </c>
      <c r="AL5">
        <v>1</v>
      </c>
      <c r="AN5" t="s">
        <v>175</v>
      </c>
      <c r="AR5" s="9" t="s">
        <v>36</v>
      </c>
      <c r="AT5" s="1" t="s">
        <v>40</v>
      </c>
      <c r="AV5" s="1" t="s">
        <v>325</v>
      </c>
      <c r="AW5" s="1">
        <f ca="1">COUNTIF(G$3:INDIRECT("G"&amp;AR$9),"in-person")</f>
        <v>3</v>
      </c>
      <c r="AY5" s="4" t="s">
        <v>45</v>
      </c>
      <c r="AZ5" s="4">
        <f ca="1">COUNTIF(J$3:INDIRECT("I"&amp;AR$12),AR17)</f>
        <v>12</v>
      </c>
      <c r="BB5" s="4" t="s">
        <v>51</v>
      </c>
      <c r="BC5" s="4">
        <f ca="1">COUNTIF(K$3:INDIRECT("I"&amp;AR$12),AR17)+COUNTIF(K$3:INDIRECT("I"&amp;AR$12),"*"&amp;AR17&amp;"*")</f>
        <v>20</v>
      </c>
      <c r="BE5" s="5" t="s">
        <v>57</v>
      </c>
      <c r="BF5" s="5">
        <f ca="1">COUNTIF(N$3:INDIRECT("M"&amp;AR$12),AR17)+COUNTIF(N$3:INDIRECT("M"&amp;AR$12),"*"&amp;AR17&amp;"*")</f>
        <v>27</v>
      </c>
      <c r="BH5" s="5" t="s">
        <v>71</v>
      </c>
      <c r="BI5" s="5">
        <f ca="1">COUNTIF(P$3:INDIRECT("O"&amp;AR$12),AR17)+COUNTIF(P$3:INDIRECT("O"&amp;AR$12),"*"&amp;AR17&amp;"*")</f>
        <v>27</v>
      </c>
      <c r="BJ5" s="2"/>
      <c r="BK5" s="5" t="s">
        <v>74</v>
      </c>
      <c r="BL5" s="5">
        <f ca="1">COUNTIF(R$3:INDIRECT("Q"&amp;AR$12),AR17)</f>
        <v>12</v>
      </c>
      <c r="BM5" s="2"/>
      <c r="BN5" s="5" t="s">
        <v>76</v>
      </c>
      <c r="BP5" s="6"/>
      <c r="BQ5" s="6"/>
      <c r="BS5" s="7" t="s">
        <v>82</v>
      </c>
      <c r="BU5" s="7" t="s">
        <v>89</v>
      </c>
      <c r="BV5" s="7">
        <f ca="1">COUNTIF(AE$3:INDIRECT("AD"&amp;AR$12),AR17)+COUNTIF(AE$3:INDIRECT("AD"&amp;AR$12),AR17)</f>
        <v>0</v>
      </c>
      <c r="BX5" s="3" t="s">
        <v>96</v>
      </c>
      <c r="BZ5" s="3" t="s">
        <v>100</v>
      </c>
      <c r="CA5" s="3">
        <f ca="1">COUNTIF(AL$3:INDIRECT("AK"&amp;AR$12),AR17)</f>
        <v>19</v>
      </c>
      <c r="CC5" s="3" t="s">
        <v>88</v>
      </c>
      <c r="CD5" s="3">
        <f ca="1">COUNTIF(AN$3:INDIRECT("AM"&amp;AR$12),AR17)+COUNTIF(AN$3:INDIRECT("AM"&amp;AR$12),"*"&amp;AR17&amp;"*")</f>
        <v>2</v>
      </c>
    </row>
    <row r="6" spans="1:83" x14ac:dyDescent="0.2">
      <c r="A6" s="10">
        <v>43631.193113425928</v>
      </c>
      <c r="B6" s="10">
        <v>43631.210625</v>
      </c>
      <c r="C6">
        <v>100</v>
      </c>
      <c r="D6">
        <v>1513</v>
      </c>
      <c r="E6">
        <v>1</v>
      </c>
      <c r="F6" t="s">
        <v>121</v>
      </c>
      <c r="G6" t="s">
        <v>141</v>
      </c>
      <c r="H6" t="s">
        <v>143</v>
      </c>
      <c r="J6">
        <v>4</v>
      </c>
      <c r="K6" t="s">
        <v>145</v>
      </c>
      <c r="N6" t="s">
        <v>164</v>
      </c>
      <c r="P6" t="s">
        <v>165</v>
      </c>
      <c r="R6">
        <v>1</v>
      </c>
      <c r="T6">
        <v>2</v>
      </c>
      <c r="U6">
        <v>3</v>
      </c>
      <c r="V6" t="s">
        <v>166</v>
      </c>
      <c r="W6" t="s">
        <v>167</v>
      </c>
      <c r="Y6">
        <v>4</v>
      </c>
      <c r="Z6">
        <v>4</v>
      </c>
      <c r="AA6" t="s">
        <v>223</v>
      </c>
      <c r="AC6">
        <v>1</v>
      </c>
      <c r="AD6" t="s">
        <v>197</v>
      </c>
      <c r="AE6" t="s">
        <v>231</v>
      </c>
      <c r="AH6">
        <v>2</v>
      </c>
      <c r="AJ6">
        <v>3</v>
      </c>
      <c r="AK6">
        <v>69007</v>
      </c>
      <c r="AL6">
        <v>2</v>
      </c>
      <c r="AN6" t="s">
        <v>248</v>
      </c>
      <c r="AR6" s="9">
        <f>COUNTA(E:E)-1</f>
        <v>70</v>
      </c>
      <c r="AT6" s="1">
        <f ca="1">AR3/AR6*100</f>
        <v>61.428571428571431</v>
      </c>
      <c r="AY6" s="4" t="s">
        <v>46</v>
      </c>
      <c r="AZ6" s="4">
        <f ca="1">COUNTIF(J$3:INDIRECT("I"&amp;AR$12),AR18)</f>
        <v>30</v>
      </c>
      <c r="BB6" s="4" t="s">
        <v>52</v>
      </c>
      <c r="BC6" s="4">
        <f ca="1">COUNTIF(K$3:INDIRECT("I"&amp;AR$12),AR18)+COUNTIF(K$3:INDIRECT("I"&amp;AR$12),"*"&amp;AR18&amp;"*")</f>
        <v>36</v>
      </c>
      <c r="BE6" s="5" t="s">
        <v>65</v>
      </c>
      <c r="BF6" s="5">
        <f ca="1">COUNTIF(N$3:INDIRECT("M"&amp;AR$12),AR18)+COUNTIF(N$3:INDIRECT("M"&amp;AR$12),"*"&amp;AR18&amp;"*")</f>
        <v>27</v>
      </c>
      <c r="BH6" s="5" t="s">
        <v>14</v>
      </c>
      <c r="BI6" s="5">
        <f ca="1">COUNTIF(P$3:INDIRECT("O"&amp;AR$12),AR18)+COUNTIF(P$3:INDIRECT("O"&amp;AR$12),"*"&amp;AR18&amp;"*")</f>
        <v>6</v>
      </c>
      <c r="BJ6" s="2"/>
      <c r="BK6" s="5" t="s">
        <v>75</v>
      </c>
      <c r="BL6" s="5">
        <f ca="1">COUNTIF(R$3:INDIRECT("Q"&amp;AR$12),AR18)</f>
        <v>7</v>
      </c>
      <c r="BM6" s="2"/>
      <c r="BN6" s="5">
        <f ca="1">5-AVERAGE(U3:INDIRECT("T"&amp;AR12))</f>
        <v>1.9878048780487805</v>
      </c>
      <c r="BP6" s="6"/>
      <c r="BQ6" s="6" t="s">
        <v>80</v>
      </c>
      <c r="BS6" s="7">
        <f ca="1">(COUNTIF(AD3:INDIRECT("AC"&amp;AR$12),1)+COUNTIF(AD3:INDIRECT("AC"&amp;AR$12),"*1*"))/COUNTA(AD3:INDIRECT("AC"&amp;AR12))</f>
        <v>0.74626865671641796</v>
      </c>
      <c r="BU6" s="7" t="s">
        <v>90</v>
      </c>
      <c r="BV6" s="7">
        <f ca="1">COUNTIF(AE$3:INDIRECT("AD"&amp;AR$12),AR18)+COUNTIF(AE$3:INDIRECT("AD"&amp;AR$12),AR18)</f>
        <v>0</v>
      </c>
      <c r="BX6" s="3">
        <f ca="1">(COUNTIF(AJ3:INDIRECT("AI"&amp;AR12),1)*15+COUNTIF(AJ3:INDIRECT("AI"&amp;AR12),2)*21+COUNTIF(AJ3:INDIRECT("AI"&amp;AR12),3)*29.5+COUNTIF(AJ3:INDIRECT("AI"&amp;AR12),4)*42+COUNTIF(AJ3:INDIRECT("AI"&amp;AR12),5)*58+COUNTIF(AJ3:INDIRECT("AI"&amp;AR12),6)*75)/COUNTA(AJ3:INDIRECT("AI"&amp;AR12))</f>
        <v>42.202380952380949</v>
      </c>
      <c r="BZ6" s="3" t="s">
        <v>101</v>
      </c>
      <c r="CA6" s="3">
        <f ca="1">COUNTIF(AL$3:INDIRECT("AK"&amp;AR$12),AR18)</f>
        <v>0</v>
      </c>
      <c r="CC6" s="3" t="s">
        <v>105</v>
      </c>
      <c r="CD6" s="3">
        <f ca="1">COUNTIF(AN$3:INDIRECT("AM"&amp;AR$12),AR18)+COUNTIF(AN$3:INDIRECT("AM"&amp;AR$12),"*"&amp;AR18&amp;"*")</f>
        <v>5</v>
      </c>
    </row>
    <row r="7" spans="1:83" x14ac:dyDescent="0.2">
      <c r="A7" s="10">
        <v>43631.216284722221</v>
      </c>
      <c r="B7" s="10">
        <v>43631.219733796293</v>
      </c>
      <c r="C7">
        <v>100</v>
      </c>
      <c r="D7">
        <v>297</v>
      </c>
      <c r="E7">
        <v>1</v>
      </c>
      <c r="F7" t="s">
        <v>122</v>
      </c>
      <c r="G7" t="s">
        <v>141</v>
      </c>
      <c r="H7" t="s">
        <v>142</v>
      </c>
      <c r="J7">
        <v>5</v>
      </c>
      <c r="K7">
        <v>6</v>
      </c>
      <c r="N7" t="s">
        <v>168</v>
      </c>
      <c r="P7" t="s">
        <v>169</v>
      </c>
      <c r="R7">
        <v>4</v>
      </c>
      <c r="T7">
        <v>2</v>
      </c>
      <c r="U7">
        <v>3</v>
      </c>
      <c r="Y7">
        <v>9</v>
      </c>
      <c r="Z7">
        <v>4</v>
      </c>
      <c r="AC7">
        <v>1</v>
      </c>
      <c r="AD7" t="s">
        <v>207</v>
      </c>
      <c r="AE7" t="s">
        <v>232</v>
      </c>
      <c r="AH7">
        <v>1</v>
      </c>
      <c r="AJ7">
        <v>4</v>
      </c>
      <c r="AK7">
        <v>69100</v>
      </c>
      <c r="AL7">
        <v>2</v>
      </c>
      <c r="AN7">
        <v>12</v>
      </c>
      <c r="AY7" s="4" t="s">
        <v>47</v>
      </c>
      <c r="AZ7" s="4">
        <f ca="1">COUNTIF(J$3:INDIRECT("I"&amp;AR$12),AR19)</f>
        <v>11</v>
      </c>
      <c r="BB7" s="4" t="s">
        <v>53</v>
      </c>
      <c r="BC7" s="4">
        <f ca="1">COUNTIF(K$3:INDIRECT("I"&amp;AR$12),AR19)+COUNTIF(K$3:INDIRECT("I"&amp;AR$12),"*"&amp;AR19&amp;"*")</f>
        <v>37</v>
      </c>
      <c r="BE7" s="5" t="s">
        <v>58</v>
      </c>
      <c r="BF7" s="5">
        <f ca="1">COUNTIF(N$3:INDIRECT("M"&amp;AR$12),AR19)+COUNTIF(N$3:INDIRECT("M"&amp;AR$12),"*"&amp;AR19&amp;"*")</f>
        <v>26</v>
      </c>
      <c r="BK7" s="5" t="s">
        <v>14</v>
      </c>
      <c r="BL7" s="5">
        <f ca="1">COUNTIF(R$3:INDIRECT("Q"&amp;AR$12),AR19)</f>
        <v>10</v>
      </c>
      <c r="BP7" s="6"/>
      <c r="BQ7" s="6">
        <f ca="1">10-AVERAGE(Y3:INDIRECT("X"&amp;AR12))</f>
        <v>6.5555555555555554</v>
      </c>
      <c r="BU7" s="7" t="s">
        <v>91</v>
      </c>
      <c r="BV7" s="7">
        <f ca="1">COUNTIF(AE$3:INDIRECT("AD"&amp;AR$12),AR19)+COUNTIF(AE$3:INDIRECT("AD"&amp;AR$12),AR19)</f>
        <v>0</v>
      </c>
      <c r="CC7" s="3" t="s">
        <v>106</v>
      </c>
      <c r="CD7" s="3">
        <f ca="1">COUNTIF(AN$3:INDIRECT("AM"&amp;AR$12),AR19)+COUNTIF(AN$3:INDIRECT("AM"&amp;AR$12),"*"&amp;AR19&amp;"*")</f>
        <v>6</v>
      </c>
    </row>
    <row r="8" spans="1:83" x14ac:dyDescent="0.2">
      <c r="A8" s="10">
        <v>43631.243402777778</v>
      </c>
      <c r="B8" s="10">
        <v>43631.246539351851</v>
      </c>
      <c r="C8">
        <v>100</v>
      </c>
      <c r="D8">
        <v>271</v>
      </c>
      <c r="E8">
        <v>1</v>
      </c>
      <c r="F8" t="s">
        <v>123</v>
      </c>
      <c r="G8" t="s">
        <v>141</v>
      </c>
      <c r="H8" t="s">
        <v>142</v>
      </c>
      <c r="J8">
        <v>6</v>
      </c>
      <c r="N8" t="s">
        <v>170</v>
      </c>
      <c r="P8" t="s">
        <v>171</v>
      </c>
      <c r="Q8" t="s">
        <v>172</v>
      </c>
      <c r="R8">
        <v>6</v>
      </c>
      <c r="S8" t="s">
        <v>173</v>
      </c>
      <c r="T8">
        <v>1</v>
      </c>
      <c r="U8">
        <v>6</v>
      </c>
      <c r="Y8">
        <v>3</v>
      </c>
      <c r="Z8">
        <v>4</v>
      </c>
      <c r="AC8">
        <v>2</v>
      </c>
      <c r="AH8">
        <v>1</v>
      </c>
      <c r="AJ8">
        <v>6</v>
      </c>
      <c r="AK8">
        <v>69008</v>
      </c>
      <c r="AL8">
        <v>4</v>
      </c>
      <c r="AN8">
        <v>16</v>
      </c>
      <c r="AO8" t="s">
        <v>249</v>
      </c>
      <c r="AR8" s="9" t="s">
        <v>37</v>
      </c>
      <c r="AT8" s="1" t="s">
        <v>41</v>
      </c>
      <c r="BE8" s="5" t="s">
        <v>59</v>
      </c>
      <c r="BF8" s="5">
        <f ca="1">COUNTIF(N$3:INDIRECT("M"&amp;AR$12),AR20)+COUNTIF(N$3:INDIRECT("M"&amp;AR$12),"*"&amp;AR20&amp;"*")</f>
        <v>19</v>
      </c>
      <c r="BS8" s="7" t="s">
        <v>83</v>
      </c>
      <c r="BU8" s="7" t="s">
        <v>92</v>
      </c>
      <c r="BV8" s="7">
        <f ca="1">COUNTIF(AE$3:INDIRECT("AD"&amp;AR$12),AR20)+COUNTIF(AE$3:INDIRECT("AD"&amp;AR$12),AR20)</f>
        <v>0</v>
      </c>
      <c r="CC8" s="3" t="s">
        <v>107</v>
      </c>
      <c r="CD8" s="3">
        <f ca="1">COUNTIF(AN$3:INDIRECT("AM"&amp;AR$12),AR20)+COUNTIF(AN$3:INDIRECT("AM"&amp;AR$12),"*"&amp;AR20&amp;"*")</f>
        <v>2</v>
      </c>
    </row>
    <row r="9" spans="1:83" x14ac:dyDescent="0.2">
      <c r="A9" s="10">
        <v>43631.267291666663</v>
      </c>
      <c r="B9" s="10">
        <v>43631.273402777777</v>
      </c>
      <c r="C9">
        <v>100</v>
      </c>
      <c r="D9">
        <v>527</v>
      </c>
      <c r="E9">
        <v>1</v>
      </c>
      <c r="F9" t="s">
        <v>124</v>
      </c>
      <c r="G9" t="s">
        <v>141</v>
      </c>
      <c r="H9" t="s">
        <v>142</v>
      </c>
      <c r="J9">
        <v>5</v>
      </c>
      <c r="K9" t="s">
        <v>146</v>
      </c>
      <c r="N9" t="s">
        <v>174</v>
      </c>
      <c r="P9" t="s">
        <v>175</v>
      </c>
      <c r="R9">
        <v>5</v>
      </c>
      <c r="T9">
        <v>2</v>
      </c>
      <c r="U9">
        <v>1</v>
      </c>
      <c r="V9" t="s">
        <v>176</v>
      </c>
      <c r="Y9">
        <v>3</v>
      </c>
      <c r="Z9">
        <v>2</v>
      </c>
      <c r="AC9">
        <v>1</v>
      </c>
      <c r="AD9">
        <v>2</v>
      </c>
      <c r="AE9" t="s">
        <v>233</v>
      </c>
      <c r="AH9">
        <v>1</v>
      </c>
      <c r="AJ9">
        <v>5</v>
      </c>
      <c r="AK9">
        <v>69340</v>
      </c>
      <c r="AL9">
        <v>4</v>
      </c>
      <c r="AN9">
        <v>6</v>
      </c>
      <c r="AR9" s="9">
        <f ca="1">AR3+2</f>
        <v>45</v>
      </c>
      <c r="AT9" s="1">
        <f ca="1">AVERAGE(C3:INDIRECT("C"&amp;AR12))</f>
        <v>65.285714285714292</v>
      </c>
      <c r="BE9" s="5" t="s">
        <v>64</v>
      </c>
      <c r="BF9" s="5">
        <f ca="1">COUNTIF(N$3:INDIRECT("M"&amp;AR$12),AR21)+COUNTIF(N$3:INDIRECT("M"&amp;AR$12),"*"&amp;AR21&amp;"*")</f>
        <v>4</v>
      </c>
      <c r="BS9" s="7">
        <f ca="1">(COUNTIF(AD3:INDIRECT("AC"&amp;AR$12),1)+COUNTIF(AD3:INDIRECT("AC"&amp;AR$12),"*1*"))/COUNTA(AD3:INDIRECT("AC"&amp;AR12))</f>
        <v>0.74626865671641796</v>
      </c>
      <c r="BU9" s="7" t="s">
        <v>93</v>
      </c>
      <c r="BV9" s="7">
        <f ca="1">COUNTIF(AE$3:INDIRECT("AD"&amp;AR$12),AR21)+COUNTIF(AE$3:INDIRECT("AD"&amp;AR$12),AR21)</f>
        <v>0</v>
      </c>
      <c r="CC9" s="3" t="s">
        <v>108</v>
      </c>
      <c r="CD9" s="3">
        <f ca="1">COUNTIF(AN$3:INDIRECT("AM"&amp;AR$12),AR21)+COUNTIF(AN$3:INDIRECT("AM"&amp;AR$12),"*"&amp;AR21&amp;"*")</f>
        <v>3</v>
      </c>
    </row>
    <row r="10" spans="1:83" x14ac:dyDescent="0.2">
      <c r="A10" s="10">
        <v>43631.395613425928</v>
      </c>
      <c r="B10" s="10">
        <v>43631.399097222224</v>
      </c>
      <c r="C10">
        <v>100</v>
      </c>
      <c r="D10">
        <v>300</v>
      </c>
      <c r="E10">
        <v>1</v>
      </c>
      <c r="F10" t="s">
        <v>125</v>
      </c>
      <c r="G10" t="s">
        <v>141</v>
      </c>
      <c r="H10" t="s">
        <v>143</v>
      </c>
      <c r="J10">
        <v>5</v>
      </c>
      <c r="K10" t="s">
        <v>147</v>
      </c>
      <c r="L10" t="s">
        <v>148</v>
      </c>
      <c r="N10" t="s">
        <v>177</v>
      </c>
      <c r="P10" t="s">
        <v>160</v>
      </c>
      <c r="R10">
        <v>6</v>
      </c>
      <c r="S10" t="s">
        <v>178</v>
      </c>
      <c r="T10">
        <v>1</v>
      </c>
      <c r="U10">
        <v>1</v>
      </c>
      <c r="V10" t="s">
        <v>179</v>
      </c>
      <c r="Y10">
        <v>1</v>
      </c>
      <c r="Z10">
        <v>1</v>
      </c>
      <c r="AC10">
        <v>2</v>
      </c>
      <c r="AH10">
        <v>1</v>
      </c>
      <c r="AJ10">
        <v>3</v>
      </c>
      <c r="AK10">
        <v>69006</v>
      </c>
      <c r="AL10">
        <v>2</v>
      </c>
      <c r="AN10">
        <v>12</v>
      </c>
      <c r="BE10" s="5" t="s">
        <v>60</v>
      </c>
      <c r="BF10" s="5">
        <f ca="1">COUNTIF(N$3:INDIRECT("M"&amp;AR$12),AR22)+COUNTIF(N$3:INDIRECT("M"&amp;AR$12),"*"&amp;AR22&amp;"*")</f>
        <v>2</v>
      </c>
      <c r="BU10" s="7" t="s">
        <v>94</v>
      </c>
      <c r="BV10" s="7">
        <f ca="1">COUNTIF(AE$3:INDIRECT("AD"&amp;AR$12),AR22)+COUNTIF(AE$3:INDIRECT("AD"&amp;AR$12),AR22)</f>
        <v>0</v>
      </c>
      <c r="CC10" s="3" t="s">
        <v>109</v>
      </c>
      <c r="CD10" s="3">
        <f ca="1">COUNTIF(AN$3:INDIRECT("AM"&amp;AR$12),AR22)+COUNTIF(AN$3:INDIRECT("AM"&amp;AR$12),"*"&amp;AR22&amp;"*")</f>
        <v>0</v>
      </c>
    </row>
    <row r="11" spans="1:83" x14ac:dyDescent="0.2">
      <c r="A11" s="10">
        <v>43631.512280092589</v>
      </c>
      <c r="B11" s="10">
        <v>43631.51767361111</v>
      </c>
      <c r="C11">
        <v>100</v>
      </c>
      <c r="D11">
        <v>466</v>
      </c>
      <c r="E11">
        <v>1</v>
      </c>
      <c r="F11" t="s">
        <v>126</v>
      </c>
      <c r="G11" t="s">
        <v>141</v>
      </c>
      <c r="H11" t="s">
        <v>142</v>
      </c>
      <c r="J11">
        <v>5</v>
      </c>
      <c r="K11">
        <v>6</v>
      </c>
      <c r="N11" t="s">
        <v>170</v>
      </c>
      <c r="P11" t="s">
        <v>165</v>
      </c>
      <c r="R11">
        <v>1</v>
      </c>
      <c r="T11">
        <v>2</v>
      </c>
      <c r="U11">
        <v>3</v>
      </c>
      <c r="Y11">
        <v>1</v>
      </c>
      <c r="Z11">
        <v>1</v>
      </c>
      <c r="AA11" t="s">
        <v>224</v>
      </c>
      <c r="AC11">
        <v>1</v>
      </c>
      <c r="AD11" t="s">
        <v>197</v>
      </c>
      <c r="AE11" t="s">
        <v>234</v>
      </c>
      <c r="AH11">
        <v>1</v>
      </c>
      <c r="AJ11">
        <v>6</v>
      </c>
      <c r="AK11">
        <v>69100</v>
      </c>
      <c r="AL11">
        <v>4</v>
      </c>
      <c r="AN11" t="s">
        <v>250</v>
      </c>
      <c r="AO11" t="s">
        <v>251</v>
      </c>
      <c r="AR11" s="9" t="s">
        <v>39</v>
      </c>
      <c r="AT11" s="1" t="s">
        <v>326</v>
      </c>
      <c r="BE11" s="5" t="s">
        <v>61</v>
      </c>
      <c r="BF11" s="5">
        <f ca="1">COUNTIF(N$3:INDIRECT("M"&amp;AR$12),AR23)+COUNTIF(N$3:INDIRECT("M"&amp;AR$12),"*"&amp;AR23&amp;"*")</f>
        <v>14</v>
      </c>
      <c r="BS11" s="7" t="s">
        <v>84</v>
      </c>
      <c r="BU11" s="7" t="s">
        <v>14</v>
      </c>
      <c r="BV11" s="7">
        <f ca="1">COUNTIF(AE$3:INDIRECT("AD"&amp;AR$12),AR23)+COUNTIF(AE$3:INDIRECT("AD"&amp;AR$12),AR23)</f>
        <v>0</v>
      </c>
      <c r="CC11" s="3" t="s">
        <v>110</v>
      </c>
      <c r="CD11" s="3">
        <f ca="1">COUNTIF(AN$3:INDIRECT("AM"&amp;AR$12),AR23)+COUNTIF(AN$3:INDIRECT("AM"&amp;AR$12),"*"&amp;AR23&amp;"*")</f>
        <v>6</v>
      </c>
    </row>
    <row r="12" spans="1:83" x14ac:dyDescent="0.2">
      <c r="A12" s="10">
        <v>43631.583437499998</v>
      </c>
      <c r="B12" s="10">
        <v>43631.586840277778</v>
      </c>
      <c r="C12">
        <v>100</v>
      </c>
      <c r="D12">
        <v>294</v>
      </c>
      <c r="E12">
        <v>1</v>
      </c>
      <c r="F12" t="s">
        <v>127</v>
      </c>
      <c r="G12" t="s">
        <v>141</v>
      </c>
      <c r="H12" t="s">
        <v>142</v>
      </c>
      <c r="J12">
        <v>4</v>
      </c>
      <c r="K12">
        <v>7</v>
      </c>
      <c r="L12" t="s">
        <v>149</v>
      </c>
      <c r="N12" t="s">
        <v>180</v>
      </c>
      <c r="P12" t="s">
        <v>181</v>
      </c>
      <c r="R12">
        <v>6</v>
      </c>
      <c r="S12" t="s">
        <v>182</v>
      </c>
      <c r="T12">
        <v>6</v>
      </c>
      <c r="U12">
        <v>6</v>
      </c>
      <c r="Y12">
        <v>4</v>
      </c>
      <c r="Z12">
        <v>1</v>
      </c>
      <c r="AC12">
        <v>1</v>
      </c>
      <c r="AD12">
        <v>2</v>
      </c>
      <c r="AE12">
        <v>1</v>
      </c>
      <c r="AH12">
        <v>1</v>
      </c>
      <c r="AJ12">
        <v>3</v>
      </c>
      <c r="AK12">
        <v>69100</v>
      </c>
      <c r="AL12">
        <v>3</v>
      </c>
      <c r="AN12">
        <v>8</v>
      </c>
      <c r="AR12" s="9">
        <f>AR6+2</f>
        <v>72</v>
      </c>
      <c r="AT12" s="1">
        <f ca="1">COUNTIF(H3:INDIRECT("H"&amp;AR12),"EN")/COUNTA(H3:INDIRECT("H"&amp;AR12))*100</f>
        <v>14.285714285714285</v>
      </c>
      <c r="BE12" s="5" t="s">
        <v>62</v>
      </c>
      <c r="BF12" s="5">
        <f ca="1">COUNTIF(N$3:INDIRECT("M"&amp;AR$12),AR24)+COUNTIF(N$3:INDIRECT("M"&amp;AR$12),"*"&amp;AR24&amp;"*")</f>
        <v>5</v>
      </c>
      <c r="BS12" s="7">
        <f ca="1">(COUNTIFS(AD3:INDIRECT("AC"&amp;AR$12),"*1*", AD3:INDIRECT("AC"&amp;AR$12),"*2*"))/COUNTA(AD3:INDIRECT("AC"&amp;AR12))</f>
        <v>0.26865671641791045</v>
      </c>
      <c r="CC12" s="3" t="s">
        <v>111</v>
      </c>
      <c r="CD12" s="3">
        <f ca="1">COUNTIF(AN$3:INDIRECT("AM"&amp;AR$12),AR24)+COUNTIF(AN$3:INDIRECT("AM"&amp;AR$12),"*"&amp;AR24&amp;"*")</f>
        <v>2</v>
      </c>
    </row>
    <row r="13" spans="1:83" x14ac:dyDescent="0.2">
      <c r="A13" s="10">
        <v>43631.631932870368</v>
      </c>
      <c r="B13" s="10">
        <v>43631.654421296298</v>
      </c>
      <c r="C13">
        <v>100</v>
      </c>
      <c r="D13">
        <v>1943</v>
      </c>
      <c r="E13">
        <v>1</v>
      </c>
      <c r="F13" t="s">
        <v>128</v>
      </c>
      <c r="G13" t="s">
        <v>141</v>
      </c>
      <c r="H13" t="s">
        <v>142</v>
      </c>
      <c r="J13">
        <v>3</v>
      </c>
      <c r="K13">
        <v>1</v>
      </c>
      <c r="N13" t="s">
        <v>183</v>
      </c>
      <c r="P13" t="s">
        <v>184</v>
      </c>
      <c r="Q13" t="s">
        <v>185</v>
      </c>
      <c r="R13">
        <v>6</v>
      </c>
      <c r="S13" t="s">
        <v>186</v>
      </c>
      <c r="T13">
        <v>3</v>
      </c>
      <c r="U13">
        <v>2</v>
      </c>
      <c r="W13" t="s">
        <v>187</v>
      </c>
      <c r="AD13">
        <v>1</v>
      </c>
      <c r="AE13" t="s">
        <v>235</v>
      </c>
      <c r="AF13" t="s">
        <v>236</v>
      </c>
      <c r="AH13">
        <v>1</v>
      </c>
      <c r="AJ13">
        <v>3</v>
      </c>
      <c r="AK13">
        <v>69006</v>
      </c>
      <c r="AL13">
        <v>3</v>
      </c>
      <c r="AN13" t="s">
        <v>252</v>
      </c>
      <c r="AR13" s="2"/>
      <c r="BE13" s="5" t="s">
        <v>63</v>
      </c>
      <c r="BF13" s="5">
        <f ca="1">COUNTIF(N$3:INDIRECT("M"&amp;AR$12),AR25)+COUNTIF(N$3:INDIRECT("M"&amp;AR$12),"*"&amp;AR25&amp;"*")</f>
        <v>19</v>
      </c>
      <c r="CC13" s="3" t="s">
        <v>112</v>
      </c>
      <c r="CD13" s="3">
        <f ca="1">COUNTIF(AN$3:INDIRECT("AM"&amp;AR$12),AR25)+COUNTIF(AN$3:INDIRECT("AM"&amp;AR$12),"*"&amp;AR25&amp;"*")</f>
        <v>5</v>
      </c>
    </row>
    <row r="14" spans="1:83" x14ac:dyDescent="0.2">
      <c r="A14" s="10">
        <v>43631.671817129631</v>
      </c>
      <c r="B14" s="10">
        <v>43631.675543981481</v>
      </c>
      <c r="C14">
        <v>100</v>
      </c>
      <c r="D14">
        <v>321</v>
      </c>
      <c r="E14">
        <v>1</v>
      </c>
      <c r="F14" t="s">
        <v>129</v>
      </c>
      <c r="G14" t="s">
        <v>141</v>
      </c>
      <c r="H14" t="s">
        <v>142</v>
      </c>
      <c r="J14">
        <v>5</v>
      </c>
      <c r="K14">
        <v>6</v>
      </c>
      <c r="N14" t="s">
        <v>188</v>
      </c>
      <c r="R14">
        <v>6</v>
      </c>
      <c r="S14" t="s">
        <v>189</v>
      </c>
      <c r="T14">
        <v>2</v>
      </c>
      <c r="U14">
        <v>2</v>
      </c>
      <c r="AC14">
        <v>1</v>
      </c>
      <c r="AD14" t="s">
        <v>207</v>
      </c>
      <c r="AE14" t="s">
        <v>237</v>
      </c>
      <c r="AH14">
        <v>1</v>
      </c>
      <c r="AJ14">
        <v>5</v>
      </c>
      <c r="AL14">
        <v>4</v>
      </c>
      <c r="AN14" t="s">
        <v>253</v>
      </c>
      <c r="AR14" s="9">
        <v>1</v>
      </c>
      <c r="BE14" s="5" t="s">
        <v>66</v>
      </c>
      <c r="BF14" s="5">
        <f ca="1">COUNTIF(N$3:INDIRECT("M"&amp;AR$12),AR26)+COUNTIF(N$3:INDIRECT("M"&amp;AR$12),"*"&amp;AR26&amp;"*")</f>
        <v>8</v>
      </c>
      <c r="BS14" s="7" t="s">
        <v>85</v>
      </c>
      <c r="CC14" s="3" t="s">
        <v>113</v>
      </c>
      <c r="CD14" s="3">
        <f ca="1">COUNTIF(AN$3:INDIRECT("AM"&amp;AR$12),AR26)+COUNTIF(AN$3:INDIRECT("AM"&amp;AR$12),"*"&amp;AR26&amp;"*")</f>
        <v>2</v>
      </c>
    </row>
    <row r="15" spans="1:83" x14ac:dyDescent="0.2">
      <c r="A15" s="10">
        <v>43631.710196759261</v>
      </c>
      <c r="B15" s="10">
        <v>43631.985729166663</v>
      </c>
      <c r="C15">
        <v>100</v>
      </c>
      <c r="D15">
        <v>23805</v>
      </c>
      <c r="E15">
        <v>1</v>
      </c>
      <c r="F15" t="s">
        <v>130</v>
      </c>
      <c r="G15" t="s">
        <v>141</v>
      </c>
      <c r="H15" t="s">
        <v>143</v>
      </c>
      <c r="J15">
        <v>4</v>
      </c>
      <c r="K15" t="s">
        <v>150</v>
      </c>
      <c r="N15" t="s">
        <v>190</v>
      </c>
      <c r="P15" t="s">
        <v>165</v>
      </c>
      <c r="R15">
        <v>1</v>
      </c>
      <c r="T15">
        <v>2</v>
      </c>
      <c r="U15">
        <v>6</v>
      </c>
      <c r="Y15">
        <v>1</v>
      </c>
      <c r="Z15">
        <v>1</v>
      </c>
      <c r="AA15" t="s">
        <v>225</v>
      </c>
      <c r="AC15">
        <v>2</v>
      </c>
      <c r="AH15">
        <v>1</v>
      </c>
      <c r="AJ15">
        <v>4</v>
      </c>
      <c r="AK15">
        <v>69100</v>
      </c>
      <c r="AL15">
        <v>4</v>
      </c>
      <c r="AN15">
        <v>6</v>
      </c>
      <c r="AR15" s="9">
        <v>2</v>
      </c>
      <c r="BE15" s="5" t="s">
        <v>67</v>
      </c>
      <c r="BF15" s="5">
        <f ca="1">COUNTIF(N$3:INDIRECT("M"&amp;AR$12),AR27)+COUNTIF(N$3:INDIRECT("M"&amp;AR$12),"*"&amp;AR27&amp;"*")</f>
        <v>25</v>
      </c>
      <c r="BS15" s="7">
        <f ca="1">(COUNTIF(AD3:INDIRECT("AC"&amp;AR12),3)+COUNTIF(AD3:INDIRECT("AC"&amp;AR12),"*3*"))/COUNTA(AD3:INDIRECT("AC"&amp;AR12))</f>
        <v>0.1044776119402985</v>
      </c>
      <c r="CC15" s="3" t="s">
        <v>114</v>
      </c>
      <c r="CD15" s="3">
        <f ca="1">COUNTIF(AN$3:INDIRECT("AM"&amp;AR$12),AR27)+COUNTIF(AN$3:INDIRECT("AM"&amp;AR$12),"*"&amp;AR27&amp;"*")</f>
        <v>3</v>
      </c>
    </row>
    <row r="16" spans="1:83" x14ac:dyDescent="0.2">
      <c r="A16" s="10">
        <v>43632.036122685182</v>
      </c>
      <c r="B16" s="10">
        <v>43632.039537037039</v>
      </c>
      <c r="C16">
        <v>100</v>
      </c>
      <c r="D16">
        <v>294</v>
      </c>
      <c r="E16">
        <v>1</v>
      </c>
      <c r="F16" t="s">
        <v>131</v>
      </c>
      <c r="G16" t="s">
        <v>144</v>
      </c>
      <c r="H16" t="s">
        <v>142</v>
      </c>
      <c r="J16">
        <v>3</v>
      </c>
      <c r="K16">
        <v>3</v>
      </c>
      <c r="N16" t="s">
        <v>191</v>
      </c>
      <c r="O16" t="s">
        <v>192</v>
      </c>
      <c r="P16" t="s">
        <v>193</v>
      </c>
      <c r="R16">
        <v>6</v>
      </c>
      <c r="S16" t="s">
        <v>194</v>
      </c>
      <c r="T16">
        <v>2</v>
      </c>
      <c r="U16">
        <v>1</v>
      </c>
      <c r="V16" t="s">
        <v>195</v>
      </c>
      <c r="Y16">
        <v>6</v>
      </c>
      <c r="Z16">
        <v>1</v>
      </c>
      <c r="AC16">
        <v>1</v>
      </c>
      <c r="AD16" t="s">
        <v>197</v>
      </c>
      <c r="AE16" t="s">
        <v>238</v>
      </c>
      <c r="AF16" t="s">
        <v>239</v>
      </c>
      <c r="AH16">
        <v>1</v>
      </c>
      <c r="AJ16">
        <v>3</v>
      </c>
      <c r="AK16">
        <v>69003</v>
      </c>
      <c r="AL16">
        <v>1</v>
      </c>
      <c r="AN16">
        <v>10</v>
      </c>
      <c r="AR16" s="9">
        <v>3</v>
      </c>
      <c r="BE16" s="5" t="s">
        <v>14</v>
      </c>
      <c r="BF16" s="5">
        <f ca="1">COUNTIF(N$3:INDIRECT("M"&amp;AR$12),AR28)+COUNTIF(N$3:INDIRECT("M"&amp;AR$12),"*"&amp;AR28&amp;"*")</f>
        <v>21</v>
      </c>
      <c r="CC16" s="3" t="s">
        <v>14</v>
      </c>
      <c r="CD16" s="3">
        <f ca="1">COUNTIF(AN$3:INDIRECT("AM"&amp;AR$12),AR28)+COUNTIF(AN$3:INDIRECT("AM"&amp;AR$12),"*"&amp;AR28&amp;"*")</f>
        <v>0</v>
      </c>
    </row>
    <row r="17" spans="1:44" x14ac:dyDescent="0.2">
      <c r="A17" s="10">
        <v>43632.139756944445</v>
      </c>
      <c r="B17" s="10">
        <v>43632.140810185185</v>
      </c>
      <c r="C17">
        <v>100</v>
      </c>
      <c r="D17">
        <v>91</v>
      </c>
      <c r="E17">
        <v>1</v>
      </c>
      <c r="F17" t="s">
        <v>132</v>
      </c>
      <c r="G17" t="s">
        <v>141</v>
      </c>
      <c r="H17" t="s">
        <v>142</v>
      </c>
      <c r="J17">
        <v>4</v>
      </c>
      <c r="K17">
        <v>6</v>
      </c>
      <c r="AR17" s="9">
        <v>4</v>
      </c>
    </row>
    <row r="18" spans="1:44" x14ac:dyDescent="0.2">
      <c r="A18" s="10">
        <v>43632.401145833333</v>
      </c>
      <c r="B18" s="10">
        <v>43632.475717592592</v>
      </c>
      <c r="C18">
        <v>100</v>
      </c>
      <c r="D18">
        <v>6442</v>
      </c>
      <c r="E18">
        <v>1</v>
      </c>
      <c r="F18" t="s">
        <v>133</v>
      </c>
      <c r="G18" t="s">
        <v>144</v>
      </c>
      <c r="H18" t="s">
        <v>143</v>
      </c>
      <c r="J18">
        <v>5</v>
      </c>
      <c r="K18">
        <v>3</v>
      </c>
      <c r="N18" t="s">
        <v>196</v>
      </c>
      <c r="P18" t="s">
        <v>197</v>
      </c>
      <c r="R18">
        <v>4</v>
      </c>
      <c r="T18">
        <v>2</v>
      </c>
      <c r="U18">
        <v>2</v>
      </c>
      <c r="Y18">
        <v>4</v>
      </c>
      <c r="Z18">
        <v>2</v>
      </c>
      <c r="AC18">
        <v>1</v>
      </c>
      <c r="AD18" t="s">
        <v>207</v>
      </c>
      <c r="AE18" t="s">
        <v>240</v>
      </c>
      <c r="AH18">
        <v>2</v>
      </c>
      <c r="AJ18">
        <v>4</v>
      </c>
      <c r="AK18">
        <v>69004</v>
      </c>
      <c r="AL18">
        <v>4</v>
      </c>
      <c r="AN18">
        <v>6</v>
      </c>
      <c r="AR18" s="9">
        <v>5</v>
      </c>
    </row>
    <row r="19" spans="1:44" x14ac:dyDescent="0.2">
      <c r="A19" s="10">
        <v>43632.600162037037</v>
      </c>
      <c r="B19" s="10">
        <v>43632.608287037037</v>
      </c>
      <c r="C19">
        <v>100</v>
      </c>
      <c r="D19">
        <v>702</v>
      </c>
      <c r="E19">
        <v>1</v>
      </c>
      <c r="F19" t="s">
        <v>134</v>
      </c>
      <c r="G19" t="s">
        <v>141</v>
      </c>
      <c r="H19" t="s">
        <v>142</v>
      </c>
      <c r="J19">
        <v>4</v>
      </c>
      <c r="K19" t="s">
        <v>151</v>
      </c>
      <c r="L19" t="s">
        <v>152</v>
      </c>
      <c r="N19" t="s">
        <v>198</v>
      </c>
      <c r="P19">
        <v>1</v>
      </c>
      <c r="R19">
        <v>4</v>
      </c>
      <c r="T19">
        <v>6</v>
      </c>
      <c r="U19">
        <v>6</v>
      </c>
      <c r="V19" t="s">
        <v>199</v>
      </c>
      <c r="W19" t="s">
        <v>200</v>
      </c>
      <c r="Y19">
        <v>3</v>
      </c>
      <c r="Z19">
        <v>1</v>
      </c>
      <c r="AA19" t="s">
        <v>226</v>
      </c>
      <c r="AC19">
        <v>1</v>
      </c>
      <c r="AD19" t="s">
        <v>197</v>
      </c>
      <c r="AE19" t="s">
        <v>241</v>
      </c>
      <c r="AH19">
        <v>1</v>
      </c>
      <c r="AJ19">
        <v>5</v>
      </c>
      <c r="AK19">
        <v>69600</v>
      </c>
      <c r="AL19">
        <v>3</v>
      </c>
      <c r="AN19">
        <v>14</v>
      </c>
      <c r="AR19" s="9">
        <v>6</v>
      </c>
    </row>
    <row r="20" spans="1:44" x14ac:dyDescent="0.2">
      <c r="A20" s="10">
        <v>43633.316168981481</v>
      </c>
      <c r="B20" s="10">
        <v>43633.32712962963</v>
      </c>
      <c r="C20">
        <v>100</v>
      </c>
      <c r="D20">
        <v>947</v>
      </c>
      <c r="E20">
        <v>1</v>
      </c>
      <c r="F20" t="s">
        <v>135</v>
      </c>
      <c r="G20" t="s">
        <v>141</v>
      </c>
      <c r="H20" t="s">
        <v>142</v>
      </c>
      <c r="J20">
        <v>3</v>
      </c>
      <c r="K20">
        <v>7</v>
      </c>
      <c r="L20" t="s">
        <v>153</v>
      </c>
      <c r="N20" t="s">
        <v>201</v>
      </c>
      <c r="O20" t="s">
        <v>202</v>
      </c>
      <c r="P20" t="s">
        <v>203</v>
      </c>
      <c r="Q20" t="s">
        <v>204</v>
      </c>
      <c r="R20">
        <v>4</v>
      </c>
      <c r="T20">
        <v>6</v>
      </c>
      <c r="U20">
        <v>6</v>
      </c>
      <c r="V20" t="s">
        <v>205</v>
      </c>
      <c r="Y20">
        <v>3</v>
      </c>
      <c r="Z20">
        <v>1</v>
      </c>
      <c r="AA20" t="s">
        <v>227</v>
      </c>
      <c r="AC20">
        <v>2</v>
      </c>
      <c r="AH20">
        <v>2</v>
      </c>
      <c r="AJ20">
        <v>3</v>
      </c>
      <c r="AK20">
        <v>69005</v>
      </c>
      <c r="AL20">
        <v>1</v>
      </c>
      <c r="AN20">
        <v>11</v>
      </c>
      <c r="AR20" s="9">
        <v>7</v>
      </c>
    </row>
    <row r="21" spans="1:44" x14ac:dyDescent="0.2">
      <c r="A21" s="10">
        <v>43633.344351851854</v>
      </c>
      <c r="B21" s="10">
        <v>43633.348958333336</v>
      </c>
      <c r="C21">
        <v>100</v>
      </c>
      <c r="D21">
        <v>397</v>
      </c>
      <c r="E21">
        <v>1</v>
      </c>
      <c r="F21" t="s">
        <v>136</v>
      </c>
      <c r="G21" t="s">
        <v>141</v>
      </c>
      <c r="H21" t="s">
        <v>142</v>
      </c>
      <c r="J21">
        <v>4</v>
      </c>
      <c r="K21" t="s">
        <v>154</v>
      </c>
      <c r="N21" t="s">
        <v>206</v>
      </c>
      <c r="P21" t="s">
        <v>207</v>
      </c>
      <c r="R21">
        <v>4</v>
      </c>
      <c r="T21">
        <v>6</v>
      </c>
      <c r="U21">
        <v>2</v>
      </c>
      <c r="Y21">
        <v>3</v>
      </c>
      <c r="Z21">
        <v>4</v>
      </c>
      <c r="AC21">
        <v>1</v>
      </c>
      <c r="AD21" t="s">
        <v>197</v>
      </c>
      <c r="AE21" t="s">
        <v>242</v>
      </c>
      <c r="AF21" t="s">
        <v>243</v>
      </c>
      <c r="AH21">
        <v>1</v>
      </c>
      <c r="AJ21">
        <v>3</v>
      </c>
      <c r="AK21">
        <v>69001</v>
      </c>
      <c r="AL21">
        <v>4</v>
      </c>
      <c r="AN21">
        <v>10</v>
      </c>
      <c r="AR21" s="9">
        <v>8</v>
      </c>
    </row>
    <row r="22" spans="1:44" x14ac:dyDescent="0.2">
      <c r="A22" s="10">
        <v>43633.3825</v>
      </c>
      <c r="B22" s="10">
        <v>43633.387800925928</v>
      </c>
      <c r="C22">
        <v>100</v>
      </c>
      <c r="D22">
        <v>458</v>
      </c>
      <c r="E22">
        <v>1</v>
      </c>
      <c r="F22" t="s">
        <v>137</v>
      </c>
      <c r="G22" t="s">
        <v>144</v>
      </c>
      <c r="H22" t="s">
        <v>142</v>
      </c>
      <c r="J22">
        <v>5</v>
      </c>
      <c r="K22" t="s">
        <v>154</v>
      </c>
      <c r="N22" t="s">
        <v>163</v>
      </c>
      <c r="P22" t="s">
        <v>197</v>
      </c>
      <c r="R22">
        <v>5</v>
      </c>
      <c r="T22">
        <v>3</v>
      </c>
      <c r="U22">
        <v>1</v>
      </c>
      <c r="V22" t="s">
        <v>208</v>
      </c>
      <c r="W22" t="s">
        <v>209</v>
      </c>
      <c r="Y22">
        <v>7</v>
      </c>
      <c r="Z22">
        <v>2</v>
      </c>
      <c r="AA22" t="s">
        <v>228</v>
      </c>
      <c r="AC22">
        <v>1</v>
      </c>
      <c r="AD22" t="s">
        <v>197</v>
      </c>
      <c r="AE22" t="s">
        <v>244</v>
      </c>
      <c r="AH22">
        <v>1</v>
      </c>
      <c r="AJ22">
        <v>5</v>
      </c>
      <c r="AK22">
        <v>69002</v>
      </c>
      <c r="AL22">
        <v>4</v>
      </c>
      <c r="AN22">
        <v>16</v>
      </c>
      <c r="AR22" s="9">
        <v>9</v>
      </c>
    </row>
    <row r="23" spans="1:44" x14ac:dyDescent="0.2">
      <c r="A23" s="10">
        <v>43633.518831018519</v>
      </c>
      <c r="B23" s="10">
        <v>43633.529942129629</v>
      </c>
      <c r="C23">
        <v>100</v>
      </c>
      <c r="D23">
        <v>960</v>
      </c>
      <c r="E23">
        <v>1</v>
      </c>
      <c r="F23" t="s">
        <v>138</v>
      </c>
      <c r="G23" t="s">
        <v>144</v>
      </c>
      <c r="H23" t="s">
        <v>142</v>
      </c>
      <c r="J23">
        <v>5</v>
      </c>
      <c r="K23" t="s">
        <v>155</v>
      </c>
      <c r="L23" t="s">
        <v>156</v>
      </c>
      <c r="N23" t="s">
        <v>210</v>
      </c>
      <c r="P23" t="s">
        <v>211</v>
      </c>
      <c r="Q23" t="s">
        <v>212</v>
      </c>
      <c r="R23">
        <v>6</v>
      </c>
      <c r="S23" t="s">
        <v>213</v>
      </c>
      <c r="T23">
        <v>1</v>
      </c>
      <c r="U23">
        <v>2</v>
      </c>
      <c r="V23" t="s">
        <v>214</v>
      </c>
      <c r="W23" t="s">
        <v>215</v>
      </c>
      <c r="AC23">
        <v>1</v>
      </c>
      <c r="AD23" t="s">
        <v>197</v>
      </c>
      <c r="AE23" t="s">
        <v>245</v>
      </c>
      <c r="AF23" t="s">
        <v>246</v>
      </c>
      <c r="AH23">
        <v>1</v>
      </c>
      <c r="AJ23">
        <v>5</v>
      </c>
      <c r="AK23">
        <v>69003</v>
      </c>
      <c r="AL23">
        <v>4</v>
      </c>
      <c r="AN23">
        <v>16</v>
      </c>
      <c r="AO23" t="s">
        <v>254</v>
      </c>
      <c r="AR23" s="9">
        <v>10</v>
      </c>
    </row>
    <row r="24" spans="1:44" x14ac:dyDescent="0.2">
      <c r="A24" s="10">
        <v>43633.568715277775</v>
      </c>
      <c r="B24" s="10">
        <v>43633.575937499998</v>
      </c>
      <c r="C24">
        <v>100</v>
      </c>
      <c r="D24">
        <v>623</v>
      </c>
      <c r="E24">
        <v>1</v>
      </c>
      <c r="F24" t="s">
        <v>139</v>
      </c>
      <c r="G24" t="s">
        <v>141</v>
      </c>
      <c r="H24" t="s">
        <v>142</v>
      </c>
      <c r="J24">
        <v>5</v>
      </c>
      <c r="K24" t="s">
        <v>157</v>
      </c>
      <c r="L24" t="s">
        <v>158</v>
      </c>
      <c r="N24" t="s">
        <v>216</v>
      </c>
      <c r="O24" t="s">
        <v>217</v>
      </c>
      <c r="P24" t="s">
        <v>218</v>
      </c>
      <c r="Q24" t="s">
        <v>219</v>
      </c>
      <c r="R24">
        <v>5</v>
      </c>
      <c r="T24">
        <v>4</v>
      </c>
      <c r="U24">
        <v>2</v>
      </c>
      <c r="V24" t="s">
        <v>220</v>
      </c>
      <c r="W24" t="s">
        <v>221</v>
      </c>
      <c r="Y24">
        <v>3</v>
      </c>
      <c r="Z24">
        <v>1</v>
      </c>
      <c r="AA24" t="s">
        <v>229</v>
      </c>
      <c r="AC24">
        <v>1</v>
      </c>
      <c r="AD24" t="s">
        <v>165</v>
      </c>
      <c r="AE24" t="s">
        <v>238</v>
      </c>
      <c r="AF24" t="s">
        <v>247</v>
      </c>
      <c r="AH24">
        <v>1</v>
      </c>
      <c r="AJ24">
        <v>4</v>
      </c>
      <c r="AK24">
        <v>69005</v>
      </c>
      <c r="AL24">
        <v>2</v>
      </c>
      <c r="AN24">
        <v>16</v>
      </c>
      <c r="AO24" t="s">
        <v>255</v>
      </c>
      <c r="AR24" s="9">
        <v>11</v>
      </c>
    </row>
    <row r="25" spans="1:44" x14ac:dyDescent="0.2">
      <c r="A25" s="10">
        <v>43633.840532407405</v>
      </c>
      <c r="B25" s="10">
        <v>43633.842893518522</v>
      </c>
      <c r="C25">
        <v>100</v>
      </c>
      <c r="D25">
        <v>204</v>
      </c>
      <c r="E25">
        <v>1</v>
      </c>
      <c r="F25" t="s">
        <v>140</v>
      </c>
      <c r="G25" t="s">
        <v>141</v>
      </c>
      <c r="H25" t="s">
        <v>142</v>
      </c>
      <c r="J25">
        <v>5</v>
      </c>
      <c r="K25">
        <v>3</v>
      </c>
      <c r="N25" t="s">
        <v>222</v>
      </c>
      <c r="P25" t="s">
        <v>197</v>
      </c>
      <c r="R25">
        <v>4</v>
      </c>
      <c r="T25">
        <v>3</v>
      </c>
      <c r="U25">
        <v>2</v>
      </c>
      <c r="Y25">
        <v>5</v>
      </c>
      <c r="Z25">
        <v>3</v>
      </c>
      <c r="AC25">
        <v>1</v>
      </c>
      <c r="AD25" t="s">
        <v>197</v>
      </c>
      <c r="AE25" t="s">
        <v>244</v>
      </c>
      <c r="AH25">
        <v>1</v>
      </c>
      <c r="AJ25">
        <v>3</v>
      </c>
      <c r="AK25">
        <v>69003</v>
      </c>
      <c r="AL25">
        <v>3</v>
      </c>
      <c r="AN25">
        <v>8</v>
      </c>
      <c r="AR25" s="9">
        <v>12</v>
      </c>
    </row>
    <row r="26" spans="1:44" x14ac:dyDescent="0.2">
      <c r="A26" s="10">
        <v>43634.25267361111</v>
      </c>
      <c r="B26" s="10">
        <v>43634.254791666666</v>
      </c>
      <c r="C26">
        <v>100</v>
      </c>
      <c r="D26">
        <v>183</v>
      </c>
      <c r="E26">
        <v>1</v>
      </c>
      <c r="F26" t="s">
        <v>256</v>
      </c>
      <c r="G26" t="s">
        <v>141</v>
      </c>
      <c r="H26" t="s">
        <v>142</v>
      </c>
      <c r="J26">
        <v>6</v>
      </c>
      <c r="N26" t="s">
        <v>278</v>
      </c>
      <c r="P26">
        <v>4</v>
      </c>
      <c r="R26">
        <v>5</v>
      </c>
      <c r="T26">
        <v>2</v>
      </c>
      <c r="U26">
        <v>1</v>
      </c>
      <c r="Y26">
        <v>4</v>
      </c>
      <c r="Z26">
        <v>1</v>
      </c>
      <c r="AC26">
        <v>1</v>
      </c>
      <c r="AD26" t="s">
        <v>169</v>
      </c>
      <c r="AE26" t="s">
        <v>312</v>
      </c>
      <c r="AH26">
        <v>1</v>
      </c>
      <c r="AJ26">
        <v>2</v>
      </c>
      <c r="AK26">
        <v>33290</v>
      </c>
      <c r="AL26">
        <v>2</v>
      </c>
      <c r="AN26">
        <v>5</v>
      </c>
      <c r="AR26" s="9">
        <v>13</v>
      </c>
    </row>
    <row r="27" spans="1:44" x14ac:dyDescent="0.2">
      <c r="A27" s="10">
        <v>43634.507800925923</v>
      </c>
      <c r="B27" s="10">
        <v>43634.514282407406</v>
      </c>
      <c r="C27">
        <v>100</v>
      </c>
      <c r="D27">
        <v>560</v>
      </c>
      <c r="E27">
        <v>1</v>
      </c>
      <c r="F27" t="s">
        <v>257</v>
      </c>
      <c r="G27" t="s">
        <v>141</v>
      </c>
      <c r="H27" t="s">
        <v>142</v>
      </c>
      <c r="J27">
        <v>4</v>
      </c>
      <c r="K27">
        <v>7</v>
      </c>
      <c r="L27" t="s">
        <v>274</v>
      </c>
      <c r="N27" t="s">
        <v>159</v>
      </c>
      <c r="P27" t="s">
        <v>279</v>
      </c>
      <c r="R27">
        <v>1</v>
      </c>
      <c r="T27">
        <v>3</v>
      </c>
      <c r="U27">
        <v>6</v>
      </c>
      <c r="V27" t="s">
        <v>280</v>
      </c>
      <c r="W27" t="s">
        <v>281</v>
      </c>
      <c r="Y27">
        <v>1</v>
      </c>
      <c r="Z27">
        <v>1</v>
      </c>
      <c r="AA27" t="s">
        <v>306</v>
      </c>
      <c r="AC27">
        <v>2</v>
      </c>
      <c r="AH27">
        <v>1</v>
      </c>
      <c r="AJ27">
        <v>4</v>
      </c>
      <c r="AK27">
        <v>69007</v>
      </c>
      <c r="AL27">
        <v>4</v>
      </c>
      <c r="AN27">
        <v>16</v>
      </c>
      <c r="AO27" t="s">
        <v>316</v>
      </c>
      <c r="AR27" s="9">
        <v>14</v>
      </c>
    </row>
    <row r="28" spans="1:44" x14ac:dyDescent="0.2">
      <c r="A28" s="10">
        <v>43634.516527777778</v>
      </c>
      <c r="B28" s="10">
        <v>43634.524699074071</v>
      </c>
      <c r="C28">
        <v>100</v>
      </c>
      <c r="D28">
        <v>706</v>
      </c>
      <c r="E28">
        <v>1</v>
      </c>
      <c r="F28" t="s">
        <v>258</v>
      </c>
      <c r="G28" t="s">
        <v>144</v>
      </c>
      <c r="H28" t="s">
        <v>142</v>
      </c>
      <c r="J28">
        <v>5</v>
      </c>
      <c r="K28" t="s">
        <v>275</v>
      </c>
      <c r="N28" t="s">
        <v>282</v>
      </c>
      <c r="P28" t="s">
        <v>279</v>
      </c>
      <c r="R28">
        <v>4</v>
      </c>
      <c r="T28">
        <v>2</v>
      </c>
      <c r="U28">
        <v>1</v>
      </c>
      <c r="V28" t="s">
        <v>283</v>
      </c>
      <c r="Y28">
        <v>5</v>
      </c>
      <c r="Z28">
        <v>3</v>
      </c>
      <c r="AA28" t="s">
        <v>307</v>
      </c>
      <c r="AC28">
        <v>2</v>
      </c>
      <c r="AH28">
        <v>1</v>
      </c>
      <c r="AJ28">
        <v>4</v>
      </c>
      <c r="AK28">
        <v>69007</v>
      </c>
      <c r="AL28">
        <v>4</v>
      </c>
      <c r="AN28">
        <v>6</v>
      </c>
      <c r="AR28" s="9">
        <v>15</v>
      </c>
    </row>
    <row r="29" spans="1:44" x14ac:dyDescent="0.2">
      <c r="A29" s="10">
        <v>43635.359803240739</v>
      </c>
      <c r="B29" s="10">
        <v>43635.365532407406</v>
      </c>
      <c r="C29">
        <v>100</v>
      </c>
      <c r="D29">
        <v>494</v>
      </c>
      <c r="E29">
        <v>1</v>
      </c>
      <c r="F29" t="s">
        <v>259</v>
      </c>
      <c r="G29" t="s">
        <v>272</v>
      </c>
      <c r="H29" t="s">
        <v>143</v>
      </c>
      <c r="J29">
        <v>4</v>
      </c>
      <c r="K29">
        <v>6</v>
      </c>
      <c r="N29">
        <v>4</v>
      </c>
      <c r="R29">
        <v>4</v>
      </c>
      <c r="T29">
        <v>2</v>
      </c>
      <c r="U29">
        <v>4</v>
      </c>
      <c r="Y29">
        <v>4</v>
      </c>
      <c r="Z29">
        <v>4</v>
      </c>
      <c r="AC29">
        <v>1</v>
      </c>
      <c r="AD29">
        <v>1</v>
      </c>
      <c r="AH29">
        <v>2</v>
      </c>
      <c r="AJ29">
        <v>4</v>
      </c>
      <c r="AK29">
        <v>69110</v>
      </c>
      <c r="AL29">
        <v>4</v>
      </c>
      <c r="AN29">
        <v>16</v>
      </c>
      <c r="AO29" t="s">
        <v>317</v>
      </c>
      <c r="AR29" s="9">
        <v>16</v>
      </c>
    </row>
    <row r="30" spans="1:44" x14ac:dyDescent="0.2">
      <c r="A30" s="10">
        <v>43635.365787037037</v>
      </c>
      <c r="B30" s="10">
        <v>43635.370173611111</v>
      </c>
      <c r="C30">
        <v>100</v>
      </c>
      <c r="D30">
        <v>379</v>
      </c>
      <c r="E30">
        <v>1</v>
      </c>
      <c r="F30" t="s">
        <v>260</v>
      </c>
      <c r="G30" t="s">
        <v>272</v>
      </c>
      <c r="H30" t="s">
        <v>143</v>
      </c>
      <c r="J30">
        <v>2</v>
      </c>
      <c r="K30">
        <v>6</v>
      </c>
      <c r="N30" t="s">
        <v>284</v>
      </c>
      <c r="P30" t="s">
        <v>197</v>
      </c>
      <c r="R30">
        <v>1</v>
      </c>
      <c r="T30">
        <v>2</v>
      </c>
      <c r="U30">
        <v>2</v>
      </c>
      <c r="V30" t="s">
        <v>285</v>
      </c>
      <c r="W30" t="s">
        <v>286</v>
      </c>
      <c r="Y30">
        <v>2</v>
      </c>
      <c r="Z30">
        <v>3</v>
      </c>
      <c r="AA30" t="s">
        <v>308</v>
      </c>
      <c r="AC30">
        <v>2</v>
      </c>
      <c r="AH30">
        <v>2</v>
      </c>
      <c r="AJ30">
        <v>4</v>
      </c>
      <c r="AK30">
        <v>16900</v>
      </c>
      <c r="AL30">
        <v>1</v>
      </c>
      <c r="AN30">
        <v>16</v>
      </c>
      <c r="AO30" t="s">
        <v>318</v>
      </c>
      <c r="AR30" s="9">
        <v>17</v>
      </c>
    </row>
    <row r="31" spans="1:44" x14ac:dyDescent="0.2">
      <c r="A31" s="10">
        <v>43635.375543981485</v>
      </c>
      <c r="B31" s="10">
        <v>43635.378888888888</v>
      </c>
      <c r="C31">
        <v>100</v>
      </c>
      <c r="D31">
        <v>288</v>
      </c>
      <c r="E31">
        <v>1</v>
      </c>
      <c r="F31" t="s">
        <v>261</v>
      </c>
      <c r="G31" t="s">
        <v>272</v>
      </c>
      <c r="H31" t="s">
        <v>142</v>
      </c>
      <c r="J31">
        <v>3</v>
      </c>
      <c r="K31">
        <v>4</v>
      </c>
      <c r="P31" t="s">
        <v>181</v>
      </c>
      <c r="R31">
        <v>5</v>
      </c>
      <c r="T31">
        <v>4</v>
      </c>
      <c r="U31">
        <v>4</v>
      </c>
      <c r="V31" t="s">
        <v>287</v>
      </c>
      <c r="W31" t="s">
        <v>288</v>
      </c>
      <c r="Y31">
        <v>3</v>
      </c>
      <c r="Z31">
        <v>3</v>
      </c>
      <c r="AC31">
        <v>2</v>
      </c>
      <c r="AH31">
        <v>2</v>
      </c>
      <c r="AJ31">
        <v>5</v>
      </c>
      <c r="AK31">
        <v>69003</v>
      </c>
      <c r="AL31">
        <v>4</v>
      </c>
      <c r="AN31">
        <v>16</v>
      </c>
      <c r="AO31" t="s">
        <v>319</v>
      </c>
      <c r="AR31" s="9">
        <v>18</v>
      </c>
    </row>
    <row r="32" spans="1:44" x14ac:dyDescent="0.2">
      <c r="A32" s="10">
        <v>43635.383090277777</v>
      </c>
      <c r="B32" s="10">
        <v>43635.386435185188</v>
      </c>
      <c r="C32">
        <v>100</v>
      </c>
      <c r="D32">
        <v>289</v>
      </c>
      <c r="E32">
        <v>1</v>
      </c>
      <c r="F32" t="s">
        <v>262</v>
      </c>
      <c r="G32" t="s">
        <v>272</v>
      </c>
      <c r="H32" t="s">
        <v>142</v>
      </c>
      <c r="J32">
        <v>5</v>
      </c>
      <c r="K32">
        <v>6</v>
      </c>
      <c r="N32" t="s">
        <v>289</v>
      </c>
      <c r="P32" t="s">
        <v>290</v>
      </c>
      <c r="R32">
        <v>1</v>
      </c>
      <c r="T32">
        <v>2</v>
      </c>
      <c r="U32">
        <v>2</v>
      </c>
      <c r="Y32">
        <v>5</v>
      </c>
      <c r="Z32">
        <v>5</v>
      </c>
      <c r="AC32">
        <v>1</v>
      </c>
      <c r="AD32" t="s">
        <v>197</v>
      </c>
      <c r="AE32" t="s">
        <v>241</v>
      </c>
      <c r="AH32">
        <v>2</v>
      </c>
      <c r="AJ32">
        <v>3</v>
      </c>
      <c r="AK32">
        <v>69008</v>
      </c>
      <c r="AL32">
        <v>2</v>
      </c>
      <c r="AN32">
        <v>10</v>
      </c>
      <c r="AR32" s="9">
        <v>19</v>
      </c>
    </row>
    <row r="33" spans="1:44" x14ac:dyDescent="0.2">
      <c r="A33" s="10">
        <v>43635.386655092596</v>
      </c>
      <c r="B33" s="10">
        <v>43635.392361111109</v>
      </c>
      <c r="C33">
        <v>100</v>
      </c>
      <c r="D33">
        <v>493</v>
      </c>
      <c r="E33">
        <v>1</v>
      </c>
      <c r="F33" t="s">
        <v>263</v>
      </c>
      <c r="G33" t="s">
        <v>272</v>
      </c>
      <c r="H33" t="s">
        <v>142</v>
      </c>
      <c r="J33">
        <v>4</v>
      </c>
      <c r="K33">
        <v>6</v>
      </c>
      <c r="N33" t="s">
        <v>291</v>
      </c>
      <c r="P33" t="s">
        <v>181</v>
      </c>
      <c r="R33">
        <v>1</v>
      </c>
      <c r="T33">
        <v>2</v>
      </c>
      <c r="U33">
        <v>2</v>
      </c>
      <c r="Y33">
        <v>3</v>
      </c>
      <c r="Z33">
        <v>3</v>
      </c>
      <c r="AC33">
        <v>1</v>
      </c>
      <c r="AD33" t="s">
        <v>207</v>
      </c>
      <c r="AE33" t="s">
        <v>313</v>
      </c>
      <c r="AH33">
        <v>1</v>
      </c>
      <c r="AJ33">
        <v>5</v>
      </c>
      <c r="AK33">
        <v>69100</v>
      </c>
      <c r="AL33">
        <v>2</v>
      </c>
      <c r="AN33">
        <v>14</v>
      </c>
      <c r="AR33" s="9">
        <v>20</v>
      </c>
    </row>
    <row r="34" spans="1:44" x14ac:dyDescent="0.2">
      <c r="A34" s="10">
        <v>43635.38590277778</v>
      </c>
      <c r="B34" s="10">
        <v>43635.394097222219</v>
      </c>
      <c r="C34">
        <v>100</v>
      </c>
      <c r="D34">
        <v>707</v>
      </c>
      <c r="E34">
        <v>1</v>
      </c>
      <c r="F34" t="s">
        <v>264</v>
      </c>
      <c r="G34" t="s">
        <v>272</v>
      </c>
      <c r="H34" t="s">
        <v>142</v>
      </c>
      <c r="J34">
        <v>1</v>
      </c>
      <c r="K34">
        <v>6</v>
      </c>
      <c r="N34" t="s">
        <v>292</v>
      </c>
      <c r="P34">
        <v>4</v>
      </c>
      <c r="R34">
        <v>4</v>
      </c>
      <c r="T34">
        <v>2</v>
      </c>
      <c r="U34">
        <v>6</v>
      </c>
      <c r="V34" t="s">
        <v>293</v>
      </c>
      <c r="W34" t="s">
        <v>294</v>
      </c>
      <c r="Y34">
        <v>3</v>
      </c>
      <c r="Z34">
        <v>3</v>
      </c>
      <c r="AC34">
        <v>1</v>
      </c>
      <c r="AD34" t="s">
        <v>169</v>
      </c>
      <c r="AE34">
        <v>3</v>
      </c>
      <c r="AH34">
        <v>1</v>
      </c>
      <c r="AJ34">
        <v>4</v>
      </c>
      <c r="AK34">
        <v>69005</v>
      </c>
      <c r="AL34">
        <v>4</v>
      </c>
      <c r="AN34">
        <v>16</v>
      </c>
      <c r="AO34" t="s">
        <v>320</v>
      </c>
    </row>
    <row r="35" spans="1:44" x14ac:dyDescent="0.2">
      <c r="A35" s="10">
        <v>43635.395752314813</v>
      </c>
      <c r="B35" s="10">
        <v>43635.398946759262</v>
      </c>
      <c r="C35">
        <v>100</v>
      </c>
      <c r="D35">
        <v>276</v>
      </c>
      <c r="E35">
        <v>1</v>
      </c>
      <c r="F35" t="s">
        <v>265</v>
      </c>
      <c r="G35" t="s">
        <v>273</v>
      </c>
      <c r="H35" t="s">
        <v>142</v>
      </c>
      <c r="J35">
        <v>5</v>
      </c>
      <c r="K35">
        <v>6</v>
      </c>
      <c r="N35" t="s">
        <v>253</v>
      </c>
      <c r="P35">
        <v>2</v>
      </c>
      <c r="R35">
        <v>5</v>
      </c>
      <c r="T35">
        <v>4</v>
      </c>
      <c r="U35">
        <v>4</v>
      </c>
      <c r="V35" t="s">
        <v>295</v>
      </c>
      <c r="W35" t="s">
        <v>296</v>
      </c>
      <c r="Y35">
        <v>4</v>
      </c>
      <c r="Z35">
        <v>3</v>
      </c>
      <c r="AA35" t="s">
        <v>309</v>
      </c>
      <c r="AC35">
        <v>2</v>
      </c>
      <c r="AH35">
        <v>1</v>
      </c>
      <c r="AJ35">
        <v>5</v>
      </c>
      <c r="AK35">
        <v>69003</v>
      </c>
      <c r="AL35">
        <v>4</v>
      </c>
      <c r="AN35">
        <v>16</v>
      </c>
      <c r="AO35" t="s">
        <v>321</v>
      </c>
    </row>
    <row r="36" spans="1:44" x14ac:dyDescent="0.2">
      <c r="A36" s="10">
        <v>43635.392511574071</v>
      </c>
      <c r="B36" s="10">
        <v>43635.399895833332</v>
      </c>
      <c r="C36">
        <v>100</v>
      </c>
      <c r="D36">
        <v>637</v>
      </c>
      <c r="E36">
        <v>1</v>
      </c>
      <c r="F36" t="s">
        <v>266</v>
      </c>
      <c r="G36" t="s">
        <v>272</v>
      </c>
      <c r="H36" t="s">
        <v>142</v>
      </c>
      <c r="J36">
        <v>5</v>
      </c>
      <c r="K36">
        <v>7</v>
      </c>
      <c r="L36" t="s">
        <v>276</v>
      </c>
      <c r="N36">
        <v>15</v>
      </c>
      <c r="P36">
        <v>4</v>
      </c>
      <c r="R36">
        <v>4</v>
      </c>
      <c r="T36">
        <v>1</v>
      </c>
      <c r="U36">
        <v>1</v>
      </c>
      <c r="Y36">
        <v>1</v>
      </c>
      <c r="Z36">
        <v>1</v>
      </c>
      <c r="AC36">
        <v>2</v>
      </c>
      <c r="AH36">
        <v>2</v>
      </c>
      <c r="AJ36">
        <v>5</v>
      </c>
      <c r="AL36">
        <v>2</v>
      </c>
      <c r="AN36">
        <v>7</v>
      </c>
    </row>
    <row r="37" spans="1:44" x14ac:dyDescent="0.2">
      <c r="A37" s="10">
        <v>43635.504340277781</v>
      </c>
      <c r="B37" s="10">
        <v>43635.511087962965</v>
      </c>
      <c r="C37">
        <v>100</v>
      </c>
      <c r="D37">
        <v>582</v>
      </c>
      <c r="E37">
        <v>1</v>
      </c>
      <c r="F37" t="s">
        <v>267</v>
      </c>
      <c r="G37" t="s">
        <v>273</v>
      </c>
      <c r="H37" t="s">
        <v>142</v>
      </c>
      <c r="J37">
        <v>5</v>
      </c>
      <c r="K37">
        <v>6</v>
      </c>
      <c r="N37" t="s">
        <v>297</v>
      </c>
      <c r="P37" t="s">
        <v>298</v>
      </c>
      <c r="R37">
        <v>2</v>
      </c>
      <c r="T37">
        <v>2</v>
      </c>
      <c r="U37">
        <v>2</v>
      </c>
      <c r="Y37">
        <v>6</v>
      </c>
      <c r="Z37">
        <v>5</v>
      </c>
      <c r="AD37">
        <v>1</v>
      </c>
      <c r="AE37">
        <v>1</v>
      </c>
      <c r="AH37">
        <v>2</v>
      </c>
      <c r="AJ37">
        <v>3</v>
      </c>
      <c r="AK37">
        <v>69007</v>
      </c>
      <c r="AL37">
        <v>2</v>
      </c>
      <c r="AN37">
        <v>10</v>
      </c>
    </row>
    <row r="38" spans="1:44" x14ac:dyDescent="0.2">
      <c r="A38" s="10">
        <v>43635.54923611111</v>
      </c>
      <c r="B38" s="10">
        <v>43635.558958333335</v>
      </c>
      <c r="C38">
        <v>100</v>
      </c>
      <c r="D38">
        <v>840</v>
      </c>
      <c r="E38">
        <v>1</v>
      </c>
      <c r="F38" t="s">
        <v>268</v>
      </c>
      <c r="G38" t="s">
        <v>144</v>
      </c>
      <c r="H38" t="s">
        <v>142</v>
      </c>
      <c r="J38">
        <v>3</v>
      </c>
      <c r="K38">
        <v>3</v>
      </c>
      <c r="N38" t="s">
        <v>299</v>
      </c>
      <c r="P38" t="s">
        <v>290</v>
      </c>
      <c r="R38">
        <v>1</v>
      </c>
      <c r="T38">
        <v>2</v>
      </c>
      <c r="U38">
        <v>2</v>
      </c>
      <c r="V38" t="s">
        <v>300</v>
      </c>
      <c r="W38" t="s">
        <v>301</v>
      </c>
      <c r="Y38">
        <v>1</v>
      </c>
      <c r="Z38">
        <v>1</v>
      </c>
      <c r="AA38" t="s">
        <v>310</v>
      </c>
      <c r="AC38">
        <v>2</v>
      </c>
      <c r="AH38">
        <v>1</v>
      </c>
      <c r="AJ38">
        <v>3</v>
      </c>
      <c r="AK38">
        <v>69530</v>
      </c>
      <c r="AL38">
        <v>4</v>
      </c>
      <c r="AN38">
        <v>16</v>
      </c>
      <c r="AO38" t="s">
        <v>322</v>
      </c>
    </row>
    <row r="39" spans="1:44" x14ac:dyDescent="0.2">
      <c r="A39" s="10">
        <v>43635.686412037037</v>
      </c>
      <c r="B39" s="10">
        <v>43635.690104166664</v>
      </c>
      <c r="C39">
        <v>100</v>
      </c>
      <c r="D39">
        <v>318</v>
      </c>
      <c r="E39">
        <v>1</v>
      </c>
      <c r="F39" t="s">
        <v>269</v>
      </c>
      <c r="G39" t="s">
        <v>273</v>
      </c>
      <c r="H39" t="s">
        <v>142</v>
      </c>
      <c r="J39">
        <v>4</v>
      </c>
      <c r="K39">
        <v>6</v>
      </c>
      <c r="N39" t="s">
        <v>302</v>
      </c>
      <c r="P39" t="s">
        <v>290</v>
      </c>
      <c r="R39">
        <v>1</v>
      </c>
      <c r="T39">
        <v>1</v>
      </c>
      <c r="AC39">
        <v>2</v>
      </c>
      <c r="AH39">
        <v>1</v>
      </c>
      <c r="AJ39">
        <v>3</v>
      </c>
      <c r="AL39">
        <v>1</v>
      </c>
      <c r="AN39">
        <v>10</v>
      </c>
    </row>
    <row r="40" spans="1:44" x14ac:dyDescent="0.2">
      <c r="A40" s="10">
        <v>43635.728182870371</v>
      </c>
      <c r="B40" s="10">
        <v>43635.741631944446</v>
      </c>
      <c r="C40">
        <v>100</v>
      </c>
      <c r="D40">
        <v>1162</v>
      </c>
      <c r="E40">
        <v>1</v>
      </c>
      <c r="F40" t="s">
        <v>270</v>
      </c>
      <c r="G40" t="s">
        <v>141</v>
      </c>
      <c r="H40" t="s">
        <v>142</v>
      </c>
      <c r="J40">
        <v>5</v>
      </c>
      <c r="K40">
        <v>6</v>
      </c>
      <c r="N40" t="s">
        <v>303</v>
      </c>
      <c r="P40" t="s">
        <v>197</v>
      </c>
      <c r="R40">
        <v>4</v>
      </c>
      <c r="T40">
        <v>3</v>
      </c>
      <c r="U40">
        <v>1</v>
      </c>
      <c r="V40" t="s">
        <v>304</v>
      </c>
      <c r="W40" t="s">
        <v>305</v>
      </c>
      <c r="Y40">
        <v>1</v>
      </c>
      <c r="Z40">
        <v>3</v>
      </c>
      <c r="AA40" t="s">
        <v>311</v>
      </c>
      <c r="AC40">
        <v>1</v>
      </c>
      <c r="AD40" t="s">
        <v>197</v>
      </c>
      <c r="AE40" t="s">
        <v>314</v>
      </c>
      <c r="AH40">
        <v>2</v>
      </c>
      <c r="AJ40">
        <v>4</v>
      </c>
      <c r="AK40">
        <v>69007</v>
      </c>
      <c r="AL40">
        <v>4</v>
      </c>
      <c r="AN40">
        <v>13</v>
      </c>
    </row>
    <row r="41" spans="1:44" x14ac:dyDescent="0.2">
      <c r="A41" s="10">
        <v>43635.894513888888</v>
      </c>
      <c r="B41" s="10">
        <v>43635.897592592592</v>
      </c>
      <c r="C41">
        <v>100</v>
      </c>
      <c r="D41">
        <v>265</v>
      </c>
      <c r="E41">
        <v>1</v>
      </c>
      <c r="F41" t="s">
        <v>271</v>
      </c>
      <c r="G41" t="s">
        <v>141</v>
      </c>
      <c r="H41" t="s">
        <v>142</v>
      </c>
      <c r="J41">
        <v>5</v>
      </c>
      <c r="K41" t="s">
        <v>275</v>
      </c>
      <c r="L41" t="s">
        <v>277</v>
      </c>
      <c r="N41" t="s">
        <v>168</v>
      </c>
      <c r="P41" t="s">
        <v>290</v>
      </c>
      <c r="R41">
        <v>4</v>
      </c>
      <c r="T41">
        <v>1</v>
      </c>
      <c r="U41">
        <v>2</v>
      </c>
      <c r="Y41">
        <v>1</v>
      </c>
      <c r="Z41">
        <v>1</v>
      </c>
      <c r="AC41">
        <v>1</v>
      </c>
      <c r="AD41" t="s">
        <v>197</v>
      </c>
      <c r="AE41" t="s">
        <v>315</v>
      </c>
      <c r="AH41">
        <v>1</v>
      </c>
      <c r="AJ41">
        <v>3</v>
      </c>
      <c r="AL41">
        <v>2</v>
      </c>
      <c r="AN41">
        <v>13</v>
      </c>
    </row>
    <row r="42" spans="1:44" x14ac:dyDescent="0.2">
      <c r="A42" s="10">
        <v>43636.098645833335</v>
      </c>
      <c r="B42" s="10">
        <v>43636.106736111113</v>
      </c>
      <c r="C42">
        <v>100</v>
      </c>
      <c r="D42">
        <v>698</v>
      </c>
      <c r="E42">
        <v>1</v>
      </c>
      <c r="F42" t="s">
        <v>328</v>
      </c>
      <c r="G42" t="s">
        <v>144</v>
      </c>
      <c r="H42" t="s">
        <v>142</v>
      </c>
      <c r="J42">
        <v>3</v>
      </c>
      <c r="K42" t="s">
        <v>329</v>
      </c>
      <c r="L42" t="s">
        <v>330</v>
      </c>
      <c r="N42" t="s">
        <v>331</v>
      </c>
      <c r="P42" t="s">
        <v>290</v>
      </c>
      <c r="R42">
        <v>6</v>
      </c>
      <c r="S42" t="s">
        <v>332</v>
      </c>
      <c r="T42">
        <v>2</v>
      </c>
      <c r="U42">
        <v>6</v>
      </c>
      <c r="V42" t="s">
        <v>333</v>
      </c>
      <c r="W42" t="s">
        <v>334</v>
      </c>
      <c r="Z42">
        <v>6</v>
      </c>
      <c r="AA42" t="s">
        <v>335</v>
      </c>
      <c r="AC42">
        <v>1</v>
      </c>
      <c r="AD42" t="s">
        <v>197</v>
      </c>
      <c r="AE42" t="s">
        <v>315</v>
      </c>
      <c r="AH42">
        <v>1</v>
      </c>
      <c r="AJ42">
        <v>5</v>
      </c>
      <c r="AK42">
        <v>69005</v>
      </c>
      <c r="AL42">
        <v>3</v>
      </c>
      <c r="AN42">
        <v>16</v>
      </c>
      <c r="AO42" t="s">
        <v>336</v>
      </c>
    </row>
    <row r="43" spans="1:44" x14ac:dyDescent="0.2">
      <c r="A43" s="10">
        <v>43636.348113425927</v>
      </c>
      <c r="B43" s="10">
        <v>43636.354780092595</v>
      </c>
      <c r="C43">
        <v>100</v>
      </c>
      <c r="D43">
        <v>576</v>
      </c>
      <c r="E43">
        <v>1</v>
      </c>
      <c r="F43" t="s">
        <v>337</v>
      </c>
      <c r="G43" t="s">
        <v>144</v>
      </c>
      <c r="H43" t="s">
        <v>142</v>
      </c>
      <c r="J43">
        <v>3</v>
      </c>
      <c r="K43">
        <v>7</v>
      </c>
      <c r="L43" t="s">
        <v>338</v>
      </c>
      <c r="N43" t="s">
        <v>339</v>
      </c>
      <c r="P43" t="s">
        <v>160</v>
      </c>
      <c r="R43">
        <v>5</v>
      </c>
      <c r="T43">
        <v>3</v>
      </c>
      <c r="U43">
        <v>3</v>
      </c>
      <c r="W43" t="s">
        <v>340</v>
      </c>
      <c r="Y43">
        <v>10</v>
      </c>
      <c r="Z43">
        <v>5</v>
      </c>
      <c r="AC43">
        <v>2</v>
      </c>
      <c r="AH43">
        <v>1</v>
      </c>
      <c r="AJ43">
        <v>3</v>
      </c>
      <c r="AK43">
        <v>69003</v>
      </c>
      <c r="AL43">
        <v>2</v>
      </c>
      <c r="AN43">
        <v>5</v>
      </c>
    </row>
    <row r="44" spans="1:44" x14ac:dyDescent="0.2">
      <c r="A44" s="10">
        <v>43636.355254629627</v>
      </c>
      <c r="B44" s="10">
        <v>43636.366122685184</v>
      </c>
      <c r="C44">
        <v>100</v>
      </c>
      <c r="D44">
        <v>939</v>
      </c>
      <c r="E44">
        <v>1</v>
      </c>
      <c r="F44" t="s">
        <v>341</v>
      </c>
      <c r="G44" t="s">
        <v>144</v>
      </c>
      <c r="H44" t="s">
        <v>142</v>
      </c>
      <c r="J44">
        <v>5</v>
      </c>
      <c r="K44" t="s">
        <v>342</v>
      </c>
      <c r="L44" t="s">
        <v>343</v>
      </c>
      <c r="N44" t="s">
        <v>344</v>
      </c>
      <c r="P44">
        <v>4</v>
      </c>
      <c r="R44">
        <v>6</v>
      </c>
      <c r="S44" t="s">
        <v>345</v>
      </c>
      <c r="T44">
        <v>6</v>
      </c>
      <c r="U44">
        <v>6</v>
      </c>
      <c r="V44" t="s">
        <v>346</v>
      </c>
      <c r="Y44">
        <v>3</v>
      </c>
      <c r="Z44">
        <v>2</v>
      </c>
      <c r="AA44" t="s">
        <v>347</v>
      </c>
      <c r="AC44">
        <v>1</v>
      </c>
      <c r="AD44" t="s">
        <v>197</v>
      </c>
      <c r="AE44" t="s">
        <v>315</v>
      </c>
      <c r="AH44">
        <v>1</v>
      </c>
      <c r="AJ44">
        <v>5</v>
      </c>
      <c r="AK44">
        <v>69009</v>
      </c>
      <c r="AL44">
        <v>4</v>
      </c>
      <c r="AN44">
        <v>16</v>
      </c>
      <c r="AO44" t="s">
        <v>348</v>
      </c>
    </row>
    <row r="45" spans="1:44" x14ac:dyDescent="0.2">
      <c r="A45" s="10">
        <v>43637.125949074078</v>
      </c>
      <c r="B45" s="10">
        <v>43637.132384259261</v>
      </c>
      <c r="C45">
        <v>100</v>
      </c>
      <c r="D45">
        <v>555</v>
      </c>
      <c r="E45">
        <v>1</v>
      </c>
      <c r="F45" t="s">
        <v>349</v>
      </c>
      <c r="G45" t="s">
        <v>141</v>
      </c>
      <c r="H45" t="s">
        <v>142</v>
      </c>
      <c r="J45">
        <v>1</v>
      </c>
      <c r="K45" t="s">
        <v>150</v>
      </c>
      <c r="N45" t="s">
        <v>350</v>
      </c>
      <c r="P45" t="s">
        <v>181</v>
      </c>
      <c r="R45">
        <v>6</v>
      </c>
      <c r="S45" t="s">
        <v>351</v>
      </c>
      <c r="T45">
        <v>6</v>
      </c>
      <c r="U45">
        <v>6</v>
      </c>
      <c r="Y45">
        <v>1</v>
      </c>
      <c r="Z45">
        <v>1</v>
      </c>
      <c r="AC45">
        <v>1</v>
      </c>
      <c r="AD45" t="s">
        <v>169</v>
      </c>
      <c r="AE45" t="s">
        <v>232</v>
      </c>
      <c r="AH45">
        <v>1</v>
      </c>
      <c r="AJ45">
        <v>3</v>
      </c>
      <c r="AK45">
        <v>69001</v>
      </c>
      <c r="AL45">
        <v>1</v>
      </c>
      <c r="AN45">
        <v>12</v>
      </c>
    </row>
    <row r="46" spans="1:44" x14ac:dyDescent="0.2">
      <c r="A46" s="10">
        <v>43631.154895833337</v>
      </c>
      <c r="B46" s="10">
        <v>43631.156759259262</v>
      </c>
      <c r="C46">
        <v>10</v>
      </c>
      <c r="D46">
        <v>160</v>
      </c>
      <c r="E46">
        <v>0</v>
      </c>
      <c r="F46" t="s">
        <v>352</v>
      </c>
      <c r="G46" t="s">
        <v>141</v>
      </c>
      <c r="H46" t="s">
        <v>142</v>
      </c>
      <c r="J46">
        <v>6</v>
      </c>
    </row>
    <row r="47" spans="1:44" x14ac:dyDescent="0.2">
      <c r="A47" s="10">
        <v>43631.165497685186</v>
      </c>
      <c r="B47" s="10">
        <v>43631.166631944441</v>
      </c>
      <c r="C47">
        <v>10</v>
      </c>
      <c r="D47">
        <v>97</v>
      </c>
      <c r="E47">
        <v>0</v>
      </c>
      <c r="F47" t="s">
        <v>353</v>
      </c>
      <c r="G47" t="s">
        <v>141</v>
      </c>
      <c r="H47" t="s">
        <v>143</v>
      </c>
      <c r="J47">
        <v>2</v>
      </c>
    </row>
    <row r="48" spans="1:44" x14ac:dyDescent="0.2">
      <c r="A48" s="10">
        <v>43631.171817129631</v>
      </c>
      <c r="B48" s="10">
        <v>43631.171956018516</v>
      </c>
      <c r="C48">
        <v>10</v>
      </c>
      <c r="D48">
        <v>11</v>
      </c>
      <c r="E48">
        <v>0</v>
      </c>
      <c r="F48" t="s">
        <v>354</v>
      </c>
      <c r="G48" t="s">
        <v>141</v>
      </c>
      <c r="H48" t="s">
        <v>142</v>
      </c>
      <c r="J48">
        <v>5</v>
      </c>
    </row>
    <row r="49" spans="1:10" x14ac:dyDescent="0.2">
      <c r="A49" s="10">
        <v>43631.183912037035</v>
      </c>
      <c r="B49" s="10">
        <v>43631.184155092589</v>
      </c>
      <c r="C49">
        <v>10</v>
      </c>
      <c r="D49">
        <v>21</v>
      </c>
      <c r="E49">
        <v>0</v>
      </c>
      <c r="F49" t="s">
        <v>355</v>
      </c>
      <c r="G49" t="s">
        <v>141</v>
      </c>
      <c r="H49" t="s">
        <v>142</v>
      </c>
      <c r="J49">
        <v>4</v>
      </c>
    </row>
    <row r="50" spans="1:10" x14ac:dyDescent="0.2">
      <c r="A50" s="10">
        <v>43631.205729166664</v>
      </c>
      <c r="B50" s="10">
        <v>43631.20590277778</v>
      </c>
      <c r="C50">
        <v>10</v>
      </c>
      <c r="D50">
        <v>15</v>
      </c>
      <c r="E50">
        <v>0</v>
      </c>
      <c r="F50" t="s">
        <v>356</v>
      </c>
      <c r="G50" t="s">
        <v>141</v>
      </c>
      <c r="H50" t="s">
        <v>142</v>
      </c>
    </row>
    <row r="51" spans="1:10" x14ac:dyDescent="0.2">
      <c r="A51" s="10">
        <v>43631.397118055553</v>
      </c>
      <c r="B51" s="10">
        <v>43631.397303240738</v>
      </c>
      <c r="C51">
        <v>10</v>
      </c>
      <c r="D51">
        <v>15</v>
      </c>
      <c r="E51">
        <v>0</v>
      </c>
      <c r="F51" t="s">
        <v>357</v>
      </c>
      <c r="G51" t="s">
        <v>141</v>
      </c>
      <c r="H51" t="s">
        <v>142</v>
      </c>
      <c r="J51">
        <v>5</v>
      </c>
    </row>
    <row r="52" spans="1:10" x14ac:dyDescent="0.2">
      <c r="A52" s="10">
        <v>43631.422523148147</v>
      </c>
      <c r="B52" s="10">
        <v>43631.422777777778</v>
      </c>
      <c r="C52">
        <v>10</v>
      </c>
      <c r="D52">
        <v>21</v>
      </c>
      <c r="E52">
        <v>0</v>
      </c>
      <c r="F52" t="s">
        <v>358</v>
      </c>
      <c r="G52" t="s">
        <v>141</v>
      </c>
      <c r="H52" t="s">
        <v>142</v>
      </c>
      <c r="J52">
        <v>6</v>
      </c>
    </row>
    <row r="53" spans="1:10" x14ac:dyDescent="0.2">
      <c r="A53" s="10">
        <v>43631.491342592592</v>
      </c>
      <c r="B53" s="10">
        <v>43631.491585648146</v>
      </c>
      <c r="C53">
        <v>10</v>
      </c>
      <c r="D53">
        <v>21</v>
      </c>
      <c r="E53">
        <v>0</v>
      </c>
      <c r="F53" t="s">
        <v>359</v>
      </c>
      <c r="G53" t="s">
        <v>141</v>
      </c>
      <c r="H53" t="s">
        <v>142</v>
      </c>
    </row>
    <row r="54" spans="1:10" x14ac:dyDescent="0.2">
      <c r="A54" s="10">
        <v>43631.651446759257</v>
      </c>
      <c r="B54" s="10">
        <v>43631.653344907405</v>
      </c>
      <c r="C54">
        <v>10</v>
      </c>
      <c r="D54">
        <v>163</v>
      </c>
      <c r="E54">
        <v>0</v>
      </c>
      <c r="F54" t="s">
        <v>360</v>
      </c>
      <c r="G54" t="s">
        <v>141</v>
      </c>
      <c r="H54" t="s">
        <v>142</v>
      </c>
      <c r="J54">
        <v>4</v>
      </c>
    </row>
    <row r="55" spans="1:10" x14ac:dyDescent="0.2">
      <c r="A55" s="10">
        <v>43632.032951388886</v>
      </c>
      <c r="B55" s="10">
        <v>43632.033263888887</v>
      </c>
      <c r="C55">
        <v>10</v>
      </c>
      <c r="D55">
        <v>26</v>
      </c>
      <c r="E55">
        <v>0</v>
      </c>
      <c r="F55" t="s">
        <v>361</v>
      </c>
      <c r="G55" t="s">
        <v>141</v>
      </c>
      <c r="H55" t="s">
        <v>143</v>
      </c>
      <c r="J55">
        <v>6</v>
      </c>
    </row>
    <row r="56" spans="1:10" x14ac:dyDescent="0.2">
      <c r="A56" s="10">
        <v>43632.046782407408</v>
      </c>
      <c r="B56" s="10">
        <v>43632.048020833332</v>
      </c>
      <c r="C56">
        <v>10</v>
      </c>
      <c r="D56">
        <v>106</v>
      </c>
      <c r="E56">
        <v>0</v>
      </c>
      <c r="F56" t="s">
        <v>362</v>
      </c>
      <c r="G56" t="s">
        <v>141</v>
      </c>
      <c r="H56" t="s">
        <v>142</v>
      </c>
      <c r="J56">
        <v>5</v>
      </c>
    </row>
    <row r="57" spans="1:10" x14ac:dyDescent="0.2">
      <c r="A57" s="10">
        <v>43632.198993055557</v>
      </c>
      <c r="B57" s="10">
        <v>43632.199618055558</v>
      </c>
      <c r="C57">
        <v>10</v>
      </c>
      <c r="D57">
        <v>54</v>
      </c>
      <c r="E57">
        <v>0</v>
      </c>
      <c r="F57" t="s">
        <v>363</v>
      </c>
      <c r="G57" t="s">
        <v>141</v>
      </c>
      <c r="H57" t="s">
        <v>142</v>
      </c>
      <c r="J57">
        <v>5</v>
      </c>
    </row>
    <row r="58" spans="1:10" x14ac:dyDescent="0.2">
      <c r="A58" s="10">
        <v>43632.349560185183</v>
      </c>
      <c r="B58" s="10">
        <v>43632.349699074075</v>
      </c>
      <c r="C58">
        <v>10</v>
      </c>
      <c r="D58">
        <v>12</v>
      </c>
      <c r="E58">
        <v>0</v>
      </c>
      <c r="F58" t="s">
        <v>364</v>
      </c>
      <c r="G58" t="s">
        <v>141</v>
      </c>
      <c r="H58" t="s">
        <v>142</v>
      </c>
      <c r="J58">
        <v>5</v>
      </c>
    </row>
    <row r="59" spans="1:10" x14ac:dyDescent="0.2">
      <c r="A59" s="10">
        <v>43632.464363425926</v>
      </c>
      <c r="B59" s="10">
        <v>43632.464548611111</v>
      </c>
      <c r="C59">
        <v>10</v>
      </c>
      <c r="D59">
        <v>16</v>
      </c>
      <c r="E59">
        <v>0</v>
      </c>
      <c r="F59" t="s">
        <v>365</v>
      </c>
      <c r="G59" t="s">
        <v>141</v>
      </c>
      <c r="H59" t="s">
        <v>142</v>
      </c>
      <c r="J59">
        <v>5</v>
      </c>
    </row>
    <row r="60" spans="1:10" x14ac:dyDescent="0.2">
      <c r="A60" s="10">
        <v>43633.122291666667</v>
      </c>
      <c r="B60" s="10">
        <v>43633.123043981483</v>
      </c>
      <c r="C60">
        <v>10</v>
      </c>
      <c r="D60">
        <v>65</v>
      </c>
      <c r="E60">
        <v>0</v>
      </c>
      <c r="F60" t="s">
        <v>366</v>
      </c>
      <c r="G60" t="s">
        <v>144</v>
      </c>
      <c r="H60" t="s">
        <v>142</v>
      </c>
      <c r="J60">
        <v>5</v>
      </c>
    </row>
    <row r="61" spans="1:10" x14ac:dyDescent="0.2">
      <c r="A61" s="10">
        <v>43633.2731712963</v>
      </c>
      <c r="B61" s="10">
        <v>43633.274641203701</v>
      </c>
      <c r="C61">
        <v>10</v>
      </c>
      <c r="D61">
        <v>126</v>
      </c>
      <c r="E61">
        <v>0</v>
      </c>
      <c r="F61" t="s">
        <v>367</v>
      </c>
      <c r="G61" t="s">
        <v>141</v>
      </c>
      <c r="H61" t="s">
        <v>142</v>
      </c>
      <c r="J61">
        <v>3</v>
      </c>
    </row>
    <row r="62" spans="1:10" x14ac:dyDescent="0.2">
      <c r="A62" s="10">
        <v>43633.27685185185</v>
      </c>
      <c r="B62" s="10">
        <v>43633.305763888886</v>
      </c>
      <c r="C62">
        <v>10</v>
      </c>
      <c r="D62">
        <v>2497</v>
      </c>
      <c r="E62">
        <v>0</v>
      </c>
      <c r="F62" t="s">
        <v>368</v>
      </c>
      <c r="G62" t="s">
        <v>141</v>
      </c>
      <c r="H62" t="s">
        <v>142</v>
      </c>
      <c r="J62">
        <v>5</v>
      </c>
    </row>
    <row r="63" spans="1:10" x14ac:dyDescent="0.2">
      <c r="A63" s="10">
        <v>43633.306238425925</v>
      </c>
      <c r="B63" s="10">
        <v>43633.306377314817</v>
      </c>
      <c r="C63">
        <v>10</v>
      </c>
      <c r="D63">
        <v>12</v>
      </c>
      <c r="E63">
        <v>0</v>
      </c>
      <c r="F63" t="s">
        <v>369</v>
      </c>
      <c r="G63" t="s">
        <v>141</v>
      </c>
      <c r="H63" t="s">
        <v>142</v>
      </c>
      <c r="J63">
        <v>6</v>
      </c>
    </row>
    <row r="64" spans="1:10" x14ac:dyDescent="0.2">
      <c r="A64" s="10">
        <v>43633.309560185182</v>
      </c>
      <c r="B64" s="10">
        <v>43633.309756944444</v>
      </c>
      <c r="C64">
        <v>10</v>
      </c>
      <c r="D64">
        <v>16</v>
      </c>
      <c r="E64">
        <v>0</v>
      </c>
      <c r="F64" t="s">
        <v>370</v>
      </c>
      <c r="G64" t="s">
        <v>141</v>
      </c>
      <c r="H64" t="s">
        <v>142</v>
      </c>
    </row>
    <row r="65" spans="1:10" x14ac:dyDescent="0.2">
      <c r="A65" s="10">
        <v>43633.359942129631</v>
      </c>
      <c r="B65" s="10">
        <v>43633.360902777778</v>
      </c>
      <c r="C65">
        <v>10</v>
      </c>
      <c r="D65">
        <v>83</v>
      </c>
      <c r="E65">
        <v>0</v>
      </c>
      <c r="F65" t="s">
        <v>371</v>
      </c>
      <c r="G65" t="s">
        <v>141</v>
      </c>
      <c r="H65" t="s">
        <v>142</v>
      </c>
      <c r="J65">
        <v>6</v>
      </c>
    </row>
    <row r="66" spans="1:10" x14ac:dyDescent="0.2">
      <c r="A66" s="10">
        <v>43633.372060185182</v>
      </c>
      <c r="B66" s="10">
        <v>43633.374884259261</v>
      </c>
      <c r="C66">
        <v>10</v>
      </c>
      <c r="D66">
        <v>243</v>
      </c>
      <c r="E66">
        <v>0</v>
      </c>
      <c r="F66" t="s">
        <v>372</v>
      </c>
      <c r="G66" t="s">
        <v>141</v>
      </c>
      <c r="H66" t="s">
        <v>142</v>
      </c>
      <c r="J66">
        <v>6</v>
      </c>
    </row>
    <row r="67" spans="1:10" x14ac:dyDescent="0.2">
      <c r="A67" s="10">
        <v>43633.603171296294</v>
      </c>
      <c r="B67" s="10">
        <v>43633.603703703702</v>
      </c>
      <c r="C67">
        <v>10</v>
      </c>
      <c r="D67">
        <v>45</v>
      </c>
      <c r="E67">
        <v>0</v>
      </c>
      <c r="F67" t="s">
        <v>373</v>
      </c>
      <c r="G67" t="s">
        <v>141</v>
      </c>
      <c r="H67" t="s">
        <v>142</v>
      </c>
      <c r="J67">
        <v>5</v>
      </c>
    </row>
    <row r="68" spans="1:10" x14ac:dyDescent="0.2">
      <c r="A68" s="10">
        <v>43633.643055555556</v>
      </c>
      <c r="B68" s="10">
        <v>43633.643333333333</v>
      </c>
      <c r="C68">
        <v>10</v>
      </c>
      <c r="D68">
        <v>23</v>
      </c>
      <c r="E68">
        <v>0</v>
      </c>
      <c r="F68" t="s">
        <v>374</v>
      </c>
      <c r="G68" t="s">
        <v>141</v>
      </c>
      <c r="H68" t="s">
        <v>142</v>
      </c>
      <c r="J68">
        <v>6</v>
      </c>
    </row>
    <row r="69" spans="1:10" x14ac:dyDescent="0.2">
      <c r="A69" s="10">
        <v>43634.060798611114</v>
      </c>
      <c r="B69" s="10">
        <v>43634.060983796298</v>
      </c>
      <c r="C69">
        <v>10</v>
      </c>
      <c r="D69">
        <v>15</v>
      </c>
      <c r="E69">
        <v>0</v>
      </c>
      <c r="F69" t="s">
        <v>375</v>
      </c>
      <c r="G69" t="s">
        <v>144</v>
      </c>
      <c r="H69" t="s">
        <v>142</v>
      </c>
      <c r="J69">
        <v>5</v>
      </c>
    </row>
    <row r="70" spans="1:10" x14ac:dyDescent="0.2">
      <c r="A70" s="10">
        <v>43634.301701388889</v>
      </c>
      <c r="B70" s="10">
        <v>43634.301898148151</v>
      </c>
      <c r="C70">
        <v>10</v>
      </c>
      <c r="D70">
        <v>16</v>
      </c>
      <c r="E70">
        <v>0</v>
      </c>
      <c r="F70" t="s">
        <v>376</v>
      </c>
      <c r="G70" t="s">
        <v>141</v>
      </c>
      <c r="H70" t="s">
        <v>142</v>
      </c>
      <c r="J70">
        <v>6</v>
      </c>
    </row>
    <row r="71" spans="1:10" x14ac:dyDescent="0.2">
      <c r="A71" s="10">
        <v>43635.362349537034</v>
      </c>
      <c r="B71" s="10">
        <v>43635.36378472222</v>
      </c>
      <c r="C71">
        <v>10</v>
      </c>
      <c r="D71">
        <v>124</v>
      </c>
      <c r="E71">
        <v>0</v>
      </c>
      <c r="F71" t="s">
        <v>377</v>
      </c>
      <c r="G71" t="s">
        <v>272</v>
      </c>
      <c r="H71" t="s">
        <v>142</v>
      </c>
      <c r="J71">
        <v>5</v>
      </c>
    </row>
    <row r="72" spans="1:10" x14ac:dyDescent="0.2">
      <c r="A72" s="10">
        <v>43635.381701388891</v>
      </c>
      <c r="B72" s="10">
        <v>43635.447974537034</v>
      </c>
      <c r="C72">
        <v>10</v>
      </c>
      <c r="D72">
        <v>5725</v>
      </c>
      <c r="E72">
        <v>0</v>
      </c>
      <c r="F72" t="s">
        <v>378</v>
      </c>
      <c r="G72" t="s">
        <v>273</v>
      </c>
      <c r="H72" t="s">
        <v>143</v>
      </c>
      <c r="J72">
        <v>3</v>
      </c>
    </row>
  </sheetData>
  <mergeCells count="3">
    <mergeCell ref="A1:AP1"/>
    <mergeCell ref="BP2:BQ2"/>
    <mergeCell ref="AS1:CE1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2019-06-17T13:09:48Z</dcterms:created>
  <dcterms:modified xsi:type="dcterms:W3CDTF">2019-06-27T12:52:59Z</dcterms:modified>
</cp:coreProperties>
</file>