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955" yWindow="15" windowWidth="13275" windowHeight="8685" tabRatio="739"/>
  </bookViews>
  <sheets>
    <sheet name="Summary" sheetId="8" r:id="rId1"/>
    <sheet name="Energy Conversion" sheetId="4" r:id="rId2"/>
    <sheet name="LCA Data" sheetId="16" r:id="rId3"/>
    <sheet name="Rådhus Inventory" sheetId="10" r:id="rId4"/>
    <sheet name="Anneks Inventory" sheetId="11" r:id="rId5"/>
    <sheet name="&quot;Traditional&quot; Recipes" sheetId="12" r:id="rId6"/>
    <sheet name="&quot;Healthy&quot; Recipes" sheetId="13" r:id="rId7"/>
  </sheets>
  <calcPr calcId="125725"/>
</workbook>
</file>

<file path=xl/calcChain.xml><?xml version="1.0" encoding="utf-8"?>
<calcChain xmlns="http://schemas.openxmlformats.org/spreadsheetml/2006/main">
  <c r="L125" i="11"/>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116" i="10"/>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C17" i="8"/>
  <c r="S4"/>
  <c r="S170"/>
  <c r="S169"/>
  <c r="S168"/>
  <c r="S167"/>
  <c r="S166"/>
  <c r="S165"/>
  <c r="S164"/>
  <c r="S163"/>
  <c r="S162"/>
  <c r="S161"/>
  <c r="S160"/>
  <c r="S159"/>
  <c r="S158"/>
  <c r="S156"/>
  <c r="S155"/>
  <c r="S154"/>
  <c r="S153"/>
  <c r="S152"/>
  <c r="S151"/>
  <c r="S150"/>
  <c r="S149"/>
  <c r="S148"/>
  <c r="S147"/>
  <c r="S146"/>
  <c r="S145"/>
  <c r="S144"/>
  <c r="S143"/>
  <c r="S142"/>
  <c r="S140"/>
  <c r="S139"/>
  <c r="S138"/>
  <c r="S137"/>
  <c r="S136"/>
  <c r="S135"/>
  <c r="S134"/>
  <c r="S133"/>
  <c r="S130"/>
  <c r="S128"/>
  <c r="S127"/>
  <c r="S126"/>
  <c r="S125"/>
  <c r="S124"/>
  <c r="S123"/>
  <c r="S122"/>
  <c r="S121"/>
  <c r="S120"/>
  <c r="S119"/>
  <c r="S118"/>
  <c r="S117"/>
  <c r="S116"/>
  <c r="S115"/>
  <c r="S114"/>
  <c r="S113"/>
  <c r="S112"/>
  <c r="S111"/>
  <c r="S110"/>
  <c r="S109"/>
  <c r="S108"/>
  <c r="S107"/>
  <c r="S105"/>
  <c r="S104"/>
  <c r="S103"/>
  <c r="S100"/>
  <c r="S97"/>
  <c r="S95"/>
  <c r="S93"/>
  <c r="S92"/>
  <c r="S90"/>
  <c r="S89"/>
  <c r="S88"/>
  <c r="S87"/>
  <c r="S82"/>
  <c r="S80"/>
  <c r="S78"/>
  <c r="S77"/>
  <c r="S76"/>
  <c r="S75"/>
  <c r="S73"/>
  <c r="S72"/>
  <c r="S71"/>
  <c r="S70"/>
  <c r="S69"/>
  <c r="S67"/>
  <c r="S66"/>
  <c r="S65"/>
  <c r="S64"/>
  <c r="S63"/>
  <c r="S61"/>
  <c r="S60"/>
  <c r="S59"/>
  <c r="S57"/>
  <c r="S55"/>
  <c r="S54"/>
  <c r="S52"/>
  <c r="S51"/>
  <c r="S50"/>
  <c r="S49"/>
  <c r="S48"/>
  <c r="S47"/>
  <c r="S46"/>
  <c r="S44"/>
  <c r="S43"/>
  <c r="S42"/>
  <c r="S41"/>
  <c r="S39"/>
  <c r="S38"/>
  <c r="S36"/>
  <c r="S35"/>
  <c r="S32"/>
  <c r="S30"/>
  <c r="S25"/>
  <c r="S24"/>
  <c r="S23"/>
  <c r="S20"/>
  <c r="S18"/>
  <c r="S17"/>
  <c r="S13"/>
  <c r="S12"/>
  <c r="S11"/>
  <c r="S9"/>
  <c r="S8"/>
  <c r="S7"/>
  <c r="S6"/>
  <c r="S5"/>
  <c r="C6"/>
  <c r="R5"/>
  <c r="R6"/>
  <c r="R7"/>
  <c r="R8"/>
  <c r="R9"/>
  <c r="R11"/>
  <c r="R12"/>
  <c r="R13"/>
  <c r="R14"/>
  <c r="R17"/>
  <c r="R18"/>
  <c r="R20"/>
  <c r="R23"/>
  <c r="R24"/>
  <c r="R25"/>
  <c r="R28"/>
  <c r="R30"/>
  <c r="R32"/>
  <c r="R35"/>
  <c r="R36"/>
  <c r="R37"/>
  <c r="R38"/>
  <c r="R39"/>
  <c r="R41"/>
  <c r="R42"/>
  <c r="R43"/>
  <c r="R44"/>
  <c r="R46"/>
  <c r="R47"/>
  <c r="R48"/>
  <c r="R49"/>
  <c r="R50"/>
  <c r="R51"/>
  <c r="R52"/>
  <c r="R54"/>
  <c r="R55"/>
  <c r="R56"/>
  <c r="R57"/>
  <c r="R59"/>
  <c r="R60"/>
  <c r="R63"/>
  <c r="R64"/>
  <c r="R65"/>
  <c r="R66"/>
  <c r="R69"/>
  <c r="R70"/>
  <c r="R71"/>
  <c r="R72"/>
  <c r="R73"/>
  <c r="R75"/>
  <c r="R76"/>
  <c r="R77"/>
  <c r="R78"/>
  <c r="R80"/>
  <c r="R81"/>
  <c r="R82"/>
  <c r="R87"/>
  <c r="R88"/>
  <c r="R89"/>
  <c r="R90"/>
  <c r="R92"/>
  <c r="R93"/>
  <c r="R95"/>
  <c r="R97"/>
  <c r="R98"/>
  <c r="R100"/>
  <c r="R103"/>
  <c r="R104"/>
  <c r="R105"/>
  <c r="R107"/>
  <c r="R108"/>
  <c r="R109"/>
  <c r="R110"/>
  <c r="R111"/>
  <c r="R112"/>
  <c r="R113"/>
  <c r="R114"/>
  <c r="R115"/>
  <c r="R116"/>
  <c r="R117"/>
  <c r="R118"/>
  <c r="R119"/>
  <c r="R120"/>
  <c r="R121"/>
  <c r="R122"/>
  <c r="R124"/>
  <c r="R125"/>
  <c r="R126"/>
  <c r="R127"/>
  <c r="R128"/>
  <c r="R129"/>
  <c r="R130"/>
  <c r="R131"/>
  <c r="R133"/>
  <c r="R134"/>
  <c r="R135"/>
  <c r="R136"/>
  <c r="R138"/>
  <c r="R141"/>
  <c r="R142"/>
  <c r="R143"/>
  <c r="R144"/>
  <c r="R145"/>
  <c r="R146"/>
  <c r="R147"/>
  <c r="R148"/>
  <c r="R149"/>
  <c r="R150"/>
  <c r="R151"/>
  <c r="R153"/>
  <c r="R154"/>
  <c r="R155"/>
  <c r="R156"/>
  <c r="R158"/>
  <c r="R159"/>
  <c r="R160"/>
  <c r="R161"/>
  <c r="R162"/>
  <c r="R163"/>
  <c r="R164"/>
  <c r="R165"/>
  <c r="R166"/>
  <c r="R167"/>
  <c r="R168"/>
  <c r="R169"/>
  <c r="R170"/>
  <c r="R4"/>
  <c r="G5" l="1"/>
  <c r="G22"/>
  <c r="G18"/>
  <c r="G17"/>
  <c r="G12"/>
  <c r="I22"/>
  <c r="I19"/>
  <c r="I18"/>
  <c r="I17"/>
  <c r="I12"/>
  <c r="I5" l="1"/>
  <c r="E2" i="16" l="1"/>
  <c r="E3"/>
  <c r="E4"/>
  <c r="E5"/>
  <c r="E6"/>
  <c r="E20"/>
  <c r="E21"/>
  <c r="E22"/>
  <c r="E23"/>
  <c r="E33"/>
  <c r="E34"/>
  <c r="E35"/>
  <c r="E38"/>
  <c r="E39"/>
  <c r="E40"/>
  <c r="E41"/>
  <c r="E64"/>
  <c r="H9" i="13"/>
  <c r="E13"/>
  <c r="N18" i="8" s="1"/>
  <c r="E26" i="13"/>
  <c r="N19" i="8" s="1"/>
  <c r="E43" i="13"/>
  <c r="N20" i="8" s="1"/>
  <c r="E61" i="13"/>
  <c r="N21" i="8" s="1"/>
  <c r="E77" i="13"/>
  <c r="E91"/>
  <c r="E105"/>
  <c r="N24" i="8" s="1"/>
  <c r="E120" i="13"/>
  <c r="N25" i="8" s="1"/>
  <c r="H131" i="13"/>
  <c r="E138"/>
  <c r="N26" i="8" s="1"/>
  <c r="E151" i="13"/>
  <c r="N27" i="8"/>
  <c r="L27"/>
  <c r="L26"/>
  <c r="L25"/>
  <c r="L24"/>
  <c r="N23"/>
  <c r="L23"/>
  <c r="N22"/>
  <c r="L22"/>
  <c r="L21"/>
  <c r="L20"/>
  <c r="L19"/>
  <c r="L18"/>
  <c r="H9" i="12"/>
  <c r="E14"/>
  <c r="H24"/>
  <c r="E27"/>
  <c r="E41"/>
  <c r="E55"/>
  <c r="E70"/>
  <c r="N9" i="8" s="1"/>
  <c r="E83" i="12"/>
  <c r="N10" i="8" s="1"/>
  <c r="E96" i="12"/>
  <c r="N11" i="8" s="1"/>
  <c r="E108" i="12"/>
  <c r="H119"/>
  <c r="E125"/>
  <c r="N13" i="8" s="1"/>
  <c r="E135" i="12"/>
  <c r="N14" i="8" s="1"/>
  <c r="L14"/>
  <c r="L13"/>
  <c r="N12"/>
  <c r="L12"/>
  <c r="L11"/>
  <c r="L10"/>
  <c r="L9"/>
  <c r="N8"/>
  <c r="L8"/>
  <c r="N7"/>
  <c r="L7"/>
  <c r="N6"/>
  <c r="L6"/>
  <c r="N5"/>
  <c r="L5"/>
  <c r="H114" i="11"/>
  <c r="S33" i="8" s="1"/>
  <c r="H25" i="11"/>
  <c r="H31"/>
  <c r="H110"/>
  <c r="H88"/>
  <c r="S96" i="8" s="1"/>
  <c r="H124" i="11"/>
  <c r="S129" i="8" s="1"/>
  <c r="H99" i="11"/>
  <c r="H60"/>
  <c r="H19"/>
  <c r="H125"/>
  <c r="M125" s="1"/>
  <c r="H68"/>
  <c r="H32"/>
  <c r="H82"/>
  <c r="H55"/>
  <c r="H126"/>
  <c r="M126" s="1"/>
  <c r="H107"/>
  <c r="H73"/>
  <c r="H20"/>
  <c r="H26"/>
  <c r="H56"/>
  <c r="H118"/>
  <c r="H66"/>
  <c r="S40" i="8" s="1"/>
  <c r="H61" i="11"/>
  <c r="H27"/>
  <c r="H80"/>
  <c r="H30"/>
  <c r="H76"/>
  <c r="H33"/>
  <c r="H21"/>
  <c r="H67"/>
  <c r="S14" i="8" s="1"/>
  <c r="H91" i="11"/>
  <c r="H83"/>
  <c r="H34"/>
  <c r="H2"/>
  <c r="H127"/>
  <c r="M127" s="1"/>
  <c r="H63"/>
  <c r="S56" i="8" s="1"/>
  <c r="H12" i="11"/>
  <c r="H92"/>
  <c r="H13"/>
  <c r="H35"/>
  <c r="H36"/>
  <c r="H86"/>
  <c r="S81" i="8" s="1"/>
  <c r="H37" i="11"/>
  <c r="H7"/>
  <c r="H93"/>
  <c r="H38"/>
  <c r="H103"/>
  <c r="H119"/>
  <c r="H102"/>
  <c r="H128"/>
  <c r="H5"/>
  <c r="H22"/>
  <c r="H81"/>
  <c r="H84"/>
  <c r="H106"/>
  <c r="S62" i="8" s="1"/>
  <c r="H39" i="11"/>
  <c r="H54"/>
  <c r="S74" i="8" s="1"/>
  <c r="H104" i="11"/>
  <c r="H14"/>
  <c r="H74"/>
  <c r="S58" i="8" s="1"/>
  <c r="H15" i="11"/>
  <c r="H23"/>
  <c r="H40"/>
  <c r="H78"/>
  <c r="H10"/>
  <c r="H41"/>
  <c r="H42"/>
  <c r="H43"/>
  <c r="H111"/>
  <c r="H6"/>
  <c r="H18"/>
  <c r="H112"/>
  <c r="H94"/>
  <c r="H108"/>
  <c r="H85"/>
  <c r="S94" i="8" s="1"/>
  <c r="H129" i="11"/>
  <c r="M129" s="1"/>
  <c r="H44"/>
  <c r="H115"/>
  <c r="H69"/>
  <c r="H116"/>
  <c r="H45"/>
  <c r="H87"/>
  <c r="S132" i="8" s="1"/>
  <c r="H117" i="11"/>
  <c r="S101" i="8" s="1"/>
  <c r="H105" i="11"/>
  <c r="H130"/>
  <c r="M130" s="1"/>
  <c r="H46"/>
  <c r="H122"/>
  <c r="S83" i="8" s="1"/>
  <c r="H47" i="11"/>
  <c r="H95"/>
  <c r="H101"/>
  <c r="S98" i="8" s="1"/>
  <c r="H64" i="11"/>
  <c r="H70"/>
  <c r="H57"/>
  <c r="H48"/>
  <c r="H96"/>
  <c r="H97"/>
  <c r="H58"/>
  <c r="H98"/>
  <c r="H59"/>
  <c r="H3"/>
  <c r="H89"/>
  <c r="H90"/>
  <c r="H65"/>
  <c r="H121"/>
  <c r="H8"/>
  <c r="H9"/>
  <c r="H113"/>
  <c r="H24"/>
  <c r="H100"/>
  <c r="H109"/>
  <c r="H29"/>
  <c r="H49"/>
  <c r="H79"/>
  <c r="H62"/>
  <c r="S86" i="8" s="1"/>
  <c r="H71" i="11"/>
  <c r="H72"/>
  <c r="H131"/>
  <c r="H50"/>
  <c r="H132"/>
  <c r="M132" s="1"/>
  <c r="H123"/>
  <c r="S84" i="8" s="1"/>
  <c r="H11" i="11"/>
  <c r="H133"/>
  <c r="M133" s="1"/>
  <c r="H16"/>
  <c r="H51"/>
  <c r="H4"/>
  <c r="H52"/>
  <c r="H134"/>
  <c r="M134" s="1"/>
  <c r="H17"/>
  <c r="H75"/>
  <c r="S27" i="8" s="1"/>
  <c r="H77" i="11"/>
  <c r="H135"/>
  <c r="M135" s="1"/>
  <c r="H28"/>
  <c r="H120"/>
  <c r="H53"/>
  <c r="H136"/>
  <c r="M136" s="1"/>
  <c r="H137"/>
  <c r="M137" s="1"/>
  <c r="H138"/>
  <c r="M138" s="1"/>
  <c r="H139"/>
  <c r="M139" s="1"/>
  <c r="H140"/>
  <c r="M140" s="1"/>
  <c r="H141"/>
  <c r="M141" s="1"/>
  <c r="H142"/>
  <c r="M142" s="1"/>
  <c r="H143"/>
  <c r="M143" s="1"/>
  <c r="H144"/>
  <c r="M144" s="1"/>
  <c r="H145"/>
  <c r="M145" s="1"/>
  <c r="H146"/>
  <c r="M146" s="1"/>
  <c r="H147"/>
  <c r="M147" s="1"/>
  <c r="H148"/>
  <c r="M148" s="1"/>
  <c r="H149"/>
  <c r="M149" s="1"/>
  <c r="H150"/>
  <c r="M150" s="1"/>
  <c r="H151"/>
  <c r="M151" s="1"/>
  <c r="H152"/>
  <c r="M152" s="1"/>
  <c r="H153"/>
  <c r="M153" s="1"/>
  <c r="H154"/>
  <c r="M154" s="1"/>
  <c r="H155"/>
  <c r="M155" s="1"/>
  <c r="H156"/>
  <c r="M156" s="1"/>
  <c r="H157"/>
  <c r="M157" s="1"/>
  <c r="H158"/>
  <c r="M158" s="1"/>
  <c r="H159"/>
  <c r="M159" s="1"/>
  <c r="H160"/>
  <c r="M160" s="1"/>
  <c r="H161"/>
  <c r="M161" s="1"/>
  <c r="H162"/>
  <c r="M162" s="1"/>
  <c r="H163"/>
  <c r="M163" s="1"/>
  <c r="H164"/>
  <c r="M164" s="1"/>
  <c r="H165"/>
  <c r="M165" s="1"/>
  <c r="H166"/>
  <c r="M166" s="1"/>
  <c r="H167"/>
  <c r="M167" s="1"/>
  <c r="H168"/>
  <c r="M168" s="1"/>
  <c r="H169"/>
  <c r="M169" s="1"/>
  <c r="H170"/>
  <c r="M170" s="1"/>
  <c r="H171"/>
  <c r="M171" s="1"/>
  <c r="H172"/>
  <c r="M172" s="1"/>
  <c r="H173"/>
  <c r="M173" s="1"/>
  <c r="H174"/>
  <c r="M174" s="1"/>
  <c r="H175"/>
  <c r="M175" s="1"/>
  <c r="H176"/>
  <c r="M176" s="1"/>
  <c r="H177"/>
  <c r="M177" s="1"/>
  <c r="H178"/>
  <c r="M178" s="1"/>
  <c r="H179"/>
  <c r="M179" s="1"/>
  <c r="H180"/>
  <c r="M180" s="1"/>
  <c r="H181"/>
  <c r="M181" s="1"/>
  <c r="H182"/>
  <c r="M182" s="1"/>
  <c r="H183"/>
  <c r="M183" s="1"/>
  <c r="H184"/>
  <c r="M184" s="1"/>
  <c r="H185"/>
  <c r="M185" s="1"/>
  <c r="H186"/>
  <c r="M186" s="1"/>
  <c r="H187"/>
  <c r="M187" s="1"/>
  <c r="H188"/>
  <c r="M188" s="1"/>
  <c r="H189"/>
  <c r="M189" s="1"/>
  <c r="H190"/>
  <c r="M190" s="1"/>
  <c r="H191"/>
  <c r="M191" s="1"/>
  <c r="H192"/>
  <c r="M192" s="1"/>
  <c r="H193"/>
  <c r="M193" s="1"/>
  <c r="H194"/>
  <c r="M194" s="1"/>
  <c r="H195"/>
  <c r="M195" s="1"/>
  <c r="H196"/>
  <c r="M196" s="1"/>
  <c r="H197"/>
  <c r="M197" s="1"/>
  <c r="H198"/>
  <c r="M198" s="1"/>
  <c r="H199"/>
  <c r="M199" s="1"/>
  <c r="H200"/>
  <c r="M200" s="1"/>
  <c r="H201"/>
  <c r="M201" s="1"/>
  <c r="H202"/>
  <c r="M202" s="1"/>
  <c r="H203"/>
  <c r="M203" s="1"/>
  <c r="H204"/>
  <c r="M204" s="1"/>
  <c r="H205"/>
  <c r="M205" s="1"/>
  <c r="H206"/>
  <c r="M206" s="1"/>
  <c r="H207"/>
  <c r="M207" s="1"/>
  <c r="H208"/>
  <c r="M208" s="1"/>
  <c r="H209"/>
  <c r="M209" s="1"/>
  <c r="H210"/>
  <c r="M210" s="1"/>
  <c r="H211"/>
  <c r="M211" s="1"/>
  <c r="H212"/>
  <c r="M212" s="1"/>
  <c r="H213"/>
  <c r="M213" s="1"/>
  <c r="H214"/>
  <c r="M214" s="1"/>
  <c r="H215"/>
  <c r="M215" s="1"/>
  <c r="H216"/>
  <c r="M216" s="1"/>
  <c r="H217"/>
  <c r="M217" s="1"/>
  <c r="H218"/>
  <c r="M218" s="1"/>
  <c r="H219"/>
  <c r="M219" s="1"/>
  <c r="H220"/>
  <c r="M220" s="1"/>
  <c r="H221"/>
  <c r="M221" s="1"/>
  <c r="H222"/>
  <c r="M222" s="1"/>
  <c r="H223"/>
  <c r="M223" s="1"/>
  <c r="H224"/>
  <c r="M224" s="1"/>
  <c r="H225"/>
  <c r="M225" s="1"/>
  <c r="H226"/>
  <c r="M226" s="1"/>
  <c r="H227"/>
  <c r="M227" s="1"/>
  <c r="H228"/>
  <c r="M228" s="1"/>
  <c r="H229"/>
  <c r="M229" s="1"/>
  <c r="H230"/>
  <c r="M230" s="1"/>
  <c r="H231"/>
  <c r="M231" s="1"/>
  <c r="H232"/>
  <c r="M232" s="1"/>
  <c r="H233"/>
  <c r="M233" s="1"/>
  <c r="H234"/>
  <c r="M234" s="1"/>
  <c r="H235"/>
  <c r="M235" s="1"/>
  <c r="H236"/>
  <c r="M236" s="1"/>
  <c r="H237"/>
  <c r="M237" s="1"/>
  <c r="H238"/>
  <c r="M238" s="1"/>
  <c r="H239"/>
  <c r="M239" s="1"/>
  <c r="H240"/>
  <c r="M240" s="1"/>
  <c r="H241"/>
  <c r="M241" s="1"/>
  <c r="H242"/>
  <c r="M242" s="1"/>
  <c r="H243"/>
  <c r="M243" s="1"/>
  <c r="H244"/>
  <c r="M244" s="1"/>
  <c r="H245"/>
  <c r="M245" s="1"/>
  <c r="H246"/>
  <c r="M246" s="1"/>
  <c r="H247"/>
  <c r="M247" s="1"/>
  <c r="H248"/>
  <c r="M248" s="1"/>
  <c r="H249"/>
  <c r="M249" s="1"/>
  <c r="H250"/>
  <c r="M250" s="1"/>
  <c r="H251"/>
  <c r="M251" s="1"/>
  <c r="H252"/>
  <c r="M252" s="1"/>
  <c r="H253"/>
  <c r="M253" s="1"/>
  <c r="H254"/>
  <c r="M254" s="1"/>
  <c r="H255"/>
  <c r="M255" s="1"/>
  <c r="H256"/>
  <c r="M256" s="1"/>
  <c r="H257"/>
  <c r="M257" s="1"/>
  <c r="H258"/>
  <c r="M258" s="1"/>
  <c r="H259"/>
  <c r="M259" s="1"/>
  <c r="H260"/>
  <c r="M260" s="1"/>
  <c r="H261"/>
  <c r="M261" s="1"/>
  <c r="H262"/>
  <c r="M262" s="1"/>
  <c r="H263"/>
  <c r="M263" s="1"/>
  <c r="H264"/>
  <c r="M264" s="1"/>
  <c r="H265"/>
  <c r="M265" s="1"/>
  <c r="H266"/>
  <c r="M266" s="1"/>
  <c r="H267"/>
  <c r="M267" s="1"/>
  <c r="H268"/>
  <c r="M268" s="1"/>
  <c r="H269"/>
  <c r="M269" s="1"/>
  <c r="H270"/>
  <c r="M270" s="1"/>
  <c r="H271"/>
  <c r="M271" s="1"/>
  <c r="H272"/>
  <c r="M272" s="1"/>
  <c r="H273"/>
  <c r="M273" s="1"/>
  <c r="H274"/>
  <c r="M274" s="1"/>
  <c r="H275"/>
  <c r="M275" s="1"/>
  <c r="H276"/>
  <c r="M276" s="1"/>
  <c r="H277"/>
  <c r="M277" s="1"/>
  <c r="H278"/>
  <c r="M278" s="1"/>
  <c r="H279"/>
  <c r="M279" s="1"/>
  <c r="H280"/>
  <c r="M280" s="1"/>
  <c r="H281"/>
  <c r="M281" s="1"/>
  <c r="H282"/>
  <c r="M282" s="1"/>
  <c r="H283"/>
  <c r="M283" s="1"/>
  <c r="H284"/>
  <c r="M284" s="1"/>
  <c r="H285"/>
  <c r="M285" s="1"/>
  <c r="H286"/>
  <c r="M286" s="1"/>
  <c r="H287"/>
  <c r="M287" s="1"/>
  <c r="H288"/>
  <c r="M288" s="1"/>
  <c r="H289"/>
  <c r="M289" s="1"/>
  <c r="H290"/>
  <c r="M290" s="1"/>
  <c r="H291"/>
  <c r="M291" s="1"/>
  <c r="H292"/>
  <c r="M292" s="1"/>
  <c r="H293"/>
  <c r="M293" s="1"/>
  <c r="H294"/>
  <c r="M294" s="1"/>
  <c r="H295"/>
  <c r="M295" s="1"/>
  <c r="H296"/>
  <c r="M296" s="1"/>
  <c r="H297"/>
  <c r="M297" s="1"/>
  <c r="H298"/>
  <c r="M298" s="1"/>
  <c r="H299"/>
  <c r="M299" s="1"/>
  <c r="H300"/>
  <c r="M300" s="1"/>
  <c r="H301"/>
  <c r="M301" s="1"/>
  <c r="H302"/>
  <c r="M302" s="1"/>
  <c r="H303"/>
  <c r="M303" s="1"/>
  <c r="H304"/>
  <c r="M304" s="1"/>
  <c r="H305"/>
  <c r="M305" s="1"/>
  <c r="H306"/>
  <c r="M306" s="1"/>
  <c r="H307"/>
  <c r="M307" s="1"/>
  <c r="H308"/>
  <c r="M308" s="1"/>
  <c r="H309"/>
  <c r="M309" s="1"/>
  <c r="H310"/>
  <c r="M310" s="1"/>
  <c r="H311"/>
  <c r="M311" s="1"/>
  <c r="H312"/>
  <c r="M312" s="1"/>
  <c r="H313"/>
  <c r="M313" s="1"/>
  <c r="H314"/>
  <c r="M314" s="1"/>
  <c r="H315"/>
  <c r="M315" s="1"/>
  <c r="H316"/>
  <c r="M316" s="1"/>
  <c r="H317"/>
  <c r="M317" s="1"/>
  <c r="H318"/>
  <c r="M318" s="1"/>
  <c r="H319"/>
  <c r="M319" s="1"/>
  <c r="H320"/>
  <c r="M320" s="1"/>
  <c r="H321"/>
  <c r="M321" s="1"/>
  <c r="H322"/>
  <c r="M322" s="1"/>
  <c r="H323"/>
  <c r="M323" s="1"/>
  <c r="H324"/>
  <c r="M324" s="1"/>
  <c r="H325"/>
  <c r="M325" s="1"/>
  <c r="H326"/>
  <c r="M326" s="1"/>
  <c r="H327"/>
  <c r="M327" s="1"/>
  <c r="H328"/>
  <c r="M328" s="1"/>
  <c r="H329"/>
  <c r="M329" s="1"/>
  <c r="H330"/>
  <c r="M330" s="1"/>
  <c r="H331"/>
  <c r="M331" s="1"/>
  <c r="H332"/>
  <c r="M332" s="1"/>
  <c r="H333"/>
  <c r="M333" s="1"/>
  <c r="H334"/>
  <c r="M334" s="1"/>
  <c r="H335"/>
  <c r="M335" s="1"/>
  <c r="H336"/>
  <c r="M336" s="1"/>
  <c r="H337"/>
  <c r="M337" s="1"/>
  <c r="H338"/>
  <c r="M338" s="1"/>
  <c r="H339"/>
  <c r="M339" s="1"/>
  <c r="H340"/>
  <c r="M340" s="1"/>
  <c r="H341"/>
  <c r="M341" s="1"/>
  <c r="H342"/>
  <c r="M342" s="1"/>
  <c r="H343"/>
  <c r="M343" s="1"/>
  <c r="H344"/>
  <c r="M344" s="1"/>
  <c r="H345"/>
  <c r="M345" s="1"/>
  <c r="H346"/>
  <c r="M346" s="1"/>
  <c r="H347"/>
  <c r="M347" s="1"/>
  <c r="H348"/>
  <c r="M348" s="1"/>
  <c r="H349"/>
  <c r="M349" s="1"/>
  <c r="H350"/>
  <c r="M350" s="1"/>
  <c r="H351"/>
  <c r="M351" s="1"/>
  <c r="H352"/>
  <c r="M352" s="1"/>
  <c r="H353"/>
  <c r="M353" s="1"/>
  <c r="H354"/>
  <c r="M354" s="1"/>
  <c r="H355"/>
  <c r="M355" s="1"/>
  <c r="H356"/>
  <c r="M356" s="1"/>
  <c r="H357"/>
  <c r="M357" s="1"/>
  <c r="H358"/>
  <c r="M358" s="1"/>
  <c r="H359"/>
  <c r="M359" s="1"/>
  <c r="H360"/>
  <c r="M360" s="1"/>
  <c r="H361"/>
  <c r="M361" s="1"/>
  <c r="H362"/>
  <c r="M362" s="1"/>
  <c r="H363"/>
  <c r="M363" s="1"/>
  <c r="H364"/>
  <c r="M364" s="1"/>
  <c r="H365"/>
  <c r="M365" s="1"/>
  <c r="H366"/>
  <c r="M366" s="1"/>
  <c r="H367"/>
  <c r="M367" s="1"/>
  <c r="H368"/>
  <c r="M368" s="1"/>
  <c r="H369"/>
  <c r="M369" s="1"/>
  <c r="H370"/>
  <c r="M370" s="1"/>
  <c r="H371"/>
  <c r="M371" s="1"/>
  <c r="H372"/>
  <c r="M372" s="1"/>
  <c r="H373"/>
  <c r="M373" s="1"/>
  <c r="H374"/>
  <c r="M374" s="1"/>
  <c r="H375"/>
  <c r="M375" s="1"/>
  <c r="H376"/>
  <c r="M376" s="1"/>
  <c r="H377"/>
  <c r="M377" s="1"/>
  <c r="H378"/>
  <c r="M378" s="1"/>
  <c r="H379"/>
  <c r="M379" s="1"/>
  <c r="H380"/>
  <c r="M380" s="1"/>
  <c r="H381"/>
  <c r="M381" s="1"/>
  <c r="H382"/>
  <c r="M382" s="1"/>
  <c r="H383"/>
  <c r="M383" s="1"/>
  <c r="H384"/>
  <c r="M384" s="1"/>
  <c r="H385"/>
  <c r="M385" s="1"/>
  <c r="H386"/>
  <c r="M386" s="1"/>
  <c r="H387"/>
  <c r="M387" s="1"/>
  <c r="H388"/>
  <c r="M388" s="1"/>
  <c r="H389"/>
  <c r="M389" s="1"/>
  <c r="H390"/>
  <c r="M390" s="1"/>
  <c r="H391"/>
  <c r="M391" s="1"/>
  <c r="H392"/>
  <c r="M392" s="1"/>
  <c r="H393"/>
  <c r="M393" s="1"/>
  <c r="H394"/>
  <c r="M394" s="1"/>
  <c r="H395"/>
  <c r="M395" s="1"/>
  <c r="H396"/>
  <c r="M396" s="1"/>
  <c r="H397"/>
  <c r="M397" s="1"/>
  <c r="H398"/>
  <c r="M398" s="1"/>
  <c r="H399"/>
  <c r="M399" s="1"/>
  <c r="H400"/>
  <c r="M400" s="1"/>
  <c r="H401"/>
  <c r="M401" s="1"/>
  <c r="H402"/>
  <c r="M402" s="1"/>
  <c r="H403"/>
  <c r="M403" s="1"/>
  <c r="H404"/>
  <c r="M404" s="1"/>
  <c r="H405"/>
  <c r="M405" s="1"/>
  <c r="H406"/>
  <c r="M406" s="1"/>
  <c r="H407"/>
  <c r="M407" s="1"/>
  <c r="H408"/>
  <c r="M408" s="1"/>
  <c r="H409"/>
  <c r="M409" s="1"/>
  <c r="H410"/>
  <c r="M410" s="1"/>
  <c r="H411"/>
  <c r="M411" s="1"/>
  <c r="H412"/>
  <c r="M412" s="1"/>
  <c r="H413"/>
  <c r="M413" s="1"/>
  <c r="H414"/>
  <c r="M414" s="1"/>
  <c r="H415"/>
  <c r="M415" s="1"/>
  <c r="H416"/>
  <c r="M416" s="1"/>
  <c r="H417"/>
  <c r="M417" s="1"/>
  <c r="H418"/>
  <c r="M418" s="1"/>
  <c r="H419"/>
  <c r="M419" s="1"/>
  <c r="H420"/>
  <c r="M420" s="1"/>
  <c r="H421"/>
  <c r="M421" s="1"/>
  <c r="H422"/>
  <c r="M422" s="1"/>
  <c r="H423"/>
  <c r="M423" s="1"/>
  <c r="H424"/>
  <c r="M424" s="1"/>
  <c r="H425"/>
  <c r="M425" s="1"/>
  <c r="H426"/>
  <c r="M426" s="1"/>
  <c r="H427"/>
  <c r="M427" s="1"/>
  <c r="H428"/>
  <c r="M428" s="1"/>
  <c r="H429"/>
  <c r="M429" s="1"/>
  <c r="H430"/>
  <c r="M430" s="1"/>
  <c r="H431"/>
  <c r="M431" s="1"/>
  <c r="H432"/>
  <c r="M432" s="1"/>
  <c r="H433"/>
  <c r="M433" s="1"/>
  <c r="H434"/>
  <c r="M434" s="1"/>
  <c r="H435"/>
  <c r="M435" s="1"/>
  <c r="H436"/>
  <c r="M436" s="1"/>
  <c r="H437"/>
  <c r="M437" s="1"/>
  <c r="H438"/>
  <c r="M438" s="1"/>
  <c r="H439"/>
  <c r="M439" s="1"/>
  <c r="H440"/>
  <c r="M440" s="1"/>
  <c r="H441"/>
  <c r="M441" s="1"/>
  <c r="H442"/>
  <c r="M442" s="1"/>
  <c r="H443"/>
  <c r="M443" s="1"/>
  <c r="H444"/>
  <c r="M444"/>
  <c r="H445"/>
  <c r="M445" s="1"/>
  <c r="H446"/>
  <c r="M446" s="1"/>
  <c r="H447"/>
  <c r="M447" s="1"/>
  <c r="H448"/>
  <c r="M448" s="1"/>
  <c r="H449"/>
  <c r="M449" s="1"/>
  <c r="H450"/>
  <c r="M450" s="1"/>
  <c r="H451"/>
  <c r="M451" s="1"/>
  <c r="H452"/>
  <c r="M452" s="1"/>
  <c r="H453"/>
  <c r="M453" s="1"/>
  <c r="H454"/>
  <c r="M454" s="1"/>
  <c r="H455"/>
  <c r="M455" s="1"/>
  <c r="H456"/>
  <c r="M456" s="1"/>
  <c r="H457"/>
  <c r="M457" s="1"/>
  <c r="H458"/>
  <c r="M458" s="1"/>
  <c r="H459"/>
  <c r="M459" s="1"/>
  <c r="H460"/>
  <c r="M460" s="1"/>
  <c r="H461"/>
  <c r="M461" s="1"/>
  <c r="H462"/>
  <c r="M462" s="1"/>
  <c r="H463"/>
  <c r="M463" s="1"/>
  <c r="H464"/>
  <c r="M464" s="1"/>
  <c r="H465"/>
  <c r="M465" s="1"/>
  <c r="H466"/>
  <c r="M466" s="1"/>
  <c r="H467"/>
  <c r="M467" s="1"/>
  <c r="H468"/>
  <c r="M468" s="1"/>
  <c r="H469"/>
  <c r="M469" s="1"/>
  <c r="H470"/>
  <c r="M470" s="1"/>
  <c r="H471"/>
  <c r="M471" s="1"/>
  <c r="H472"/>
  <c r="M472" s="1"/>
  <c r="H473"/>
  <c r="M473" s="1"/>
  <c r="H474"/>
  <c r="M474" s="1"/>
  <c r="H475"/>
  <c r="M475" s="1"/>
  <c r="H476"/>
  <c r="M476" s="1"/>
  <c r="H477"/>
  <c r="M477" s="1"/>
  <c r="H478"/>
  <c r="M478" s="1"/>
  <c r="H479"/>
  <c r="M479" s="1"/>
  <c r="H480"/>
  <c r="M480" s="1"/>
  <c r="H481"/>
  <c r="M481" s="1"/>
  <c r="H482"/>
  <c r="M482" s="1"/>
  <c r="H483"/>
  <c r="M483" s="1"/>
  <c r="H484"/>
  <c r="M484" s="1"/>
  <c r="H485"/>
  <c r="M485" s="1"/>
  <c r="H486"/>
  <c r="M486" s="1"/>
  <c r="H487"/>
  <c r="M487" s="1"/>
  <c r="H488"/>
  <c r="M488" s="1"/>
  <c r="H489"/>
  <c r="M489" s="1"/>
  <c r="H490"/>
  <c r="M490" s="1"/>
  <c r="H491"/>
  <c r="M491" s="1"/>
  <c r="H492"/>
  <c r="M492" s="1"/>
  <c r="H493"/>
  <c r="M493" s="1"/>
  <c r="H494"/>
  <c r="M494" s="1"/>
  <c r="H495"/>
  <c r="M495" s="1"/>
  <c r="H496"/>
  <c r="M496" s="1"/>
  <c r="H497"/>
  <c r="M497" s="1"/>
  <c r="H498"/>
  <c r="M498" s="1"/>
  <c r="H499"/>
  <c r="M499" s="1"/>
  <c r="H500"/>
  <c r="M500" s="1"/>
  <c r="H501"/>
  <c r="M501" s="1"/>
  <c r="H502"/>
  <c r="M502" s="1"/>
  <c r="H503"/>
  <c r="M503" s="1"/>
  <c r="H504"/>
  <c r="M504" s="1"/>
  <c r="H505"/>
  <c r="M505" s="1"/>
  <c r="H506"/>
  <c r="M506" s="1"/>
  <c r="H507"/>
  <c r="M507" s="1"/>
  <c r="H508"/>
  <c r="M508" s="1"/>
  <c r="H509"/>
  <c r="M509" s="1"/>
  <c r="H510"/>
  <c r="M510" s="1"/>
  <c r="H511"/>
  <c r="M511" s="1"/>
  <c r="H512"/>
  <c r="M512" s="1"/>
  <c r="H513"/>
  <c r="M513" s="1"/>
  <c r="H514"/>
  <c r="M514" s="1"/>
  <c r="H515"/>
  <c r="M515" s="1"/>
  <c r="H516"/>
  <c r="M516" s="1"/>
  <c r="H517"/>
  <c r="M517" s="1"/>
  <c r="H518"/>
  <c r="M518" s="1"/>
  <c r="H519"/>
  <c r="M519" s="1"/>
  <c r="H520"/>
  <c r="M520" s="1"/>
  <c r="H521"/>
  <c r="M521" s="1"/>
  <c r="H522"/>
  <c r="M522" s="1"/>
  <c r="H523"/>
  <c r="M523" s="1"/>
  <c r="H524"/>
  <c r="M524" s="1"/>
  <c r="H525"/>
  <c r="M525" s="1"/>
  <c r="H526"/>
  <c r="M526" s="1"/>
  <c r="H527"/>
  <c r="M527" s="1"/>
  <c r="H528"/>
  <c r="M528" s="1"/>
  <c r="H529"/>
  <c r="M529" s="1"/>
  <c r="H530"/>
  <c r="M530" s="1"/>
  <c r="H531"/>
  <c r="M531" s="1"/>
  <c r="H532"/>
  <c r="M532" s="1"/>
  <c r="H533"/>
  <c r="M533" s="1"/>
  <c r="H534"/>
  <c r="M534" s="1"/>
  <c r="H535"/>
  <c r="M535" s="1"/>
  <c r="H536"/>
  <c r="M536" s="1"/>
  <c r="H537"/>
  <c r="M537" s="1"/>
  <c r="H538"/>
  <c r="M538" s="1"/>
  <c r="H539"/>
  <c r="M539" s="1"/>
  <c r="H540"/>
  <c r="M540" s="1"/>
  <c r="H541"/>
  <c r="M541" s="1"/>
  <c r="H542"/>
  <c r="M542" s="1"/>
  <c r="H543"/>
  <c r="M543" s="1"/>
  <c r="H544"/>
  <c r="M544" s="1"/>
  <c r="H545"/>
  <c r="M545" s="1"/>
  <c r="H546"/>
  <c r="M546" s="1"/>
  <c r="H547"/>
  <c r="M547" s="1"/>
  <c r="H548"/>
  <c r="M548" s="1"/>
  <c r="H549"/>
  <c r="M549" s="1"/>
  <c r="H550"/>
  <c r="M550" s="1"/>
  <c r="H551"/>
  <c r="M551" s="1"/>
  <c r="H552"/>
  <c r="M552" s="1"/>
  <c r="H553"/>
  <c r="M553" s="1"/>
  <c r="H554"/>
  <c r="M554" s="1"/>
  <c r="H555"/>
  <c r="M555" s="1"/>
  <c r="H556"/>
  <c r="M556" s="1"/>
  <c r="H557"/>
  <c r="M557" s="1"/>
  <c r="H558"/>
  <c r="M558" s="1"/>
  <c r="H559"/>
  <c r="M559" s="1"/>
  <c r="H560"/>
  <c r="M560" s="1"/>
  <c r="H561"/>
  <c r="M561" s="1"/>
  <c r="H562"/>
  <c r="M562" s="1"/>
  <c r="H563"/>
  <c r="M563" s="1"/>
  <c r="H564"/>
  <c r="M564" s="1"/>
  <c r="H565"/>
  <c r="M565" s="1"/>
  <c r="H566"/>
  <c r="M566" s="1"/>
  <c r="H567"/>
  <c r="M567" s="1"/>
  <c r="H568"/>
  <c r="M568" s="1"/>
  <c r="H569"/>
  <c r="M569" s="1"/>
  <c r="H570"/>
  <c r="M570" s="1"/>
  <c r="H571"/>
  <c r="M571" s="1"/>
  <c r="H572"/>
  <c r="M572" s="1"/>
  <c r="H573"/>
  <c r="M573" s="1"/>
  <c r="H574"/>
  <c r="M574" s="1"/>
  <c r="H575"/>
  <c r="M575" s="1"/>
  <c r="H576"/>
  <c r="M576" s="1"/>
  <c r="H577"/>
  <c r="M577" s="1"/>
  <c r="H578"/>
  <c r="M578" s="1"/>
  <c r="H579"/>
  <c r="M579" s="1"/>
  <c r="H580"/>
  <c r="M580" s="1"/>
  <c r="H581"/>
  <c r="M581" s="1"/>
  <c r="H582"/>
  <c r="M582" s="1"/>
  <c r="H583"/>
  <c r="M583" s="1"/>
  <c r="H584"/>
  <c r="M584" s="1"/>
  <c r="H585"/>
  <c r="M585" s="1"/>
  <c r="H586"/>
  <c r="M586" s="1"/>
  <c r="H587"/>
  <c r="M587" s="1"/>
  <c r="H588"/>
  <c r="M588" s="1"/>
  <c r="H589"/>
  <c r="M589" s="1"/>
  <c r="H590"/>
  <c r="M590" s="1"/>
  <c r="H591"/>
  <c r="M591" s="1"/>
  <c r="H592"/>
  <c r="M592" s="1"/>
  <c r="H593"/>
  <c r="M593" s="1"/>
  <c r="H594"/>
  <c r="M594" s="1"/>
  <c r="H595"/>
  <c r="M595" s="1"/>
  <c r="H596"/>
  <c r="M596" s="1"/>
  <c r="H597"/>
  <c r="M597" s="1"/>
  <c r="H598"/>
  <c r="M598" s="1"/>
  <c r="H599"/>
  <c r="M599" s="1"/>
  <c r="H600"/>
  <c r="M600" s="1"/>
  <c r="H601"/>
  <c r="M601" s="1"/>
  <c r="H602"/>
  <c r="M602" s="1"/>
  <c r="H603"/>
  <c r="M603" s="1"/>
  <c r="H604"/>
  <c r="M604" s="1"/>
  <c r="H605"/>
  <c r="M605" s="1"/>
  <c r="H606"/>
  <c r="M606" s="1"/>
  <c r="H607"/>
  <c r="M607" s="1"/>
  <c r="H608"/>
  <c r="M608" s="1"/>
  <c r="H609"/>
  <c r="M609" s="1"/>
  <c r="H610"/>
  <c r="M610" s="1"/>
  <c r="H611"/>
  <c r="M611" s="1"/>
  <c r="H612"/>
  <c r="M612" s="1"/>
  <c r="H613"/>
  <c r="M613" s="1"/>
  <c r="H614"/>
  <c r="M614" s="1"/>
  <c r="H615"/>
  <c r="M615" s="1"/>
  <c r="H616"/>
  <c r="M616" s="1"/>
  <c r="H617"/>
  <c r="M617" s="1"/>
  <c r="H618"/>
  <c r="M618" s="1"/>
  <c r="H619"/>
  <c r="M619" s="1"/>
  <c r="H620"/>
  <c r="M620" s="1"/>
  <c r="H621"/>
  <c r="M621" s="1"/>
  <c r="H622"/>
  <c r="M622" s="1"/>
  <c r="H623"/>
  <c r="M623" s="1"/>
  <c r="H624"/>
  <c r="M624" s="1"/>
  <c r="H625"/>
  <c r="M625" s="1"/>
  <c r="H626"/>
  <c r="M626" s="1"/>
  <c r="H627"/>
  <c r="M627" s="1"/>
  <c r="H628"/>
  <c r="M628" s="1"/>
  <c r="H629"/>
  <c r="M629" s="1"/>
  <c r="H630"/>
  <c r="M630" s="1"/>
  <c r="H631"/>
  <c r="M631" s="1"/>
  <c r="H632"/>
  <c r="M632" s="1"/>
  <c r="H633"/>
  <c r="M633" s="1"/>
  <c r="H634"/>
  <c r="M634" s="1"/>
  <c r="H635"/>
  <c r="M635" s="1"/>
  <c r="H636"/>
  <c r="M636" s="1"/>
  <c r="H637"/>
  <c r="M637" s="1"/>
  <c r="H638"/>
  <c r="M638" s="1"/>
  <c r="H639"/>
  <c r="M639" s="1"/>
  <c r="H640"/>
  <c r="M640" s="1"/>
  <c r="H641"/>
  <c r="M641" s="1"/>
  <c r="H642"/>
  <c r="M642" s="1"/>
  <c r="H643"/>
  <c r="M643" s="1"/>
  <c r="H644"/>
  <c r="M644" s="1"/>
  <c r="H645"/>
  <c r="M645" s="1"/>
  <c r="H646"/>
  <c r="M646" s="1"/>
  <c r="H647"/>
  <c r="M647" s="1"/>
  <c r="H648"/>
  <c r="M648" s="1"/>
  <c r="H649"/>
  <c r="M649" s="1"/>
  <c r="H650"/>
  <c r="M650" s="1"/>
  <c r="H651"/>
  <c r="M651" s="1"/>
  <c r="H652"/>
  <c r="M652" s="1"/>
  <c r="H653"/>
  <c r="M653" s="1"/>
  <c r="H654"/>
  <c r="M654" s="1"/>
  <c r="H655"/>
  <c r="M655" s="1"/>
  <c r="H656"/>
  <c r="M656" s="1"/>
  <c r="H657"/>
  <c r="M657" s="1"/>
  <c r="H658"/>
  <c r="M658" s="1"/>
  <c r="H659"/>
  <c r="M659" s="1"/>
  <c r="H660"/>
  <c r="M660" s="1"/>
  <c r="H661"/>
  <c r="M661" s="1"/>
  <c r="H662"/>
  <c r="M662" s="1"/>
  <c r="H663"/>
  <c r="M663" s="1"/>
  <c r="H664"/>
  <c r="M664" s="1"/>
  <c r="H665"/>
  <c r="M665" s="1"/>
  <c r="H666"/>
  <c r="M666" s="1"/>
  <c r="H667"/>
  <c r="M667" s="1"/>
  <c r="H668"/>
  <c r="M668" s="1"/>
  <c r="H669"/>
  <c r="M669" s="1"/>
  <c r="H670"/>
  <c r="M670" s="1"/>
  <c r="H671"/>
  <c r="M671" s="1"/>
  <c r="H672"/>
  <c r="M672" s="1"/>
  <c r="H673"/>
  <c r="M673" s="1"/>
  <c r="H674"/>
  <c r="M674" s="1"/>
  <c r="H675"/>
  <c r="M675" s="1"/>
  <c r="H676"/>
  <c r="M676" s="1"/>
  <c r="H677"/>
  <c r="M677" s="1"/>
  <c r="H678"/>
  <c r="M678" s="1"/>
  <c r="H679"/>
  <c r="M679" s="1"/>
  <c r="H680"/>
  <c r="M680" s="1"/>
  <c r="H681"/>
  <c r="M681" s="1"/>
  <c r="H682"/>
  <c r="M682" s="1"/>
  <c r="H683"/>
  <c r="M683" s="1"/>
  <c r="H684"/>
  <c r="M684" s="1"/>
  <c r="H685"/>
  <c r="M685" s="1"/>
  <c r="H686"/>
  <c r="M686" s="1"/>
  <c r="H687"/>
  <c r="M687" s="1"/>
  <c r="H688"/>
  <c r="M688" s="1"/>
  <c r="H689"/>
  <c r="M689" s="1"/>
  <c r="H690"/>
  <c r="M690" s="1"/>
  <c r="H691"/>
  <c r="M691" s="1"/>
  <c r="H692"/>
  <c r="M692" s="1"/>
  <c r="H693"/>
  <c r="M693" s="1"/>
  <c r="H694"/>
  <c r="M694" s="1"/>
  <c r="H695"/>
  <c r="M695" s="1"/>
  <c r="H696"/>
  <c r="M696" s="1"/>
  <c r="H697"/>
  <c r="M697" s="1"/>
  <c r="H698"/>
  <c r="M698" s="1"/>
  <c r="H699"/>
  <c r="M699" s="1"/>
  <c r="H700"/>
  <c r="M700" s="1"/>
  <c r="H701"/>
  <c r="M701" s="1"/>
  <c r="H702"/>
  <c r="M702" s="1"/>
  <c r="H703"/>
  <c r="M703" s="1"/>
  <c r="H704"/>
  <c r="M704" s="1"/>
  <c r="H705"/>
  <c r="M705" s="1"/>
  <c r="H706"/>
  <c r="M706" s="1"/>
  <c r="H707"/>
  <c r="M707" s="1"/>
  <c r="H708"/>
  <c r="M708" s="1"/>
  <c r="H709"/>
  <c r="M709" s="1"/>
  <c r="H710"/>
  <c r="M710" s="1"/>
  <c r="H711"/>
  <c r="M711" s="1"/>
  <c r="H712"/>
  <c r="M712" s="1"/>
  <c r="H713"/>
  <c r="M713" s="1"/>
  <c r="H714"/>
  <c r="M714" s="1"/>
  <c r="H715"/>
  <c r="M715" s="1"/>
  <c r="H716"/>
  <c r="M716" s="1"/>
  <c r="H717"/>
  <c r="M717" s="1"/>
  <c r="H718"/>
  <c r="M718" s="1"/>
  <c r="H719"/>
  <c r="M719" s="1"/>
  <c r="H720"/>
  <c r="M720" s="1"/>
  <c r="H721"/>
  <c r="M721" s="1"/>
  <c r="H722"/>
  <c r="M722" s="1"/>
  <c r="H723"/>
  <c r="M723" s="1"/>
  <c r="H724"/>
  <c r="M724" s="1"/>
  <c r="H725"/>
  <c r="M725" s="1"/>
  <c r="H726"/>
  <c r="M726" s="1"/>
  <c r="H727"/>
  <c r="M727" s="1"/>
  <c r="H728"/>
  <c r="M728" s="1"/>
  <c r="H729"/>
  <c r="M729" s="1"/>
  <c r="H730"/>
  <c r="M730" s="1"/>
  <c r="H731"/>
  <c r="M731" s="1"/>
  <c r="H732"/>
  <c r="M732" s="1"/>
  <c r="H733"/>
  <c r="M733" s="1"/>
  <c r="H734"/>
  <c r="M734" s="1"/>
  <c r="H735"/>
  <c r="M735" s="1"/>
  <c r="H736"/>
  <c r="M736" s="1"/>
  <c r="H737"/>
  <c r="M737" s="1"/>
  <c r="H738"/>
  <c r="M738" s="1"/>
  <c r="H739"/>
  <c r="M739" s="1"/>
  <c r="H740"/>
  <c r="M740" s="1"/>
  <c r="H741"/>
  <c r="M741" s="1"/>
  <c r="H742"/>
  <c r="M742" s="1"/>
  <c r="H743"/>
  <c r="M743" s="1"/>
  <c r="H744"/>
  <c r="M744" s="1"/>
  <c r="H745"/>
  <c r="M745" s="1"/>
  <c r="H746"/>
  <c r="M746" s="1"/>
  <c r="H747"/>
  <c r="M747" s="1"/>
  <c r="H748"/>
  <c r="M748" s="1"/>
  <c r="H749"/>
  <c r="M749" s="1"/>
  <c r="H750"/>
  <c r="M750" s="1"/>
  <c r="H751"/>
  <c r="M751" s="1"/>
  <c r="H752"/>
  <c r="M752" s="1"/>
  <c r="H753"/>
  <c r="M753" s="1"/>
  <c r="H754"/>
  <c r="M754" s="1"/>
  <c r="H755"/>
  <c r="M755" s="1"/>
  <c r="H756"/>
  <c r="M756" s="1"/>
  <c r="H757"/>
  <c r="M757" s="1"/>
  <c r="H758"/>
  <c r="M758" s="1"/>
  <c r="H759"/>
  <c r="M759" s="1"/>
  <c r="H760"/>
  <c r="M760" s="1"/>
  <c r="H761"/>
  <c r="M761" s="1"/>
  <c r="H762"/>
  <c r="M762" s="1"/>
  <c r="H763"/>
  <c r="M763" s="1"/>
  <c r="H764"/>
  <c r="M764" s="1"/>
  <c r="H765"/>
  <c r="M765" s="1"/>
  <c r="H766"/>
  <c r="M766" s="1"/>
  <c r="H767"/>
  <c r="M767" s="1"/>
  <c r="H768"/>
  <c r="M768" s="1"/>
  <c r="H769"/>
  <c r="M769" s="1"/>
  <c r="H770"/>
  <c r="M770" s="1"/>
  <c r="H771"/>
  <c r="M771" s="1"/>
  <c r="H772"/>
  <c r="M772" s="1"/>
  <c r="H773"/>
  <c r="M773" s="1"/>
  <c r="H774"/>
  <c r="M774" s="1"/>
  <c r="H775"/>
  <c r="M775" s="1"/>
  <c r="H776"/>
  <c r="M776" s="1"/>
  <c r="H777"/>
  <c r="M777" s="1"/>
  <c r="H778"/>
  <c r="M778" s="1"/>
  <c r="H779"/>
  <c r="M779" s="1"/>
  <c r="H780"/>
  <c r="M780" s="1"/>
  <c r="H781"/>
  <c r="M781" s="1"/>
  <c r="H782"/>
  <c r="M782" s="1"/>
  <c r="H783"/>
  <c r="M783" s="1"/>
  <c r="H784"/>
  <c r="M784" s="1"/>
  <c r="H785"/>
  <c r="M785" s="1"/>
  <c r="H786"/>
  <c r="M786" s="1"/>
  <c r="H787"/>
  <c r="M787" s="1"/>
  <c r="H788"/>
  <c r="M788" s="1"/>
  <c r="H789"/>
  <c r="M789" s="1"/>
  <c r="H790"/>
  <c r="M790" s="1"/>
  <c r="H791"/>
  <c r="M791" s="1"/>
  <c r="H792"/>
  <c r="M792" s="1"/>
  <c r="H793"/>
  <c r="M793" s="1"/>
  <c r="H794"/>
  <c r="M794" s="1"/>
  <c r="H795"/>
  <c r="M795" s="1"/>
  <c r="H796"/>
  <c r="M796" s="1"/>
  <c r="H797"/>
  <c r="M797" s="1"/>
  <c r="H798"/>
  <c r="M798" s="1"/>
  <c r="H799"/>
  <c r="M799" s="1"/>
  <c r="H800"/>
  <c r="M800" s="1"/>
  <c r="H801"/>
  <c r="M801" s="1"/>
  <c r="H802"/>
  <c r="M802" s="1"/>
  <c r="H803"/>
  <c r="M803" s="1"/>
  <c r="H804"/>
  <c r="M804" s="1"/>
  <c r="H805"/>
  <c r="M805" s="1"/>
  <c r="H806"/>
  <c r="M806" s="1"/>
  <c r="H807"/>
  <c r="M807" s="1"/>
  <c r="H808"/>
  <c r="M808" s="1"/>
  <c r="H809"/>
  <c r="M809" s="1"/>
  <c r="H810"/>
  <c r="M810" s="1"/>
  <c r="H811"/>
  <c r="M811" s="1"/>
  <c r="H812"/>
  <c r="M812" s="1"/>
  <c r="H813"/>
  <c r="M813" s="1"/>
  <c r="H814"/>
  <c r="M814" s="1"/>
  <c r="H815"/>
  <c r="M815" s="1"/>
  <c r="H816"/>
  <c r="M816" s="1"/>
  <c r="H817"/>
  <c r="M817" s="1"/>
  <c r="H818"/>
  <c r="M818" s="1"/>
  <c r="H819"/>
  <c r="M819" s="1"/>
  <c r="H820"/>
  <c r="M820" s="1"/>
  <c r="H821"/>
  <c r="M821" s="1"/>
  <c r="H822"/>
  <c r="M822" s="1"/>
  <c r="H823"/>
  <c r="M823" s="1"/>
  <c r="H824"/>
  <c r="M824" s="1"/>
  <c r="H825"/>
  <c r="M825" s="1"/>
  <c r="H826"/>
  <c r="M826" s="1"/>
  <c r="H827"/>
  <c r="M827" s="1"/>
  <c r="H828"/>
  <c r="M828" s="1"/>
  <c r="H829"/>
  <c r="M829" s="1"/>
  <c r="H830"/>
  <c r="M830" s="1"/>
  <c r="H831"/>
  <c r="M831" s="1"/>
  <c r="H832"/>
  <c r="M832" s="1"/>
  <c r="H833"/>
  <c r="M833" s="1"/>
  <c r="H834"/>
  <c r="M834" s="1"/>
  <c r="H835"/>
  <c r="M835" s="1"/>
  <c r="H836"/>
  <c r="M836" s="1"/>
  <c r="H837"/>
  <c r="M837" s="1"/>
  <c r="H838"/>
  <c r="M838" s="1"/>
  <c r="H839"/>
  <c r="M839" s="1"/>
  <c r="H840"/>
  <c r="M840" s="1"/>
  <c r="H841"/>
  <c r="M841" s="1"/>
  <c r="H842"/>
  <c r="M842" s="1"/>
  <c r="H843"/>
  <c r="M843" s="1"/>
  <c r="H844"/>
  <c r="M844" s="1"/>
  <c r="H845"/>
  <c r="M845" s="1"/>
  <c r="H846"/>
  <c r="M846" s="1"/>
  <c r="H847"/>
  <c r="M847" s="1"/>
  <c r="H848"/>
  <c r="M848" s="1"/>
  <c r="H849"/>
  <c r="M849" s="1"/>
  <c r="H850"/>
  <c r="M850" s="1"/>
  <c r="H851"/>
  <c r="M851" s="1"/>
  <c r="H852"/>
  <c r="M852" s="1"/>
  <c r="H853"/>
  <c r="M853" s="1"/>
  <c r="H854"/>
  <c r="M854" s="1"/>
  <c r="H855"/>
  <c r="M855" s="1"/>
  <c r="H856"/>
  <c r="M856" s="1"/>
  <c r="H857"/>
  <c r="M857" s="1"/>
  <c r="H858"/>
  <c r="M858" s="1"/>
  <c r="H859"/>
  <c r="M859" s="1"/>
  <c r="H860"/>
  <c r="M860" s="1"/>
  <c r="H861"/>
  <c r="M861" s="1"/>
  <c r="H862"/>
  <c r="M862" s="1"/>
  <c r="H863"/>
  <c r="M863" s="1"/>
  <c r="H864"/>
  <c r="M864" s="1"/>
  <c r="H865"/>
  <c r="M865" s="1"/>
  <c r="H866"/>
  <c r="M866" s="1"/>
  <c r="H867"/>
  <c r="M867" s="1"/>
  <c r="H868"/>
  <c r="M868" s="1"/>
  <c r="H869"/>
  <c r="M869" s="1"/>
  <c r="H870"/>
  <c r="M870" s="1"/>
  <c r="H871"/>
  <c r="M871" s="1"/>
  <c r="H872"/>
  <c r="M872" s="1"/>
  <c r="H873"/>
  <c r="M873" s="1"/>
  <c r="H874"/>
  <c r="M874" s="1"/>
  <c r="H875"/>
  <c r="M875" s="1"/>
  <c r="H876"/>
  <c r="M876" s="1"/>
  <c r="H877"/>
  <c r="M877" s="1"/>
  <c r="H878"/>
  <c r="M878" s="1"/>
  <c r="H879"/>
  <c r="M879" s="1"/>
  <c r="H880"/>
  <c r="M880" s="1"/>
  <c r="H881"/>
  <c r="M881" s="1"/>
  <c r="H882"/>
  <c r="M882" s="1"/>
  <c r="H883"/>
  <c r="M883" s="1"/>
  <c r="H884"/>
  <c r="M884" s="1"/>
  <c r="H885"/>
  <c r="M885" s="1"/>
  <c r="H886"/>
  <c r="M886" s="1"/>
  <c r="H887"/>
  <c r="M887" s="1"/>
  <c r="H888"/>
  <c r="M888" s="1"/>
  <c r="H889"/>
  <c r="M889" s="1"/>
  <c r="H890"/>
  <c r="M890" s="1"/>
  <c r="H891"/>
  <c r="M891" s="1"/>
  <c r="H892"/>
  <c r="M892" s="1"/>
  <c r="H893"/>
  <c r="M893" s="1"/>
  <c r="H894"/>
  <c r="M894" s="1"/>
  <c r="H895"/>
  <c r="M895" s="1"/>
  <c r="H896"/>
  <c r="M896" s="1"/>
  <c r="H897"/>
  <c r="M897" s="1"/>
  <c r="H898"/>
  <c r="M898" s="1"/>
  <c r="H899"/>
  <c r="M899" s="1"/>
  <c r="H900"/>
  <c r="M900" s="1"/>
  <c r="H901"/>
  <c r="M901" s="1"/>
  <c r="H902"/>
  <c r="M902" s="1"/>
  <c r="H903"/>
  <c r="M903" s="1"/>
  <c r="H904"/>
  <c r="M904" s="1"/>
  <c r="H905"/>
  <c r="M905" s="1"/>
  <c r="H906"/>
  <c r="M906" s="1"/>
  <c r="H907"/>
  <c r="M907" s="1"/>
  <c r="H908"/>
  <c r="M908" s="1"/>
  <c r="H909"/>
  <c r="M909" s="1"/>
  <c r="H910"/>
  <c r="M910" s="1"/>
  <c r="H911"/>
  <c r="M911" s="1"/>
  <c r="H912"/>
  <c r="M912" s="1"/>
  <c r="H913"/>
  <c r="M913" s="1"/>
  <c r="H914"/>
  <c r="M914" s="1"/>
  <c r="H116" i="10"/>
  <c r="M116" s="1"/>
  <c r="H117"/>
  <c r="M117" s="1"/>
  <c r="H93"/>
  <c r="R19" i="8" s="1"/>
  <c r="H2" i="10"/>
  <c r="H3"/>
  <c r="H4"/>
  <c r="H5"/>
  <c r="H6"/>
  <c r="H7"/>
  <c r="H8"/>
  <c r="H9"/>
  <c r="H10"/>
  <c r="H13"/>
  <c r="R140" i="8" s="1"/>
  <c r="H14" i="10"/>
  <c r="H16"/>
  <c r="H17"/>
  <c r="H18"/>
  <c r="H19"/>
  <c r="H20"/>
  <c r="H21"/>
  <c r="H22"/>
  <c r="H23"/>
  <c r="H24"/>
  <c r="H94"/>
  <c r="H25"/>
  <c r="H95"/>
  <c r="H26"/>
  <c r="H27"/>
  <c r="H29"/>
  <c r="H30"/>
  <c r="H85"/>
  <c r="H31"/>
  <c r="H37"/>
  <c r="H38"/>
  <c r="H39"/>
  <c r="H40"/>
  <c r="H41"/>
  <c r="H42"/>
  <c r="H43"/>
  <c r="H44"/>
  <c r="H45"/>
  <c r="H46"/>
  <c r="H47"/>
  <c r="H48"/>
  <c r="H49"/>
  <c r="H50"/>
  <c r="H51"/>
  <c r="H52"/>
  <c r="H53"/>
  <c r="H54"/>
  <c r="H55"/>
  <c r="H56"/>
  <c r="H57"/>
  <c r="H58"/>
  <c r="H59"/>
  <c r="H60"/>
  <c r="H65"/>
  <c r="R74" i="8" s="1"/>
  <c r="H66" i="10"/>
  <c r="H69"/>
  <c r="R86" i="8" s="1"/>
  <c r="H71" i="10"/>
  <c r="R40" i="8" s="1"/>
  <c r="G10" s="1"/>
  <c r="H74" i="10"/>
  <c r="H79"/>
  <c r="H80"/>
  <c r="H83"/>
  <c r="R45" i="8" s="1"/>
  <c r="G11" s="1"/>
  <c r="H84" i="10"/>
  <c r="R79" i="8" s="1"/>
  <c r="H86" i="10"/>
  <c r="H87"/>
  <c r="H89"/>
  <c r="H90"/>
  <c r="H91"/>
  <c r="R132" i="8" s="1"/>
  <c r="H92" i="10"/>
  <c r="R96" i="8" s="1"/>
  <c r="H96" i="10"/>
  <c r="H98"/>
  <c r="H102"/>
  <c r="H103"/>
  <c r="H104"/>
  <c r="H105"/>
  <c r="H107"/>
  <c r="H108"/>
  <c r="H109"/>
  <c r="R123" i="8" s="1"/>
  <c r="G19" s="1"/>
  <c r="H110" i="10"/>
  <c r="R53" i="8" s="1"/>
  <c r="H111" i="10"/>
  <c r="R101" i="8" s="1"/>
  <c r="H112" i="10"/>
  <c r="R102" i="8" s="1"/>
  <c r="H113" i="10"/>
  <c r="R83" i="8" s="1"/>
  <c r="H114" i="10"/>
  <c r="R84" i="8" s="1"/>
  <c r="H82" i="10"/>
  <c r="R137" i="8" s="1"/>
  <c r="H61" i="10"/>
  <c r="H11"/>
  <c r="H68"/>
  <c r="R152" i="8" s="1"/>
  <c r="H33" i="10"/>
  <c r="H34"/>
  <c r="H70"/>
  <c r="R91" i="8" s="1"/>
  <c r="H75" i="10"/>
  <c r="H118"/>
  <c r="M118" s="1"/>
  <c r="H76"/>
  <c r="H72"/>
  <c r="H73"/>
  <c r="H62"/>
  <c r="H28"/>
  <c r="H77"/>
  <c r="H63"/>
  <c r="H119"/>
  <c r="M119" s="1"/>
  <c r="H120"/>
  <c r="M120" s="1"/>
  <c r="H99"/>
  <c r="H81"/>
  <c r="H64"/>
  <c r="H101"/>
  <c r="R62" i="8" s="1"/>
  <c r="H106" i="10"/>
  <c r="H35"/>
  <c r="H67"/>
  <c r="H78"/>
  <c r="H88"/>
  <c r="R67" i="8" s="1"/>
  <c r="H115" i="10"/>
  <c r="R139" i="8" s="1"/>
  <c r="H12" i="10"/>
  <c r="H100"/>
  <c r="H121"/>
  <c r="M121" s="1"/>
  <c r="H32"/>
  <c r="H122"/>
  <c r="M122" s="1"/>
  <c r="H97"/>
  <c r="H123"/>
  <c r="M123" s="1"/>
  <c r="H124"/>
  <c r="M124" s="1"/>
  <c r="H125"/>
  <c r="M125" s="1"/>
  <c r="H15"/>
  <c r="H126"/>
  <c r="M126" s="1"/>
  <c r="H127"/>
  <c r="M127" s="1"/>
  <c r="H128"/>
  <c r="M128" s="1"/>
  <c r="H129"/>
  <c r="M129" s="1"/>
  <c r="H130"/>
  <c r="M130" s="1"/>
  <c r="H131"/>
  <c r="M131" s="1"/>
  <c r="H132"/>
  <c r="M132" s="1"/>
  <c r="H133"/>
  <c r="M133" s="1"/>
  <c r="H134"/>
  <c r="M134" s="1"/>
  <c r="H135"/>
  <c r="M135" s="1"/>
  <c r="H136"/>
  <c r="M136" s="1"/>
  <c r="H137"/>
  <c r="M137" s="1"/>
  <c r="H138"/>
  <c r="M138" s="1"/>
  <c r="H139"/>
  <c r="M139" s="1"/>
  <c r="H140"/>
  <c r="M140" s="1"/>
  <c r="H141"/>
  <c r="M141" s="1"/>
  <c r="H142"/>
  <c r="M142" s="1"/>
  <c r="H143"/>
  <c r="M143" s="1"/>
  <c r="H144"/>
  <c r="M144" s="1"/>
  <c r="H145"/>
  <c r="M145" s="1"/>
  <c r="H146"/>
  <c r="M146" s="1"/>
  <c r="H147"/>
  <c r="M147" s="1"/>
  <c r="H148"/>
  <c r="M148" s="1"/>
  <c r="H149"/>
  <c r="M149" s="1"/>
  <c r="H150"/>
  <c r="M150" s="1"/>
  <c r="H151"/>
  <c r="M151" s="1"/>
  <c r="H152"/>
  <c r="M152" s="1"/>
  <c r="H153"/>
  <c r="M153" s="1"/>
  <c r="H154"/>
  <c r="M154" s="1"/>
  <c r="H155"/>
  <c r="M155" s="1"/>
  <c r="H156"/>
  <c r="M156" s="1"/>
  <c r="H157"/>
  <c r="M157" s="1"/>
  <c r="H158"/>
  <c r="M158" s="1"/>
  <c r="H159"/>
  <c r="M159" s="1"/>
  <c r="H160"/>
  <c r="M160" s="1"/>
  <c r="H161"/>
  <c r="M161" s="1"/>
  <c r="H162"/>
  <c r="M162" s="1"/>
  <c r="H163"/>
  <c r="M163" s="1"/>
  <c r="H164"/>
  <c r="M164" s="1"/>
  <c r="H165"/>
  <c r="M165" s="1"/>
  <c r="H166"/>
  <c r="M166" s="1"/>
  <c r="H167"/>
  <c r="M167" s="1"/>
  <c r="H168"/>
  <c r="M168" s="1"/>
  <c r="H169"/>
  <c r="M169" s="1"/>
  <c r="H170"/>
  <c r="M170" s="1"/>
  <c r="H171"/>
  <c r="M171" s="1"/>
  <c r="H172"/>
  <c r="M172" s="1"/>
  <c r="H173"/>
  <c r="M173" s="1"/>
  <c r="H174"/>
  <c r="M174" s="1"/>
  <c r="H175"/>
  <c r="M175" s="1"/>
  <c r="H176"/>
  <c r="M176" s="1"/>
  <c r="H177"/>
  <c r="M177" s="1"/>
  <c r="H178"/>
  <c r="M178" s="1"/>
  <c r="H179"/>
  <c r="M179" s="1"/>
  <c r="H180"/>
  <c r="M180" s="1"/>
  <c r="H181"/>
  <c r="M181" s="1"/>
  <c r="H182"/>
  <c r="M182" s="1"/>
  <c r="H183"/>
  <c r="M183" s="1"/>
  <c r="H184"/>
  <c r="M184" s="1"/>
  <c r="H185"/>
  <c r="M185" s="1"/>
  <c r="H186"/>
  <c r="M186" s="1"/>
  <c r="H187"/>
  <c r="M187" s="1"/>
  <c r="H188"/>
  <c r="M188" s="1"/>
  <c r="H189"/>
  <c r="M189" s="1"/>
  <c r="H190"/>
  <c r="M190" s="1"/>
  <c r="H191"/>
  <c r="M191" s="1"/>
  <c r="H192"/>
  <c r="M192" s="1"/>
  <c r="H193"/>
  <c r="M193" s="1"/>
  <c r="H194"/>
  <c r="M194" s="1"/>
  <c r="H195"/>
  <c r="M195" s="1"/>
  <c r="H196"/>
  <c r="M196" s="1"/>
  <c r="H197"/>
  <c r="M197" s="1"/>
  <c r="H198"/>
  <c r="M198" s="1"/>
  <c r="H199"/>
  <c r="M199" s="1"/>
  <c r="H200"/>
  <c r="M200" s="1"/>
  <c r="H201"/>
  <c r="M201" s="1"/>
  <c r="H202"/>
  <c r="M202" s="1"/>
  <c r="H203"/>
  <c r="M203" s="1"/>
  <c r="H204"/>
  <c r="M204" s="1"/>
  <c r="H205"/>
  <c r="M205" s="1"/>
  <c r="H206"/>
  <c r="M206" s="1"/>
  <c r="H207"/>
  <c r="M207" s="1"/>
  <c r="H208"/>
  <c r="M208" s="1"/>
  <c r="H209"/>
  <c r="M209" s="1"/>
  <c r="H210"/>
  <c r="M210" s="1"/>
  <c r="H211"/>
  <c r="M211" s="1"/>
  <c r="H212"/>
  <c r="M212" s="1"/>
  <c r="H213"/>
  <c r="M213" s="1"/>
  <c r="H214"/>
  <c r="M214" s="1"/>
  <c r="H215"/>
  <c r="M215" s="1"/>
  <c r="H216"/>
  <c r="M216" s="1"/>
  <c r="H217"/>
  <c r="M217" s="1"/>
  <c r="H218"/>
  <c r="M218" s="1"/>
  <c r="H219"/>
  <c r="M219" s="1"/>
  <c r="H220"/>
  <c r="M220" s="1"/>
  <c r="H221"/>
  <c r="M221" s="1"/>
  <c r="H222"/>
  <c r="M222" s="1"/>
  <c r="H223"/>
  <c r="M223" s="1"/>
  <c r="H224"/>
  <c r="M224" s="1"/>
  <c r="H225"/>
  <c r="M225" s="1"/>
  <c r="H226"/>
  <c r="M226" s="1"/>
  <c r="H227"/>
  <c r="M227" s="1"/>
  <c r="H228"/>
  <c r="M228" s="1"/>
  <c r="H229"/>
  <c r="M229" s="1"/>
  <c r="H230"/>
  <c r="M230" s="1"/>
  <c r="H231"/>
  <c r="M231" s="1"/>
  <c r="H232"/>
  <c r="M232" s="1"/>
  <c r="H233"/>
  <c r="M233" s="1"/>
  <c r="H234"/>
  <c r="M234" s="1"/>
  <c r="H235"/>
  <c r="M235" s="1"/>
  <c r="H236"/>
  <c r="M236" s="1"/>
  <c r="H237"/>
  <c r="M237" s="1"/>
  <c r="H238"/>
  <c r="M238" s="1"/>
  <c r="H239"/>
  <c r="M239" s="1"/>
  <c r="H240"/>
  <c r="M240" s="1"/>
  <c r="H241"/>
  <c r="M241" s="1"/>
  <c r="H242"/>
  <c r="M242" s="1"/>
  <c r="H243"/>
  <c r="M243" s="1"/>
  <c r="H244"/>
  <c r="M244" s="1"/>
  <c r="H245"/>
  <c r="M245" s="1"/>
  <c r="H246"/>
  <c r="M246" s="1"/>
  <c r="H247"/>
  <c r="M247" s="1"/>
  <c r="H248"/>
  <c r="M248" s="1"/>
  <c r="H249"/>
  <c r="M249" s="1"/>
  <c r="H250"/>
  <c r="M250" s="1"/>
  <c r="H251"/>
  <c r="M251" s="1"/>
  <c r="H252"/>
  <c r="M252" s="1"/>
  <c r="H253"/>
  <c r="M253" s="1"/>
  <c r="H254"/>
  <c r="M254" s="1"/>
  <c r="H255"/>
  <c r="M255" s="1"/>
  <c r="H256"/>
  <c r="M256" s="1"/>
  <c r="H257"/>
  <c r="M257" s="1"/>
  <c r="H258"/>
  <c r="M258" s="1"/>
  <c r="H259"/>
  <c r="M259" s="1"/>
  <c r="H260"/>
  <c r="M260" s="1"/>
  <c r="H261"/>
  <c r="M261" s="1"/>
  <c r="H262"/>
  <c r="M262" s="1"/>
  <c r="H263"/>
  <c r="M263" s="1"/>
  <c r="H264"/>
  <c r="M264" s="1"/>
  <c r="H265"/>
  <c r="M265" s="1"/>
  <c r="H266"/>
  <c r="M266" s="1"/>
  <c r="H267"/>
  <c r="M267" s="1"/>
  <c r="H268"/>
  <c r="M268" s="1"/>
  <c r="H269"/>
  <c r="M269" s="1"/>
  <c r="H270"/>
  <c r="M270" s="1"/>
  <c r="H271"/>
  <c r="M271" s="1"/>
  <c r="H272"/>
  <c r="M272" s="1"/>
  <c r="H273"/>
  <c r="M273" s="1"/>
  <c r="H274"/>
  <c r="M274" s="1"/>
  <c r="H275"/>
  <c r="M275" s="1"/>
  <c r="H276"/>
  <c r="M276" s="1"/>
  <c r="H277"/>
  <c r="M277" s="1"/>
  <c r="H278"/>
  <c r="M278" s="1"/>
  <c r="H279"/>
  <c r="M279" s="1"/>
  <c r="H280"/>
  <c r="M280" s="1"/>
  <c r="H281"/>
  <c r="M281" s="1"/>
  <c r="H282"/>
  <c r="M282" s="1"/>
  <c r="H283"/>
  <c r="M283" s="1"/>
  <c r="H284"/>
  <c r="M284" s="1"/>
  <c r="H285"/>
  <c r="M285" s="1"/>
  <c r="H286"/>
  <c r="M286" s="1"/>
  <c r="H287"/>
  <c r="M287" s="1"/>
  <c r="H288"/>
  <c r="M288" s="1"/>
  <c r="H289"/>
  <c r="M289" s="1"/>
  <c r="H290"/>
  <c r="M290" s="1"/>
  <c r="H291"/>
  <c r="M291" s="1"/>
  <c r="H292"/>
  <c r="M292" s="1"/>
  <c r="H293"/>
  <c r="M293" s="1"/>
  <c r="H294"/>
  <c r="M294" s="1"/>
  <c r="H295"/>
  <c r="M295" s="1"/>
  <c r="H296"/>
  <c r="M296" s="1"/>
  <c r="H297"/>
  <c r="M297" s="1"/>
  <c r="H298"/>
  <c r="M298" s="1"/>
  <c r="H299"/>
  <c r="M299" s="1"/>
  <c r="H300"/>
  <c r="M300" s="1"/>
  <c r="H301"/>
  <c r="M301" s="1"/>
  <c r="H302"/>
  <c r="M302" s="1"/>
  <c r="H303"/>
  <c r="M303" s="1"/>
  <c r="H304"/>
  <c r="M304" s="1"/>
  <c r="H305"/>
  <c r="M305" s="1"/>
  <c r="H306"/>
  <c r="M306" s="1"/>
  <c r="H307"/>
  <c r="M307" s="1"/>
  <c r="H308"/>
  <c r="M308" s="1"/>
  <c r="H309"/>
  <c r="M309" s="1"/>
  <c r="H310"/>
  <c r="M310" s="1"/>
  <c r="H311"/>
  <c r="M311" s="1"/>
  <c r="H312"/>
  <c r="M312" s="1"/>
  <c r="H313"/>
  <c r="M313" s="1"/>
  <c r="H314"/>
  <c r="M314" s="1"/>
  <c r="H315"/>
  <c r="M315" s="1"/>
  <c r="H316"/>
  <c r="M316" s="1"/>
  <c r="H317"/>
  <c r="M317" s="1"/>
  <c r="H318"/>
  <c r="M318" s="1"/>
  <c r="H319"/>
  <c r="M319" s="1"/>
  <c r="H320"/>
  <c r="M320" s="1"/>
  <c r="H321"/>
  <c r="M321" s="1"/>
  <c r="H322"/>
  <c r="M322" s="1"/>
  <c r="H323"/>
  <c r="M323" s="1"/>
  <c r="H324"/>
  <c r="M324" s="1"/>
  <c r="H325"/>
  <c r="M325" s="1"/>
  <c r="H326"/>
  <c r="M326" s="1"/>
  <c r="H327"/>
  <c r="M327" s="1"/>
  <c r="H328"/>
  <c r="M328" s="1"/>
  <c r="H329"/>
  <c r="M329" s="1"/>
  <c r="H330"/>
  <c r="M330" s="1"/>
  <c r="H331"/>
  <c r="M331" s="1"/>
  <c r="H332"/>
  <c r="M332" s="1"/>
  <c r="H333"/>
  <c r="M333" s="1"/>
  <c r="H334"/>
  <c r="M334" s="1"/>
  <c r="H335"/>
  <c r="M335" s="1"/>
  <c r="H336"/>
  <c r="M336" s="1"/>
  <c r="H337"/>
  <c r="M337" s="1"/>
  <c r="H338"/>
  <c r="M338" s="1"/>
  <c r="H339"/>
  <c r="M339" s="1"/>
  <c r="H340"/>
  <c r="M340" s="1"/>
  <c r="H341"/>
  <c r="M341" s="1"/>
  <c r="H342"/>
  <c r="M342" s="1"/>
  <c r="H343"/>
  <c r="M343" s="1"/>
  <c r="H344"/>
  <c r="M344" s="1"/>
  <c r="H345"/>
  <c r="M345" s="1"/>
  <c r="H346"/>
  <c r="M346" s="1"/>
  <c r="H347"/>
  <c r="M347" s="1"/>
  <c r="H348"/>
  <c r="M348" s="1"/>
  <c r="H349"/>
  <c r="M349" s="1"/>
  <c r="H350"/>
  <c r="M350" s="1"/>
  <c r="H351"/>
  <c r="M351" s="1"/>
  <c r="H352"/>
  <c r="M352" s="1"/>
  <c r="H353"/>
  <c r="M353" s="1"/>
  <c r="H354"/>
  <c r="M354" s="1"/>
  <c r="H355"/>
  <c r="M355" s="1"/>
  <c r="H356"/>
  <c r="M356" s="1"/>
  <c r="H357"/>
  <c r="M357" s="1"/>
  <c r="H358"/>
  <c r="M358" s="1"/>
  <c r="H359"/>
  <c r="M359" s="1"/>
  <c r="H360"/>
  <c r="M360" s="1"/>
  <c r="H361"/>
  <c r="M361" s="1"/>
  <c r="H362"/>
  <c r="M362" s="1"/>
  <c r="H363"/>
  <c r="M363" s="1"/>
  <c r="H364"/>
  <c r="M364" s="1"/>
  <c r="H365"/>
  <c r="M365" s="1"/>
  <c r="H366"/>
  <c r="M366" s="1"/>
  <c r="H367"/>
  <c r="M367" s="1"/>
  <c r="H368"/>
  <c r="M368" s="1"/>
  <c r="H369"/>
  <c r="M369" s="1"/>
  <c r="H370"/>
  <c r="M370" s="1"/>
  <c r="H371"/>
  <c r="M371" s="1"/>
  <c r="H372"/>
  <c r="M372" s="1"/>
  <c r="H373"/>
  <c r="M373" s="1"/>
  <c r="H374"/>
  <c r="M374" s="1"/>
  <c r="H375"/>
  <c r="M375" s="1"/>
  <c r="H376"/>
  <c r="M376" s="1"/>
  <c r="H377"/>
  <c r="M377" s="1"/>
  <c r="H378"/>
  <c r="M378" s="1"/>
  <c r="H379"/>
  <c r="M379" s="1"/>
  <c r="H380"/>
  <c r="M380" s="1"/>
  <c r="H381"/>
  <c r="M381" s="1"/>
  <c r="H382"/>
  <c r="M382" s="1"/>
  <c r="H383"/>
  <c r="M383" s="1"/>
  <c r="H384"/>
  <c r="M384" s="1"/>
  <c r="H385"/>
  <c r="M385" s="1"/>
  <c r="H386"/>
  <c r="M386" s="1"/>
  <c r="H387"/>
  <c r="M387" s="1"/>
  <c r="H388"/>
  <c r="M388" s="1"/>
  <c r="H389"/>
  <c r="M389" s="1"/>
  <c r="H390"/>
  <c r="M390" s="1"/>
  <c r="H391"/>
  <c r="M391" s="1"/>
  <c r="H392"/>
  <c r="M392" s="1"/>
  <c r="H393"/>
  <c r="M393" s="1"/>
  <c r="H394"/>
  <c r="M394" s="1"/>
  <c r="H395"/>
  <c r="M395" s="1"/>
  <c r="H396"/>
  <c r="M396" s="1"/>
  <c r="H397"/>
  <c r="M397" s="1"/>
  <c r="H398"/>
  <c r="M398" s="1"/>
  <c r="H399"/>
  <c r="M399" s="1"/>
  <c r="H400"/>
  <c r="M400" s="1"/>
  <c r="H401"/>
  <c r="M401" s="1"/>
  <c r="H402"/>
  <c r="M402" s="1"/>
  <c r="H403"/>
  <c r="M403" s="1"/>
  <c r="H404"/>
  <c r="M404" s="1"/>
  <c r="H405"/>
  <c r="M405" s="1"/>
  <c r="H406"/>
  <c r="M406" s="1"/>
  <c r="H407"/>
  <c r="M407" s="1"/>
  <c r="H408"/>
  <c r="M408" s="1"/>
  <c r="H409"/>
  <c r="M409" s="1"/>
  <c r="H410"/>
  <c r="M410" s="1"/>
  <c r="H411"/>
  <c r="M411" s="1"/>
  <c r="H412"/>
  <c r="M412" s="1"/>
  <c r="H413"/>
  <c r="M413" s="1"/>
  <c r="H414"/>
  <c r="M414" s="1"/>
  <c r="H415"/>
  <c r="M415" s="1"/>
  <c r="H416"/>
  <c r="M416" s="1"/>
  <c r="H417"/>
  <c r="M417" s="1"/>
  <c r="H418"/>
  <c r="M418" s="1"/>
  <c r="H419"/>
  <c r="M419" s="1"/>
  <c r="H420"/>
  <c r="M420" s="1"/>
  <c r="H421"/>
  <c r="M421" s="1"/>
  <c r="H422"/>
  <c r="M422" s="1"/>
  <c r="H423"/>
  <c r="M423" s="1"/>
  <c r="H424"/>
  <c r="M424" s="1"/>
  <c r="H425"/>
  <c r="M425" s="1"/>
  <c r="H426"/>
  <c r="M426" s="1"/>
  <c r="H427"/>
  <c r="M427" s="1"/>
  <c r="H428"/>
  <c r="M428" s="1"/>
  <c r="H429"/>
  <c r="M429" s="1"/>
  <c r="H430"/>
  <c r="M430" s="1"/>
  <c r="H431"/>
  <c r="M431" s="1"/>
  <c r="H432"/>
  <c r="M432" s="1"/>
  <c r="H433"/>
  <c r="M433" s="1"/>
  <c r="H434"/>
  <c r="M434" s="1"/>
  <c r="H435"/>
  <c r="M435" s="1"/>
  <c r="H436"/>
  <c r="M436" s="1"/>
  <c r="H437"/>
  <c r="M437" s="1"/>
  <c r="H438"/>
  <c r="M438" s="1"/>
  <c r="H439"/>
  <c r="M439" s="1"/>
  <c r="H440"/>
  <c r="M440" s="1"/>
  <c r="H441"/>
  <c r="M441" s="1"/>
  <c r="H442"/>
  <c r="M442" s="1"/>
  <c r="H443"/>
  <c r="M443" s="1"/>
  <c r="H444"/>
  <c r="M444" s="1"/>
  <c r="H445"/>
  <c r="M445" s="1"/>
  <c r="H446"/>
  <c r="M446" s="1"/>
  <c r="H447"/>
  <c r="M447" s="1"/>
  <c r="H448"/>
  <c r="M448" s="1"/>
  <c r="H449"/>
  <c r="M449" s="1"/>
  <c r="H450"/>
  <c r="M450" s="1"/>
  <c r="H451"/>
  <c r="M451" s="1"/>
  <c r="H452"/>
  <c r="M452" s="1"/>
  <c r="H453"/>
  <c r="M453" s="1"/>
  <c r="H454"/>
  <c r="M454" s="1"/>
  <c r="H455"/>
  <c r="M455" s="1"/>
  <c r="H456"/>
  <c r="M456" s="1"/>
  <c r="H457"/>
  <c r="M457" s="1"/>
  <c r="H458"/>
  <c r="M458" s="1"/>
  <c r="H459"/>
  <c r="M459" s="1"/>
  <c r="H460"/>
  <c r="M460" s="1"/>
  <c r="H461"/>
  <c r="M461" s="1"/>
  <c r="H462"/>
  <c r="M462" s="1"/>
  <c r="H463"/>
  <c r="M463" s="1"/>
  <c r="H464"/>
  <c r="M464" s="1"/>
  <c r="H465"/>
  <c r="M465" s="1"/>
  <c r="H466"/>
  <c r="M466" s="1"/>
  <c r="H467"/>
  <c r="M467" s="1"/>
  <c r="H468"/>
  <c r="M468" s="1"/>
  <c r="H469"/>
  <c r="M469" s="1"/>
  <c r="H470"/>
  <c r="M470" s="1"/>
  <c r="H471"/>
  <c r="M471" s="1"/>
  <c r="H472"/>
  <c r="M472" s="1"/>
  <c r="H473"/>
  <c r="M473" s="1"/>
  <c r="H474"/>
  <c r="M474" s="1"/>
  <c r="H475"/>
  <c r="M475" s="1"/>
  <c r="H476"/>
  <c r="M476" s="1"/>
  <c r="H477"/>
  <c r="M477" s="1"/>
  <c r="H478"/>
  <c r="M478" s="1"/>
  <c r="H479"/>
  <c r="M479" s="1"/>
  <c r="H480"/>
  <c r="M480" s="1"/>
  <c r="H481"/>
  <c r="M481" s="1"/>
  <c r="H482"/>
  <c r="M482" s="1"/>
  <c r="H483"/>
  <c r="M483" s="1"/>
  <c r="H484"/>
  <c r="M484" s="1"/>
  <c r="H485"/>
  <c r="M485" s="1"/>
  <c r="H486"/>
  <c r="M486" s="1"/>
  <c r="H487"/>
  <c r="M487" s="1"/>
  <c r="H488"/>
  <c r="M488" s="1"/>
  <c r="H489"/>
  <c r="M489" s="1"/>
  <c r="H490"/>
  <c r="M490" s="1"/>
  <c r="H491"/>
  <c r="M491" s="1"/>
  <c r="H492"/>
  <c r="M492" s="1"/>
  <c r="H493"/>
  <c r="M493" s="1"/>
  <c r="H494"/>
  <c r="M494" s="1"/>
  <c r="H495"/>
  <c r="M495" s="1"/>
  <c r="H496"/>
  <c r="M496" s="1"/>
  <c r="H497"/>
  <c r="M497" s="1"/>
  <c r="H498"/>
  <c r="M498" s="1"/>
  <c r="H499"/>
  <c r="M499" s="1"/>
  <c r="H500"/>
  <c r="M500" s="1"/>
  <c r="H501"/>
  <c r="M501" s="1"/>
  <c r="H502"/>
  <c r="M502" s="1"/>
  <c r="H503"/>
  <c r="M503" s="1"/>
  <c r="H504"/>
  <c r="M504" s="1"/>
  <c r="H505"/>
  <c r="M505" s="1"/>
  <c r="H506"/>
  <c r="M506" s="1"/>
  <c r="H507"/>
  <c r="M507" s="1"/>
  <c r="H508"/>
  <c r="M508" s="1"/>
  <c r="H509"/>
  <c r="M509" s="1"/>
  <c r="H510"/>
  <c r="M510" s="1"/>
  <c r="H511"/>
  <c r="M511" s="1"/>
  <c r="H512"/>
  <c r="M512" s="1"/>
  <c r="H513"/>
  <c r="M513" s="1"/>
  <c r="H514"/>
  <c r="M514" s="1"/>
  <c r="H515"/>
  <c r="M515" s="1"/>
  <c r="H516"/>
  <c r="M516" s="1"/>
  <c r="H517"/>
  <c r="M517" s="1"/>
  <c r="H518"/>
  <c r="M518" s="1"/>
  <c r="H519"/>
  <c r="M519" s="1"/>
  <c r="H520"/>
  <c r="M520" s="1"/>
  <c r="H521"/>
  <c r="M521" s="1"/>
  <c r="H522"/>
  <c r="M522" s="1"/>
  <c r="H523"/>
  <c r="M523" s="1"/>
  <c r="H524"/>
  <c r="M524" s="1"/>
  <c r="H525"/>
  <c r="M525" s="1"/>
  <c r="H526"/>
  <c r="M526" s="1"/>
  <c r="H527"/>
  <c r="M527" s="1"/>
  <c r="H528"/>
  <c r="M528" s="1"/>
  <c r="H529"/>
  <c r="M529" s="1"/>
  <c r="H530"/>
  <c r="M530" s="1"/>
  <c r="H531"/>
  <c r="M531" s="1"/>
  <c r="H532"/>
  <c r="M532" s="1"/>
  <c r="H533"/>
  <c r="M533" s="1"/>
  <c r="H534"/>
  <c r="M534" s="1"/>
  <c r="H535"/>
  <c r="M535" s="1"/>
  <c r="H536"/>
  <c r="M536" s="1"/>
  <c r="H537"/>
  <c r="M537" s="1"/>
  <c r="H538"/>
  <c r="M538" s="1"/>
  <c r="H539"/>
  <c r="M539" s="1"/>
  <c r="H540"/>
  <c r="M540" s="1"/>
  <c r="H541"/>
  <c r="M541" s="1"/>
  <c r="H542"/>
  <c r="M542" s="1"/>
  <c r="H543"/>
  <c r="M543" s="1"/>
  <c r="H544"/>
  <c r="M544" s="1"/>
  <c r="H545"/>
  <c r="M545" s="1"/>
  <c r="H546"/>
  <c r="M546" s="1"/>
  <c r="H547"/>
  <c r="M547" s="1"/>
  <c r="H548"/>
  <c r="M548" s="1"/>
  <c r="H549"/>
  <c r="M549" s="1"/>
  <c r="H550"/>
  <c r="M550" s="1"/>
  <c r="H551"/>
  <c r="M551" s="1"/>
  <c r="H552"/>
  <c r="M552" s="1"/>
  <c r="H553"/>
  <c r="M553" s="1"/>
  <c r="H554"/>
  <c r="M554" s="1"/>
  <c r="H555"/>
  <c r="M555" s="1"/>
  <c r="H556"/>
  <c r="M556" s="1"/>
  <c r="H557"/>
  <c r="M557" s="1"/>
  <c r="H558"/>
  <c r="M558" s="1"/>
  <c r="H559"/>
  <c r="M559" s="1"/>
  <c r="H560"/>
  <c r="M560" s="1"/>
  <c r="H561"/>
  <c r="M561" s="1"/>
  <c r="H562"/>
  <c r="M562" s="1"/>
  <c r="H563"/>
  <c r="M563" s="1"/>
  <c r="H564"/>
  <c r="M564" s="1"/>
  <c r="H565"/>
  <c r="M565" s="1"/>
  <c r="H566"/>
  <c r="M566" s="1"/>
  <c r="H567"/>
  <c r="M567" s="1"/>
  <c r="H568"/>
  <c r="M568" s="1"/>
  <c r="H569"/>
  <c r="M569" s="1"/>
  <c r="H570"/>
  <c r="M570" s="1"/>
  <c r="H571"/>
  <c r="M571" s="1"/>
  <c r="H572"/>
  <c r="M572" s="1"/>
  <c r="H573"/>
  <c r="M573" s="1"/>
  <c r="H574"/>
  <c r="M574" s="1"/>
  <c r="H575"/>
  <c r="M575" s="1"/>
  <c r="H576"/>
  <c r="M576" s="1"/>
  <c r="H577"/>
  <c r="M577" s="1"/>
  <c r="H578"/>
  <c r="M578" s="1"/>
  <c r="H579"/>
  <c r="M579" s="1"/>
  <c r="H580"/>
  <c r="M580" s="1"/>
  <c r="H581"/>
  <c r="M581" s="1"/>
  <c r="H582"/>
  <c r="M582" s="1"/>
  <c r="H583"/>
  <c r="M583" s="1"/>
  <c r="H584"/>
  <c r="M584" s="1"/>
  <c r="H585"/>
  <c r="M585" s="1"/>
  <c r="H586"/>
  <c r="M586" s="1"/>
  <c r="H587"/>
  <c r="M587" s="1"/>
  <c r="H588"/>
  <c r="M588" s="1"/>
  <c r="H589"/>
  <c r="M589" s="1"/>
  <c r="H590"/>
  <c r="M590" s="1"/>
  <c r="H591"/>
  <c r="M591" s="1"/>
  <c r="H592"/>
  <c r="M592" s="1"/>
  <c r="H593"/>
  <c r="M593" s="1"/>
  <c r="H594"/>
  <c r="M594" s="1"/>
  <c r="H595"/>
  <c r="M595" s="1"/>
  <c r="H596"/>
  <c r="M596" s="1"/>
  <c r="H597"/>
  <c r="M597" s="1"/>
  <c r="H598"/>
  <c r="M598" s="1"/>
  <c r="H599"/>
  <c r="M599" s="1"/>
  <c r="H600"/>
  <c r="M600" s="1"/>
  <c r="H601"/>
  <c r="M601" s="1"/>
  <c r="H602"/>
  <c r="M602" s="1"/>
  <c r="H603"/>
  <c r="M603" s="1"/>
  <c r="H604"/>
  <c r="M604" s="1"/>
  <c r="H605"/>
  <c r="M605" s="1"/>
  <c r="H606"/>
  <c r="M606" s="1"/>
  <c r="H607"/>
  <c r="M607" s="1"/>
  <c r="H608"/>
  <c r="M608" s="1"/>
  <c r="H609"/>
  <c r="M609" s="1"/>
  <c r="H610"/>
  <c r="M610" s="1"/>
  <c r="H611"/>
  <c r="M611" s="1"/>
  <c r="H612"/>
  <c r="M612" s="1"/>
  <c r="H613"/>
  <c r="M613" s="1"/>
  <c r="H614"/>
  <c r="M614" s="1"/>
  <c r="H615"/>
  <c r="M615" s="1"/>
  <c r="H616"/>
  <c r="M616" s="1"/>
  <c r="H617"/>
  <c r="M617" s="1"/>
  <c r="H618"/>
  <c r="M618" s="1"/>
  <c r="H619"/>
  <c r="M619" s="1"/>
  <c r="H620"/>
  <c r="M620" s="1"/>
  <c r="H621"/>
  <c r="M621" s="1"/>
  <c r="H622"/>
  <c r="M622" s="1"/>
  <c r="H623"/>
  <c r="M623" s="1"/>
  <c r="H624"/>
  <c r="M624" s="1"/>
  <c r="H625"/>
  <c r="M625" s="1"/>
  <c r="H626"/>
  <c r="M626" s="1"/>
  <c r="H627"/>
  <c r="M627" s="1"/>
  <c r="H628"/>
  <c r="M628" s="1"/>
  <c r="H629"/>
  <c r="M629" s="1"/>
  <c r="H630"/>
  <c r="M630" s="1"/>
  <c r="H631"/>
  <c r="M631" s="1"/>
  <c r="H632"/>
  <c r="M632" s="1"/>
  <c r="H633"/>
  <c r="M633" s="1"/>
  <c r="H634"/>
  <c r="M634" s="1"/>
  <c r="H635"/>
  <c r="M635" s="1"/>
  <c r="H636"/>
  <c r="M636" s="1"/>
  <c r="H637"/>
  <c r="M637" s="1"/>
  <c r="H638"/>
  <c r="M638" s="1"/>
  <c r="H639"/>
  <c r="M639" s="1"/>
  <c r="H640"/>
  <c r="M640" s="1"/>
  <c r="H641"/>
  <c r="M641" s="1"/>
  <c r="H642"/>
  <c r="M642" s="1"/>
  <c r="H643"/>
  <c r="M643" s="1"/>
  <c r="H644"/>
  <c r="M644" s="1"/>
  <c r="H645"/>
  <c r="M645" s="1"/>
  <c r="H646"/>
  <c r="M646" s="1"/>
  <c r="H647"/>
  <c r="M647" s="1"/>
  <c r="H648"/>
  <c r="M648" s="1"/>
  <c r="H649"/>
  <c r="M649" s="1"/>
  <c r="H650"/>
  <c r="M650" s="1"/>
  <c r="H651"/>
  <c r="M651" s="1"/>
  <c r="H652"/>
  <c r="M652" s="1"/>
  <c r="H653"/>
  <c r="M653" s="1"/>
  <c r="H654"/>
  <c r="M654" s="1"/>
  <c r="H655"/>
  <c r="M655" s="1"/>
  <c r="H656"/>
  <c r="M656" s="1"/>
  <c r="H657"/>
  <c r="M657" s="1"/>
  <c r="H658"/>
  <c r="M658" s="1"/>
  <c r="H659"/>
  <c r="M659" s="1"/>
  <c r="H660"/>
  <c r="M660" s="1"/>
  <c r="H661"/>
  <c r="M661" s="1"/>
  <c r="H662"/>
  <c r="M662" s="1"/>
  <c r="H663"/>
  <c r="M663" s="1"/>
  <c r="H664"/>
  <c r="M664" s="1"/>
  <c r="H665"/>
  <c r="M665" s="1"/>
  <c r="H666"/>
  <c r="M666" s="1"/>
  <c r="H667"/>
  <c r="M667" s="1"/>
  <c r="H668"/>
  <c r="M668" s="1"/>
  <c r="H669"/>
  <c r="M669" s="1"/>
  <c r="H670"/>
  <c r="M670" s="1"/>
  <c r="H671"/>
  <c r="M671" s="1"/>
  <c r="H672"/>
  <c r="M672" s="1"/>
  <c r="H673"/>
  <c r="M673" s="1"/>
  <c r="H674"/>
  <c r="M674" s="1"/>
  <c r="H675"/>
  <c r="M675" s="1"/>
  <c r="H676"/>
  <c r="M676" s="1"/>
  <c r="H677"/>
  <c r="M677" s="1"/>
  <c r="H678"/>
  <c r="M678" s="1"/>
  <c r="H679"/>
  <c r="M679" s="1"/>
  <c r="H680"/>
  <c r="M680" s="1"/>
  <c r="H681"/>
  <c r="M681" s="1"/>
  <c r="H682"/>
  <c r="M682" s="1"/>
  <c r="H683"/>
  <c r="M683" s="1"/>
  <c r="H684"/>
  <c r="M684" s="1"/>
  <c r="H685"/>
  <c r="M685" s="1"/>
  <c r="H686"/>
  <c r="M686" s="1"/>
  <c r="H687"/>
  <c r="M687" s="1"/>
  <c r="H688"/>
  <c r="M688" s="1"/>
  <c r="H689"/>
  <c r="M689" s="1"/>
  <c r="H690"/>
  <c r="M690" s="1"/>
  <c r="H691"/>
  <c r="M691" s="1"/>
  <c r="H692"/>
  <c r="M692" s="1"/>
  <c r="H693"/>
  <c r="M693" s="1"/>
  <c r="H694"/>
  <c r="M694" s="1"/>
  <c r="H695"/>
  <c r="M695" s="1"/>
  <c r="H696"/>
  <c r="M696" s="1"/>
  <c r="H697"/>
  <c r="M697" s="1"/>
  <c r="H698"/>
  <c r="M698" s="1"/>
  <c r="H699"/>
  <c r="M699" s="1"/>
  <c r="H700"/>
  <c r="M700" s="1"/>
  <c r="H701"/>
  <c r="M701" s="1"/>
  <c r="H702"/>
  <c r="M702" s="1"/>
  <c r="H703"/>
  <c r="M703" s="1"/>
  <c r="H704"/>
  <c r="M704" s="1"/>
  <c r="H705"/>
  <c r="M705" s="1"/>
  <c r="H706"/>
  <c r="M706" s="1"/>
  <c r="H707"/>
  <c r="M707" s="1"/>
  <c r="H708"/>
  <c r="M708" s="1"/>
  <c r="H709"/>
  <c r="M709" s="1"/>
  <c r="H710"/>
  <c r="M710" s="1"/>
  <c r="H711"/>
  <c r="M711" s="1"/>
  <c r="H712"/>
  <c r="M712" s="1"/>
  <c r="H713"/>
  <c r="M713" s="1"/>
  <c r="H714"/>
  <c r="M714" s="1"/>
  <c r="H715"/>
  <c r="M715" s="1"/>
  <c r="H716"/>
  <c r="M716" s="1"/>
  <c r="H717"/>
  <c r="M717" s="1"/>
  <c r="H718"/>
  <c r="M718" s="1"/>
  <c r="H719"/>
  <c r="M719" s="1"/>
  <c r="H720"/>
  <c r="M720" s="1"/>
  <c r="H721"/>
  <c r="M721" s="1"/>
  <c r="H722"/>
  <c r="M722" s="1"/>
  <c r="H723"/>
  <c r="M723" s="1"/>
  <c r="H724"/>
  <c r="M724" s="1"/>
  <c r="H725"/>
  <c r="M725" s="1"/>
  <c r="H726"/>
  <c r="M726" s="1"/>
  <c r="H727"/>
  <c r="M727" s="1"/>
  <c r="H728"/>
  <c r="M728" s="1"/>
  <c r="H729"/>
  <c r="M729" s="1"/>
  <c r="H730"/>
  <c r="M730" s="1"/>
  <c r="H731"/>
  <c r="M731" s="1"/>
  <c r="H732"/>
  <c r="M732" s="1"/>
  <c r="H733"/>
  <c r="M733" s="1"/>
  <c r="H734"/>
  <c r="M734" s="1"/>
  <c r="H735"/>
  <c r="M735" s="1"/>
  <c r="H736"/>
  <c r="M736" s="1"/>
  <c r="H737"/>
  <c r="M737" s="1"/>
  <c r="H738"/>
  <c r="M738" s="1"/>
  <c r="H739"/>
  <c r="M739" s="1"/>
  <c r="H740"/>
  <c r="M740" s="1"/>
  <c r="H741"/>
  <c r="M741" s="1"/>
  <c r="H742"/>
  <c r="M742" s="1"/>
  <c r="H743"/>
  <c r="M743" s="1"/>
  <c r="H744"/>
  <c r="M744" s="1"/>
  <c r="H745"/>
  <c r="M745" s="1"/>
  <c r="H746"/>
  <c r="M746" s="1"/>
  <c r="H747"/>
  <c r="M747" s="1"/>
  <c r="H748"/>
  <c r="M748" s="1"/>
  <c r="H749"/>
  <c r="M749" s="1"/>
  <c r="H750"/>
  <c r="M750" s="1"/>
  <c r="H751"/>
  <c r="M751" s="1"/>
  <c r="H752"/>
  <c r="M752" s="1"/>
  <c r="H753"/>
  <c r="M753" s="1"/>
  <c r="H754"/>
  <c r="M754" s="1"/>
  <c r="H755"/>
  <c r="M755" s="1"/>
  <c r="H756"/>
  <c r="M756" s="1"/>
  <c r="H757"/>
  <c r="M757" s="1"/>
  <c r="H758"/>
  <c r="M758" s="1"/>
  <c r="H759"/>
  <c r="M759" s="1"/>
  <c r="H760"/>
  <c r="M760" s="1"/>
  <c r="H761"/>
  <c r="M761" s="1"/>
  <c r="H762"/>
  <c r="M762" s="1"/>
  <c r="H763"/>
  <c r="M763" s="1"/>
  <c r="H764"/>
  <c r="M764" s="1"/>
  <c r="H765"/>
  <c r="M765" s="1"/>
  <c r="H766"/>
  <c r="M766" s="1"/>
  <c r="H767"/>
  <c r="M767" s="1"/>
  <c r="H768"/>
  <c r="M768" s="1"/>
  <c r="H769"/>
  <c r="M769" s="1"/>
  <c r="H770"/>
  <c r="M770" s="1"/>
  <c r="H771"/>
  <c r="M771" s="1"/>
  <c r="C5" i="4"/>
  <c r="C7" s="1"/>
  <c r="D2" i="16" s="1"/>
  <c r="C16" i="8" l="1"/>
  <c r="D168" i="16"/>
  <c r="F168" s="1"/>
  <c r="D167"/>
  <c r="F167" s="1"/>
  <c r="D166"/>
  <c r="F166" s="1"/>
  <c r="D164"/>
  <c r="F164" s="1"/>
  <c r="D163"/>
  <c r="F163" s="1"/>
  <c r="D162"/>
  <c r="F162" s="1"/>
  <c r="D161"/>
  <c r="F161" s="1"/>
  <c r="D160"/>
  <c r="F160" s="1"/>
  <c r="D159"/>
  <c r="F159" s="1"/>
  <c r="D158"/>
  <c r="F158" s="1"/>
  <c r="G129" i="13" s="1"/>
  <c r="H129" s="1"/>
  <c r="D157" i="16"/>
  <c r="F157" s="1"/>
  <c r="D156"/>
  <c r="F156" s="1"/>
  <c r="D154"/>
  <c r="F154" s="1"/>
  <c r="D153"/>
  <c r="F153" s="1"/>
  <c r="D152"/>
  <c r="F152" s="1"/>
  <c r="D151"/>
  <c r="F151" s="1"/>
  <c r="D150"/>
  <c r="F150" s="1"/>
  <c r="L68" i="10" s="1"/>
  <c r="D149" i="16"/>
  <c r="F149" s="1"/>
  <c r="D148"/>
  <c r="F148" s="1"/>
  <c r="D147"/>
  <c r="F147" s="1"/>
  <c r="D146"/>
  <c r="F146" s="1"/>
  <c r="D145"/>
  <c r="F145" s="1"/>
  <c r="D144"/>
  <c r="F144" s="1"/>
  <c r="D143"/>
  <c r="F143" s="1"/>
  <c r="D142"/>
  <c r="F142" s="1"/>
  <c r="D141"/>
  <c r="F141" s="1"/>
  <c r="D140"/>
  <c r="F140" s="1"/>
  <c r="D139"/>
  <c r="F139" s="1"/>
  <c r="D137"/>
  <c r="F137" s="1"/>
  <c r="L115" i="10" s="1"/>
  <c r="D136" i="16"/>
  <c r="F136" s="1"/>
  <c r="D135"/>
  <c r="F135" s="1"/>
  <c r="L82" i="10" s="1"/>
  <c r="D134" i="16"/>
  <c r="F134" s="1"/>
  <c r="D133"/>
  <c r="F133" s="1"/>
  <c r="D132"/>
  <c r="F132" s="1"/>
  <c r="D131"/>
  <c r="F131" s="1"/>
  <c r="D130"/>
  <c r="F130" s="1"/>
  <c r="D129"/>
  <c r="F129" s="1"/>
  <c r="D128"/>
  <c r="F128" s="1"/>
  <c r="D127"/>
  <c r="F127" s="1"/>
  <c r="L124" i="11" s="1"/>
  <c r="D126" i="16"/>
  <c r="F126" s="1"/>
  <c r="D124"/>
  <c r="F124" s="1"/>
  <c r="D123"/>
  <c r="F123" s="1"/>
  <c r="D122"/>
  <c r="F122" s="1"/>
  <c r="D121"/>
  <c r="F121" s="1"/>
  <c r="L109" i="10" s="1"/>
  <c r="D120" i="16"/>
  <c r="F120" s="1"/>
  <c r="D119"/>
  <c r="F119" s="1"/>
  <c r="D118"/>
  <c r="F118" s="1"/>
  <c r="D117"/>
  <c r="F117" s="1"/>
  <c r="D115"/>
  <c r="F115" s="1"/>
  <c r="D114"/>
  <c r="F114" s="1"/>
  <c r="D113"/>
  <c r="F113" s="1"/>
  <c r="D112"/>
  <c r="F112" s="1"/>
  <c r="D111"/>
  <c r="F111" s="1"/>
  <c r="D110"/>
  <c r="F110" s="1"/>
  <c r="D108"/>
  <c r="F108" s="1"/>
  <c r="D107"/>
  <c r="F107" s="1"/>
  <c r="D106"/>
  <c r="F106" s="1"/>
  <c r="D105"/>
  <c r="F105" s="1"/>
  <c r="D103"/>
  <c r="F103" s="1"/>
  <c r="D102"/>
  <c r="F102" s="1"/>
  <c r="D101"/>
  <c r="F101" s="1"/>
  <c r="D100"/>
  <c r="F100" s="1"/>
  <c r="D99"/>
  <c r="F99" s="1"/>
  <c r="D98"/>
  <c r="F98" s="1"/>
  <c r="D97"/>
  <c r="F97" s="1"/>
  <c r="D96"/>
  <c r="F96" s="1"/>
  <c r="L101" i="11" s="1"/>
  <c r="D95" i="16"/>
  <c r="F95" s="1"/>
  <c r="D94"/>
  <c r="F94" s="1"/>
  <c r="D93"/>
  <c r="F93" s="1"/>
  <c r="D92"/>
  <c r="F92" s="1"/>
  <c r="D91"/>
  <c r="F91" s="1"/>
  <c r="D90"/>
  <c r="F90" s="1"/>
  <c r="D89"/>
  <c r="F89" s="1"/>
  <c r="D88"/>
  <c r="F88" s="1"/>
  <c r="D87"/>
  <c r="F87" s="1"/>
  <c r="G20" i="12" s="1"/>
  <c r="H20" s="1"/>
  <c r="D86" i="16"/>
  <c r="F86" s="1"/>
  <c r="D85"/>
  <c r="F85" s="1"/>
  <c r="D84"/>
  <c r="F84" s="1"/>
  <c r="D82"/>
  <c r="F82" s="1"/>
  <c r="D81"/>
  <c r="F81" s="1"/>
  <c r="D80"/>
  <c r="F80" s="1"/>
  <c r="D79"/>
  <c r="F79" s="1"/>
  <c r="L86" i="11" s="1"/>
  <c r="D78" i="16"/>
  <c r="F78" s="1"/>
  <c r="D77"/>
  <c r="F77" s="1"/>
  <c r="D76"/>
  <c r="F76" s="1"/>
  <c r="D75"/>
  <c r="F75" s="1"/>
  <c r="D74"/>
  <c r="F74" s="1"/>
  <c r="D73"/>
  <c r="F73" s="1"/>
  <c r="D72"/>
  <c r="F72" s="1"/>
  <c r="D71"/>
  <c r="F71" s="1"/>
  <c r="G146" i="13" s="1"/>
  <c r="H146" s="1"/>
  <c r="D70" i="16"/>
  <c r="F70" s="1"/>
  <c r="D69"/>
  <c r="F69" s="1"/>
  <c r="D68"/>
  <c r="F68" s="1"/>
  <c r="D67"/>
  <c r="F67" s="1"/>
  <c r="D65"/>
  <c r="F65" s="1"/>
  <c r="L88" i="10" s="1"/>
  <c r="D64" i="16"/>
  <c r="F64" s="1"/>
  <c r="D63"/>
  <c r="F63" s="1"/>
  <c r="D62"/>
  <c r="F62" s="1"/>
  <c r="D61"/>
  <c r="F61" s="1"/>
  <c r="D60"/>
  <c r="F60" s="1"/>
  <c r="D58"/>
  <c r="F58" s="1"/>
  <c r="D57"/>
  <c r="F57" s="1"/>
  <c r="D56"/>
  <c r="F56" s="1"/>
  <c r="D55"/>
  <c r="F55" s="1"/>
  <c r="D54"/>
  <c r="F54" s="1"/>
  <c r="L63" i="11" s="1"/>
  <c r="D53" i="16"/>
  <c r="F53" s="1"/>
  <c r="D52"/>
  <c r="F52" s="1"/>
  <c r="D51"/>
  <c r="F51" s="1"/>
  <c r="D49"/>
  <c r="F49" s="1"/>
  <c r="D48"/>
  <c r="F48" s="1"/>
  <c r="D47"/>
  <c r="F47" s="1"/>
  <c r="D46"/>
  <c r="F46" s="1"/>
  <c r="D45"/>
  <c r="F45" s="1"/>
  <c r="D44"/>
  <c r="F44" s="1"/>
  <c r="D43"/>
  <c r="F43" s="1"/>
  <c r="D41"/>
  <c r="D40"/>
  <c r="D39"/>
  <c r="D38"/>
  <c r="D37"/>
  <c r="F37" s="1"/>
  <c r="D36"/>
  <c r="F36" s="1"/>
  <c r="D35"/>
  <c r="D34"/>
  <c r="D33"/>
  <c r="F33" s="1"/>
  <c r="D31"/>
  <c r="F31" s="1"/>
  <c r="D30"/>
  <c r="F30" s="1"/>
  <c r="D29"/>
  <c r="F29" s="1"/>
  <c r="D28"/>
  <c r="F28" s="1"/>
  <c r="D27"/>
  <c r="F27" s="1"/>
  <c r="D26"/>
  <c r="F26" s="1"/>
  <c r="D25"/>
  <c r="F25" s="1"/>
  <c r="D23"/>
  <c r="D22"/>
  <c r="D21"/>
  <c r="D20"/>
  <c r="F20" s="1"/>
  <c r="D18"/>
  <c r="F18" s="1"/>
  <c r="G133" i="12" s="1"/>
  <c r="H133" s="1"/>
  <c r="D17" i="16"/>
  <c r="F17" s="1"/>
  <c r="D16"/>
  <c r="F16" s="1"/>
  <c r="D15"/>
  <c r="F15" s="1"/>
  <c r="D14"/>
  <c r="F14" s="1"/>
  <c r="D12"/>
  <c r="F12" s="1"/>
  <c r="L67" i="11" s="1"/>
  <c r="D11" i="16"/>
  <c r="F11" s="1"/>
  <c r="D10"/>
  <c r="F10" s="1"/>
  <c r="D9"/>
  <c r="F9" s="1"/>
  <c r="D8"/>
  <c r="F8" s="1"/>
  <c r="D6"/>
  <c r="D5"/>
  <c r="D4"/>
  <c r="D3"/>
  <c r="F2"/>
  <c r="S37" i="8"/>
  <c r="I10" s="1"/>
  <c r="S19"/>
  <c r="S91"/>
  <c r="S85"/>
  <c r="S157"/>
  <c r="S99"/>
  <c r="S68"/>
  <c r="S16"/>
  <c r="S28"/>
  <c r="S29"/>
  <c r="S10"/>
  <c r="S21"/>
  <c r="S106"/>
  <c r="F39" i="16"/>
  <c r="F35"/>
  <c r="L76" i="11" s="1"/>
  <c r="F34" i="16"/>
  <c r="F22"/>
  <c r="F21"/>
  <c r="S45" i="8"/>
  <c r="I11" s="1"/>
  <c r="S171"/>
  <c r="I23" s="1"/>
  <c r="R33"/>
  <c r="R15"/>
  <c r="S53"/>
  <c r="S79"/>
  <c r="S102"/>
  <c r="S15"/>
  <c r="S26"/>
  <c r="S131"/>
  <c r="S22"/>
  <c r="S141"/>
  <c r="S31"/>
  <c r="S34"/>
  <c r="F41" i="16"/>
  <c r="F40"/>
  <c r="F6"/>
  <c r="F5"/>
  <c r="F4"/>
  <c r="F3"/>
  <c r="I14" i="8"/>
  <c r="I13"/>
  <c r="I15"/>
  <c r="I20"/>
  <c r="I8"/>
  <c r="I21"/>
  <c r="R99"/>
  <c r="R58"/>
  <c r="R29"/>
  <c r="R34"/>
  <c r="R21"/>
  <c r="R68"/>
  <c r="G14" s="1"/>
  <c r="R85"/>
  <c r="G15" s="1"/>
  <c r="R157"/>
  <c r="G21" s="1"/>
  <c r="R26"/>
  <c r="R10"/>
  <c r="R31"/>
  <c r="G20"/>
  <c r="R94"/>
  <c r="R27"/>
  <c r="R22"/>
  <c r="G8" s="1"/>
  <c r="R106"/>
  <c r="R61"/>
  <c r="R16"/>
  <c r="F104" i="16"/>
  <c r="F32"/>
  <c r="F19"/>
  <c r="F165"/>
  <c r="F138"/>
  <c r="L13" i="10" s="1"/>
  <c r="F116" i="16"/>
  <c r="F59"/>
  <c r="F38"/>
  <c r="F23"/>
  <c r="F50"/>
  <c r="F169"/>
  <c r="F155"/>
  <c r="F125"/>
  <c r="F109"/>
  <c r="F83"/>
  <c r="F7"/>
  <c r="F13"/>
  <c r="G116" i="12"/>
  <c r="H116" s="1"/>
  <c r="G128" i="13"/>
  <c r="H128" s="1"/>
  <c r="G10"/>
  <c r="H10" s="1"/>
  <c r="G130"/>
  <c r="H130" s="1"/>
  <c r="G65" i="12"/>
  <c r="H65" s="1"/>
  <c r="M88" i="10"/>
  <c r="G115" i="13"/>
  <c r="H115" s="1"/>
  <c r="G92" i="12"/>
  <c r="H92" s="1"/>
  <c r="G100" i="13"/>
  <c r="H100" s="1"/>
  <c r="M67" i="11"/>
  <c r="M124"/>
  <c r="G57" i="13"/>
  <c r="H57" s="1"/>
  <c r="G89"/>
  <c r="H89" s="1"/>
  <c r="G20"/>
  <c r="H20" s="1"/>
  <c r="G21" i="12"/>
  <c r="H21" s="1"/>
  <c r="G87" i="13"/>
  <c r="H87" s="1"/>
  <c r="G38" i="12"/>
  <c r="H38" s="1"/>
  <c r="G80"/>
  <c r="H80" s="1"/>
  <c r="G105"/>
  <c r="H105" s="1"/>
  <c r="M115" i="10"/>
  <c r="G40" i="13"/>
  <c r="H40" s="1"/>
  <c r="G50" i="12"/>
  <c r="H50" s="1"/>
  <c r="G103" i="13"/>
  <c r="H103" s="1"/>
  <c r="G53"/>
  <c r="H53" s="1"/>
  <c r="G48" i="12"/>
  <c r="H48" s="1"/>
  <c r="G70" i="13"/>
  <c r="H70" s="1"/>
  <c r="G63" i="12"/>
  <c r="H63" s="1"/>
  <c r="G38" i="13"/>
  <c r="H38" s="1"/>
  <c r="G5"/>
  <c r="H5" s="1"/>
  <c r="G22"/>
  <c r="H22" s="1"/>
  <c r="G73"/>
  <c r="H73" s="1"/>
  <c r="G133"/>
  <c r="H133" s="1"/>
  <c r="G5" i="12"/>
  <c r="H5" s="1"/>
  <c r="G23"/>
  <c r="H23" s="1"/>
  <c r="G66"/>
  <c r="H66" s="1"/>
  <c r="G121"/>
  <c r="H121" s="1"/>
  <c r="G131"/>
  <c r="H131" s="1"/>
  <c r="G34" i="13"/>
  <c r="H34" s="1"/>
  <c r="G41"/>
  <c r="H41" s="1"/>
  <c r="G88"/>
  <c r="H88" s="1"/>
  <c r="G144"/>
  <c r="H144" s="1"/>
  <c r="G39" i="12"/>
  <c r="H39" s="1"/>
  <c r="G81"/>
  <c r="H81" s="1"/>
  <c r="G94"/>
  <c r="H94" s="1"/>
  <c r="G106"/>
  <c r="H106" s="1"/>
  <c r="G19" i="13"/>
  <c r="H19" s="1"/>
  <c r="G48"/>
  <c r="H48" s="1"/>
  <c r="G112"/>
  <c r="H112" s="1"/>
  <c r="M82" i="10"/>
  <c r="M101" i="11"/>
  <c r="M33" i="8"/>
  <c r="G116" i="13"/>
  <c r="H116" s="1"/>
  <c r="G24"/>
  <c r="H24" s="1"/>
  <c r="G78" i="12"/>
  <c r="H78" s="1"/>
  <c r="M76" i="11"/>
  <c r="G71" i="13"/>
  <c r="H71" s="1"/>
  <c r="G85"/>
  <c r="H85" s="1"/>
  <c r="G25" i="12"/>
  <c r="H25" s="1"/>
  <c r="G64"/>
  <c r="H64" s="1"/>
  <c r="G101"/>
  <c r="H101" s="1"/>
  <c r="G110" i="13"/>
  <c r="H110" s="1"/>
  <c r="G99"/>
  <c r="H99" s="1"/>
  <c r="G91" i="12"/>
  <c r="H91" s="1"/>
  <c r="G69" i="13"/>
  <c r="H69" s="1"/>
  <c r="G143"/>
  <c r="H143" s="1"/>
  <c r="G130" i="12"/>
  <c r="H130" s="1"/>
  <c r="M13" i="10"/>
  <c r="N33" i="8"/>
  <c r="G58" i="13"/>
  <c r="H58" s="1"/>
  <c r="G52" i="12"/>
  <c r="H52" s="1"/>
  <c r="G36" i="13"/>
  <c r="H36" s="1"/>
  <c r="M68" i="10"/>
  <c r="M131" i="11"/>
  <c r="M128"/>
  <c r="M86"/>
  <c r="M63"/>
  <c r="M109" i="10"/>
  <c r="G6" i="13"/>
  <c r="H6" s="1"/>
  <c r="G21"/>
  <c r="H21" s="1"/>
  <c r="G37"/>
  <c r="H37" s="1"/>
  <c r="G49"/>
  <c r="H49" s="1"/>
  <c r="G50"/>
  <c r="H50" s="1"/>
  <c r="G51"/>
  <c r="H51" s="1"/>
  <c r="G52"/>
  <c r="H52" s="1"/>
  <c r="G67"/>
  <c r="H67" s="1"/>
  <c r="G68"/>
  <c r="H68" s="1"/>
  <c r="G102"/>
  <c r="H102" s="1"/>
  <c r="G111"/>
  <c r="H111" s="1"/>
  <c r="G113"/>
  <c r="H113" s="1"/>
  <c r="G114"/>
  <c r="H114" s="1"/>
  <c r="G126"/>
  <c r="H126" s="1"/>
  <c r="G145"/>
  <c r="H145" s="1"/>
  <c r="G6" i="12"/>
  <c r="H6" s="1"/>
  <c r="G22"/>
  <c r="H22" s="1"/>
  <c r="G76"/>
  <c r="H76" s="1"/>
  <c r="G89"/>
  <c r="H89" s="1"/>
  <c r="G90"/>
  <c r="H90" s="1"/>
  <c r="G114"/>
  <c r="H114" s="1"/>
  <c r="G132"/>
  <c r="H132" s="1"/>
  <c r="H135" s="1"/>
  <c r="M14" i="8" s="1"/>
  <c r="O14" s="1"/>
  <c r="G32" i="13"/>
  <c r="H32" s="1"/>
  <c r="G33"/>
  <c r="H33" s="1"/>
  <c r="G35"/>
  <c r="H35" s="1"/>
  <c r="G83"/>
  <c r="H83" s="1"/>
  <c r="G97"/>
  <c r="H97" s="1"/>
  <c r="G98"/>
  <c r="H98" s="1"/>
  <c r="G33" i="12"/>
  <c r="H33" s="1"/>
  <c r="G34"/>
  <c r="H34" s="1"/>
  <c r="G35"/>
  <c r="H35" s="1"/>
  <c r="G47"/>
  <c r="H47" s="1"/>
  <c r="G61"/>
  <c r="H61" s="1"/>
  <c r="G62"/>
  <c r="H62" s="1"/>
  <c r="G55" i="13"/>
  <c r="H55" s="1"/>
  <c r="G74"/>
  <c r="H74" s="1"/>
  <c r="G11"/>
  <c r="H11" s="1"/>
  <c r="G59"/>
  <c r="H59" s="1"/>
  <c r="G118"/>
  <c r="H118" s="1"/>
  <c r="G136"/>
  <c r="H136" s="1"/>
  <c r="G11" i="12"/>
  <c r="H11" s="1"/>
  <c r="G149" i="13"/>
  <c r="H149" s="1"/>
  <c r="G53" i="12"/>
  <c r="H53" s="1"/>
  <c r="G75" i="13"/>
  <c r="H75" s="1"/>
  <c r="G36" i="12"/>
  <c r="H36" s="1"/>
  <c r="G39" i="13"/>
  <c r="H39" s="1"/>
  <c r="G49" i="12"/>
  <c r="H49" s="1"/>
  <c r="G79"/>
  <c r="H79" s="1"/>
  <c r="G86" i="13"/>
  <c r="H86" s="1"/>
  <c r="G37" i="12"/>
  <c r="H37" s="1"/>
  <c r="G88"/>
  <c r="H88" s="1"/>
  <c r="G96" i="13"/>
  <c r="H96" s="1"/>
  <c r="L7" i="11" l="1"/>
  <c r="L8"/>
  <c r="L9"/>
  <c r="L14" i="10"/>
  <c r="M14" s="1"/>
  <c r="L15"/>
  <c r="L10" i="11"/>
  <c r="L11"/>
  <c r="L16" i="10"/>
  <c r="L17"/>
  <c r="L18"/>
  <c r="L19"/>
  <c r="L5" i="11"/>
  <c r="L6"/>
  <c r="L7" i="10"/>
  <c r="L8"/>
  <c r="L9"/>
  <c r="L10"/>
  <c r="L11"/>
  <c r="L12"/>
  <c r="G127" i="13"/>
  <c r="H127" s="1"/>
  <c r="L30" i="11"/>
  <c r="M30" s="1"/>
  <c r="L36" i="10"/>
  <c r="L37"/>
  <c r="L66" i="11"/>
  <c r="M66" s="1"/>
  <c r="L71" i="10"/>
  <c r="M71" s="1"/>
  <c r="L38"/>
  <c r="M38" s="1"/>
  <c r="L39"/>
  <c r="M39" s="1"/>
  <c r="L19" i="11"/>
  <c r="M19" s="1"/>
  <c r="L20"/>
  <c r="M20" s="1"/>
  <c r="L21"/>
  <c r="M21" s="1"/>
  <c r="L22"/>
  <c r="M22" s="1"/>
  <c r="L23"/>
  <c r="M23" s="1"/>
  <c r="L24"/>
  <c r="M24" s="1"/>
  <c r="L24" i="10"/>
  <c r="M24" s="1"/>
  <c r="L25"/>
  <c r="M25" s="1"/>
  <c r="L26"/>
  <c r="M26" s="1"/>
  <c r="L27"/>
  <c r="M27" s="1"/>
  <c r="L28"/>
  <c r="M28" s="1"/>
  <c r="L25" i="11"/>
  <c r="M25" s="1"/>
  <c r="L26"/>
  <c r="M26" s="1"/>
  <c r="L27"/>
  <c r="M27" s="1"/>
  <c r="L28"/>
  <c r="M28" s="1"/>
  <c r="L29"/>
  <c r="M29" s="1"/>
  <c r="L29" i="10"/>
  <c r="M29" s="1"/>
  <c r="L30"/>
  <c r="M30" s="1"/>
  <c r="L31"/>
  <c r="M31" s="1"/>
  <c r="L32"/>
  <c r="M32" s="1"/>
  <c r="L33"/>
  <c r="M33" s="1"/>
  <c r="L34"/>
  <c r="M34" s="1"/>
  <c r="L35"/>
  <c r="M35" s="1"/>
  <c r="L41" i="11"/>
  <c r="L42"/>
  <c r="L43"/>
  <c r="L44"/>
  <c r="L45"/>
  <c r="M45" s="1"/>
  <c r="L46"/>
  <c r="L47"/>
  <c r="L48"/>
  <c r="M48" s="1"/>
  <c r="L49"/>
  <c r="L50"/>
  <c r="L51"/>
  <c r="L52"/>
  <c r="L53"/>
  <c r="M53" s="1"/>
  <c r="L31"/>
  <c r="L32"/>
  <c r="M32" s="1"/>
  <c r="L33"/>
  <c r="L34"/>
  <c r="L35"/>
  <c r="L36"/>
  <c r="L37"/>
  <c r="M37" s="1"/>
  <c r="L38"/>
  <c r="L39"/>
  <c r="L40"/>
  <c r="M40" s="1"/>
  <c r="L40" i="10"/>
  <c r="M40" s="1"/>
  <c r="L41"/>
  <c r="M41" s="1"/>
  <c r="L42"/>
  <c r="M42" s="1"/>
  <c r="L43"/>
  <c r="M43" s="1"/>
  <c r="L44"/>
  <c r="M44" s="1"/>
  <c r="L45"/>
  <c r="L46"/>
  <c r="M46" s="1"/>
  <c r="L47"/>
  <c r="L48"/>
  <c r="M48" s="1"/>
  <c r="L49"/>
  <c r="L50"/>
  <c r="M50" s="1"/>
  <c r="L51"/>
  <c r="L52"/>
  <c r="M52" s="1"/>
  <c r="L53"/>
  <c r="L54"/>
  <c r="M54" s="1"/>
  <c r="L55"/>
  <c r="L56"/>
  <c r="M56" s="1"/>
  <c r="L57"/>
  <c r="M57" s="1"/>
  <c r="L58"/>
  <c r="M58" s="1"/>
  <c r="L59"/>
  <c r="M59" s="1"/>
  <c r="L60"/>
  <c r="M60" s="1"/>
  <c r="L61"/>
  <c r="L62"/>
  <c r="M62" s="1"/>
  <c r="L63"/>
  <c r="L64"/>
  <c r="M64" s="1"/>
  <c r="L68" i="11"/>
  <c r="M68" s="1"/>
  <c r="L69"/>
  <c r="M69" s="1"/>
  <c r="L70"/>
  <c r="M70" s="1"/>
  <c r="L71"/>
  <c r="M71" s="1"/>
  <c r="L72"/>
  <c r="M72" s="1"/>
  <c r="L73"/>
  <c r="M73" s="1"/>
  <c r="L72" i="10"/>
  <c r="M72" s="1"/>
  <c r="L73"/>
  <c r="M73" s="1"/>
  <c r="L91" i="11"/>
  <c r="M91" s="1"/>
  <c r="L92"/>
  <c r="M92" s="1"/>
  <c r="L93"/>
  <c r="M93" s="1"/>
  <c r="L94"/>
  <c r="M94" s="1"/>
  <c r="L95"/>
  <c r="M95" s="1"/>
  <c r="L96"/>
  <c r="M96" s="1"/>
  <c r="L97"/>
  <c r="M97" s="1"/>
  <c r="L98"/>
  <c r="M98" s="1"/>
  <c r="L99"/>
  <c r="M99" s="1"/>
  <c r="L100"/>
  <c r="M100" s="1"/>
  <c r="L94" i="10"/>
  <c r="M94" s="1"/>
  <c r="L95"/>
  <c r="M95" s="1"/>
  <c r="L96"/>
  <c r="M96" s="1"/>
  <c r="L97"/>
  <c r="M97" s="1"/>
  <c r="L89" i="11"/>
  <c r="M89" s="1"/>
  <c r="L90"/>
  <c r="M90" s="1"/>
  <c r="L93" i="10"/>
  <c r="M93" s="1"/>
  <c r="L55" i="11"/>
  <c r="L56"/>
  <c r="L57"/>
  <c r="L58"/>
  <c r="L59"/>
  <c r="L66" i="10"/>
  <c r="L67"/>
  <c r="L75" i="11"/>
  <c r="M75" s="1"/>
  <c r="L79" i="10"/>
  <c r="M79" s="1"/>
  <c r="L80"/>
  <c r="M80" s="1"/>
  <c r="L81"/>
  <c r="M81" s="1"/>
  <c r="L80" i="11"/>
  <c r="M80" s="1"/>
  <c r="L81"/>
  <c r="M81" s="1"/>
  <c r="L82"/>
  <c r="M82" s="1"/>
  <c r="L83"/>
  <c r="M83" s="1"/>
  <c r="L84"/>
  <c r="M84" s="1"/>
  <c r="L85" i="10"/>
  <c r="M85" s="1"/>
  <c r="L86"/>
  <c r="M86" s="1"/>
  <c r="L87"/>
  <c r="M87" s="1"/>
  <c r="L110" i="11"/>
  <c r="M110" s="1"/>
  <c r="L111"/>
  <c r="M111" s="1"/>
  <c r="L112"/>
  <c r="M112" s="1"/>
  <c r="L113"/>
  <c r="M113" s="1"/>
  <c r="L102" i="10"/>
  <c r="M102" s="1"/>
  <c r="L103"/>
  <c r="M103" s="1"/>
  <c r="L104"/>
  <c r="M104" s="1"/>
  <c r="L105"/>
  <c r="M105" s="1"/>
  <c r="L106"/>
  <c r="M106" s="1"/>
  <c r="L114" i="11"/>
  <c r="M114" s="1"/>
  <c r="L107" i="10"/>
  <c r="M107" s="1"/>
  <c r="L108"/>
  <c r="M108" s="1"/>
  <c r="L77" i="11"/>
  <c r="M77" s="1"/>
  <c r="L83" i="10"/>
  <c r="M83" s="1"/>
  <c r="L115" i="11"/>
  <c r="M115" s="1"/>
  <c r="L116"/>
  <c r="M116" s="1"/>
  <c r="L110" i="10"/>
  <c r="M110" s="1"/>
  <c r="L74" i="11"/>
  <c r="M74" s="1"/>
  <c r="L74" i="10"/>
  <c r="M74" s="1"/>
  <c r="L75"/>
  <c r="M75" s="1"/>
  <c r="L76"/>
  <c r="M76" s="1"/>
  <c r="L77"/>
  <c r="M77" s="1"/>
  <c r="L78"/>
  <c r="M78" s="1"/>
  <c r="L106" i="11"/>
  <c r="M106" s="1"/>
  <c r="L101" i="10"/>
  <c r="M101" s="1"/>
  <c r="L54" i="11"/>
  <c r="M54" s="1"/>
  <c r="L65" i="10"/>
  <c r="M65" s="1"/>
  <c r="L78" i="11"/>
  <c r="M78" s="1"/>
  <c r="L79"/>
  <c r="M79" s="1"/>
  <c r="L84" i="10"/>
  <c r="M84" s="1"/>
  <c r="L122" i="11"/>
  <c r="M122" s="1"/>
  <c r="L113" i="10"/>
  <c r="M113" s="1"/>
  <c r="L123" i="11"/>
  <c r="M123" s="1"/>
  <c r="L114" i="10"/>
  <c r="M114" s="1"/>
  <c r="L62" i="11"/>
  <c r="M62" s="1"/>
  <c r="L69" i="10"/>
  <c r="M69" s="1"/>
  <c r="L64" i="11"/>
  <c r="M64" s="1"/>
  <c r="L65"/>
  <c r="M65" s="1"/>
  <c r="L70" i="10"/>
  <c r="M70" s="1"/>
  <c r="L85" i="11"/>
  <c r="M85" s="1"/>
  <c r="L89" i="10"/>
  <c r="M89" s="1"/>
  <c r="L90"/>
  <c r="M90" s="1"/>
  <c r="L88" i="11"/>
  <c r="M88" s="1"/>
  <c r="L92" i="10"/>
  <c r="M92" s="1"/>
  <c r="L102" i="11"/>
  <c r="M102" s="1"/>
  <c r="L103"/>
  <c r="M103" s="1"/>
  <c r="L104"/>
  <c r="M104" s="1"/>
  <c r="L105"/>
  <c r="M105" s="1"/>
  <c r="L98" i="10"/>
  <c r="M98" s="1"/>
  <c r="L99"/>
  <c r="M99" s="1"/>
  <c r="L100"/>
  <c r="M100" s="1"/>
  <c r="L117" i="11"/>
  <c r="M117" s="1"/>
  <c r="L118"/>
  <c r="M118" s="1"/>
  <c r="L111" i="10"/>
  <c r="M111" s="1"/>
  <c r="L119" i="11"/>
  <c r="M119" s="1"/>
  <c r="L120"/>
  <c r="M120" s="1"/>
  <c r="L121"/>
  <c r="M121" s="1"/>
  <c r="L112" i="10"/>
  <c r="M112" s="1"/>
  <c r="L107" i="11"/>
  <c r="M107" s="1"/>
  <c r="L108"/>
  <c r="M108" s="1"/>
  <c r="L109"/>
  <c r="M109" s="1"/>
  <c r="L87"/>
  <c r="M87" s="1"/>
  <c r="L91" i="10"/>
  <c r="M91" s="1"/>
  <c r="L60" i="11"/>
  <c r="M60" s="1"/>
  <c r="L61"/>
  <c r="M61" s="1"/>
  <c r="G8" i="13"/>
  <c r="H8" s="1"/>
  <c r="G93" i="12"/>
  <c r="H93" s="1"/>
  <c r="H96" s="1"/>
  <c r="M11" i="8" s="1"/>
  <c r="O11" s="1"/>
  <c r="G132" i="13"/>
  <c r="H132" s="1"/>
  <c r="F24" i="16"/>
  <c r="M58" i="11"/>
  <c r="M56"/>
  <c r="G4" i="13"/>
  <c r="H4" s="1"/>
  <c r="G31"/>
  <c r="H31" s="1"/>
  <c r="G66"/>
  <c r="H66" s="1"/>
  <c r="G125"/>
  <c r="H125" s="1"/>
  <c r="G60" i="12"/>
  <c r="H60" s="1"/>
  <c r="G113"/>
  <c r="H113" s="1"/>
  <c r="M59" i="11"/>
  <c r="M57"/>
  <c r="M55"/>
  <c r="G4" i="12"/>
  <c r="H4" s="1"/>
  <c r="G32"/>
  <c r="H32" s="1"/>
  <c r="G46"/>
  <c r="H46" s="1"/>
  <c r="M66" i="10"/>
  <c r="F42" i="16"/>
  <c r="G51" i="12"/>
  <c r="H51" s="1"/>
  <c r="G67"/>
  <c r="H67" s="1"/>
  <c r="G102"/>
  <c r="H102" s="1"/>
  <c r="G122"/>
  <c r="H122" s="1"/>
  <c r="F66" i="16"/>
  <c r="G68" i="12"/>
  <c r="H68" s="1"/>
  <c r="G123"/>
  <c r="H123" s="1"/>
  <c r="G12"/>
  <c r="H12" s="1"/>
  <c r="G104"/>
  <c r="H104" s="1"/>
  <c r="G117"/>
  <c r="H117" s="1"/>
  <c r="G72" i="13"/>
  <c r="H72" s="1"/>
  <c r="G7" i="12"/>
  <c r="H7" s="1"/>
  <c r="G118"/>
  <c r="H118" s="1"/>
  <c r="G101" i="13"/>
  <c r="H101" s="1"/>
  <c r="G7" i="8"/>
  <c r="G9"/>
  <c r="I16"/>
  <c r="G13"/>
  <c r="I9"/>
  <c r="G8" i="12"/>
  <c r="H8" s="1"/>
  <c r="G103"/>
  <c r="H103" s="1"/>
  <c r="H108" s="1"/>
  <c r="M12" i="8" s="1"/>
  <c r="O12" s="1"/>
  <c r="G120" i="12"/>
  <c r="H120" s="1"/>
  <c r="G23" i="13"/>
  <c r="H23" s="1"/>
  <c r="G117"/>
  <c r="H117" s="1"/>
  <c r="G135"/>
  <c r="H135" s="1"/>
  <c r="G10" i="12"/>
  <c r="H10" s="1"/>
  <c r="G115"/>
  <c r="H115" s="1"/>
  <c r="H125" s="1"/>
  <c r="M13" i="8" s="1"/>
  <c r="O13" s="1"/>
  <c r="G7" i="13"/>
  <c r="H7" s="1"/>
  <c r="G54"/>
  <c r="H54" s="1"/>
  <c r="G16" i="8"/>
  <c r="I6"/>
  <c r="I7"/>
  <c r="G6"/>
  <c r="H77" i="13"/>
  <c r="M22" i="8" s="1"/>
  <c r="O22" s="1"/>
  <c r="H70" i="12"/>
  <c r="M9" i="8" s="1"/>
  <c r="O9" s="1"/>
  <c r="M51" i="10"/>
  <c r="M33" i="11"/>
  <c r="M41"/>
  <c r="M49"/>
  <c r="M61" i="10"/>
  <c r="M49"/>
  <c r="M36" i="11"/>
  <c r="M44"/>
  <c r="M52"/>
  <c r="G56" i="13"/>
  <c r="H56" s="1"/>
  <c r="H55" i="12"/>
  <c r="M8" i="8" s="1"/>
  <c r="O8" s="1"/>
  <c r="H105" i="13"/>
  <c r="M24" i="8" s="1"/>
  <c r="O24" s="1"/>
  <c r="M55" i="10"/>
  <c r="M47"/>
  <c r="M31" i="11"/>
  <c r="M35"/>
  <c r="M39"/>
  <c r="M43"/>
  <c r="M47"/>
  <c r="M51"/>
  <c r="G134" i="13"/>
  <c r="H134" s="1"/>
  <c r="M63" i="10"/>
  <c r="M53"/>
  <c r="M45"/>
  <c r="M34" i="11"/>
  <c r="M38"/>
  <c r="M42"/>
  <c r="M46"/>
  <c r="M50"/>
  <c r="G147" i="13"/>
  <c r="H147" s="1"/>
  <c r="M11" i="11"/>
  <c r="M10"/>
  <c r="M9"/>
  <c r="M7"/>
  <c r="M15" i="10"/>
  <c r="M8" i="11"/>
  <c r="M67" i="10"/>
  <c r="M12"/>
  <c r="M5" i="11"/>
  <c r="M11" i="10"/>
  <c r="M6" i="11"/>
  <c r="H41" i="12"/>
  <c r="M7" i="8" s="1"/>
  <c r="O7" s="1"/>
  <c r="H43" i="13"/>
  <c r="M20" i="8" s="1"/>
  <c r="O20" s="1"/>
  <c r="M16" i="10"/>
  <c r="M18"/>
  <c r="G148" i="13"/>
  <c r="H148" s="1"/>
  <c r="M17" i="10"/>
  <c r="M19"/>
  <c r="M37"/>
  <c r="M7"/>
  <c r="M9"/>
  <c r="M8"/>
  <c r="M10"/>
  <c r="H120" i="13"/>
  <c r="M25" i="8" s="1"/>
  <c r="O25" s="1"/>
  <c r="H13" i="13"/>
  <c r="M18" i="8" s="1"/>
  <c r="G18" i="13"/>
  <c r="H18" s="1"/>
  <c r="H26" s="1"/>
  <c r="M19" i="8" s="1"/>
  <c r="O19" s="1"/>
  <c r="G19" i="12"/>
  <c r="H19" s="1"/>
  <c r="H27" s="1"/>
  <c r="M6" i="8" s="1"/>
  <c r="O6" s="1"/>
  <c r="G75" i="12"/>
  <c r="H75" s="1"/>
  <c r="G82" i="13"/>
  <c r="H82" s="1"/>
  <c r="G77" i="12"/>
  <c r="H77" s="1"/>
  <c r="G84" i="13"/>
  <c r="H84" s="1"/>
  <c r="H14" i="12"/>
  <c r="M5" i="8" s="1"/>
  <c r="H138" i="13"/>
  <c r="M26" i="8" s="1"/>
  <c r="O26" s="1"/>
  <c r="H61" i="13"/>
  <c r="M21" i="8" s="1"/>
  <c r="O21" s="1"/>
  <c r="L12" i="11" l="1"/>
  <c r="M12" s="1"/>
  <c r="L13"/>
  <c r="M13" s="1"/>
  <c r="L14"/>
  <c r="M14" s="1"/>
  <c r="L15"/>
  <c r="M15" s="1"/>
  <c r="L16"/>
  <c r="M16" s="1"/>
  <c r="L17"/>
  <c r="M17" s="1"/>
  <c r="L18"/>
  <c r="M18" s="1"/>
  <c r="C15" i="8" s="1"/>
  <c r="C21" s="1"/>
  <c r="L20" i="10"/>
  <c r="M20" s="1"/>
  <c r="L21"/>
  <c r="M21" s="1"/>
  <c r="L22"/>
  <c r="M22" s="1"/>
  <c r="L23"/>
  <c r="M23" s="1"/>
  <c r="L3" i="11"/>
  <c r="M3" s="1"/>
  <c r="L4"/>
  <c r="M4" s="1"/>
  <c r="L2"/>
  <c r="M2" s="1"/>
  <c r="L3" i="10"/>
  <c r="M3" s="1"/>
  <c r="L4"/>
  <c r="M4" s="1"/>
  <c r="L5"/>
  <c r="M5" s="1"/>
  <c r="L6"/>
  <c r="M6" s="1"/>
  <c r="L2"/>
  <c r="M2" s="1"/>
  <c r="H151" i="13"/>
  <c r="M27" i="8" s="1"/>
  <c r="O27" s="1"/>
  <c r="I24"/>
  <c r="J6" s="1"/>
  <c r="H83" i="12"/>
  <c r="M10" i="8" s="1"/>
  <c r="O10" s="1"/>
  <c r="O5"/>
  <c r="M32"/>
  <c r="O18"/>
  <c r="H91" i="13"/>
  <c r="M23" i="8" s="1"/>
  <c r="O23" s="1"/>
  <c r="C22" l="1"/>
  <c r="C23"/>
  <c r="J7"/>
  <c r="C19"/>
  <c r="C20"/>
  <c r="J5"/>
  <c r="J12"/>
  <c r="J18"/>
  <c r="J22"/>
  <c r="J19"/>
  <c r="J17"/>
  <c r="J10"/>
  <c r="J11"/>
  <c r="J23"/>
  <c r="J9"/>
  <c r="J16"/>
  <c r="J20"/>
  <c r="J13"/>
  <c r="J15"/>
  <c r="J14"/>
  <c r="J21"/>
  <c r="J8"/>
  <c r="M31"/>
  <c r="N31"/>
  <c r="N32"/>
  <c r="H36" i="10"/>
  <c r="C5" i="8" s="1"/>
  <c r="J24" l="1"/>
  <c r="R171"/>
  <c r="G23" s="1"/>
  <c r="M36" i="10"/>
  <c r="C4" i="8" s="1"/>
  <c r="C10" s="1"/>
  <c r="C11" l="1"/>
  <c r="C12"/>
  <c r="G24"/>
  <c r="C8"/>
  <c r="C9"/>
  <c r="H12" l="1"/>
  <c r="H17"/>
  <c r="H18"/>
  <c r="H22"/>
  <c r="H5"/>
  <c r="H19"/>
  <c r="H11"/>
  <c r="H10"/>
  <c r="H15"/>
  <c r="H14"/>
  <c r="H9"/>
  <c r="H20"/>
  <c r="H16"/>
  <c r="H21"/>
  <c r="H13"/>
  <c r="H7"/>
  <c r="H8"/>
  <c r="H6"/>
  <c r="H23"/>
  <c r="H24" l="1"/>
</calcChain>
</file>

<file path=xl/comments1.xml><?xml version="1.0" encoding="utf-8"?>
<comments xmlns="http://schemas.openxmlformats.org/spreadsheetml/2006/main">
  <authors>
    <author>Jesse Sawyer</author>
  </authors>
  <commentList>
    <comment ref="H1" authorId="0">
      <text>
        <r>
          <rPr>
            <b/>
            <sz val="8"/>
            <color indexed="81"/>
            <rFont val="Tahoma"/>
            <family val="2"/>
          </rPr>
          <t xml:space="preserve">Effective mass of the items purchased:
</t>
        </r>
        <r>
          <rPr>
            <sz val="8"/>
            <color indexed="81"/>
            <rFont val="Tahoma"/>
            <family val="2"/>
          </rPr>
          <t xml:space="preserve">
Eff. Mass = Count * Conv. Fact.</t>
        </r>
      </text>
    </comment>
    <comment ref="M1" authorId="0">
      <text>
        <r>
          <rPr>
            <b/>
            <sz val="8"/>
            <color indexed="81"/>
            <rFont val="Tahoma"/>
            <family val="2"/>
          </rPr>
          <t xml:space="preserve">Total emissions (kg-CO2 Eqv.) of item as determined by LCA:
</t>
        </r>
        <r>
          <rPr>
            <sz val="8"/>
            <color indexed="81"/>
            <rFont val="Tahoma"/>
            <family val="2"/>
          </rPr>
          <t>Total Emissions 
   = Eff. Mass * kg-CO2 Eqv. per kg</t>
        </r>
      </text>
    </comment>
  </commentList>
</comments>
</file>

<file path=xl/comments2.xml><?xml version="1.0" encoding="utf-8"?>
<comments xmlns="http://schemas.openxmlformats.org/spreadsheetml/2006/main">
  <authors>
    <author>Jesse Sawyer</author>
  </authors>
  <commentList>
    <comment ref="H1" authorId="0">
      <text>
        <r>
          <rPr>
            <b/>
            <sz val="8"/>
            <color indexed="81"/>
            <rFont val="Tahoma"/>
            <family val="2"/>
          </rPr>
          <t xml:space="preserve">Effective mass of the items purchased:
</t>
        </r>
        <r>
          <rPr>
            <sz val="8"/>
            <color indexed="81"/>
            <rFont val="Tahoma"/>
            <family val="2"/>
          </rPr>
          <t xml:space="preserve">
Eff. Mass = Count * Conv. Fact.</t>
        </r>
      </text>
    </comment>
    <comment ref="M1" authorId="0">
      <text>
        <r>
          <rPr>
            <b/>
            <sz val="8"/>
            <color indexed="81"/>
            <rFont val="Tahoma"/>
            <family val="2"/>
          </rPr>
          <t xml:space="preserve">Total emissions (kg-CO2 Eqv.) of item as determined by LCA:
</t>
        </r>
        <r>
          <rPr>
            <sz val="8"/>
            <color indexed="81"/>
            <rFont val="Tahoma"/>
            <family val="2"/>
          </rPr>
          <t>Total Emissions 
   = Eff. Mass * kg-CO2 Eqv. per kg</t>
        </r>
      </text>
    </comment>
  </commentList>
</comments>
</file>

<file path=xl/sharedStrings.xml><?xml version="1.0" encoding="utf-8"?>
<sst xmlns="http://schemas.openxmlformats.org/spreadsheetml/2006/main" count="5398" uniqueCount="2252">
  <si>
    <t>Stock Number</t>
  </si>
  <si>
    <t>Count</t>
  </si>
  <si>
    <t>Count Units</t>
  </si>
  <si>
    <t>Cost</t>
  </si>
  <si>
    <t>Time Start</t>
  </si>
  <si>
    <t>Time End</t>
  </si>
  <si>
    <t>Eff. Mass (kg)</t>
  </si>
  <si>
    <t>Conv. Fact.</t>
  </si>
  <si>
    <t>Total Emissions</t>
  </si>
  <si>
    <t xml:space="preserve">123,1A        </t>
  </si>
  <si>
    <t xml:space="preserve">123,3A        </t>
  </si>
  <si>
    <t xml:space="preserve">14,1A         </t>
  </si>
  <si>
    <t xml:space="preserve">20,3A         </t>
  </si>
  <si>
    <t xml:space="preserve">27,1A         </t>
  </si>
  <si>
    <t xml:space="preserve">29,1A         </t>
  </si>
  <si>
    <t xml:space="preserve">32,1A         </t>
  </si>
  <si>
    <t xml:space="preserve">448B          </t>
  </si>
  <si>
    <t xml:space="preserve">6,2A          </t>
  </si>
  <si>
    <t xml:space="preserve">94,1A         </t>
  </si>
  <si>
    <t xml:space="preserve">Luxus-frugtkurv              </t>
  </si>
  <si>
    <t xml:space="preserve">Pakket af pakker nr.10       </t>
  </si>
  <si>
    <t xml:space="preserve">Pakket af pakker nr 20       </t>
  </si>
  <si>
    <t xml:space="preserve">Fennikel                     </t>
  </si>
  <si>
    <t xml:space="preserve">Asparges grønne              </t>
  </si>
  <si>
    <t xml:space="preserve">Asparges grøn                </t>
  </si>
  <si>
    <t xml:space="preserve">Radiser i poser              </t>
  </si>
  <si>
    <t xml:space="preserve">Radiser i bundter            </t>
  </si>
  <si>
    <t xml:space="preserve">Kinaradiser                  </t>
  </si>
  <si>
    <t xml:space="preserve">Grønkål                      </t>
  </si>
  <si>
    <t xml:space="preserve">Majroer                      </t>
  </si>
  <si>
    <t xml:space="preserve">Bananer a 18 kg              </t>
  </si>
  <si>
    <t xml:space="preserve">Bananer                      </t>
  </si>
  <si>
    <t xml:space="preserve">Mini Majs                    </t>
  </si>
  <si>
    <t xml:space="preserve">Blå druer                    </t>
  </si>
  <si>
    <t xml:space="preserve">Druer grøn u/sten            </t>
  </si>
  <si>
    <t xml:space="preserve">Eks.sweet ananas store       </t>
  </si>
  <si>
    <t xml:space="preserve">Ekstra sweet ananas store    </t>
  </si>
  <si>
    <t xml:space="preserve">Fersken                      </t>
  </si>
  <si>
    <t xml:space="preserve">Nektariner                   </t>
  </si>
  <si>
    <t xml:space="preserve">Kartofler m/jord jævne       </t>
  </si>
  <si>
    <t xml:space="preserve">Cantalup                     </t>
  </si>
  <si>
    <t xml:space="preserve">Honning Melon                </t>
  </si>
  <si>
    <t xml:space="preserve">Vandmelon                    </t>
  </si>
  <si>
    <t xml:space="preserve">Galia melon                  </t>
  </si>
  <si>
    <t xml:space="preserve">Blommer                      </t>
  </si>
  <si>
    <t xml:space="preserve">Blommer Angelena             </t>
  </si>
  <si>
    <t xml:space="preserve">Figner                       </t>
  </si>
  <si>
    <t xml:space="preserve">Dadler Frost                 </t>
  </si>
  <si>
    <t xml:space="preserve">Kaki/Sharon                  </t>
  </si>
  <si>
    <t xml:space="preserve">Carambole                    </t>
  </si>
  <si>
    <t xml:space="preserve">Vask.små kartofler           </t>
  </si>
  <si>
    <t xml:space="preserve">Vask små Ny høst             </t>
  </si>
  <si>
    <t xml:space="preserve">Jordbær                      </t>
  </si>
  <si>
    <t xml:space="preserve">Brombær                      </t>
  </si>
  <si>
    <t xml:space="preserve">Blåbær                       </t>
  </si>
  <si>
    <t xml:space="preserve">Hindbær                      </t>
  </si>
  <si>
    <t xml:space="preserve">Kirsebær                     </t>
  </si>
  <si>
    <t xml:space="preserve">Ananaskirsebær               </t>
  </si>
  <si>
    <t xml:space="preserve">Kantareller                  </t>
  </si>
  <si>
    <t xml:space="preserve">Bage Kartofler               </t>
  </si>
  <si>
    <t xml:space="preserve">Champignon U/Rod             </t>
  </si>
  <si>
    <t xml:space="preserve">Østershatte                  </t>
  </si>
  <si>
    <t xml:space="preserve">Rosmarin                     </t>
  </si>
  <si>
    <t xml:space="preserve">Koriander                    </t>
  </si>
  <si>
    <t xml:space="preserve">Bredbl. persille             </t>
  </si>
  <si>
    <t xml:space="preserve">Persille                     </t>
  </si>
  <si>
    <t xml:space="preserve">Purløg                       </t>
  </si>
  <si>
    <t xml:space="preserve">Dild                         </t>
  </si>
  <si>
    <t xml:space="preserve">Kørvel                       </t>
  </si>
  <si>
    <t xml:space="preserve">Karse, hotel                 </t>
  </si>
  <si>
    <t xml:space="preserve">Vildmose jævne               </t>
  </si>
  <si>
    <t xml:space="preserve">Brøndkarse                   </t>
  </si>
  <si>
    <t xml:space="preserve">Citronmelisse                </t>
  </si>
  <si>
    <t xml:space="preserve">Appelsiner                   </t>
  </si>
  <si>
    <t xml:space="preserve">Lucernespire                 </t>
  </si>
  <si>
    <t xml:space="preserve">Azukispire                   </t>
  </si>
  <si>
    <t xml:space="preserve">Skrællede Ris                </t>
  </si>
  <si>
    <t xml:space="preserve">Raspede risoli               </t>
  </si>
  <si>
    <t xml:space="preserve">Coleslaw                     </t>
  </si>
  <si>
    <t xml:space="preserve">skrællede st/jævne           </t>
  </si>
  <si>
    <t xml:space="preserve">Frost Både/skiver            </t>
  </si>
  <si>
    <t xml:space="preserve">Pumpkins                     </t>
  </si>
  <si>
    <t xml:space="preserve">Bagekartofler forkogte       </t>
  </si>
  <si>
    <t xml:space="preserve">Blå kartofler                </t>
  </si>
  <si>
    <t xml:space="preserve">Vac.skiver/tern              </t>
  </si>
  <si>
    <t xml:space="preserve">Gulerødder Lux               </t>
  </si>
  <si>
    <t xml:space="preserve">Gulerødder Store             </t>
  </si>
  <si>
    <t xml:space="preserve">Gulerødder bak               </t>
  </si>
  <si>
    <t xml:space="preserve">Gulerødder Jævne             </t>
  </si>
  <si>
    <t xml:space="preserve">Agurker                      </t>
  </si>
  <si>
    <t xml:space="preserve">Tomater                      </t>
  </si>
  <si>
    <t xml:space="preserve">Flaske Tomater               </t>
  </si>
  <si>
    <t xml:space="preserve">Div. Blomster                </t>
  </si>
  <si>
    <t xml:space="preserve">Løgspire                     </t>
  </si>
  <si>
    <t xml:space="preserve">Bøf Tomater                  </t>
  </si>
  <si>
    <t xml:space="preserve">div stk                      </t>
  </si>
  <si>
    <t xml:space="preserve">Sherry Tomater               </t>
  </si>
  <si>
    <t xml:space="preserve">Gule sherry Tomater          </t>
  </si>
  <si>
    <t xml:space="preserve">Cocktail tomater stilk       </t>
  </si>
  <si>
    <t xml:space="preserve">Porre store/små              </t>
  </si>
  <si>
    <t xml:space="preserve">Spinat                       </t>
  </si>
  <si>
    <t xml:space="preserve">Bulls Blood                  </t>
  </si>
  <si>
    <t xml:space="preserve">Sennepsalat                  </t>
  </si>
  <si>
    <t xml:space="preserve">Selleri                      </t>
  </si>
  <si>
    <t xml:space="preserve">Savoykål                     </t>
  </si>
  <si>
    <t xml:space="preserve">Blomkål                      </t>
  </si>
  <si>
    <t xml:space="preserve">Blomkål lilla/grøn           </t>
  </si>
  <si>
    <t xml:space="preserve">Rosenkål                     </t>
  </si>
  <si>
    <t xml:space="preserve">Hvidkål                      </t>
  </si>
  <si>
    <t xml:space="preserve">Rødkål                       </t>
  </si>
  <si>
    <t xml:space="preserve">Spidskål                     </t>
  </si>
  <si>
    <t xml:space="preserve">Blomster grene/andet         </t>
  </si>
  <si>
    <t xml:space="preserve">Broccoli                     </t>
  </si>
  <si>
    <t xml:space="preserve">Peber orange                 </t>
  </si>
  <si>
    <t xml:space="preserve">Peber grøn                   </t>
  </si>
  <si>
    <t xml:space="preserve">Peber Grøn                   </t>
  </si>
  <si>
    <t xml:space="preserve">Peber rød                    </t>
  </si>
  <si>
    <t xml:space="preserve">Peber gul                    </t>
  </si>
  <si>
    <t xml:space="preserve">Citroner                     </t>
  </si>
  <si>
    <t xml:space="preserve">Peber blandet                </t>
  </si>
  <si>
    <t xml:space="preserve">Iceberg                      </t>
  </si>
  <si>
    <t xml:space="preserve">Rød Salat                    </t>
  </si>
  <si>
    <t xml:space="preserve">Feldsalat                    </t>
  </si>
  <si>
    <t xml:space="preserve">Clementiner                  </t>
  </si>
  <si>
    <t xml:space="preserve">Salat Lola Biondi            </t>
  </si>
  <si>
    <t xml:space="preserve">Lola Biondi salat            </t>
  </si>
  <si>
    <t xml:space="preserve">Napolitana mix               </t>
  </si>
  <si>
    <t xml:space="preserve">Rucula                       </t>
  </si>
  <si>
    <t xml:space="preserve">Løg                          </t>
  </si>
  <si>
    <t xml:space="preserve">Springonions                 </t>
  </si>
  <si>
    <t xml:space="preserve">Æbler grønne                 </t>
  </si>
  <si>
    <t xml:space="preserve">Granny Smith                 </t>
  </si>
  <si>
    <t xml:space="preserve">Rødløg store/jævn            </t>
  </si>
  <si>
    <t xml:space="preserve">Salatløg                     </t>
  </si>
  <si>
    <t xml:space="preserve">Pl. Løg                      </t>
  </si>
  <si>
    <t xml:space="preserve">Majs                         </t>
  </si>
  <si>
    <t xml:space="preserve">Æbler Jonagored              </t>
  </si>
  <si>
    <t xml:space="preserve">Røde Jordskokker             </t>
  </si>
  <si>
    <t xml:space="preserve">Persillerod i bdt            </t>
  </si>
  <si>
    <t xml:space="preserve">Persillerod                  </t>
  </si>
  <si>
    <t xml:space="preserve">Pastinak                     </t>
  </si>
  <si>
    <t xml:space="preserve">Rødbeder                     </t>
  </si>
  <si>
    <t xml:space="preserve">Peberrod høvl/reven          </t>
  </si>
  <si>
    <t xml:space="preserve">Bladselleri                  </t>
  </si>
  <si>
    <t xml:space="preserve">Avocados                     </t>
  </si>
  <si>
    <t xml:space="preserve">Auberginer                   </t>
  </si>
  <si>
    <t xml:space="preserve">Gourgetter grøn              </t>
  </si>
  <si>
    <t xml:space="preserve">Gougettes                    </t>
  </si>
  <si>
    <t xml:space="preserve">Mangetoutærter               </t>
  </si>
  <si>
    <t xml:space="preserve">Sugarsnaps                   </t>
  </si>
  <si>
    <t xml:space="preserve">Haricotsvers ordn. LØSE      </t>
  </si>
  <si>
    <t xml:space="preserve">Pærer Conference             </t>
  </si>
  <si>
    <t>Deller, torsk</t>
  </si>
  <si>
    <t>Div. Fisk</t>
  </si>
  <si>
    <t>Fars</t>
  </si>
  <si>
    <t>Fars, laks</t>
  </si>
  <si>
    <t>Fiskesennep</t>
  </si>
  <si>
    <t>Fiskeskipper mar.</t>
  </si>
  <si>
    <t>Fragt gebyr</t>
  </si>
  <si>
    <t>Hornfiskefilet</t>
  </si>
  <si>
    <t>Kaviar 960 gram</t>
  </si>
  <si>
    <t>Laksefilet</t>
  </si>
  <si>
    <t>Laksepat‚</t>
  </si>
  <si>
    <t>Lakseskrab</t>
  </si>
  <si>
    <t>Lange filet</t>
  </si>
  <si>
    <t>Launis karry sild</t>
  </si>
  <si>
    <t>Lyssejfilet</t>
  </si>
  <si>
    <t>Mørksejfilet</t>
  </si>
  <si>
    <t>Paneret fix 100/130</t>
  </si>
  <si>
    <t>Paneret fix 50/70</t>
  </si>
  <si>
    <t>Paneret fix 70/100</t>
  </si>
  <si>
    <t>Paneret ising 100/130</t>
  </si>
  <si>
    <t>Pangasiusfilet</t>
  </si>
  <si>
    <t>Red snapper filet</t>
  </si>
  <si>
    <t>Rejer 100/200</t>
  </si>
  <si>
    <t>Rejer i lage 900g</t>
  </si>
  <si>
    <t>Remoulade</t>
  </si>
  <si>
    <t>Rogn, fersk</t>
  </si>
  <si>
    <t>Rødspættefilet</t>
  </si>
  <si>
    <t>Røget Forelfilet</t>
  </si>
  <si>
    <t>Røget Hellefisk</t>
  </si>
  <si>
    <t>Røget Hellefisk F/S</t>
  </si>
  <si>
    <t>Røget kryd.Makrel</t>
  </si>
  <si>
    <t>Røget Laks F/S</t>
  </si>
  <si>
    <t>Røget Makrel</t>
  </si>
  <si>
    <t>Røget Norsk Laks</t>
  </si>
  <si>
    <t>Røget Sild</t>
  </si>
  <si>
    <t>Tenax kryd. sild</t>
  </si>
  <si>
    <t>Torskefilet</t>
  </si>
  <si>
    <t>Upaneret rødspætte filet 50/70</t>
  </si>
  <si>
    <t>Varmrøg Laks</t>
  </si>
  <si>
    <t>Fisketorvets mar.</t>
  </si>
  <si>
    <t>Grav.dressing 1 kg.</t>
  </si>
  <si>
    <t>Gravad Laks</t>
  </si>
  <si>
    <t>Helleflynder</t>
  </si>
  <si>
    <t>Jomfruhummerhaler</t>
  </si>
  <si>
    <t>Klipfisk</t>
  </si>
  <si>
    <t>Krebsehaler, frost</t>
  </si>
  <si>
    <t>Kuller filet</t>
  </si>
  <si>
    <t>Laks 5/6</t>
  </si>
  <si>
    <t>Lakserogn 500 gram</t>
  </si>
  <si>
    <t>Muslinger</t>
  </si>
  <si>
    <t>Nordsø marineret - bidder</t>
  </si>
  <si>
    <t>Pluk</t>
  </si>
  <si>
    <t>Røget Ål</t>
  </si>
  <si>
    <t>Sildefilet</t>
  </si>
  <si>
    <t>Skalrejer</t>
  </si>
  <si>
    <t>Slethvar</t>
  </si>
  <si>
    <t>Sorogn</t>
  </si>
  <si>
    <t>Tenax karry sild</t>
  </si>
  <si>
    <t>A02570</t>
  </si>
  <si>
    <t>A03520</t>
  </si>
  <si>
    <t>A03530</t>
  </si>
  <si>
    <t>A03533</t>
  </si>
  <si>
    <t>A03534</t>
  </si>
  <si>
    <t>A17448</t>
  </si>
  <si>
    <t>A17452</t>
  </si>
  <si>
    <t>A23470</t>
  </si>
  <si>
    <t>A25425</t>
  </si>
  <si>
    <t>A25468</t>
  </si>
  <si>
    <t>A25608</t>
  </si>
  <si>
    <t>A29625</t>
  </si>
  <si>
    <t>A42484</t>
  </si>
  <si>
    <t>A42485</t>
  </si>
  <si>
    <t>A42486</t>
  </si>
  <si>
    <t>A63410</t>
  </si>
  <si>
    <t>A70443</t>
  </si>
  <si>
    <t>Mayonnaise hellmanns 2 l</t>
  </si>
  <si>
    <t>Karry salat 1 kg</t>
  </si>
  <si>
    <t>Kartoffelsalat hartz 3 kg</t>
  </si>
  <si>
    <t>Røræg 500 g</t>
  </si>
  <si>
    <t>Yoghurt sol 10 % 5 kg</t>
  </si>
  <si>
    <t>Thousand island kraft 2 l</t>
  </si>
  <si>
    <t>Creme fraiche kraft 2 l</t>
  </si>
  <si>
    <t>Creme fr.dressing hartz 5 kg</t>
  </si>
  <si>
    <t>Italian dressing 2,5 kg</t>
  </si>
  <si>
    <t>Sweet&amp;sour sauce m/g 2,4 kg</t>
  </si>
  <si>
    <t>Rullepølse 3% sliced 500 g</t>
  </si>
  <si>
    <t>Lever postej grov ca.1,5 kg</t>
  </si>
  <si>
    <t>Cocktail pølse m/bacon 1,5 kg</t>
  </si>
  <si>
    <t>Kyllingefilet m. Spinat 2,5 kg</t>
  </si>
  <si>
    <t>Leverpostej den gr sl. 900 g</t>
  </si>
  <si>
    <t>Jægerpølse slicet dgs. 400 g</t>
  </si>
  <si>
    <t>Hotdog pølser ø 70 gr 5 kg</t>
  </si>
  <si>
    <t>Cocktail pølser tulip 1 kg</t>
  </si>
  <si>
    <t>Marineret sild i bid høka 3 kg</t>
  </si>
  <si>
    <t>Karry sild tenax 3 kg</t>
  </si>
  <si>
    <t>Benfri sild 500 g</t>
  </si>
  <si>
    <t>Caviar rød 950 g</t>
  </si>
  <si>
    <t>Plantemargarine høka 2 kg</t>
  </si>
  <si>
    <t>Minarine becel 35% let 2,5 kg</t>
  </si>
  <si>
    <t>Stegemargarine phase 2,5 kg</t>
  </si>
  <si>
    <t>Kuvertsmør **10 gr** 100x10 g</t>
  </si>
  <si>
    <t>Caterhvider, køl 5 kg</t>
  </si>
  <si>
    <t>Gederulle hvid (u/aske) 1 kg</t>
  </si>
  <si>
    <t>Sødmælk 1 l</t>
  </si>
  <si>
    <t>Piskefløde 1 l</t>
  </si>
  <si>
    <t>Creme fraiche 38% 1054 1/2 l</t>
  </si>
  <si>
    <t>Creme fraiche 18% 5 l</t>
  </si>
  <si>
    <t>Fromage frais 0,3 % 5 kg</t>
  </si>
  <si>
    <t>Madlavningsfløde 15% uht 1 l</t>
  </si>
  <si>
    <t>Baby spinat kv1 ita 100 g</t>
  </si>
  <si>
    <t>Æbler ingrid marie kl1 dk10 kg</t>
  </si>
  <si>
    <t>Druer grøn stenf kl1 arg 4,5 k</t>
  </si>
  <si>
    <t>Ananas sweet kl1 cos 10 stk</t>
  </si>
  <si>
    <t>Nektariner kl1 chi 54 stk</t>
  </si>
  <si>
    <t>Galiamelon kl1 bra 7-8 stk</t>
  </si>
  <si>
    <t>Mix salat kl1 ita 8 stk</t>
  </si>
  <si>
    <t>Iceberg spa kl1 10 stk</t>
  </si>
  <si>
    <t>Persille krus it kl.1 150 g</t>
  </si>
  <si>
    <t>Timian isr kl1 75 g bdt</t>
  </si>
  <si>
    <t>Clementiner kl1 spa 82 stk</t>
  </si>
  <si>
    <t>Bananer 7 stk kl1 ecu</t>
  </si>
  <si>
    <t>Appelsiner kl1 græ 2 kg</t>
  </si>
  <si>
    <t>Tomater blomme kl i 3 kg</t>
  </si>
  <si>
    <t>Gulerødder jævne kl1 dk 10 kg</t>
  </si>
  <si>
    <t>Spidskål kl1 por 12 stk</t>
  </si>
  <si>
    <t>Broccoli kl i spa 10 stk</t>
  </si>
  <si>
    <t>Squash grøn kl1spa 14 stk</t>
  </si>
  <si>
    <t>Citroner 3 stk kv 1 spa</t>
  </si>
  <si>
    <t>Agurkesalat høka 5 kg</t>
  </si>
  <si>
    <t>Agurkesalat beauvais 5 kg</t>
  </si>
  <si>
    <t>Cornichons apretivo 670 g</t>
  </si>
  <si>
    <t>Drueagurker høka 9-12 5kg</t>
  </si>
  <si>
    <t>Asier strimler beauvais 5 kg</t>
  </si>
  <si>
    <t>Asier i stykker 10 kg</t>
  </si>
  <si>
    <t>Rødbeder beauvais 5 kg</t>
  </si>
  <si>
    <t>Rødbeder i tern beauv. 4350 gr</t>
  </si>
  <si>
    <t>Rødkål beauvais 5 kg</t>
  </si>
  <si>
    <t>Rødkål hjeml. 900 g</t>
  </si>
  <si>
    <t>Rødkål gammeldaws 5 kg</t>
  </si>
  <si>
    <t>Rødkål herregårds 5 kg</t>
  </si>
  <si>
    <t>.peberfrugt rød 3 stk kl1 spa</t>
  </si>
  <si>
    <t>.peberfrugt grøn 3 stk kl1 spa</t>
  </si>
  <si>
    <t>Capers paradiso 700 g</t>
  </si>
  <si>
    <t>Artiskok toscana 2,4 kg</t>
  </si>
  <si>
    <t>Pebberballs m friskost 2,3 kg</t>
  </si>
  <si>
    <t>Sellerisalat kühne 2,45 kg</t>
  </si>
  <si>
    <t>Soltørr. Tomater i str 2,3 kg</t>
  </si>
  <si>
    <t>Ananas stykker i juice 1 kg</t>
  </si>
  <si>
    <t>Kokosmælk sunbest 400 ml stk</t>
  </si>
  <si>
    <t>Grillede løg 2 kg</t>
  </si>
  <si>
    <t>Mandariner i sirup videca 1 kg</t>
  </si>
  <si>
    <t>Grapefrugter i sirup 3 kg</t>
  </si>
  <si>
    <t>Cocktailbær hele grønne 1,5 kg</t>
  </si>
  <si>
    <t>Cocktailbær hele røde 1,5 kg</t>
  </si>
  <si>
    <t>Mandariner i vand 820g</t>
  </si>
  <si>
    <t>Kirsebærsauce 5 kg svansø</t>
  </si>
  <si>
    <t>Tomater grønne syltede 2,8 kg</t>
  </si>
  <si>
    <t>Rosiner calif.select 12,5 kg</t>
  </si>
  <si>
    <t>Rosiner sun maid 500 g</t>
  </si>
  <si>
    <t>Korender 1 kg</t>
  </si>
  <si>
    <t>Æblechips green tree 1000 g</t>
  </si>
  <si>
    <t>Hakkede tomater ita. 3 kg</t>
  </si>
  <si>
    <t>Aspargessnit lieber ex.f 570 g</t>
  </si>
  <si>
    <t>Asparges snit fine liber 3 kg</t>
  </si>
  <si>
    <t>Asparges konge grøn 11 cm 180g</t>
  </si>
  <si>
    <t>Asparges konge hvid 11 cm 180g</t>
  </si>
  <si>
    <t>Soltørrede tomat i olie 1,7 kg</t>
  </si>
  <si>
    <t>Soltørr.tomat i str olie 1,6kg</t>
  </si>
  <si>
    <t>Rød pesto 580 ml svansø</t>
  </si>
  <si>
    <t>Grøn pesto 580 ml svansø</t>
  </si>
  <si>
    <t>Hvidløg i kryd marinad 2,55 kg</t>
  </si>
  <si>
    <t>Oliven sorte calamata 1,58 kg</t>
  </si>
  <si>
    <t>Soltørr tomater paradiso 1875g</t>
  </si>
  <si>
    <t>Oliven sorte calamata 2,1 l</t>
  </si>
  <si>
    <t>Champignon snit høka 1 kg</t>
  </si>
  <si>
    <t>Chili pesto 520 g</t>
  </si>
  <si>
    <t>Kartofler petit 5 kg</t>
  </si>
  <si>
    <t>Bambusskud i str.rival 2,55 kg</t>
  </si>
  <si>
    <t>Artiskokhjerter marin. 1,9 kg</t>
  </si>
  <si>
    <t>Artiskokker grillede 1050 g</t>
  </si>
  <si>
    <t>Borretane løg svansø 1050 ml</t>
  </si>
  <si>
    <t>Kidneybønner rød 3 kg</t>
  </si>
  <si>
    <t>Vandkastanier i sk. 2,9 kg</t>
  </si>
  <si>
    <t>Oliven med hvidløgspuree 4,3kg</t>
  </si>
  <si>
    <t>Oliven gr u/sten kamil 4,4 kg</t>
  </si>
  <si>
    <t>Oliven sorte i skiver 4,6 kg</t>
  </si>
  <si>
    <t>Oliven gigant grøn m/s 2,1 l</t>
  </si>
  <si>
    <t>Oliven nicoise 2,1l svansø sp</t>
  </si>
  <si>
    <t>Hindbærm. Rynkeby 132 x 20 g</t>
  </si>
  <si>
    <t>Ribsgele skælskør 5,5 kg</t>
  </si>
  <si>
    <t>Ribsgele skælskør 2,3 kg</t>
  </si>
  <si>
    <t>Mint gele rynkeby 2,4 kg</t>
  </si>
  <si>
    <t>Tyttebærsyltetøj skælskør 5 kg</t>
  </si>
  <si>
    <t>Æblegrød skælskør 4,7 kg</t>
  </si>
  <si>
    <t>Kirsebærsauce skælskør 5 kg</t>
  </si>
  <si>
    <t>Risengrød v.m. 1 x 4 kg</t>
  </si>
  <si>
    <t>Appelsinjuice rynkeby 1 l</t>
  </si>
  <si>
    <t>Amanda torskerogn 600 g</t>
  </si>
  <si>
    <t>Makrel i tomat 850 g</t>
  </si>
  <si>
    <t>Tun lux. Naturel laguna 1,7 kg</t>
  </si>
  <si>
    <t>Eddike heidelberg 5 l</t>
  </si>
  <si>
    <t>Sennep grovkornet 935 g</t>
  </si>
  <si>
    <t>Sambal manis knorr 1 l</t>
  </si>
  <si>
    <t>Pang gang knorr 1 l</t>
  </si>
  <si>
    <t>Ketjap manis knorr 1 l</t>
  </si>
  <si>
    <t>Kikkoman soya sauce 150 ml</t>
  </si>
  <si>
    <t>Guacamole dip casa fiesta 1kg</t>
  </si>
  <si>
    <t>Mango chutney sød 340 g</t>
  </si>
  <si>
    <t>Bearnaise essens 0,7 ltr fl</t>
  </si>
  <si>
    <t>Spray fedt babette vm 500 ml</t>
  </si>
  <si>
    <t>Rapsolie 10 ltr phase</t>
  </si>
  <si>
    <t>Salatolie raps høka 10 l</t>
  </si>
  <si>
    <t>Olivenolie bertolli extra 1 l</t>
  </si>
  <si>
    <t>Jomfruolie m/citron 250 ml</t>
  </si>
  <si>
    <t>Classico jomfruolie svansø 1 l</t>
  </si>
  <si>
    <t>Fruttato jomfruolie svansø 1 l</t>
  </si>
  <si>
    <t>Citronsaft rival 1 l</t>
  </si>
  <si>
    <t>Sennep taffel bahn.58 900 g</t>
  </si>
  <si>
    <t>Sennep fransk sød bæhnc. 900 g</t>
  </si>
  <si>
    <t>Hotdog ketchup bæh.4327 950 g</t>
  </si>
  <si>
    <t>Tomatketchup heinz pl fl 570 g</t>
  </si>
  <si>
    <t>Tomatpure koncentreret 70 g</t>
  </si>
  <si>
    <t>Peanuts kims 1 kg</t>
  </si>
  <si>
    <t>Ristede løg taffel 500 g</t>
  </si>
  <si>
    <t>Chunky salsa medi.s.m. 3,85 kg</t>
  </si>
  <si>
    <t>Peperonata oetker 2,5 kg</t>
  </si>
  <si>
    <t>Taco sauce hot s.m. 3,85 kg</t>
  </si>
  <si>
    <t>Salsa garlic medium s.m. 800 g</t>
  </si>
  <si>
    <t>Cheddar cheeses.tex mix 3,0 kg</t>
  </si>
  <si>
    <t>Soltørrede tomater s.m. 1600 g</t>
  </si>
  <si>
    <t>Mango chut. Hot bengal 1,2 kg</t>
  </si>
  <si>
    <t>Tapanade oliven s.m. 650 g</t>
  </si>
  <si>
    <t>Bagepulver tørsleff 1 kg</t>
  </si>
  <si>
    <t>Birkes blå 1 kg</t>
  </si>
  <si>
    <t>Chili con carne s.m 1200 g</t>
  </si>
  <si>
    <t>Estragonbl.i vineddike 650 g</t>
  </si>
  <si>
    <t>Husblas guld 1 kg</t>
  </si>
  <si>
    <t>Hvidløgspure santa m. 500 g</t>
  </si>
  <si>
    <t>Kanel st. Strø ds. 450 g</t>
  </si>
  <si>
    <t>Karry madras dirach 1 kg</t>
  </si>
  <si>
    <t>Pommerans i tern 1 kg</t>
  </si>
  <si>
    <t>Rosmarin skåret 500 g</t>
  </si>
  <si>
    <t>Kardemomme stødt 450 g</t>
  </si>
  <si>
    <t>Vanilla tørsleff 5 kg</t>
  </si>
  <si>
    <t>Vanillesukker credin 4.5 kg</t>
  </si>
  <si>
    <t>Krydderimix taco 1,1 kg</t>
  </si>
  <si>
    <t>Chipotle pasta 750 g</t>
  </si>
  <si>
    <t>Færdig kransekagem. 1 kg</t>
  </si>
  <si>
    <t>Diaviva marcipan 1 kg</t>
  </si>
  <si>
    <t>Kranse xx 1 kg</t>
  </si>
  <si>
    <t>Karamel fyldning 5 kg</t>
  </si>
  <si>
    <t>Remonce og mazarinmasse 0,9 kg</t>
  </si>
  <si>
    <t>Påskeminibrød 12 g 167 stk</t>
  </si>
  <si>
    <t>Overtrækschokl. Hvid 5 kg</t>
  </si>
  <si>
    <t>Overtrækschokl mørk 5 kg</t>
  </si>
  <si>
    <t>Frugtpynt ass. 2 kg</t>
  </si>
  <si>
    <t>Nougat fast odense 1 kg</t>
  </si>
  <si>
    <t>Choko spåner mørke odense 1 kg</t>
  </si>
  <si>
    <t>Krymmel brun 1 kg</t>
  </si>
  <si>
    <t>Krymmel kulørt 1 kg</t>
  </si>
  <si>
    <t>Orange crips.compet. 310 stk</t>
  </si>
  <si>
    <t>Mint cremes competent 240 stk</t>
  </si>
  <si>
    <t>Orange cremes 2,0 kg</t>
  </si>
  <si>
    <t>Whitakers lys choko 300 stk</t>
  </si>
  <si>
    <t>Whitakers mørk choko 300 stk</t>
  </si>
  <si>
    <t>Whitakers trøffel 1000 g</t>
  </si>
  <si>
    <t>Chokolade trøffel creme 5 kg</t>
  </si>
  <si>
    <t>Nougat trøffel creme 5 kg</t>
  </si>
  <si>
    <t>Karamel trøffel 5 kg</t>
  </si>
  <si>
    <t>Miniatures chokomix 360 stk</t>
  </si>
  <si>
    <t>Mandler hele smut 1 kg</t>
  </si>
  <si>
    <t>Mandelsplitter o.m. **** 5 kg</t>
  </si>
  <si>
    <t>Hassel flager o.m. 5 kg</t>
  </si>
  <si>
    <t>Hassel flager 5 kg</t>
  </si>
  <si>
    <t>Hassel hakkede o.m. 5 kg</t>
  </si>
  <si>
    <t>Valnødder halve 1 kg</t>
  </si>
  <si>
    <t>Pinj/græsk/solsikkerner 500 g</t>
  </si>
  <si>
    <t>Pecannødder hakkede om. 5 kg</t>
  </si>
  <si>
    <t>Nøddeblanding odense 5 kg</t>
  </si>
  <si>
    <t>Sukat tern 50 g</t>
  </si>
  <si>
    <t>Sukat tern 1 kg</t>
  </si>
  <si>
    <t>Digestive donna bisca 400 g</t>
  </si>
  <si>
    <t>Ladyfingers 400 g</t>
  </si>
  <si>
    <t>Småkager bl. Vorgod 500 g</t>
  </si>
  <si>
    <t>Pebernødder coronet 12,5 kg</t>
  </si>
  <si>
    <t>Jødekager 1.5 kg</t>
  </si>
  <si>
    <t>Klejner coronet 300 g</t>
  </si>
  <si>
    <t>Brunkager karen volf 350 g</t>
  </si>
  <si>
    <t>Blandede småkager 6 x 400 g</t>
  </si>
  <si>
    <t>Butterdejsplader 15 x 510 g</t>
  </si>
  <si>
    <t>Twinings english breakf.100 br</t>
  </si>
  <si>
    <t>Twinings e.grey17052 100 br</t>
  </si>
  <si>
    <t>Gevalia kaffe catering 12x500g</t>
  </si>
  <si>
    <t>Cacao 20-22 % 1 kg</t>
  </si>
  <si>
    <t>Knæckis sesam wasa 10 x 150 g</t>
  </si>
  <si>
    <t>Tarteletter 10 stk</t>
  </si>
  <si>
    <t>Tarteletter bagermest 10 stk</t>
  </si>
  <si>
    <t>Mini toast naturel 500 gr</t>
  </si>
  <si>
    <t>Croutons m bacon 5 kg</t>
  </si>
  <si>
    <t>Syltede peberfrugter m.tun 1kg</t>
  </si>
  <si>
    <t>Salt fint 1 kg</t>
  </si>
  <si>
    <t>Groft salt 25 kg</t>
  </si>
  <si>
    <t>St. Melis 1 kg</t>
  </si>
  <si>
    <t>Sukker dds 25 kg</t>
  </si>
  <si>
    <t>Øko rørsukker lys 5 kg</t>
  </si>
  <si>
    <t>Hg. Krystal 10 x 1 kg</t>
  </si>
  <si>
    <t>Flormelis 500 gr</t>
  </si>
  <si>
    <t>Brun farin 500 gr</t>
  </si>
  <si>
    <t>Honning akacie 500 g</t>
  </si>
  <si>
    <t>Barkbrød engelhart 10 kg</t>
  </si>
  <si>
    <t>Hvedemel høka 20 kg</t>
  </si>
  <si>
    <t>Pastamel durum 1 kg</t>
  </si>
  <si>
    <t>Rugmel 1 kg</t>
  </si>
  <si>
    <t>Spelt hvedemel 1 kg</t>
  </si>
  <si>
    <t>Femkornsblanding hel 2 kg</t>
  </si>
  <si>
    <t>Grahamsmel 1 kg</t>
  </si>
  <si>
    <t>Solsikkekerner 2 kg</t>
  </si>
  <si>
    <t>Rasp 500 gr</t>
  </si>
  <si>
    <t>Rasp 5 kg</t>
  </si>
  <si>
    <t>Kokosmel mellemfine 1 kg</t>
  </si>
  <si>
    <t>Havregryn 7 morgen 1 kg</t>
  </si>
  <si>
    <t>Møllerens gule ærter 6,5 kg</t>
  </si>
  <si>
    <t>Budding van.mand pulv. 2,5 kg</t>
  </si>
  <si>
    <t>Barilla papardel 1kg</t>
  </si>
  <si>
    <t>Parboiled ris uncle bens 5 kg</t>
  </si>
  <si>
    <t>Ris røde camargue 1 kg</t>
  </si>
  <si>
    <t>Skruer 3-farv.spigadoro 3 kg</t>
  </si>
  <si>
    <t>Trotrolle tricolori dolm. 3 kg</t>
  </si>
  <si>
    <t>Lasagneplader blå band 10x5stk</t>
  </si>
  <si>
    <t>Ebly hvedekerner 5 kg</t>
  </si>
  <si>
    <t>Sløjfer spigadoro 3 kg</t>
  </si>
  <si>
    <t>Penne spigadoro 3 kg</t>
  </si>
  <si>
    <t>Ægnudler s.m. 6 kg</t>
  </si>
  <si>
    <t>Græskarkerner 2 kg</t>
  </si>
  <si>
    <t>Salat topping nat. 3342 1 kg</t>
  </si>
  <si>
    <t>Cashew nødder saltet 250 g</t>
  </si>
  <si>
    <t>Gnocchi m kartofffel 12x500 g</t>
  </si>
  <si>
    <t>Conchigline musling knorr 5 kg</t>
  </si>
  <si>
    <t>Aspargessuppe gran. 10 l</t>
  </si>
  <si>
    <t>Aspic mørk knorr 30612 1,5 kg</t>
  </si>
  <si>
    <t>Timian krydderp. Knorr 2x340 g</t>
  </si>
  <si>
    <t>Basilikum krydp.knorr 2x340 g</t>
  </si>
  <si>
    <t>Knorr all´italiana 2 x 340 g</t>
  </si>
  <si>
    <t>Provence knorr 2 x 340 gr</t>
  </si>
  <si>
    <t>Tyttebær sylt.delic 4,75 kg</t>
  </si>
  <si>
    <t>Ratatouille grønts.2,0 kg knor</t>
  </si>
  <si>
    <t>Tomatino knorr 2,0 kg</t>
  </si>
  <si>
    <t>Mango coulis amb. 1 l</t>
  </si>
  <si>
    <t>Kagecrem carte d`or 1,6 kg</t>
  </si>
  <si>
    <t>Kalkun pastrami ca 2,6 kg</t>
  </si>
  <si>
    <t>Bearnaise sauce vdb 2 x 5,5 l</t>
  </si>
  <si>
    <t>Holl. Sauce blå bånd 2 x 7 l</t>
  </si>
  <si>
    <t>Chokoladedrøm 60 x 73 g</t>
  </si>
  <si>
    <t>Creme amaretto oetker 1 kg</t>
  </si>
  <si>
    <t>Jordb/hvid chokobar 100 x 21 g</t>
  </si>
  <si>
    <t>Muslibar choko/banan 100x21 gr</t>
  </si>
  <si>
    <t>Muslibar choko/peanuts 100x21g</t>
  </si>
  <si>
    <t>Muslibar æble abrikos 100x21 g</t>
  </si>
  <si>
    <t>Demi glace skaldyr 1 l</t>
  </si>
  <si>
    <t>Grønsagsfond oscar 1,25 kg</t>
  </si>
  <si>
    <t>Kyllinge fond oscar 1,25 kg</t>
  </si>
  <si>
    <t>Kalve fond oscar 1,25 kg</t>
  </si>
  <si>
    <t>Svine bouillon oscar 500gr</t>
  </si>
  <si>
    <t>Vildtbouillon oscar 800 gr</t>
  </si>
  <si>
    <t>Fiskebouillon pasta 1 kg</t>
  </si>
  <si>
    <t>Grøntsagsbouill. Granulat 600g</t>
  </si>
  <si>
    <t>Rustik-mix gran. Oscar 0,6 kg</t>
  </si>
  <si>
    <t>Hummersuppe oscar 800 gr</t>
  </si>
  <si>
    <t>Grøn pebersauce pasta osc.5 kg</t>
  </si>
  <si>
    <t>Brun sauce pasta oscar 5 kg</t>
  </si>
  <si>
    <t>Pastasauce m.tomat oscar 5 kg</t>
  </si>
  <si>
    <t>Jævner oscar 5 kg</t>
  </si>
  <si>
    <t>Jævner oscar 10 kg</t>
  </si>
  <si>
    <t>Fiskefond oscar 1,25 kg</t>
  </si>
  <si>
    <t>Hummerfond 1000 ml</t>
  </si>
  <si>
    <t>Demi glace granl.oscar 3 kg</t>
  </si>
  <si>
    <t>Skovsvampe sauce granl. 3 kg</t>
  </si>
  <si>
    <t>Aspargessuppe gran.osc. 37,5 l</t>
  </si>
  <si>
    <t>Blomkålssuppe gran. Osc. 38 l</t>
  </si>
  <si>
    <t>Jp,chenet hvidvin 6 x 25 cl</t>
  </si>
  <si>
    <t>Jp,chenet rødvin 6 x 25 cl</t>
  </si>
  <si>
    <t>Mini pizzette ass.20 gr 54 stk</t>
  </si>
  <si>
    <t>Kartoffelrul. Ost/kryd.urt 5,2</t>
  </si>
  <si>
    <t>Røsti bonde 3 kg</t>
  </si>
  <si>
    <t>Rösti mini 2,5 kg</t>
  </si>
  <si>
    <t>Croccinos brocco-blomkål 5 kg</t>
  </si>
  <si>
    <t>Chicken thai filling</t>
  </si>
  <si>
    <t>Tortillla m.tomat 12x12x816 gr</t>
  </si>
  <si>
    <t>Ærter fine 2,5 kg</t>
  </si>
  <si>
    <t>Haricots verts m.fine 2,5 kg</t>
  </si>
  <si>
    <t>Suppeurter 2,5 kg</t>
  </si>
  <si>
    <t>Zucchini grillede 4 x 1,5 kg</t>
  </si>
  <si>
    <t>Auberginer grillede 4 x 1,5 kg</t>
  </si>
  <si>
    <t>Sautegrønsager m.aspar. 1,2 kg</t>
  </si>
  <si>
    <t>Wok thai sautegrønsager 1,8 kg</t>
  </si>
  <si>
    <t>Braseringsgrønsager 2 kg</t>
  </si>
  <si>
    <t>Bladspinat i kugler 2,5 kg</t>
  </si>
  <si>
    <t>Majs løse 2,5 kg</t>
  </si>
  <si>
    <t>Peber rød tern 2,5 kg</t>
  </si>
  <si>
    <t>Peber grøn tern 2,5 kg</t>
  </si>
  <si>
    <t>Perleløg 1 kg</t>
  </si>
  <si>
    <t>Miniløg 2,5 kg</t>
  </si>
  <si>
    <t>Pomfrit werns. Lige 2,5 kg</t>
  </si>
  <si>
    <t>Tortelloni ricotta/spin.4x1 kg</t>
  </si>
  <si>
    <t>Hollandaise sauce 2 x 2 kg</t>
  </si>
  <si>
    <t>Hindbær magnihill 2,5 kg</t>
  </si>
  <si>
    <t>Skovbærmix 1,0 kg</t>
  </si>
  <si>
    <t>Æbler i både 2,5 kg</t>
  </si>
  <si>
    <t>Grøntsags cous cous find 6 kg</t>
  </si>
  <si>
    <t>Pesto lasagne findus 5,60 kg</t>
  </si>
  <si>
    <t>Falafel findus 4 kg</t>
  </si>
  <si>
    <t>Frikadel.mini d.p 12 gr * 2 kg</t>
  </si>
  <si>
    <t>Frikadel.stegt d.p. 60 gr 2kg</t>
  </si>
  <si>
    <t>Kalkunfrikadelle d.p.60gr 2 kg</t>
  </si>
  <si>
    <t>Forårsrulle kæmpe 10 x 150 gr</t>
  </si>
  <si>
    <t>Bacon tern 1 kg</t>
  </si>
  <si>
    <t>Oksekød hakket 8-10% 2,5 kg</t>
  </si>
  <si>
    <t>Grillkøller marin 40 x 150 g</t>
  </si>
  <si>
    <t>Indb kyl bryst m champ 20x160g</t>
  </si>
  <si>
    <t>Fagottini all arrabbiata 2,5kg</t>
  </si>
  <si>
    <t>Frikadel.frok.22gr.find.5,5 kg</t>
  </si>
  <si>
    <t>Stillehavstorsk filet 5 kg</t>
  </si>
  <si>
    <t>Laksefilet krydderbagt 1-1,3kg</t>
  </si>
  <si>
    <t>Sejfilet med dildsauce 5 kg</t>
  </si>
  <si>
    <t>Sejfilet m tomat/kokossc 5 kg</t>
  </si>
  <si>
    <t>Gourmet tern kogt findus 5 kg</t>
  </si>
  <si>
    <t>Grillet inderfilet findus 5 kg</t>
  </si>
  <si>
    <t>Kalkun gordon bleu find. 5 kg</t>
  </si>
  <si>
    <t>Yakitori kylling spyd 3 kg</t>
  </si>
  <si>
    <t>Kyllingf.dk trading 150gr 5 kg</t>
  </si>
  <si>
    <t>Kyllingespyd hawaii 40 x 30 g</t>
  </si>
  <si>
    <t>Kyllingelår med rygben 15 kg</t>
  </si>
  <si>
    <t>Rejer melm.grønl. 444 2,5 kg</t>
  </si>
  <si>
    <t>Fiskefil.pan 100-130 gr enghav</t>
  </si>
  <si>
    <t>Fiskefil.pan 70-100 gr enghav</t>
  </si>
  <si>
    <t>Limande m persille citron 5 kg</t>
  </si>
  <si>
    <t>Salad cut surimi 1 kg</t>
  </si>
  <si>
    <t>Hoki filet 110-170 g find.5 kg</t>
  </si>
  <si>
    <t>Donuts vanilla 48 x 45 g</t>
  </si>
  <si>
    <t>Donuts chokolade 48 x 45 g</t>
  </si>
  <si>
    <t>Pølsebrød us 2130 4x40 stk</t>
  </si>
  <si>
    <t>Hamb.bol.ses.g/s 125m 2x12 stk</t>
  </si>
  <si>
    <t>Trekant m durum havsalt 30x110</t>
  </si>
  <si>
    <t>Creme kanelsnegl 60 x 75 g</t>
  </si>
  <si>
    <t>Tørkager ass.bæchs 25 stk</t>
  </si>
  <si>
    <t>Petit four bæchs 80 stk</t>
  </si>
  <si>
    <t>Focaccia med rosmarin 32x100gr</t>
  </si>
  <si>
    <t>Grovboller 6837 kl 130 stk</t>
  </si>
  <si>
    <t>Kanelsnegle mini 80218 120 stk</t>
  </si>
  <si>
    <t>Croissant smør 48 stk</t>
  </si>
  <si>
    <t>Cremebolle forh.80267 60x80gr</t>
  </si>
  <si>
    <t>Cannelloni classico 2,5 kg</t>
  </si>
  <si>
    <t>Cannelloni verdi 2,5 kg</t>
  </si>
  <si>
    <t>Pølsebakker u.låg ø 600 stk</t>
  </si>
  <si>
    <t>Skurecrem hørkram 500 ml</t>
  </si>
  <si>
    <t>Tykkam okse frost krt 4-8 kg</t>
  </si>
  <si>
    <t>Skaffevarer sugro</t>
  </si>
  <si>
    <t>Skaffevarer frost</t>
  </si>
  <si>
    <t>Div.køle/tørvare med dekort</t>
  </si>
  <si>
    <t>Skaffevarer div.</t>
  </si>
  <si>
    <t>Oksemidterfilet 1,9-3,6 kg</t>
  </si>
  <si>
    <t>Uspec. Diff.</t>
  </si>
  <si>
    <t>Marcipanbrød 40 gr 36 stk</t>
  </si>
  <si>
    <t>Lækerol orginal, grøn 48 pk</t>
  </si>
  <si>
    <t>Lækerol citron s/f gul 48 pk</t>
  </si>
  <si>
    <t>Lækerol salvie 48 pk</t>
  </si>
  <si>
    <t>Lækerol cactus 48 pk</t>
  </si>
  <si>
    <t>Stimorol 30 pk</t>
  </si>
  <si>
    <t>Stimorol free spearmint 30 pk</t>
  </si>
  <si>
    <t>Daim 28 gr 36 stk</t>
  </si>
  <si>
    <t>Vanilje frøer indpk. 65 stk</t>
  </si>
  <si>
    <t>Gajol sort 48 pk</t>
  </si>
  <si>
    <t>Poletter pingvin 24x85 g</t>
  </si>
  <si>
    <t>Saltbomber haribo 20 ps</t>
  </si>
  <si>
    <t>Bounty mørk rød 18 x 57 g</t>
  </si>
  <si>
    <t>Mars master foods 36 x 54 g</t>
  </si>
  <si>
    <t>Bounty lys blå 24 x 52 g</t>
  </si>
  <si>
    <t>Nørregade bolsjer 2,5 kg</t>
  </si>
  <si>
    <t>Kæmpe skildpadde indpk. 65 stk</t>
  </si>
  <si>
    <t>GL</t>
  </si>
  <si>
    <t>BK</t>
  </si>
  <si>
    <t>SP</t>
  </si>
  <si>
    <t>PK</t>
  </si>
  <si>
    <t>DK</t>
  </si>
  <si>
    <t>STK</t>
  </si>
  <si>
    <t>KG</t>
  </si>
  <si>
    <t>KRT</t>
  </si>
  <si>
    <t>DS</t>
  </si>
  <si>
    <t>BT</t>
  </si>
  <si>
    <t>ÆSK</t>
  </si>
  <si>
    <t>BG</t>
  </si>
  <si>
    <t>PS</t>
  </si>
  <si>
    <t>KS</t>
  </si>
  <si>
    <t>BDT</t>
  </si>
  <si>
    <t>NET</t>
  </si>
  <si>
    <t>FL</t>
  </si>
  <si>
    <t>SÆK</t>
  </si>
  <si>
    <t>Kurv</t>
  </si>
  <si>
    <t>ks</t>
  </si>
  <si>
    <t>bdt</t>
  </si>
  <si>
    <t>kg</t>
  </si>
  <si>
    <t>ps</t>
  </si>
  <si>
    <t>stk.</t>
  </si>
  <si>
    <t>stk</t>
  </si>
  <si>
    <t>pose</t>
  </si>
  <si>
    <t>bk</t>
  </si>
  <si>
    <t>pot</t>
  </si>
  <si>
    <t>kt</t>
  </si>
  <si>
    <t>Sæk</t>
  </si>
  <si>
    <t>Net.</t>
  </si>
  <si>
    <t>Bk/ps</t>
  </si>
  <si>
    <t>sæk</t>
  </si>
  <si>
    <t>Bk</t>
  </si>
  <si>
    <t>bt.</t>
  </si>
  <si>
    <t>bt</t>
  </si>
  <si>
    <t>-</t>
  </si>
  <si>
    <t xml:space="preserve">Pakket af pakker nr.12       </t>
  </si>
  <si>
    <t xml:space="preserve">Ræddiker                     </t>
  </si>
  <si>
    <t xml:space="preserve">Mini Majroer                 </t>
  </si>
  <si>
    <t xml:space="preserve">Pigeon æbler                 </t>
  </si>
  <si>
    <t xml:space="preserve">Kiwi                         </t>
  </si>
  <si>
    <t xml:space="preserve">Honning melon                </t>
  </si>
  <si>
    <t xml:space="preserve">Dadler frost i bk            </t>
  </si>
  <si>
    <t xml:space="preserve">Kumquat                      </t>
  </si>
  <si>
    <t xml:space="preserve">Papaya                       </t>
  </si>
  <si>
    <t xml:space="preserve">Ingefær                      </t>
  </si>
  <si>
    <t xml:space="preserve">Lime                         </t>
  </si>
  <si>
    <t xml:space="preserve">Ribs                         </t>
  </si>
  <si>
    <t xml:space="preserve">Markchampignon u/rod         </t>
  </si>
  <si>
    <t xml:space="preserve">Bage Kartofler vaskede       </t>
  </si>
  <si>
    <t xml:space="preserve">Timian                       </t>
  </si>
  <si>
    <t xml:space="preserve">Basilikum                    </t>
  </si>
  <si>
    <t xml:space="preserve">Basilikum grøn/rød           </t>
  </si>
  <si>
    <t xml:space="preserve">1,2A          </t>
  </si>
  <si>
    <t xml:space="preserve">Appelsin Store               </t>
  </si>
  <si>
    <t xml:space="preserve">Bønnespire                   </t>
  </si>
  <si>
    <t xml:space="preserve">Skræl.skiver/tern            </t>
  </si>
  <si>
    <t xml:space="preserve">Semidried tomater            </t>
  </si>
  <si>
    <t xml:space="preserve">Rødbedespirer                </t>
  </si>
  <si>
    <t xml:space="preserve">Mini Spinat                  </t>
  </si>
  <si>
    <t xml:space="preserve">Kinakål                      </t>
  </si>
  <si>
    <t xml:space="preserve">Grapefrugt Rød               </t>
  </si>
  <si>
    <t xml:space="preserve">Chili rød/grøn               </t>
  </si>
  <si>
    <t xml:space="preserve">Julesalat                    </t>
  </si>
  <si>
    <t xml:space="preserve">Egebladsalat                 </t>
  </si>
  <si>
    <t xml:space="preserve">Romainesalat                 </t>
  </si>
  <si>
    <t xml:space="preserve">Salat Lolla Rosa             </t>
  </si>
  <si>
    <t xml:space="preserve">Lola Rosa                    </t>
  </si>
  <si>
    <t xml:space="preserve">Frilise salat                </t>
  </si>
  <si>
    <t xml:space="preserve">Blandet Salat                </t>
  </si>
  <si>
    <t xml:space="preserve">64,2A         </t>
  </si>
  <si>
    <t xml:space="preserve">Hjerte salat                 </t>
  </si>
  <si>
    <t xml:space="preserve">Hvidløg Elefant              </t>
  </si>
  <si>
    <t xml:space="preserve">Hvidløg                      </t>
  </si>
  <si>
    <t xml:space="preserve">Gourgetter gule              </t>
  </si>
  <si>
    <t xml:space="preserve">94,3A         </t>
  </si>
  <si>
    <t xml:space="preserve">Suger snaps                  </t>
  </si>
  <si>
    <t xml:space="preserve">9,3A          </t>
  </si>
  <si>
    <t xml:space="preserve">Danske Pærer                 </t>
  </si>
  <si>
    <t xml:space="preserve">9,3D          </t>
  </si>
  <si>
    <t xml:space="preserve">Danske pærer                 </t>
  </si>
  <si>
    <t>Pot</t>
  </si>
  <si>
    <t>L</t>
  </si>
  <si>
    <t>LTR</t>
  </si>
  <si>
    <t>POS</t>
  </si>
  <si>
    <t>Levering</t>
  </si>
  <si>
    <t>Levering u. Beregning</t>
  </si>
  <si>
    <t>Kniv slebet</t>
  </si>
  <si>
    <t>Oksetykkam i net fokus</t>
  </si>
  <si>
    <t>Oksespidsbryst</t>
  </si>
  <si>
    <t>Højreb ovnklar (bruttovægt)</t>
  </si>
  <si>
    <t>Oksestriploin argentina optøet</t>
  </si>
  <si>
    <t>Tyndstegsfilét 3+</t>
  </si>
  <si>
    <t>Oksetyksteg m.fedt ovnklar</t>
  </si>
  <si>
    <t>Roastbeef inderlår frisk</t>
  </si>
  <si>
    <t>Gullasch af okseinderlår</t>
  </si>
  <si>
    <t>Stroganoff af okseinderlår</t>
  </si>
  <si>
    <t>Oksesmåkød 10%</t>
  </si>
  <si>
    <t>Oksehakke 4-6%</t>
  </si>
  <si>
    <t>Oksehakke 8-10%</t>
  </si>
  <si>
    <t>Oksefars m/sol.tomat, feta,porrer</t>
  </si>
  <si>
    <t>Hakkebøf 10%</t>
  </si>
  <si>
    <t>Hakkebøf 4-6% pariser</t>
  </si>
  <si>
    <t>Oksehakke 3-5% tatarkød</t>
  </si>
  <si>
    <t>Oksemørbrad 1,8kg+ uden bimørbrad</t>
  </si>
  <si>
    <t>Okseben</t>
  </si>
  <si>
    <t>Kalvefilét ndl frisk</t>
  </si>
  <si>
    <t>Ungdyrtyksteg m.fedt ovnkl.</t>
  </si>
  <si>
    <t>Kalveculotte frisk</t>
  </si>
  <si>
    <t>Ungdyrinderlår u.kappe</t>
  </si>
  <si>
    <t>Ungdyrkrebinetter 10%</t>
  </si>
  <si>
    <t>Hakket ungdyr og svin 10 %</t>
  </si>
  <si>
    <t>Ungdyrlever i skiver u/hinde</t>
  </si>
  <si>
    <t>Nakkefilét afpudset</t>
  </si>
  <si>
    <t>Nakkefilét uafpudset</t>
  </si>
  <si>
    <t>Svinesmåkød 10 %</t>
  </si>
  <si>
    <t>Krebinetter m/ingefær,hvidløg,chili</t>
  </si>
  <si>
    <t>Stegeflæsk med ben</t>
  </si>
  <si>
    <t>Stegeflæsk uden ben i skiver</t>
  </si>
  <si>
    <t>Kam med spæk ridset</t>
  </si>
  <si>
    <t>Kam u/ben ridset</t>
  </si>
  <si>
    <t>Kamfilét fersk</t>
  </si>
  <si>
    <t>Kamfilét orange/soya marineret</t>
  </si>
  <si>
    <t>Kamfilét orientalsk</t>
  </si>
  <si>
    <t>Kamfilét med middelhavsfars</t>
  </si>
  <si>
    <t>Kamkoteletter uden ben</t>
  </si>
  <si>
    <t>Skinkeinderlår i tern</t>
  </si>
  <si>
    <t>Skinkeschnitzel</t>
  </si>
  <si>
    <t>Svinemørbrad frisk</t>
  </si>
  <si>
    <t>Svinelever</t>
  </si>
  <si>
    <t>Spæk uden svær</t>
  </si>
  <si>
    <t>Fedtnet</t>
  </si>
  <si>
    <t>Svære</t>
  </si>
  <si>
    <t>Lammekølle med ben frost</t>
  </si>
  <si>
    <t>Lammekølle uden ben frisk</t>
  </si>
  <si>
    <t>Lammekølle uden ben frost</t>
  </si>
  <si>
    <t>Lammekølle u.ben m/timian og hvidløg</t>
  </si>
  <si>
    <t>Fårekøller optøet hakket</t>
  </si>
  <si>
    <t>Kyllingepølser 70g</t>
  </si>
  <si>
    <t>Medister rå løs vægt</t>
  </si>
  <si>
    <t>Cocktailpølser 10g</t>
  </si>
  <si>
    <t>Stegebacon lagesaltet</t>
  </si>
  <si>
    <t>Bacon sliced 1kg ndl</t>
  </si>
  <si>
    <t>Bacon sliced 2,5kg ndl</t>
  </si>
  <si>
    <t>Bacontern</t>
  </si>
  <si>
    <t>Lufttørret skinke italiensk</t>
  </si>
  <si>
    <t>Okseinderlår røget hj.lavet</t>
  </si>
  <si>
    <t>Røget andebryst</t>
  </si>
  <si>
    <t>Salami rød pølsegården</t>
  </si>
  <si>
    <t>Salami kartoffel</t>
  </si>
  <si>
    <t>Salami milano/napoli</t>
  </si>
  <si>
    <t>Salame unghrese / ventricina</t>
  </si>
  <si>
    <t>Salame veneto / spianata</t>
  </si>
  <si>
    <t>Salame rimini / finocchiona</t>
  </si>
  <si>
    <t>Mortadella</t>
  </si>
  <si>
    <t>Rullepølse ja</t>
  </si>
  <si>
    <t>Rullepølse med persille sliced</t>
  </si>
  <si>
    <t>Rullepølse røget</t>
  </si>
  <si>
    <t>Leverpostej stryhn grov</t>
  </si>
  <si>
    <t>Leverpostej stryhn fransk</t>
  </si>
  <si>
    <t>Leverpostej delikatesse</t>
  </si>
  <si>
    <t>Leverpostej 100gr</t>
  </si>
  <si>
    <t>Leverpostej 200gr</t>
  </si>
  <si>
    <t>Skinke kogt rund</t>
  </si>
  <si>
    <t>Skinke i folie kogt</t>
  </si>
  <si>
    <t>Skinke kogt i tern</t>
  </si>
  <si>
    <t>Kødpølse rund</t>
  </si>
  <si>
    <t>Nakke kogt og sprængt</t>
  </si>
  <si>
    <t>Hamburgerfilét-laksefilét</t>
  </si>
  <si>
    <t>Hamburgerryg kogt</t>
  </si>
  <si>
    <t>Pariserfilét</t>
  </si>
  <si>
    <t>Kalkunbryst kogt røget zimbo</t>
  </si>
  <si>
    <t>Kalkunbryst kogt med paprika</t>
  </si>
  <si>
    <t>Kalkunbryst kogt med skind</t>
  </si>
  <si>
    <t>Kyllingebryst m. Spinat</t>
  </si>
  <si>
    <t>Kyllingebryst m. Broccoli</t>
  </si>
  <si>
    <t>Kyllingerulle kogt</t>
  </si>
  <si>
    <t>Oksebryst kogt</t>
  </si>
  <si>
    <t>Kalvetunge kogt</t>
  </si>
  <si>
    <t>Salt kød</t>
  </si>
  <si>
    <t>Bresaola</t>
  </si>
  <si>
    <t>Pastrami</t>
  </si>
  <si>
    <t>Pate hvidløg 2kg</t>
  </si>
  <si>
    <t>Pate madagascar 2kg</t>
  </si>
  <si>
    <t>Sylte</t>
  </si>
  <si>
    <t>Kalvesylte</t>
  </si>
  <si>
    <t>Kyllinger friske unghaner</t>
  </si>
  <si>
    <t>Kyllingefilét dk løsfrost m/inderfilet</t>
  </si>
  <si>
    <t>Kyllingebryst løsfrost 100-120gr 1% salt</t>
  </si>
  <si>
    <t>Kyllingelår hele u.rygben frost 250-270g</t>
  </si>
  <si>
    <t>Kyllingebryst m/skind &amp; vingeben frisk</t>
  </si>
  <si>
    <t>Kyllingebryst m.sk u.ben frost 120-180gr</t>
  </si>
  <si>
    <t>Kalkunbryst hakket</t>
  </si>
  <si>
    <t>Kalkunbryst frisk fransk</t>
  </si>
  <si>
    <t>Andebryst berberi fransk frost</t>
  </si>
  <si>
    <t>And 3400 gr frost franske berberi</t>
  </si>
  <si>
    <t>And fransk berberi 3kg+ frisk</t>
  </si>
  <si>
    <t>Vildt diverse</t>
  </si>
  <si>
    <t>Krondyrryg frost</t>
  </si>
  <si>
    <t>Krondyrsteg i net af.kølle ca.2kg.</t>
  </si>
  <si>
    <t>Krondyrfilét</t>
  </si>
  <si>
    <t>Dyrekølle m.ben frisk rå/då</t>
  </si>
  <si>
    <t>Dyreryg frisk rå/då</t>
  </si>
  <si>
    <t>Dyrehakkebøffer m.enebær og bacon</t>
  </si>
  <si>
    <t>Hønsesalat luksus</t>
  </si>
  <si>
    <t>Italiensk salat</t>
  </si>
  <si>
    <t>Karry salat delikatesse</t>
  </si>
  <si>
    <t>Kartoffelsalat</t>
  </si>
  <si>
    <t>Krabbe salat</t>
  </si>
  <si>
    <t>Krebsehale salat</t>
  </si>
  <si>
    <t>Kylling i karry</t>
  </si>
  <si>
    <t>Mayonnaise</t>
  </si>
  <si>
    <t>Peberrod salat</t>
  </si>
  <si>
    <t>Pickles</t>
  </si>
  <si>
    <t>Rejesalat luksus</t>
  </si>
  <si>
    <t>Remouladepure'</t>
  </si>
  <si>
    <t>Russisk salat</t>
  </si>
  <si>
    <t>Sommersalat</t>
  </si>
  <si>
    <t>Waldorff salat</t>
  </si>
  <si>
    <t>Æggesalat</t>
  </si>
  <si>
    <t>Diverse</t>
  </si>
  <si>
    <t>Fisk frisk diverse</t>
  </si>
  <si>
    <t>Marlin loins u/skind u/ben 4-7kg</t>
  </si>
  <si>
    <t>Røræg 500gr</t>
  </si>
  <si>
    <t>Dress miracel whip 2kg kraft</t>
  </si>
  <si>
    <t>Benfri sild 500g ds</t>
  </si>
  <si>
    <t>Æg i lage, kogte 80 stk. 4 kg</t>
  </si>
  <si>
    <t>Æggeblommer neutral 5 kg dk</t>
  </si>
  <si>
    <t>Æggehvider 5l</t>
  </si>
  <si>
    <t>Parmasan ost hel grana padano</t>
  </si>
  <si>
    <t>Rødspættefilét pan.100-130g 5kg</t>
  </si>
  <si>
    <t>Letmælk 1l økologisk</t>
  </si>
  <si>
    <t>Kærnemælk 1l økologisk</t>
  </si>
  <si>
    <t>Minimælk økologisk 1ltr</t>
  </si>
  <si>
    <t>Rødbeder i tern 5kg</t>
  </si>
  <si>
    <t>Olie soja 10l</t>
  </si>
  <si>
    <t>Juice appelsin 1 ltr</t>
  </si>
  <si>
    <t>Rapsolie 10l</t>
  </si>
  <si>
    <t>Sennep grovkornet 1500gr</t>
  </si>
  <si>
    <t>Flæskesvære 1kg gl. Daws</t>
  </si>
  <si>
    <t>Tarteletter 10stk</t>
  </si>
  <si>
    <t>Hvedekerner ebly 5 kg gourmet</t>
  </si>
  <si>
    <t>Suppeurter frost 2,5kg</t>
  </si>
  <si>
    <t>Spinat hakket frost 2,5 pos</t>
  </si>
  <si>
    <t>Kødboller 2kg</t>
  </si>
  <si>
    <t>Fiskefilét pan skrubbe 45-70g 5kg iqf</t>
  </si>
  <si>
    <t>Item Name (English)</t>
  </si>
  <si>
    <t>Item Name (Danish)</t>
  </si>
  <si>
    <t>Hakkebøf 10% oliven / basilikum</t>
  </si>
  <si>
    <t>Ungdyrkrebinet 10% m.pers.,basil, dild</t>
  </si>
  <si>
    <t>Krebinetter ungdyr &amp; flæsk 10%</t>
  </si>
  <si>
    <t>Svinesmåkød 10-12 % hakket</t>
  </si>
  <si>
    <t>Kogeflæsk afpudset uden ben</t>
  </si>
  <si>
    <t>Kam ridset u.ben m/ ferskner &amp; timian</t>
  </si>
  <si>
    <t>Mørbradklods i tern</t>
  </si>
  <si>
    <t>Lammekølle m.ben frisk</t>
  </si>
  <si>
    <t>Wiener/grillpølser uden farve 70g</t>
  </si>
  <si>
    <t>Wienerpølser røde 70g</t>
  </si>
  <si>
    <t>Medister kogt i stk.60-200g</t>
  </si>
  <si>
    <t>Cocktailpølser m/svøb 1,5 kg krt.</t>
  </si>
  <si>
    <t>Bacon sliced i lag 2 x 2,5kg tulip</t>
  </si>
  <si>
    <t>Hamburgerryg gl.dags</t>
  </si>
  <si>
    <t>Culotte røget</t>
  </si>
  <si>
    <t>Salami m.valnød</t>
  </si>
  <si>
    <t>Salami okse</t>
  </si>
  <si>
    <t>Oksespegepølse m/feta og oliven</t>
  </si>
  <si>
    <t>Salami chorizo</t>
  </si>
  <si>
    <t>Rullepølse med persille</t>
  </si>
  <si>
    <t>Landskinke med fedt uden svær</t>
  </si>
  <si>
    <t>Malakoffpølse</t>
  </si>
  <si>
    <t>Championpølse</t>
  </si>
  <si>
    <t>Olivenpølse</t>
  </si>
  <si>
    <t>Bierkügel</t>
  </si>
  <si>
    <t>Medister røget i ring</t>
  </si>
  <si>
    <t>Kyllinger friske bornholmer</t>
  </si>
  <si>
    <t>Kyllingebryst optøet i strimler</t>
  </si>
  <si>
    <t>Kalkunbryst i strimler</t>
  </si>
  <si>
    <t>Kalkunsmåkød hakket</t>
  </si>
  <si>
    <t>Kalkunfars m/soltør. Tomat og basilikum</t>
  </si>
  <si>
    <t>And 3400 gr frost engelsk</t>
  </si>
  <si>
    <t>Dressing, hvidløg, 1000 island, cf, ymer</t>
  </si>
  <si>
    <t>Rejer i lage 900gr cimbric luksus</t>
  </si>
  <si>
    <t>Pangasisusfilet 170-220gr 1x5 kg premium</t>
  </si>
  <si>
    <t>Yoghurt 10% fast drænet 5kg akadia</t>
  </si>
  <si>
    <t>Helæg cater 5l køl</t>
  </si>
  <si>
    <t>Peberrod høvlet 700g</t>
  </si>
  <si>
    <t>Rygeost u/kommen 800g</t>
  </si>
  <si>
    <t>Fiskefilét pan skrubbe 100-130g 5 kg iqf</t>
  </si>
  <si>
    <t>Sandwichbrød lyst 900gr</t>
  </si>
  <si>
    <t>Blue marlin</t>
  </si>
  <si>
    <t>Rødkål gl.dags 5kg</t>
  </si>
  <si>
    <t>Kapers 1100gr non pareille</t>
  </si>
  <si>
    <t>Kidney bønner rød 3000 gr sun best</t>
  </si>
  <si>
    <t>Frikadeller pandestegte 2kg 60gr</t>
  </si>
  <si>
    <t>Skinke i strimler 800gr steff houlberg</t>
  </si>
  <si>
    <t>Pandekager m/kødfyld 63x95g findus</t>
  </si>
  <si>
    <t>Sesambolle 2*12stk 12,5cm 2524</t>
  </si>
  <si>
    <t>KAS</t>
  </si>
  <si>
    <t>Life Cycle Inputs (MJ/kg)</t>
  </si>
  <si>
    <t>LCA Category</t>
  </si>
  <si>
    <t>Category</t>
  </si>
  <si>
    <t>Food Specification</t>
  </si>
  <si>
    <t>Caramel truffles</t>
  </si>
  <si>
    <t>Large, extra sweet pineapples</t>
  </si>
  <si>
    <t>Zucchini (green squash)</t>
  </si>
  <si>
    <t>Cocktail hotdogs w/ bacon</t>
  </si>
  <si>
    <t>Pacific cod fillet</t>
  </si>
  <si>
    <t>Peppers stuffed w/ fresh cheese</t>
  </si>
  <si>
    <t>Odense hard nougats</t>
  </si>
  <si>
    <t>Large calamata olives</t>
  </si>
  <si>
    <t>Cantaloupe</t>
  </si>
  <si>
    <t>Shelled pecans</t>
  </si>
  <si>
    <t>Shelled hazelnuts</t>
  </si>
  <si>
    <t>Mini meatballs</t>
  </si>
  <si>
    <t>Lasagne sheets</t>
  </si>
  <si>
    <t>Large green olives</t>
  </si>
  <si>
    <t>Halibut</t>
  </si>
  <si>
    <t>Pears</t>
  </si>
  <si>
    <t>Hellmann's mayonnaise</t>
  </si>
  <si>
    <t>Twinings Earl Grey tea</t>
  </si>
  <si>
    <t>Mackerel in tomato</t>
  </si>
  <si>
    <t>Green pepper pasta sauce</t>
  </si>
  <si>
    <t>White king asparagus</t>
  </si>
  <si>
    <t>Peeled tomatoes</t>
  </si>
  <si>
    <t>Whole Grana Padano cheese (parmesan)</t>
  </si>
  <si>
    <t>Sliced bacon</t>
  </si>
  <si>
    <t>Ground young animal and pork</t>
  </si>
  <si>
    <t>Green king asparagus</t>
  </si>
  <si>
    <t>Boiled brisket (of beef)</t>
  </si>
  <si>
    <t>Caramel filling</t>
  </si>
  <si>
    <t>Cucumber salad</t>
  </si>
  <si>
    <t>Pre-made almond cake</t>
  </si>
  <si>
    <t>Grilled artichoke</t>
  </si>
  <si>
    <t>Luxury chicken salad</t>
  </si>
  <si>
    <t>Peas</t>
  </si>
  <si>
    <t>Red cabbage</t>
  </si>
  <si>
    <t>Smoked, seasoned mackerel</t>
  </si>
  <si>
    <t>Sugar</t>
  </si>
  <si>
    <t>Tortilla w/ tomato</t>
  </si>
  <si>
    <t>Uncle bens parboiled rice</t>
  </si>
  <si>
    <t>Washed small potato</t>
  </si>
  <si>
    <t>Fresh French duck</t>
  </si>
  <si>
    <t>Native red cabbage</t>
  </si>
  <si>
    <t>Cooked ham round</t>
  </si>
  <si>
    <t>Parisian hamburger steak</t>
  </si>
  <si>
    <t>Hotdogs</t>
  </si>
  <si>
    <t>Cooked meatballs</t>
  </si>
  <si>
    <t>Fresh topside roastbeef</t>
  </si>
  <si>
    <t>Smoked salmon</t>
  </si>
  <si>
    <t>Seasoned salmon fillet</t>
  </si>
  <si>
    <t>Greenlandic shrimp</t>
  </si>
  <si>
    <t>Smoked turkeybreast</t>
  </si>
  <si>
    <t>Green asparagus</t>
  </si>
  <si>
    <t>Bananas</t>
  </si>
  <si>
    <t>Beetroot</t>
  </si>
  <si>
    <t>Broccoli</t>
  </si>
  <si>
    <t>Cauliflower</t>
  </si>
  <si>
    <t>Chives</t>
  </si>
  <si>
    <t>Coarse salt</t>
  </si>
  <si>
    <t>Cod fillet</t>
  </si>
  <si>
    <t>Corn</t>
  </si>
  <si>
    <t>Crab salad</t>
  </si>
  <si>
    <t>Cucumber</t>
  </si>
  <si>
    <t>Curry salad delicacy</t>
  </si>
  <si>
    <t>Plaice fillet</t>
  </si>
  <si>
    <t>Focaccia w/ rosemary</t>
  </si>
  <si>
    <t>Fresh French turkey breast</t>
  </si>
  <si>
    <t>Hamburger steak</t>
  </si>
  <si>
    <t>Lemon</t>
  </si>
  <si>
    <t>Onion</t>
  </si>
  <si>
    <t>Pineapple chunks in juice</t>
  </si>
  <si>
    <t>Potato salad</t>
  </si>
  <si>
    <t>Salmon fillet</t>
  </si>
  <si>
    <t>Scrambled eggs</t>
  </si>
  <si>
    <t>Smoked Norwegian salmon</t>
  </si>
  <si>
    <t>Strawberries</t>
  </si>
  <si>
    <t>Sugarsnaps</t>
  </si>
  <si>
    <t>Tomato</t>
  </si>
  <si>
    <t>Pickled shrimp</t>
  </si>
  <si>
    <t>Ham cooked in foil</t>
  </si>
  <si>
    <t>Kraft Thousand Island salad dressing</t>
  </si>
  <si>
    <t>Fresh pork tenderloin</t>
  </si>
  <si>
    <t>Mixed peppers</t>
  </si>
  <si>
    <t>Smoked mackerel</t>
  </si>
  <si>
    <t>Cress</t>
  </si>
  <si>
    <t>Hoki fillet</t>
  </si>
  <si>
    <t>Field lettuce</t>
  </si>
  <si>
    <t>Lamb</t>
  </si>
  <si>
    <t>Lamb,fresh,Sweden,cooked</t>
  </si>
  <si>
    <t>Lamb,frozen,Sweden,cooked</t>
  </si>
  <si>
    <t>Lamb,frozen,overseas,cooked</t>
  </si>
  <si>
    <t>Chicken</t>
  </si>
  <si>
    <t>Chicken,fresh,Sweden,cooked</t>
  </si>
  <si>
    <t>Chicken,frozen,Sweden,cooked</t>
  </si>
  <si>
    <t>Chicken,frozen,Central Europe,cooked</t>
  </si>
  <si>
    <t>Pork</t>
  </si>
  <si>
    <t>Pork,fresh,Sweden,cooked</t>
  </si>
  <si>
    <t>Pork,frozen,Central Europe,cooked</t>
  </si>
  <si>
    <t>Pork stew,cooked</t>
  </si>
  <si>
    <t>Beef</t>
  </si>
  <si>
    <t>Beef,fresh,Sweden,cooked</t>
  </si>
  <si>
    <t>Cow,fresh,Sweden,cooked</t>
  </si>
  <si>
    <t>Beef stew,cooked</t>
  </si>
  <si>
    <t>Cod,fresh,Sweden,cooked</t>
  </si>
  <si>
    <t>Herring,fresh,Sweden,cooked</t>
  </si>
  <si>
    <t>Mackerel,fresh,Sweden,cooked</t>
  </si>
  <si>
    <t>Canned tuna,overseas</t>
  </si>
  <si>
    <t>Salmon,farmed,Sweden,cooked</t>
  </si>
  <si>
    <t>Clams,tinned,Sweden</t>
  </si>
  <si>
    <t>Shrimps,without shells,Sweden</t>
  </si>
  <si>
    <t>Yoghurt,small pots,Sweden</t>
  </si>
  <si>
    <t>Yoghurt,small pots,Central Europe</t>
  </si>
  <si>
    <t>Cheese,Sweden</t>
  </si>
  <si>
    <t>Cheese,Central Europe</t>
  </si>
  <si>
    <t>Cheese,Southern Europe</t>
  </si>
  <si>
    <t>Milk powder,Sweden</t>
  </si>
  <si>
    <t>Egg</t>
  </si>
  <si>
    <t>Eggs,Sweden,cooked</t>
  </si>
  <si>
    <t>Legumes</t>
  </si>
  <si>
    <t>Brown beans,Sweden,cooked</t>
  </si>
  <si>
    <t>Yellow peas,Sweden,cooked</t>
  </si>
  <si>
    <t>Soya beans,overseas,cooked</t>
  </si>
  <si>
    <t>Brown beans,overseas,cooked</t>
  </si>
  <si>
    <t>Beans,canned,overseas</t>
  </si>
  <si>
    <t>Sugar,Sweden</t>
  </si>
  <si>
    <t>Honey,Sweden</t>
  </si>
  <si>
    <t>Honey,overseas</t>
  </si>
  <si>
    <t>Candies,Sweden</t>
  </si>
  <si>
    <t>Chocolate,Central Europe</t>
  </si>
  <si>
    <t>Chocolate,Sweden</t>
  </si>
  <si>
    <t>Ice-cream,Central Europe</t>
  </si>
  <si>
    <t>Ice-cream,Sweden</t>
  </si>
  <si>
    <t>Sun flower oil,overseas</t>
  </si>
  <si>
    <t>Soya oil,overseas</t>
  </si>
  <si>
    <t>Olive oil,Southern Europe</t>
  </si>
  <si>
    <t>Butter,Sweden</t>
  </si>
  <si>
    <t>Margarine,Sweden,80% fat</t>
  </si>
  <si>
    <t>Fruits</t>
  </si>
  <si>
    <t>Apples,fresh,Sweden</t>
  </si>
  <si>
    <t>Apples,fresh,overseas</t>
  </si>
  <si>
    <t>Cherries fresh,Sweden</t>
  </si>
  <si>
    <t>Cherries fresh,Central Europe</t>
  </si>
  <si>
    <t>Cherries,fresh,overseas</t>
  </si>
  <si>
    <t>Apples,dried with commercial energy,overseas</t>
  </si>
  <si>
    <t>Apples,dried in the sun,overseas</t>
  </si>
  <si>
    <t>Oranges,fresh,Southern Europe</t>
  </si>
  <si>
    <t>Oranges,fresh,overseas</t>
  </si>
  <si>
    <t>Grapes,fresh,Southern Europe</t>
  </si>
  <si>
    <t>Grapes,fresh,overseas</t>
  </si>
  <si>
    <t>Raisins,dried in the sun,overseas</t>
  </si>
  <si>
    <t>Bananas,fresh,overseas</t>
  </si>
  <si>
    <t>Tropical fruit,canned,overseas</t>
  </si>
  <si>
    <t>Tropical fruit,fresh,overseas by plane</t>
  </si>
  <si>
    <t>Vegetables</t>
  </si>
  <si>
    <t>Potatoes,Sweden,cooked</t>
  </si>
  <si>
    <t>Potatoes,Sweden,baked</t>
  </si>
  <si>
    <t>Potatoes mashed powder,Sweden,cooked</t>
  </si>
  <si>
    <t>French fries,Sweden,cooked as one portion</t>
  </si>
  <si>
    <t>French fries,Sweden,cooked as four portions</t>
  </si>
  <si>
    <t>Carrots,fresh,Sweden</t>
  </si>
  <si>
    <t>Carrots,fresh,Central Europe</t>
  </si>
  <si>
    <t>White cabbage,Sweden</t>
  </si>
  <si>
    <t>White cabbage,Central Europe</t>
  </si>
  <si>
    <t>Broccoli,frozen,Europe,cooked</t>
  </si>
  <si>
    <t>Broccoli,frozen,overseas,cooked</t>
  </si>
  <si>
    <t>Carrots,canned,Sweden</t>
  </si>
  <si>
    <t>Carrots,canned,Central Europe</t>
  </si>
  <si>
    <t>Tomatoes,canned,Southern Europe</t>
  </si>
  <si>
    <t>Olives,canned,Southern Europe</t>
  </si>
  <si>
    <t>Vegetables,canned,overseas</t>
  </si>
  <si>
    <t>Peas,frozen,Sweden,cooked</t>
  </si>
  <si>
    <t>Peas,frozen,Central Europe,cooked</t>
  </si>
  <si>
    <t>Tomatoes,fresh,greenhouse,Sweden</t>
  </si>
  <si>
    <t>Tomato,fresh,Southern Europe</t>
  </si>
  <si>
    <t>Jam</t>
  </si>
  <si>
    <t>Oat flakes,Sweden</t>
  </si>
  <si>
    <t>Oat flake porridge,Sweden,cooked</t>
  </si>
  <si>
    <t>Baked cereal,Sweden</t>
  </si>
  <si>
    <t>Baked cereal,Central Europe</t>
  </si>
  <si>
    <t>Berries</t>
  </si>
  <si>
    <t>Raspberries,frozen,Central Europe</t>
  </si>
  <si>
    <t>Raspberries,fresh,Central Europe</t>
  </si>
  <si>
    <t>Blueberries,frozen,Central Europe</t>
  </si>
  <si>
    <t>Blueberries,frozen,Sweden</t>
  </si>
  <si>
    <t>Strawberries,fresh,Sweden</t>
  </si>
  <si>
    <t>Strawberries,fresh,Southern Europe</t>
  </si>
  <si>
    <t>Strawberries,fresh,Middle East,by plane</t>
  </si>
  <si>
    <t>Strawberries,frozen,Central Europe</t>
  </si>
  <si>
    <t>Cereals</t>
  </si>
  <si>
    <t>Rice,overseas,cooked as one portion</t>
  </si>
  <si>
    <t>Rice,overseas,cooked as four portions</t>
  </si>
  <si>
    <t>Pasta,Sweden,cooked</t>
  </si>
  <si>
    <t>Pasta,Southern Europe,cooked</t>
  </si>
  <si>
    <t>Fresh pasta,Sweden,cooked</t>
  </si>
  <si>
    <t>Barley,Sweden,cooked</t>
  </si>
  <si>
    <t>Couscous,Central Europe,cooked on a hot plate</t>
  </si>
  <si>
    <t>Couscous,Central Europe,cooked with a kettle</t>
  </si>
  <si>
    <t>Rye flour,Sweden</t>
  </si>
  <si>
    <t>Wheat flour,Sweden</t>
  </si>
  <si>
    <t>Bread,fresh,local bakery</t>
  </si>
  <si>
    <t>Bread,frozen,local bakery,12</t>
  </si>
  <si>
    <t>Bread,fresh,bakery far away</t>
  </si>
  <si>
    <t>Bread,frozen,bakery far away</t>
  </si>
  <si>
    <t>Crispbread,Sweden</t>
  </si>
  <si>
    <t>Sponge cake,Sweden,with butter</t>
  </si>
  <si>
    <t>Sponge cake,Central Europe,with butter</t>
  </si>
  <si>
    <t>Sweet bread,Sweden with butter</t>
  </si>
  <si>
    <t>Sweet bread,Central Europe,with butter</t>
  </si>
  <si>
    <t>Sweet bread,Sweden,with margarine</t>
  </si>
  <si>
    <t>Sweet bread,Central Europe,with margarine</t>
  </si>
  <si>
    <t>Biscuits,Sweden,with butter</t>
  </si>
  <si>
    <t>Biscuits,Central Europe,with butter</t>
  </si>
  <si>
    <t>Cream cake,Sweden</t>
  </si>
  <si>
    <t>Apple cake,Sweden,with butter</t>
  </si>
  <si>
    <t>Apple cake,Sweden,with margarine</t>
  </si>
  <si>
    <t>Drinks</t>
  </si>
  <si>
    <t>Soft Drinks,Sweden</t>
  </si>
  <si>
    <t>Wine,Southern Europe</t>
  </si>
  <si>
    <t>Wine,overseas</t>
  </si>
  <si>
    <t>Beer,Sweden</t>
  </si>
  <si>
    <t>Water from bottle,Central Europe</t>
  </si>
  <si>
    <t>Orange juice,overseas</t>
  </si>
  <si>
    <t>Spices</t>
  </si>
  <si>
    <t>Herbal spice,Southern Europe,commercially dried</t>
  </si>
  <si>
    <t>Herbal spice,Southern Europe,sun dried</t>
  </si>
  <si>
    <t>Herbal spice,overseas,sun dried</t>
  </si>
  <si>
    <t>Müsli with sun dried apples,Sweden</t>
  </si>
  <si>
    <t>Breakfast Cereals</t>
  </si>
  <si>
    <t>Müsli with sun dried raisins,Sweden</t>
  </si>
  <si>
    <t>Milk, cheese</t>
  </si>
  <si>
    <t>Fish &amp; crustaceans</t>
  </si>
  <si>
    <t>Sugar &amp; candies</t>
  </si>
  <si>
    <t>Oil &amp; fat</t>
  </si>
  <si>
    <t>Bread &amp; Pastries</t>
  </si>
  <si>
    <t>*vegetable,average</t>
  </si>
  <si>
    <t>beef,fresh,sweden,cooked</t>
  </si>
  <si>
    <t>*spice,average</t>
  </si>
  <si>
    <t>*pork,average</t>
  </si>
  <si>
    <t>pork,fresh,sweden,cooked</t>
  </si>
  <si>
    <t>*fruit,average</t>
  </si>
  <si>
    <t>peas,frozen,sweden,cooked</t>
  </si>
  <si>
    <t>eggs,sweden,cooked</t>
  </si>
  <si>
    <t>mackerel,fresh,sweden,cooked</t>
  </si>
  <si>
    <t>sugar,sweden</t>
  </si>
  <si>
    <t>*lamb,average</t>
  </si>
  <si>
    <t>*chicken,average</t>
  </si>
  <si>
    <t>*beef,average</t>
  </si>
  <si>
    <t>*seafood,average</t>
  </si>
  <si>
    <t>*dairy,average</t>
  </si>
  <si>
    <t>*legume,average</t>
  </si>
  <si>
    <t>*sugars,average</t>
  </si>
  <si>
    <t>*oil/fat,average</t>
  </si>
  <si>
    <t>*jam,average</t>
  </si>
  <si>
    <t>*berry,average</t>
  </si>
  <si>
    <t>*cereal,average</t>
  </si>
  <si>
    <t>*breads,average</t>
  </si>
  <si>
    <t>*drinks,average</t>
  </si>
  <si>
    <t>tomatoes,canned,southern europe</t>
  </si>
  <si>
    <t>potatoes,sweden,cooked</t>
  </si>
  <si>
    <t>Napolitana mix (small, filled pastries)</t>
  </si>
  <si>
    <t>pasta,sweden,cooked</t>
  </si>
  <si>
    <t>Diesel Percentage</t>
  </si>
  <si>
    <t>Electricity Percentage</t>
  </si>
  <si>
    <t>Danish Energy Conv. Factor</t>
  </si>
  <si>
    <t>Total:</t>
  </si>
  <si>
    <t>Skysauce</t>
  </si>
  <si>
    <t>Rødkål</t>
  </si>
  <si>
    <t>Potatoes</t>
  </si>
  <si>
    <t>Kartofler</t>
  </si>
  <si>
    <t>Svinekam med spæk</t>
  </si>
  <si>
    <t>LCA Emission Data</t>
  </si>
  <si>
    <t>Eqv. Kgs</t>
  </si>
  <si>
    <t>Unit</t>
  </si>
  <si>
    <t>Ingredient (English)</t>
  </si>
  <si>
    <t>Ingredient (Danish)</t>
  </si>
  <si>
    <t>Serves:</t>
  </si>
  <si>
    <t>Flæskesteg</t>
  </si>
  <si>
    <t>butter,sweden</t>
  </si>
  <si>
    <t>Butter</t>
  </si>
  <si>
    <t>Smør</t>
  </si>
  <si>
    <t>milk,sweden,4% fat</t>
  </si>
  <si>
    <t>Whole milk, 5%</t>
  </si>
  <si>
    <t>Sødmælk 5%</t>
  </si>
  <si>
    <t>Potato</t>
  </si>
  <si>
    <t>Kartofel</t>
  </si>
  <si>
    <t>Pepper</t>
  </si>
  <si>
    <t>Peber</t>
  </si>
  <si>
    <t>Salt</t>
  </si>
  <si>
    <t>Caraway seeds</t>
  </si>
  <si>
    <t>Kommen</t>
  </si>
  <si>
    <t>Garlic</t>
  </si>
  <si>
    <t>Hvidløg</t>
  </si>
  <si>
    <t>Tomato paste</t>
  </si>
  <si>
    <t>Tomatpuré</t>
  </si>
  <si>
    <t>Paprike</t>
  </si>
  <si>
    <t>Løg</t>
  </si>
  <si>
    <t>Oksekød i tem</t>
  </si>
  <si>
    <t>Gulasch</t>
  </si>
  <si>
    <t>Gullasch</t>
  </si>
  <si>
    <t>wheat flour,sweden</t>
  </si>
  <si>
    <t>Flour</t>
  </si>
  <si>
    <t>Mel</t>
  </si>
  <si>
    <t>Parsley</t>
  </si>
  <si>
    <t>Persille</t>
  </si>
  <si>
    <t>Whole milk</t>
  </si>
  <si>
    <t>Sødmælk</t>
  </si>
  <si>
    <t>Mackerel fillet, 1.5 kg</t>
  </si>
  <si>
    <t>Makrelfilet 1.5 kg</t>
  </si>
  <si>
    <t>Roasted mackerel</t>
  </si>
  <si>
    <t>Stegt makrel</t>
  </si>
  <si>
    <t>wine,southern europe</t>
  </si>
  <si>
    <t>Red wine</t>
  </si>
  <si>
    <t>Rødvin</t>
  </si>
  <si>
    <t>Bacon</t>
  </si>
  <si>
    <t>Mushrooms</t>
  </si>
  <si>
    <t>Champion</t>
  </si>
  <si>
    <t>Shallots</t>
  </si>
  <si>
    <t>Skalotteløg</t>
  </si>
  <si>
    <t>chicken,fresh,sweden,cooked</t>
  </si>
  <si>
    <t>Chicken, 2.5 kg</t>
  </si>
  <si>
    <t>Kyllinger a 2,5 kg</t>
  </si>
  <si>
    <t>Cou au vin</t>
  </si>
  <si>
    <t>beef stew,cooked</t>
  </si>
  <si>
    <t>Calf broth</t>
  </si>
  <si>
    <t>Kalvefond</t>
  </si>
  <si>
    <t>cream,sweden,40% fat</t>
  </si>
  <si>
    <t>Double cream, 38%</t>
  </si>
  <si>
    <t>Piskefløde 38%</t>
  </si>
  <si>
    <t>Oil</t>
  </si>
  <si>
    <t>Olie</t>
  </si>
  <si>
    <t>Sliced onion</t>
  </si>
  <si>
    <t>Løg i skiver</t>
  </si>
  <si>
    <t>Sliced calf's liver</t>
  </si>
  <si>
    <t>Kalvelever i skiver</t>
  </si>
  <si>
    <t>Roasted liver</t>
  </si>
  <si>
    <t>Stegt lever</t>
  </si>
  <si>
    <t>Paprika</t>
  </si>
  <si>
    <t>Sour cream, 38%</t>
  </si>
  <si>
    <t>Cream fraise 38%</t>
  </si>
  <si>
    <t>Mushroom</t>
  </si>
  <si>
    <t>Champignon</t>
  </si>
  <si>
    <t>Beef-topside in strips</t>
  </si>
  <si>
    <t>Okseinderlår i strimler</t>
  </si>
  <si>
    <t>Beef stroganoff</t>
  </si>
  <si>
    <t>Bøf Stroganoff</t>
  </si>
  <si>
    <t>bread,fresh,local bakery</t>
  </si>
  <si>
    <t>Wholemeal bread</t>
  </si>
  <si>
    <t>Grovbrød</t>
  </si>
  <si>
    <t>Revet ost, 40%</t>
  </si>
  <si>
    <t>Sødmælk, 5%</t>
  </si>
  <si>
    <t>Flåede tomat</t>
  </si>
  <si>
    <t>Chopped onions/carrots/celery</t>
  </si>
  <si>
    <t>Hakket løg/gulerødder/selleri</t>
  </si>
  <si>
    <t>Minced beef</t>
  </si>
  <si>
    <t>Hakket oksekød</t>
  </si>
  <si>
    <t>Lasagne</t>
  </si>
  <si>
    <t xml:space="preserve">Beef broth </t>
  </si>
  <si>
    <t>Oksefond</t>
  </si>
  <si>
    <t>Egg yolks</t>
  </si>
  <si>
    <t>Æggeblommer</t>
  </si>
  <si>
    <t>Capers</t>
  </si>
  <si>
    <t>Kapers</t>
  </si>
  <si>
    <t>Chopped beetroots</t>
  </si>
  <si>
    <t>Hakket rødbeder</t>
  </si>
  <si>
    <t>Chopped onion</t>
  </si>
  <si>
    <t>Hakket løg</t>
  </si>
  <si>
    <t>Bøf Lindstrøm</t>
  </si>
  <si>
    <t>Asparagus</t>
  </si>
  <si>
    <t>Asparges</t>
  </si>
  <si>
    <t>Ærter</t>
  </si>
  <si>
    <t>carrots,fresh,sweden</t>
  </si>
  <si>
    <t>Carrots</t>
  </si>
  <si>
    <t>Gulerøder</t>
  </si>
  <si>
    <t>Veal shoulder</t>
  </si>
  <si>
    <t>Kalvebov</t>
  </si>
  <si>
    <t>Kalvefrikasse</t>
  </si>
  <si>
    <t>Brown rye bread</t>
  </si>
  <si>
    <t>Rugbrød</t>
  </si>
  <si>
    <t>Hel peber</t>
  </si>
  <si>
    <t>Bay leaves</t>
  </si>
  <si>
    <t>Laurbærblade</t>
  </si>
  <si>
    <t>Løg i tem</t>
  </si>
  <si>
    <t>Kartofler i tem</t>
  </si>
  <si>
    <t>Stew</t>
  </si>
  <si>
    <t>Labskovs</t>
  </si>
  <si>
    <t>Bread</t>
  </si>
  <si>
    <t>Brød</t>
  </si>
  <si>
    <t>Dried apricots</t>
  </si>
  <si>
    <t>Tøret aprikoser</t>
  </si>
  <si>
    <t>Sveker</t>
  </si>
  <si>
    <t>apples,fresh,sweden</t>
  </si>
  <si>
    <t>Apple</t>
  </si>
  <si>
    <t>Æbler</t>
  </si>
  <si>
    <t>Svinekam uden ben og spæk</t>
  </si>
  <si>
    <t>Helstegt svinekam</t>
  </si>
  <si>
    <t>Blue poppy seeds</t>
  </si>
  <si>
    <t>Blå birkes</t>
  </si>
  <si>
    <t>Vegetable broth</t>
  </si>
  <si>
    <t>Grønsagsfond</t>
  </si>
  <si>
    <t>Brød groft</t>
  </si>
  <si>
    <t>Ginger</t>
  </si>
  <si>
    <t>Ingefær</t>
  </si>
  <si>
    <t>Sukker</t>
  </si>
  <si>
    <t>Vinegar</t>
  </si>
  <si>
    <t>Eddike</t>
  </si>
  <si>
    <t>Radishes</t>
  </si>
  <si>
    <t>Radiser</t>
  </si>
  <si>
    <t>Spring onions</t>
  </si>
  <si>
    <t>Forårsløg</t>
  </si>
  <si>
    <t>Gulerødder</t>
  </si>
  <si>
    <t>Blomkål</t>
  </si>
  <si>
    <t>Mackerel fillet, 1 kg</t>
  </si>
  <si>
    <t>Makrelfilet 1 kg</t>
  </si>
  <si>
    <t>rice,overseas,cooked as four portions</t>
  </si>
  <si>
    <t>Rice</t>
  </si>
  <si>
    <t>Ris</t>
  </si>
  <si>
    <t>Mix. Grønsalat</t>
  </si>
  <si>
    <t>Chicken, 1.3 kg</t>
  </si>
  <si>
    <t>Kyllinger a 1.3 kg</t>
  </si>
  <si>
    <t>Madfløde 9%</t>
  </si>
  <si>
    <t>Beans</t>
  </si>
  <si>
    <t>Bønner</t>
  </si>
  <si>
    <t>Skim milk, 0.5%</t>
  </si>
  <si>
    <t>Minimælk, 0.5%</t>
  </si>
  <si>
    <t>Revet ost, 20%</t>
  </si>
  <si>
    <t>Lasagne sheet</t>
  </si>
  <si>
    <t>Lasagneplader</t>
  </si>
  <si>
    <t>Rice starch</t>
  </si>
  <si>
    <t>Majsstivelse</t>
  </si>
  <si>
    <t xml:space="preserve">Skim milk, 0.5% </t>
  </si>
  <si>
    <t>Minimælk 0.5% fedt</t>
  </si>
  <si>
    <t>Salt/pepper/spice</t>
  </si>
  <si>
    <t>Salt/Peber/Krydderi</t>
  </si>
  <si>
    <t>Flåede tomater</t>
  </si>
  <si>
    <t>Cabbage</t>
  </si>
  <si>
    <t>Hvidkål</t>
  </si>
  <si>
    <t>Peberfrugt</t>
  </si>
  <si>
    <t>Leeks</t>
  </si>
  <si>
    <t>Porrer</t>
  </si>
  <si>
    <t>Vegetable lasagne</t>
  </si>
  <si>
    <t>Grønsagslasagne</t>
  </si>
  <si>
    <t>Beef broth</t>
  </si>
  <si>
    <t>Tomatpure</t>
  </si>
  <si>
    <t>Root crops</t>
  </si>
  <si>
    <t>Rodfrugter</t>
  </si>
  <si>
    <t>Helæg</t>
  </si>
  <si>
    <t>Boiled potatoes</t>
  </si>
  <si>
    <t>Kogte kartofler</t>
  </si>
  <si>
    <t>Miced beef</t>
  </si>
  <si>
    <t>kg-CO2 Eqv. per kg</t>
  </si>
  <si>
    <t>Danish Energy Conv. Factor (kgCO2-eq/MJ)</t>
  </si>
  <si>
    <t>Additional Inputs (kgCO2-eq/kg)</t>
  </si>
  <si>
    <t>Total Emissions (kgCO2-eq/kg)</t>
  </si>
  <si>
    <t>Milks (dairy and soy)</t>
  </si>
  <si>
    <t>Red meats (lamb and other ruminants, except beef); Dairy (cheese, butter, cream, milk powders)</t>
  </si>
  <si>
    <t>cheese,sweden</t>
  </si>
  <si>
    <t>Pork,frozen,Sweden,cooked</t>
  </si>
  <si>
    <t>A17456</t>
  </si>
  <si>
    <t>A23526</t>
  </si>
  <si>
    <t>A25460</t>
  </si>
  <si>
    <t>A25464</t>
  </si>
  <si>
    <t>A25814</t>
  </si>
  <si>
    <t>A25815</t>
  </si>
  <si>
    <t>A29602</t>
  </si>
  <si>
    <t>A29603</t>
  </si>
  <si>
    <t>A29605</t>
  </si>
  <si>
    <t>A29610</t>
  </si>
  <si>
    <t>A29615</t>
  </si>
  <si>
    <t>A29620</t>
  </si>
  <si>
    <t>A29621</t>
  </si>
  <si>
    <t>A29704</t>
  </si>
  <si>
    <t>A29796</t>
  </si>
  <si>
    <t>A29797</t>
  </si>
  <si>
    <t>A33764</t>
  </si>
  <si>
    <t>A63408</t>
  </si>
  <si>
    <t>A65774</t>
  </si>
  <si>
    <t>A70612</t>
  </si>
  <si>
    <t>A70617</t>
  </si>
  <si>
    <t>A71525</t>
  </si>
  <si>
    <t>B10789</t>
  </si>
  <si>
    <t>Mayonnaise I Tube 150 G</t>
  </si>
  <si>
    <t>Remoulade I Tube 150 Gr</t>
  </si>
  <si>
    <t>Æggesalat Hartz 1 Kg</t>
  </si>
  <si>
    <t>Tzatziki Kai Due 1 Kg</t>
  </si>
  <si>
    <t>Kartoffelsalat Gråsten 800 G</t>
  </si>
  <si>
    <t>Kartoffelsalat Høka 5 Kg</t>
  </si>
  <si>
    <t>Tun Salat K-Salat 1 Kg</t>
  </si>
  <si>
    <t>Kartoffelsalat M Mango 4 Kg</t>
  </si>
  <si>
    <t>Karrydressing Bæhncke 900 Gr</t>
  </si>
  <si>
    <t>Hvidløgsdres.Power Bæ. 900 G</t>
  </si>
  <si>
    <t>Miracel Whip Kraft 2 Ltr</t>
  </si>
  <si>
    <t>Miracel Whip Kraft 5 Kg</t>
  </si>
  <si>
    <t>Coleslaw Dress.Kraft 2,2 Kg</t>
  </si>
  <si>
    <t>Dild Lemon Dress Kraft 2 Kg</t>
  </si>
  <si>
    <t>Thousand Island 5 % 2,1 Kg</t>
  </si>
  <si>
    <t>Thousand Island Kraft 2 L</t>
  </si>
  <si>
    <t>Forårsl/Purl.Dres.Fedtf. 2 L</t>
  </si>
  <si>
    <t>Creme Fraiche Max 5 % 2 L</t>
  </si>
  <si>
    <t>Creme Fraiche Kraft 2 L</t>
  </si>
  <si>
    <t>French Dressing Kraft 2 L</t>
  </si>
  <si>
    <t>Cresille Dress. Kraft 2 L</t>
  </si>
  <si>
    <t>Italian Dressing Kraft 2,1 Kg</t>
  </si>
  <si>
    <t>Orange/Hon. Dres.Hellm 2,5 Kg</t>
  </si>
  <si>
    <t>Sennep &amp; Dild Dressing 2,5 Kg</t>
  </si>
  <si>
    <t>Thousand Island Hellm. 2,5 Kg</t>
  </si>
  <si>
    <t>Italian Dressing 2,5 Kg</t>
  </si>
  <si>
    <t>Karrydressing Hartz 3 Kg</t>
  </si>
  <si>
    <t>Honning-Sennep Dresssing 2,5 L</t>
  </si>
  <si>
    <t>Hvidløg Dressing Hellm. 2,5 Kg</t>
  </si>
  <si>
    <t>Hellmann Sandwich Natural 1,5</t>
  </si>
  <si>
    <t>Sweet&amp;Sour Sauce M/G 2,4 Kg</t>
  </si>
  <si>
    <t>Chili Sauce Lumpia 700 Ml</t>
  </si>
  <si>
    <t>Røg. Ørredf.R.G.20stk.Ca1,2 Kg</t>
  </si>
  <si>
    <t>Varmrøget Laks Mandel 9-1200g</t>
  </si>
  <si>
    <t>Laks Rg Norsk Forsk.0,9-1,4 Kg</t>
  </si>
  <si>
    <t>Laks Rg Norsk Forsk. Ca.1 Kg</t>
  </si>
  <si>
    <t>Butterflylaks 25 X 200 G</t>
  </si>
  <si>
    <t>Røget Lakserester 500 G</t>
  </si>
  <si>
    <t>Laks Fersk Side 1,8+ Kg</t>
  </si>
  <si>
    <t>Krebsehaler I Lage Rg 900 G</t>
  </si>
  <si>
    <t>Skinke Kogt I Tern Defco 1 Kg</t>
  </si>
  <si>
    <t>Skinke I Strimler 1 Kg</t>
  </si>
  <si>
    <t>Rullepølse Hel Defco 1,8 Kg</t>
  </si>
  <si>
    <t>Kyllingebryst M Haveurt 1,8 Kg</t>
  </si>
  <si>
    <t>Ålerøget Skinke Ca.2 Kg</t>
  </si>
  <si>
    <t>Hvidløgsspegepølse 700 G</t>
  </si>
  <si>
    <t>Salami 3-Stjernet 2,3 Kg</t>
  </si>
  <si>
    <t>Cocktail Pølse M/Bacon 1,5 Kg</t>
  </si>
  <si>
    <t>Rådyr Pate 1 Kg</t>
  </si>
  <si>
    <t>Hvidfiskepate Launis 930 G</t>
  </si>
  <si>
    <t>Leverpostej Den Gr Sl. 900 G</t>
  </si>
  <si>
    <t>Frankfurter 200 G 5 Kg</t>
  </si>
  <si>
    <t>Hot Dog Pølser 62,5g 5 Kg</t>
  </si>
  <si>
    <t>Frankfurter 110 G 5 Kg</t>
  </si>
  <si>
    <t>Marineret Sild I Bid Høka 3 Kg</t>
  </si>
  <si>
    <t>Sherry Sild 1,2 Kg</t>
  </si>
  <si>
    <t>Madeira Sild Høka 2 Kg</t>
  </si>
  <si>
    <t>Karry Sild Høka 2 Kg</t>
  </si>
  <si>
    <t>Stegte Sild Høka 1 Kg</t>
  </si>
  <si>
    <t>Stegte Sild Launis 3 Kg</t>
  </si>
  <si>
    <t>Rollmops Launis 1,2 Kg</t>
  </si>
  <si>
    <t>Ansjoser Filet 200 G</t>
  </si>
  <si>
    <t>Karry Sild Launis 2 Kg</t>
  </si>
  <si>
    <t>Lakserøg Sild Tenax 2 Kg</t>
  </si>
  <si>
    <t>Caviar Rød 950 G</t>
  </si>
  <si>
    <t>Caviar Rød 350 G</t>
  </si>
  <si>
    <t>Plantemargarine Høka 2 Kg</t>
  </si>
  <si>
    <t>Lætta Minarine 400 G</t>
  </si>
  <si>
    <t>Sprayfedt Grønvang 500 Ml</t>
  </si>
  <si>
    <t>Stege/Bagemarg. Bast 4x 2.5 Kg</t>
  </si>
  <si>
    <t>Pizzasauce Sugal 4,2 Kg</t>
  </si>
  <si>
    <t>Camenbert Mini 40 X 25 G Høng</t>
  </si>
  <si>
    <t>Parmesan Type Ost Revet 1 Kg</t>
  </si>
  <si>
    <t>Parmesan Type Ost Hel 200 G</t>
  </si>
  <si>
    <t>Emmentaler.King Sw Ca 400 G</t>
  </si>
  <si>
    <t>Tandstikker Indpakket 1000 Stk</t>
  </si>
  <si>
    <t>Gederulle Hvid (U/Aske) 1 Kg</t>
  </si>
  <si>
    <t>Mozzarella I Lage 125 G</t>
  </si>
  <si>
    <t>Kaffefløde 9 % 1 L</t>
  </si>
  <si>
    <t>Sandwich Lys Schulstad 900 G</t>
  </si>
  <si>
    <t>Ananas Sweet Kl1 Cos 10 Stk</t>
  </si>
  <si>
    <t>Galiamelon Kl1 Bra 7-8 Stk</t>
  </si>
  <si>
    <t>Iceberg Spa Kl1 10 Stk</t>
  </si>
  <si>
    <t>Clementiner Kl1 Spa 82 Stk</t>
  </si>
  <si>
    <t>Agurkesalat Høka 5 Kg</t>
  </si>
  <si>
    <t>Agurkesalat Beauvais 5 Kg</t>
  </si>
  <si>
    <t>Chutney Mango Stærk 900 G</t>
  </si>
  <si>
    <t>Cornichoner Rival 4,5 Kg</t>
  </si>
  <si>
    <t>Drueagurker Beauvais 4300 Gr</t>
  </si>
  <si>
    <t>Drueagurker Høka 9-12 5kg</t>
  </si>
  <si>
    <t>Asier Strimler Beauvais 5 Kg</t>
  </si>
  <si>
    <t>Asier I Stykker Høka 5kg</t>
  </si>
  <si>
    <t>Rødbeder Beauvais 5 Kg</t>
  </si>
  <si>
    <t>Rødkål Beauvais 5 Kg</t>
  </si>
  <si>
    <t>Rødkål Høka 5 Kg</t>
  </si>
  <si>
    <t>Rødkål Gammeldaws 5 Kg</t>
  </si>
  <si>
    <t>Capers Nonpareille 1100 G</t>
  </si>
  <si>
    <t>Capers Med Stilk 935 G</t>
  </si>
  <si>
    <t>Capers Paradiso 700 G</t>
  </si>
  <si>
    <t>Soltørr. Tomater I Str 2,3 Kg</t>
  </si>
  <si>
    <t>Hvidløg I Classic-Lage 2,2 Kg</t>
  </si>
  <si>
    <t>Grillet Rød Peber 4,2 Kg</t>
  </si>
  <si>
    <t>Ananas I Tern Iska 3 Kg</t>
  </si>
  <si>
    <t>Ananas Ringe I Juice 1 Kg</t>
  </si>
  <si>
    <t>Ananas Tern Juice Bala 3 Kg</t>
  </si>
  <si>
    <t>Ananas Skiver Juice 567 G</t>
  </si>
  <si>
    <t>Mango Tern I Light Sirup 3 Kg</t>
  </si>
  <si>
    <t>Kokosmælk 400 G</t>
  </si>
  <si>
    <t>Kokosmælk S.M. 770 G</t>
  </si>
  <si>
    <t>Mandariner I Vand 820g</t>
  </si>
  <si>
    <t>Svesker U /Sten 227 G</t>
  </si>
  <si>
    <t>Rosiner Sun Maid 500 G</t>
  </si>
  <si>
    <t>Rosiner Pel-Pak Calif. 500 G</t>
  </si>
  <si>
    <t>Fl.Tomater Spanske Comuna 3 Kg</t>
  </si>
  <si>
    <t>Hakkede Tomater Ita. 3 Kg</t>
  </si>
  <si>
    <t>Italienske Fl.Tomater 3 Kg</t>
  </si>
  <si>
    <t>Asparges Snit Fine Liber 3 Kg</t>
  </si>
  <si>
    <t>Asparges Liber Extra Fine 3 Kg</t>
  </si>
  <si>
    <t>Asparges Konge Grøn 11 Cm 180g</t>
  </si>
  <si>
    <t>Asparges Konge Hvid 11 Cm 180g</t>
  </si>
  <si>
    <t>Soltørrede Tomat I Olie 1,7 Kg</t>
  </si>
  <si>
    <t>Soltørr.Tomat I Str Olie 1,6kg</t>
  </si>
  <si>
    <t>Hvidløg M Kryd. Svansø 2000 G</t>
  </si>
  <si>
    <t>Soltør.Tomat.Str.I Olie 2,55kg</t>
  </si>
  <si>
    <t>Hvidløg I Chili 2,55 Kg</t>
  </si>
  <si>
    <t>Champignon Snit. Høka 3 Kg</t>
  </si>
  <si>
    <t>Peberfrugter Grillede 2 Kg</t>
  </si>
  <si>
    <t>Champignon Snit Høka 1 Kg</t>
  </si>
  <si>
    <t>Kartofler Petit 5 Kg</t>
  </si>
  <si>
    <t>Middagskart.M Salt Danika 3 Kg</t>
  </si>
  <si>
    <t>Baby Majs 200 Stk 3 Kg</t>
  </si>
  <si>
    <t>Baked Beans Hv.I Tomats 425 G</t>
  </si>
  <si>
    <t>Bambusskud I Skiver 425 G</t>
  </si>
  <si>
    <t>Bønnespirer Jazai 425 G</t>
  </si>
  <si>
    <t>Kidneybønner Rød 3 Kg</t>
  </si>
  <si>
    <t>Kidney Beans Kavli 3 Kg</t>
  </si>
  <si>
    <t>Oliven Sort U/Sten 935 G</t>
  </si>
  <si>
    <t>Oliven Grønne U/Sten 5 Kg</t>
  </si>
  <si>
    <t>Oliven Sorte U/Sten 5 Kg</t>
  </si>
  <si>
    <t>Abrikosmarmel. Kolding 4,7 Kg</t>
  </si>
  <si>
    <t>Kombipak Rynkeby 132 X 20 G</t>
  </si>
  <si>
    <t>Ribsgele Rynkeby 2,5 Kg</t>
  </si>
  <si>
    <t>Jordbærsyltetøj Kolding 4,7 Kg</t>
  </si>
  <si>
    <t>Tyttebærsyltetøj Rynkeby 2,5kg</t>
  </si>
  <si>
    <t>Mango Chutney Hot 2 Kg</t>
  </si>
  <si>
    <t>Æblegrød Skælskør 4,7 Kg</t>
  </si>
  <si>
    <t>Kirsebærsauce Rynkeby 4,7 Kg</t>
  </si>
  <si>
    <t>Kirsebærsauce Rynkeby 2,5 Kg</t>
  </si>
  <si>
    <t>Risengrød V.M. 1 X 4 Kg</t>
  </si>
  <si>
    <t>Rød Balsamico 0,5 L</t>
  </si>
  <si>
    <t>Forl.Skildp Fåborg 1,73 Kg</t>
  </si>
  <si>
    <t>Forl. Skildpadde 560 G</t>
  </si>
  <si>
    <t>Vegetarisk Postej 170 G</t>
  </si>
  <si>
    <t>Amanda Torskerogn 600 G</t>
  </si>
  <si>
    <t>Makrel I Tomat 850 G</t>
  </si>
  <si>
    <t>Tun Lux. Naturel Laguna 1,7 Kg</t>
  </si>
  <si>
    <t>Muslinger Naturel 250 G</t>
  </si>
  <si>
    <t>Engelsk Sauce Beauvais 340 Ml</t>
  </si>
  <si>
    <t>Ketjap Manis Knorr 1 L</t>
  </si>
  <si>
    <t>Hp Sauce 255 G</t>
  </si>
  <si>
    <t>Sambal Oelek 900 G</t>
  </si>
  <si>
    <t>Kikkoman Soya Sauce 1 L</t>
  </si>
  <si>
    <t>Teriyaki Sauce Kikkoman 250 Ml</t>
  </si>
  <si>
    <t>Kikkoman Soya Sauce 150 Ml</t>
  </si>
  <si>
    <t>Guacamole Dip Casa Fiesta 2 Kg</t>
  </si>
  <si>
    <t>Guacamole Dip Casa Fiesta 1kg</t>
  </si>
  <si>
    <t>Tortillas Wrap 18x280 G</t>
  </si>
  <si>
    <t>Mango Chutney Sød 340 G</t>
  </si>
  <si>
    <t>Mango Chutney Hot 340 G</t>
  </si>
  <si>
    <t>Ravigotte Sauce 1150 Gr</t>
  </si>
  <si>
    <t>Chili Sauce Lingham 250 Ml</t>
  </si>
  <si>
    <t>Spray Fedt Babette Vm 500 Ml</t>
  </si>
  <si>
    <t>Salatolie Raps Høka 10 L</t>
  </si>
  <si>
    <t>Olivenolie Sansa Borges 1 L</t>
  </si>
  <si>
    <t>Valnøddeolie Fransk 500 Ml</t>
  </si>
  <si>
    <t>Citronolie (Solsikke) 0,5 L</t>
  </si>
  <si>
    <t>Balsamico Hvid Mazzeti 250 Ml</t>
  </si>
  <si>
    <t>Rødvinseddike Balsamico 0,5 L</t>
  </si>
  <si>
    <t>Æbleeddike 0,5 L</t>
  </si>
  <si>
    <t>Hvidvinseddike Stimula 1ltr</t>
  </si>
  <si>
    <t>Eddike Lagerberg 1 L</t>
  </si>
  <si>
    <t>Hvidvinseddike Lagerberg 1 L</t>
  </si>
  <si>
    <t>Jomfruolie M/Hvidl/Chil 250 Ml</t>
  </si>
  <si>
    <t>Jomfruolie M/Rosmarin 250 Ml</t>
  </si>
  <si>
    <t>Jomfruolie M/Basilikum 250 Ml</t>
  </si>
  <si>
    <t>Jomfruolie M/Hvid Trøf 250 Ml</t>
  </si>
  <si>
    <t>Jomfruolie M/Citron 250 Ml</t>
  </si>
  <si>
    <t>Citronsaft Lemon 1/2 L</t>
  </si>
  <si>
    <t>Sennep Stærk Festival 450 G</t>
  </si>
  <si>
    <t>Sennep Taffel Bahn.58 900 G</t>
  </si>
  <si>
    <t>Sennep Fransk Sød Bæhnc. 900 G</t>
  </si>
  <si>
    <t>Dijon Sennep Maille 865 G</t>
  </si>
  <si>
    <t>Dijon Sennep Maille 380 G</t>
  </si>
  <si>
    <t>Tomatketchup Heinz 342 G</t>
  </si>
  <si>
    <t>Tomatketchup Gråsten 900 G</t>
  </si>
  <si>
    <t>Pølse Ketchup 950 G</t>
  </si>
  <si>
    <t>Grissini Snack Sicilia 500 G</t>
  </si>
  <si>
    <t>Grissini Snack Toscana 500 G</t>
  </si>
  <si>
    <t>Flæskesvær 1 Kg</t>
  </si>
  <si>
    <t>Ristede Løg Taffel 500 G</t>
  </si>
  <si>
    <t>Peperonata Oetker 2,5 Kg</t>
  </si>
  <si>
    <t>Tortilla Soft 20cm 12x8</t>
  </si>
  <si>
    <t>Tortilla Soft 3849 25 Cm 12x6</t>
  </si>
  <si>
    <t>Soltørrede Tomater S.M. 1600 G</t>
  </si>
  <si>
    <t>Sweet'n Hot Chili S.M. 500 Ml</t>
  </si>
  <si>
    <t>Bagepulver Tørsleff 1 Kg</t>
  </si>
  <si>
    <t>Dildspidser 500 G</t>
  </si>
  <si>
    <t>Husblas Guld 1 Kg</t>
  </si>
  <si>
    <t>Hvidløgspure Santa M. 500 G</t>
  </si>
  <si>
    <t>Karry Madras 450 G</t>
  </si>
  <si>
    <t>Paprika Rosen Dirach 1 Kg</t>
  </si>
  <si>
    <t>Muskatnød Stødt 450 G</t>
  </si>
  <si>
    <t>Peber Hvid Stødt Strøds. 500 G</t>
  </si>
  <si>
    <t>Kanel Stødt 500 G</t>
  </si>
  <si>
    <t>Vanilla Tørsleff 1 Kg</t>
  </si>
  <si>
    <t>Chili Beans 2600 G</t>
  </si>
  <si>
    <t>Pico De Gallo Krydderimix 675g</t>
  </si>
  <si>
    <t>Chipotle Pasta 750 G</t>
  </si>
  <si>
    <t>Limepepper Kryd.Kværn S.M.</t>
  </si>
  <si>
    <t>Chicken &amp; Steak Kryd.Kværn S.M</t>
  </si>
  <si>
    <t>Chili Explosion Kryd.Kværn S.M</t>
  </si>
  <si>
    <t>Roasted Garlic &amp; Pepper Kryd.K</t>
  </si>
  <si>
    <t>Carres Mix Nestle 500 X 4 G</t>
  </si>
  <si>
    <t>Kranse Xx 1 Kg</t>
  </si>
  <si>
    <t>Sprøjteklar Pist. Masse 1 Kg</t>
  </si>
  <si>
    <t>Overtrækschokl Mørk 5 Kg</t>
  </si>
  <si>
    <t>Mint Cremes Competent 240 Stk</t>
  </si>
  <si>
    <t>Orange Cremes 2,0 Kg</t>
  </si>
  <si>
    <t>Karamel Trøffel 5 Kg</t>
  </si>
  <si>
    <t>Miniatures Chokomix 360 Stk</t>
  </si>
  <si>
    <t>Quality Street 385 G</t>
  </si>
  <si>
    <t>Quality Street 1238 G</t>
  </si>
  <si>
    <t>Quality Street 2900 G</t>
  </si>
  <si>
    <t>Åkander 10 X 125 G</t>
  </si>
  <si>
    <t>Toblerone One By One 3,7 Kg</t>
  </si>
  <si>
    <t>Mixbox Marabou 5,325 Kg</t>
  </si>
  <si>
    <t>Toblerone Pralines Ca.410x8,5g</t>
  </si>
  <si>
    <t>Twist 2 Kg</t>
  </si>
  <si>
    <t>Mandelsplitter Medium 1 Kg</t>
  </si>
  <si>
    <t>Hassel Flager O.M. 1 Kg</t>
  </si>
  <si>
    <t>Hassel Flager 1,2-1,5 Mm 1 Kg</t>
  </si>
  <si>
    <t>Valnødde Brud 1 Kg</t>
  </si>
  <si>
    <t>Pinjekerner Kinesiske 1 Kg</t>
  </si>
  <si>
    <t>Pecannødder Halve 1 Kg</t>
  </si>
  <si>
    <t>Pecannødder Hakkede Om. 5 Kg</t>
  </si>
  <si>
    <t>Småkager Bl Sølvdåse 800 G</t>
  </si>
  <si>
    <t>Digestive Lu Classic 400 G</t>
  </si>
  <si>
    <t>Ostekiks Bisca 300 G</t>
  </si>
  <si>
    <t>Småkag Bl.M/Choko Luxus 200 G</t>
  </si>
  <si>
    <t>Kanelkringler 9 X 400 G</t>
  </si>
  <si>
    <t>Pebernødder Coronet 650 G</t>
  </si>
  <si>
    <t>Kammerjunker Karen Volf 500 G</t>
  </si>
  <si>
    <t>Finskbrød 1,5 Kg</t>
  </si>
  <si>
    <t>Lagkagebunde Karen Volf 1 Stk</t>
  </si>
  <si>
    <t>Havreflager Gille 600 G</t>
  </si>
  <si>
    <t>Drømmekager Gille 600 G</t>
  </si>
  <si>
    <t>Chokoflager Gille 500 G</t>
  </si>
  <si>
    <t>Orangefl.M/Choko Gille 500 G</t>
  </si>
  <si>
    <t>Kakao Jakobs S 4 Automat 1 Kg</t>
  </si>
  <si>
    <t>Guldkaffe Til Aut.Nestl.250 Gr</t>
  </si>
  <si>
    <t>Choko.Drik.Automat Bki 1 Kg</t>
  </si>
  <si>
    <t>Chokodrik T.Autom.A.M 1 Kg</t>
  </si>
  <si>
    <t>Kaffe Bki Lux 500 Gr</t>
  </si>
  <si>
    <t>Twin Æble/Kanel/Rosin 25 Br</t>
  </si>
  <si>
    <t>Twinings Fersken The 25 Br</t>
  </si>
  <si>
    <t>Twinings Citron Frugtthe 25 Br</t>
  </si>
  <si>
    <t>Twinings Solbær The 25 Br</t>
  </si>
  <si>
    <t>Twinings Grøn/Citron Te 25 Br</t>
  </si>
  <si>
    <t>Twinings Eng.Breakfast 25 Br</t>
  </si>
  <si>
    <t>Prince Of Wales The 25 Br</t>
  </si>
  <si>
    <t>Twinings E.Grey17051 5x100 Br</t>
  </si>
  <si>
    <t>Twinings English Break. 500 Br</t>
  </si>
  <si>
    <t>Indian Spice Lipton 20 Br</t>
  </si>
  <si>
    <t>Green Selection 25 Br</t>
  </si>
  <si>
    <t>Orange Jaipur Lipton 20 Br</t>
  </si>
  <si>
    <t>Earl Grey The Russian 20 Br</t>
  </si>
  <si>
    <t>Lipton Engl. Breakfast 6x25 Br</t>
  </si>
  <si>
    <t>Lipton Solbærthe 25 Br</t>
  </si>
  <si>
    <t>Lipton Lemon The 6x25 Br</t>
  </si>
  <si>
    <t>Lipton Skovbær The 6x25 Br</t>
  </si>
  <si>
    <t>Lipton Jordbær The 25 Br</t>
  </si>
  <si>
    <t>Lipton Tropical Te 20 Br</t>
  </si>
  <si>
    <t>Orig. Eng. Breakfast Tea 100br</t>
  </si>
  <si>
    <t>Cacao 20-22 % 1 Kg</t>
  </si>
  <si>
    <t>Lipton Ceylon Garden 20 Br</t>
  </si>
  <si>
    <t>Flødepulver Md Caprimo 750 G</t>
  </si>
  <si>
    <t>Pickwick Tropisk The 20br</t>
  </si>
  <si>
    <t>Pickwick Grøn Te M/Citron 20br</t>
  </si>
  <si>
    <t>Pickwick Citron Te 20 Br</t>
  </si>
  <si>
    <t>Pickwick Appelsin Te 20 Br</t>
  </si>
  <si>
    <t>Tarteletter Lux Humlum 10 Stk</t>
  </si>
  <si>
    <t>Tarteletter 10 Stk</t>
  </si>
  <si>
    <t>Croutons Italia Piemonte 500 G</t>
  </si>
  <si>
    <t>Salt Fint 1 Kg</t>
  </si>
  <si>
    <t>Groft Salt M / Jod 800 Gr</t>
  </si>
  <si>
    <t>Sukker Dds 25 Kg</t>
  </si>
  <si>
    <t>Hugget Sukker 500 Gr</t>
  </si>
  <si>
    <t>Hg. Krystal 2 Stk. 7,5 Kg</t>
  </si>
  <si>
    <t>Flormelis 500 Gr</t>
  </si>
  <si>
    <t>Brun Farin 500 Gr</t>
  </si>
  <si>
    <t>Honning Akacie 500 G</t>
  </si>
  <si>
    <t>Hermesetas Rød 2 Pak 1000 Stk</t>
  </si>
  <si>
    <t>Hermesetas Rød 24 X 150 Tb</t>
  </si>
  <si>
    <t>Durum Hvedemel 1 Kg</t>
  </si>
  <si>
    <t>Hvedemel Høka 20 Kg</t>
  </si>
  <si>
    <t>Munke Mel 5 Kg</t>
  </si>
  <si>
    <t>Pastamel Durum 1 Kg</t>
  </si>
  <si>
    <t>Rugmel 1 Kg</t>
  </si>
  <si>
    <t>5 Korns Blanding Hel 500 G</t>
  </si>
  <si>
    <t>Grahamsmel 1 Kg</t>
  </si>
  <si>
    <t>Hvedekerner Kn. 1 Kg</t>
  </si>
  <si>
    <t>Solsikkekerner 2 Kg</t>
  </si>
  <si>
    <t>Rasp 500 Gr</t>
  </si>
  <si>
    <t>Rasp 5 Kg</t>
  </si>
  <si>
    <t>Kokosmel Mellemfine 1 Kg</t>
  </si>
  <si>
    <t>Parboiled Ris Høka 5 Kg</t>
  </si>
  <si>
    <t>Budding Van.Mand Pulv. 2,5 Kg</t>
  </si>
  <si>
    <t>Jasmin Løse Ris 5 Kg</t>
  </si>
  <si>
    <t>Basmati Ris 5 Kg</t>
  </si>
  <si>
    <t>Båndspagetti M.Æg Pagani 5 Kg</t>
  </si>
  <si>
    <t>Lasagne Forkogte 5 Kg</t>
  </si>
  <si>
    <t>Parboiled Ris Uncle Bens 5 Kg</t>
  </si>
  <si>
    <t>Tagliatelle M Æg /Spinat 6 Kg</t>
  </si>
  <si>
    <t>Skruer 3-Farv.Spigadoro 3 Kg</t>
  </si>
  <si>
    <t>Tortelloni M Ricotta 3 Kg</t>
  </si>
  <si>
    <t>Farfalle Tricolore Dolm. 3 Kg</t>
  </si>
  <si>
    <t>Lasagneplader Blå Band 10x5stk</t>
  </si>
  <si>
    <t>Muslinger Spigadoroi 3 Kg</t>
  </si>
  <si>
    <t>Ebly Hvedekerner 5 Kg</t>
  </si>
  <si>
    <t>Vilde Ris 2 Kg</t>
  </si>
  <si>
    <t>Spaghetti 1 Kg</t>
  </si>
  <si>
    <t>Penne Spigadoro 3 Kg</t>
  </si>
  <si>
    <t>Ægnudler S.M. 250 Gr</t>
  </si>
  <si>
    <t>Skruer 3-Farv .Pagani 5 Kg</t>
  </si>
  <si>
    <t>Penne Pagani 5 Kg</t>
  </si>
  <si>
    <t>Muslingeskaller Pagani 5 Kg</t>
  </si>
  <si>
    <t>Pasta 7 Farvet Spiral 500 Gr</t>
  </si>
  <si>
    <t>Penne Rigate De Cecco 3 Kg</t>
  </si>
  <si>
    <t>Tortiglioni De Cecco 3 Kg</t>
  </si>
  <si>
    <t>Fiocchi D Amore Granoro 3 Kg</t>
  </si>
  <si>
    <t>Øko Linser Røde 0,5 Kg</t>
  </si>
  <si>
    <t>Øko Linser Grønne 500 G</t>
  </si>
  <si>
    <t>Kidney Bønner Røde 3 Kg</t>
  </si>
  <si>
    <t>Linser Grønne Nutana 500 Gr</t>
  </si>
  <si>
    <t>Græskarkerner 2 Kg</t>
  </si>
  <si>
    <t>Grissini Toscany Style 0,5 Kg</t>
  </si>
  <si>
    <t>Grissini Snack Garlic 0,5 Kg</t>
  </si>
  <si>
    <t>Pinjekerner Trope 750 G</t>
  </si>
  <si>
    <t>Jordnødder 500 G</t>
  </si>
  <si>
    <t>Crostini Hvidløg 250 G</t>
  </si>
  <si>
    <t>Lasagneplader Knorr 6 Kg</t>
  </si>
  <si>
    <t>Conchigline Musling Knorr 5 Kg</t>
  </si>
  <si>
    <t>Grønsags.Bouill.Pasta Knor 1kg</t>
  </si>
  <si>
    <t>Hønse Boui.Knorr 8610 52,6 L</t>
  </si>
  <si>
    <t>Lemone Sauce Cpc. 2 X 7 L</t>
  </si>
  <si>
    <t>Bearnaisesau.Knorr30482 2x10 L</t>
  </si>
  <si>
    <t>Holland.Sauc.Knor 30484 2x10 L</t>
  </si>
  <si>
    <t>Bearnaise Sauce Knorr 5 L</t>
  </si>
  <si>
    <t>Aspic Mørk Knorr 30612 1,5 Kg</t>
  </si>
  <si>
    <t>Timian Krydderp. Knorr 2x340 G</t>
  </si>
  <si>
    <t>Basilikum Krydp.Knorr 2x340 G</t>
  </si>
  <si>
    <t>Rosmarin Kryd P.Knorr 2x340 G</t>
  </si>
  <si>
    <t>Krydderpasta Estragon 2x340 G</t>
  </si>
  <si>
    <t>Krydderpasta Karry Knor 2x340g</t>
  </si>
  <si>
    <t>Knorr All´Italiana 2 X 340 G</t>
  </si>
  <si>
    <t>Hvidløg Kryd Knor. 2 X 340 Gr</t>
  </si>
  <si>
    <t>Tomatino Knorr 2,0 Kg</t>
  </si>
  <si>
    <t>Maizena 2,5 Kg</t>
  </si>
  <si>
    <t>Bearnaise Sauce Vdb 2 X 5,5 L</t>
  </si>
  <si>
    <t>Øko Rugbrødsruder 4 X 25 Stk</t>
  </si>
  <si>
    <t>Øko Wok Grønsager 2,5 Kg</t>
  </si>
  <si>
    <t>Alaska Pollack Gra.Dild/Citron</t>
  </si>
  <si>
    <t>Fiskenuggets 23 G</t>
  </si>
  <si>
    <t>Pate Andemousse 1,6 Kg</t>
  </si>
  <si>
    <t>Brunoise Mediterra Ardo 2,5 Kg</t>
  </si>
  <si>
    <t>Barbeque Sauce 2,5 L</t>
  </si>
  <si>
    <t>Bagepulver Oetker 1 Kg</t>
  </si>
  <si>
    <t>Quickcreme Vanille Kold. 1 Kg</t>
  </si>
  <si>
    <t>Jordb/Hvid Chokobar 100 X 21 G</t>
  </si>
  <si>
    <t>Muslibar Choko/Banan 100x21 Gr</t>
  </si>
  <si>
    <t>Muslibar Choko/Peanuts 100x21g</t>
  </si>
  <si>
    <t>Kyllinge Fond Oscar 1,25 Kg</t>
  </si>
  <si>
    <t>Svine Bouillon Oscar 500gr</t>
  </si>
  <si>
    <t>Vildtbouillon Oscar 800 Gr</t>
  </si>
  <si>
    <t>Fiskebouillon Pasta 1 Kg</t>
  </si>
  <si>
    <t>Grønsagsbouil.Pasta Oscar 1 Kg</t>
  </si>
  <si>
    <t>Aspargessuppe Pasta Oscar 5 Kg</t>
  </si>
  <si>
    <t>Tomatsuppe Pasta Oscar 5 Kg</t>
  </si>
  <si>
    <t>Champignonsup.Pasta Oscar 5 Kg</t>
  </si>
  <si>
    <t>Blomkålssuppe Pasta Oscar 5 Kg</t>
  </si>
  <si>
    <t>Hummersuppe Oscar 800 Gr</t>
  </si>
  <si>
    <t>Holl.Sauce Pasta Oscar 0,7 Kg</t>
  </si>
  <si>
    <t>Grøn Pebersauce Pasta Osc.5 Kg</t>
  </si>
  <si>
    <t>Chili Lime Sc. Gran. Osc 500 G</t>
  </si>
  <si>
    <t>Hummerfond 1000 Ml</t>
  </si>
  <si>
    <t>Aspic Mørk Oscar 600 Gr</t>
  </si>
  <si>
    <t>Demi Glace Granl.Oscar 3 Kg</t>
  </si>
  <si>
    <t>Skovsvampe Sauce Granl. 3 Kg</t>
  </si>
  <si>
    <t>Cajun Sweetcorn Suppe 3 Kg</t>
  </si>
  <si>
    <t>Gløgg Mix 500 Gr</t>
  </si>
  <si>
    <t>Færdigbl. Gløgg Skælskør 1 L</t>
  </si>
  <si>
    <t>Jp,Chenet Rødvin 6 X 25 Cl</t>
  </si>
  <si>
    <t>Københavnerstang 35 Stk</t>
  </si>
  <si>
    <t>Butterdej Plade 25x15cm 10 Stk</t>
  </si>
  <si>
    <t>Kartoffelrul. Ost/Kryd.Urt 5,2</t>
  </si>
  <si>
    <t>Kartoffelrul. Broc/Ost 5,25 Kg</t>
  </si>
  <si>
    <t>Røsti Bonde 3 Kg</t>
  </si>
  <si>
    <t>Rösti Mini 2,5 Kg</t>
  </si>
  <si>
    <t>Tortilla Hvede 6" 18x12x384gr</t>
  </si>
  <si>
    <t>Guacamole 500 Gr</t>
  </si>
  <si>
    <t>Guacamole 1000 Gr</t>
  </si>
  <si>
    <t>Tortillla Hvede/Fuldkorn 144 S</t>
  </si>
  <si>
    <t>Fiskefrikadeller Mini 270x20 G</t>
  </si>
  <si>
    <t>Laksefilet Stykker A 20 G 5 Kg</t>
  </si>
  <si>
    <t>Rejespyd 50 X 60 G</t>
  </si>
  <si>
    <t>Kødbolle Græsk 13 G 5 Kg</t>
  </si>
  <si>
    <t>Sukkerærter Frigodan 1 Kg</t>
  </si>
  <si>
    <t>Ærter Fine 2,5 Kg</t>
  </si>
  <si>
    <t>Kroblanding 2,5 Kg</t>
  </si>
  <si>
    <t>Ærter Mellem Fin 2,5 Kg</t>
  </si>
  <si>
    <t>Haricots Verts M.Fine 2,5 Kg</t>
  </si>
  <si>
    <t>Romanescosymfoni Findus 1,8 Kg</t>
  </si>
  <si>
    <t>Herregårdsgrøns. Findus 2 Kg</t>
  </si>
  <si>
    <t>Wok Thai Sautegrønsager 1,8 Kg</t>
  </si>
  <si>
    <t>Grønkål Hakket 2,5 Kg</t>
  </si>
  <si>
    <t>Peberfrugt Mix 1,6 Kg</t>
  </si>
  <si>
    <t>Rustikke Rodfrugter 2,5 Kg</t>
  </si>
  <si>
    <t>Euromix Grøntsagsbl 2,5 Kg</t>
  </si>
  <si>
    <t>Bladspinat I Kugler 2,5 Kg</t>
  </si>
  <si>
    <t>Majs Løse 2,5 Kg</t>
  </si>
  <si>
    <t>Løg I Skiver 2,5 Kg</t>
  </si>
  <si>
    <t>Løg I Tern 2,5 Kg</t>
  </si>
  <si>
    <t>Kartoffelbåde M/Skræl 2,5 Kg</t>
  </si>
  <si>
    <t>Røsti 2,5 Kg</t>
  </si>
  <si>
    <t>Røsti Runde 1,5 Kg</t>
  </si>
  <si>
    <t>Bbq Crinkle Wedges 2,5 Kg</t>
  </si>
  <si>
    <t>Haricots Verts Min.Bon. 2,5 Kg</t>
  </si>
  <si>
    <t>Kina Blanding Bonduelle 2,5 Kg</t>
  </si>
  <si>
    <t>Brunoise Mix Ardo 2,5 Kg</t>
  </si>
  <si>
    <t>Hollandaise Sauce 2 X 2 Kg</t>
  </si>
  <si>
    <t>Bearnaise Sauce 2 X 2 Kg</t>
  </si>
  <si>
    <t>Omeletter M Skinke Ost 50x90g</t>
  </si>
  <si>
    <t>Hindbærsmuld Magnihil 2,5 Kg</t>
  </si>
  <si>
    <t>Hindbær Magnihill 2,5 Kg</t>
  </si>
  <si>
    <t>Tyttebær 2,5 Kg</t>
  </si>
  <si>
    <t>Æbler I Både 2,5 Kg</t>
  </si>
  <si>
    <t>Hyldebær M/Rib 2,5 Kg</t>
  </si>
  <si>
    <t>Grøntsags Cous Cous Find 6 Kg</t>
  </si>
  <si>
    <t>Chi Con Maxi Ovnklar 10x150 G</t>
  </si>
  <si>
    <t>Frikadel.Mini Græsk 25 Gr 2 Kg</t>
  </si>
  <si>
    <t>Frikadel.Græsk 65 Gr 2 Kg</t>
  </si>
  <si>
    <t>Frikadel.Mini D.P 12 Gr * 2 Kg</t>
  </si>
  <si>
    <t>Frikadel.Stegt D.P. 60 Gr 2kg</t>
  </si>
  <si>
    <t>Lasagne Danish Pr. 16 X 310 Gr</t>
  </si>
  <si>
    <t>Bacon I Skiver 1 Kg</t>
  </si>
  <si>
    <t>Minirulle M/Oksekød 48 X 20 G</t>
  </si>
  <si>
    <t>Kinarulle Kæmpe 150 Gr 10 Stk</t>
  </si>
  <si>
    <t>Forårsrulle Kæmpe 10 X 150 Gr</t>
  </si>
  <si>
    <t>Bacon Tern 1 Kg</t>
  </si>
  <si>
    <t>Bacon Sliced Normeat 1 Kg</t>
  </si>
  <si>
    <t>Skinke I Strimler Steffh.800gr</t>
  </si>
  <si>
    <t>Samosa M Grøntsag 40 X 70 G</t>
  </si>
  <si>
    <t>Pandegyros Oksekød D.P. 2,5 Kg</t>
  </si>
  <si>
    <t>Kyllingeburger Chicky 5 Kg</t>
  </si>
  <si>
    <t>Indb Kyl Bryst M Bacon 20x160g</t>
  </si>
  <si>
    <t>Kyll Bryst Indb M/Peb 20x160g</t>
  </si>
  <si>
    <t>Skinkeschnitzel Pan. 40x200 Gr</t>
  </si>
  <si>
    <t>Skinkesnit.Pan. 40 X 180 Gr</t>
  </si>
  <si>
    <t>Ciabatta Mini Find.50 X 120 Gr</t>
  </si>
  <si>
    <t>Pandekager M/Kødfyld 63x95 Gr</t>
  </si>
  <si>
    <t>Pandekage U/S Ufold.100 X60 Gr</t>
  </si>
  <si>
    <t>Frikadell.Dansk Find. 60g 5 Kg</t>
  </si>
  <si>
    <t>Torskeloins 130 G 5 Kg</t>
  </si>
  <si>
    <t>Ruletter M/Gulerod.Creme 90 G</t>
  </si>
  <si>
    <t>Laksefilet Krydderbagt 1-1,3kg</t>
  </si>
  <si>
    <t>Kyllingebryst Bras.140 G + 2kg</t>
  </si>
  <si>
    <t>Kyllingebr.Mar.U Kalib. 2,5 Kg</t>
  </si>
  <si>
    <t>Yakitorispyd 6 Kg Forstegt</t>
  </si>
  <si>
    <t>Kyllingfilet Grillstegt 5 Kg</t>
  </si>
  <si>
    <t>Grillet Inderfilet Findus 5 Kg</t>
  </si>
  <si>
    <t>Kalkun Gordon Bleu Find. 5 Kg</t>
  </si>
  <si>
    <t>Yakitori Kylling Spyd 3 Kg</t>
  </si>
  <si>
    <t>Krydderpaneret Inderfilet 5 Kg</t>
  </si>
  <si>
    <t>Kyllingevinger Bbq 2,5 Kg</t>
  </si>
  <si>
    <t>Hønsekød I Pluk 2,5 Kg</t>
  </si>
  <si>
    <t>Kyletter Chicky 83 Stk 5 Kg</t>
  </si>
  <si>
    <t>Kyllinger Polard 1300 Gr</t>
  </si>
  <si>
    <t>Kyllingf.U/Skind 120 Gr 3 Kg</t>
  </si>
  <si>
    <t>Kyllingebr.Mar. Ca.120g 2,5 Kg</t>
  </si>
  <si>
    <t>Chicky Nuggets 135 Stk 2,5 Kg</t>
  </si>
  <si>
    <t>Kyllingekotelet 180-210 2,5 Kg</t>
  </si>
  <si>
    <t>Frikadeller Chicky 40g 2x2,5kg</t>
  </si>
  <si>
    <t>Chicky Meat Balls 12 G 5 Kg</t>
  </si>
  <si>
    <t>Andelår Canard 325-350 Gr</t>
  </si>
  <si>
    <t>Kylling Inderfilet Kokos 5 Kg</t>
  </si>
  <si>
    <t>Kyll Filet Kryd.Marin 2,5 Kg</t>
  </si>
  <si>
    <t>Kyllingefil Barbecuem 2,5 Kg</t>
  </si>
  <si>
    <t>Kyllingeinderf. M Hvidl 3 Kg</t>
  </si>
  <si>
    <t>Kylling Creativ Karry 5 Kg</t>
  </si>
  <si>
    <t>Kyllinge Kotelet Stg 4x2,5 Kg</t>
  </si>
  <si>
    <t>Kyllinge Underlår Rose 2,5 Kg</t>
  </si>
  <si>
    <t>Kylling Inderfilet Stegt 1,0kg</t>
  </si>
  <si>
    <t>Kyllingelår Med Rygben 15 Kg</t>
  </si>
  <si>
    <t>Kryd.Mar.Filet 115-135g 2,5 Kg</t>
  </si>
  <si>
    <t>Mini Frikad 12 G 8 X 480 G</t>
  </si>
  <si>
    <t>Kyllinge Inderfilet Mar 2,0 Kg</t>
  </si>
  <si>
    <t>Kyllingebryst M/Skind 2,5 Kg</t>
  </si>
  <si>
    <t>Rejer Melm.Grønl. 444 2,5 Kg</t>
  </si>
  <si>
    <t>Hummerhaler Chile 500 Gr</t>
  </si>
  <si>
    <t>Blæksprutteringe Indbagt 2 Kg</t>
  </si>
  <si>
    <t>Rejer Grønlandske 454 2,5 Kg</t>
  </si>
  <si>
    <t>Miniflippersej 7550 63 X 80 Gr</t>
  </si>
  <si>
    <t>Fiskefilet Pan 70/100g 5 Kg</t>
  </si>
  <si>
    <t>Fiskefil.Pan 100-130 Gr Enghav</t>
  </si>
  <si>
    <t>Sejfilet Pan Ovn 80-120 G 5 Kg</t>
  </si>
  <si>
    <t>Pan.Rødspættef.Rg 70-100gr 5kg</t>
  </si>
  <si>
    <t>Hummer 250 Gr</t>
  </si>
  <si>
    <t>Salad Cut Surimi 1 Kg</t>
  </si>
  <si>
    <t>Hoki Filet 110-170 G Find.5 Kg</t>
  </si>
  <si>
    <t>Fiskefrik Pandest Rg 77x65 G</t>
  </si>
  <si>
    <t>Citronetter 5 Kg</t>
  </si>
  <si>
    <t>Sejfilet Pan Fors 60-80 G 5 Kg</t>
  </si>
  <si>
    <t>Ising M Laksefyld 110 G 5 Kg</t>
  </si>
  <si>
    <t>Laksefilet Pan Stegt 110 G 5,5</t>
  </si>
  <si>
    <t>Indbagt Laks M Porre 20x140 G</t>
  </si>
  <si>
    <t>Sesambolle 120 Mm Sk 2x15 Stk</t>
  </si>
  <si>
    <t>Buffalo Burgerbolle 40x100 Gr</t>
  </si>
  <si>
    <t>Pølsebrød Us 2130 4x40 Stk</t>
  </si>
  <si>
    <t>Ham/125 Trek. Gs 2557 2x12 Stk</t>
  </si>
  <si>
    <t>Pitabrød Hvede Påske 6 Stk</t>
  </si>
  <si>
    <t>Æbleskiver Coronet 28gr 50 Stk</t>
  </si>
  <si>
    <t>Middagspandekager Danæg 50 Stk</t>
  </si>
  <si>
    <t>Pandekag Crepes 45 Stk.2,5 Kg</t>
  </si>
  <si>
    <t>Petit Four Kager Høyer 48 Stk</t>
  </si>
  <si>
    <t>Dag Og Natsnitter 27 X 85 Gr</t>
  </si>
  <si>
    <t>Thebirkes Forhævet 48 Stk</t>
  </si>
  <si>
    <t>Pitabrød Lyse 130 Mm 6 Stk</t>
  </si>
  <si>
    <t>Sandw Trekant Gulerod 30x110 G</t>
  </si>
  <si>
    <t>Sandwich Trekant Majs 30x110 G</t>
  </si>
  <si>
    <t>Sandwich Trekant Grov 30x110 G</t>
  </si>
  <si>
    <t>Tortelloni Ricotta 2,5 Kg</t>
  </si>
  <si>
    <t>Tortelloni Spinaci 2,5 Kg</t>
  </si>
  <si>
    <t>Bagels Miss Majs 48 X 150 G</t>
  </si>
  <si>
    <t>Tørkager Blandet 20 Stk</t>
  </si>
  <si>
    <t>Latex Handsker M Mp 100 Stk</t>
  </si>
  <si>
    <t>Kagepapir Firk.320x460mm 500st</t>
  </si>
  <si>
    <t>Kartonringe 5/7rumsplat 200 St</t>
  </si>
  <si>
    <t>Øl Oplukker 10 Stk</t>
  </si>
  <si>
    <t>Karklude Engangs 10 Stk</t>
  </si>
  <si>
    <t>Tandstik Jordan Indp. 1000 Stk</t>
  </si>
  <si>
    <t>Bagepapir 30 X 52 Cm 500 Stk</t>
  </si>
  <si>
    <t>Kokkehuer 26 Cm 10 Stk</t>
  </si>
  <si>
    <t>Stålsvampe Stor Inox 80 G Stk</t>
  </si>
  <si>
    <t>Skuresvamp Stor Gul/Grøn 10stk</t>
  </si>
  <si>
    <t>Striploin Okse Argentina 3,5 +</t>
  </si>
  <si>
    <t>Skinkekød I Tern Køl 2,5 Kg</t>
  </si>
  <si>
    <t>Skinkekød I Tern Løsfr.Tp 5 Kg</t>
  </si>
  <si>
    <t>Spareribs Ca 10 Kg</t>
  </si>
  <si>
    <t>Culotte Ungdyr Lux 1 Kg</t>
  </si>
  <si>
    <t>Skaffevarer Frost</t>
  </si>
  <si>
    <t>Div.Køle/Tørvare Med Dekort</t>
  </si>
  <si>
    <t>Skaffevarer Div.</t>
  </si>
  <si>
    <t>Oksemidterfilet 1,9-3,6 Kg</t>
  </si>
  <si>
    <t>Marcipanbrød 40 Gr 36 Stk</t>
  </si>
  <si>
    <t>Stimorol 30 Pk</t>
  </si>
  <si>
    <t>Stimorol Free Spearmint 30 Pk</t>
  </si>
  <si>
    <t>Stimorol White Peppermint 30pk</t>
  </si>
  <si>
    <t>Daim 28 Gr 36 Stk</t>
  </si>
  <si>
    <t>Toblerone Mini Disp. 108 Stk</t>
  </si>
  <si>
    <t>Vanilje Frøer Indpk. 65 Stk</t>
  </si>
  <si>
    <t>Gajol Blå 48 Pk</t>
  </si>
  <si>
    <t>Gajol Gul S/F 48 Pk</t>
  </si>
  <si>
    <t>Chokofanter Maxi 20 Ps</t>
  </si>
  <si>
    <t>Heksehyl Maxi 20 Ps</t>
  </si>
  <si>
    <t>Pesetos 28 Ps</t>
  </si>
  <si>
    <t>Guldbamser Haribo 24 Ps</t>
  </si>
  <si>
    <t>Dukatos 28 Ps</t>
  </si>
  <si>
    <t>Eldorado Haribo 28 Ps</t>
  </si>
  <si>
    <t>Labre Larver Haribo 28 Ps</t>
  </si>
  <si>
    <t>Pepito (Pinocchio Kugl.) 26 Ps</t>
  </si>
  <si>
    <t>Piratos Haribo 26 Ps</t>
  </si>
  <si>
    <t>Saltbomber Haribo 20 Ps</t>
  </si>
  <si>
    <t>Saltkringler Haribo 18 Ps</t>
  </si>
  <si>
    <t>Top Star Mix Haribo 28 Ps</t>
  </si>
  <si>
    <t>Vampyrer Haribo 28 Ps</t>
  </si>
  <si>
    <t>Skolekridt 21 X 165 Gr</t>
  </si>
  <si>
    <t>Bounty Mørk Rød 18 X 57 G</t>
  </si>
  <si>
    <t>Mars Master Foods 36 X 54 G</t>
  </si>
  <si>
    <t>Bounty Lys Blå 24 X 52 G</t>
  </si>
  <si>
    <t>Nørregade Bols Fyldt 20 X 70 G</t>
  </si>
  <si>
    <t>Vicks Blå 20 Ps</t>
  </si>
  <si>
    <t>Kæmpe Skildpadde Indpk. 65 Stk</t>
  </si>
  <si>
    <t>Guldbarre Mælk 196 32 Stk</t>
  </si>
  <si>
    <t>Guldbarre Hvid Knas 28 Stk</t>
  </si>
  <si>
    <t>Crunch Hvid Nestle 36x40 G</t>
  </si>
  <si>
    <t>Lakridskonfek Basset 12 X 215g</t>
  </si>
  <si>
    <t>TB</t>
  </si>
  <si>
    <t>Net Emissions*:</t>
  </si>
  <si>
    <t>Emissions per Mass:</t>
  </si>
  <si>
    <t>Net Mass*:</t>
  </si>
  <si>
    <t>Net Cost*:</t>
  </si>
  <si>
    <t>Avg. Patronage:</t>
  </si>
  <si>
    <t>Emissions per Cost:</t>
  </si>
  <si>
    <t>(kgCO2-eq)</t>
  </si>
  <si>
    <t>(kg)</t>
  </si>
  <si>
    <t>*Net total over the sum of 'significant' items considered.</t>
  </si>
  <si>
    <t>Recipe</t>
  </si>
  <si>
    <t>"Traditional" Recipe Emissions</t>
  </si>
  <si>
    <t>Mass (kg)</t>
  </si>
  <si>
    <t>"Heart Healthy" Recipe Emissions</t>
  </si>
  <si>
    <t>Recipe Emission Comparison</t>
  </si>
  <si>
    <t>"Traditional"</t>
  </si>
  <si>
    <t>"Healthy"</t>
  </si>
  <si>
    <t>Net Emissions:</t>
  </si>
  <si>
    <t>Net Mass:</t>
  </si>
  <si>
    <t>Boiled ham round</t>
  </si>
  <si>
    <t>Ham in foil cooked/boiled</t>
  </si>
  <si>
    <t>Salted meat</t>
  </si>
  <si>
    <t>Smooth carrots</t>
  </si>
  <si>
    <t>Turkeybreast cooked w/ paprika</t>
  </si>
  <si>
    <t>Turkeybreast fresh French</t>
  </si>
  <si>
    <t>Warm-smoked salmon</t>
  </si>
  <si>
    <t>Peeled rice</t>
  </si>
  <si>
    <t>Blue grapes</t>
  </si>
  <si>
    <t>Chickenbreast w/ spinach</t>
  </si>
  <si>
    <t>Chickenbreast w/ broccoli</t>
  </si>
  <si>
    <t>Extra sweet large pineapple</t>
  </si>
  <si>
    <t>Lemons</t>
  </si>
  <si>
    <t>Roll of fat, cod</t>
  </si>
  <si>
    <t>Smoked duck breast</t>
  </si>
  <si>
    <t>Smoked halibut</t>
  </si>
  <si>
    <t>Watercress</t>
  </si>
  <si>
    <t>Cooked chicken-roll</t>
  </si>
  <si>
    <t>Baked potatoes</t>
  </si>
  <si>
    <t>Veal</t>
  </si>
  <si>
    <t>Whole peppercorns</t>
  </si>
  <si>
    <t>Beef w/ redbeets</t>
  </si>
  <si>
    <t>Chopped redbeets</t>
  </si>
  <si>
    <t>Shredded cheese, 40%</t>
  </si>
  <si>
    <t>Chicken in wine</t>
  </si>
  <si>
    <t>Stock sauce</t>
  </si>
  <si>
    <t>Beef in cubes</t>
  </si>
  <si>
    <t>Potatoes in cubes</t>
  </si>
  <si>
    <t>Onions in cubes</t>
  </si>
  <si>
    <t>Cream, 9%</t>
  </si>
  <si>
    <t>Eggs</t>
  </si>
  <si>
    <t>Pepper (fruit)</t>
  </si>
  <si>
    <t>Peeled tomato</t>
  </si>
  <si>
    <t>Shredded cheese, 20%</t>
  </si>
  <si>
    <t>Whole grain bread</t>
  </si>
  <si>
    <t>Prunes</t>
  </si>
  <si>
    <t>Onions</t>
  </si>
  <si>
    <t>Pork loin w/ bacon fat</t>
  </si>
  <si>
    <t>Roasted pork loin</t>
  </si>
  <si>
    <t>Cakes w/out cream</t>
  </si>
  <si>
    <t>Biscuits</t>
  </si>
  <si>
    <t>Borretane onions</t>
  </si>
  <si>
    <t>Chocolate covering</t>
  </si>
  <si>
    <t>Horseradish plain/shredded</t>
  </si>
  <si>
    <t>Miniature chocolates</t>
  </si>
  <si>
    <t>Mushroom caps</t>
  </si>
  <si>
    <t>Lola Biondi salad</t>
  </si>
  <si>
    <t>Rapeseed oil</t>
  </si>
  <si>
    <t>Small pieces of salmon</t>
  </si>
  <si>
    <t>Thin roast fillet of beef</t>
  </si>
  <si>
    <t>Frog-shaped chocolates</t>
  </si>
  <si>
    <t>Giant tortoise-shaped chocolates</t>
  </si>
  <si>
    <t>Potatoes w/ cheese/seasoning</t>
  </si>
  <si>
    <t>Vegetable margarine</t>
  </si>
  <si>
    <t>Wheat flour</t>
  </si>
  <si>
    <t>Marzipan cake</t>
  </si>
  <si>
    <t>Tuna</t>
  </si>
  <si>
    <t>Shrimp</t>
  </si>
  <si>
    <t>Pieces of salmon fillet</t>
  </si>
  <si>
    <t>Wheat</t>
  </si>
  <si>
    <t>Coffee</t>
  </si>
  <si>
    <t>Yakitori chicken spears</t>
  </si>
  <si>
    <t>Iceberg lettuce</t>
  </si>
  <si>
    <t>Roasted meatballs</t>
  </si>
  <si>
    <t>Bacon cubes</t>
  </si>
  <si>
    <t>Amanda cod roe</t>
  </si>
  <si>
    <t>Lobster tails</t>
  </si>
  <si>
    <t>Pickled herring in bits</t>
  </si>
  <si>
    <t>Kraft sour cream</t>
  </si>
  <si>
    <t>Ham w/ fat, w/out rind</t>
  </si>
  <si>
    <t>Smoked seasoned mackerel</t>
  </si>
  <si>
    <t>Virgin oil w/ basil</t>
  </si>
  <si>
    <t>Smoked saddle of pork</t>
  </si>
  <si>
    <t>Kraft dill lemon dressing</t>
  </si>
  <si>
    <t>Heinz tomato ketchup</t>
  </si>
  <si>
    <t>Arugula</t>
  </si>
  <si>
    <t>Large oranges</t>
  </si>
  <si>
    <t>Large king asparagus</t>
  </si>
  <si>
    <t>Turkey breast in strips</t>
  </si>
  <si>
    <t>Cooked ham in cubes</t>
  </si>
  <si>
    <t>Small peas</t>
  </si>
  <si>
    <t>Small/slender green beans</t>
  </si>
  <si>
    <t>Sherry tomatoes</t>
  </si>
  <si>
    <t>Small potatoes</t>
  </si>
  <si>
    <t>Crackers for cheese</t>
  </si>
  <si>
    <t>Curried herring</t>
  </si>
  <si>
    <t>Virgin oil w/ garlic</t>
  </si>
  <si>
    <t>Bacon in slices</t>
  </si>
  <si>
    <t>Lettuce hearts</t>
  </si>
  <si>
    <t>Seedless green grapes</t>
  </si>
  <si>
    <t>Plums</t>
  </si>
  <si>
    <t>White onion puree</t>
  </si>
  <si>
    <t>Romaine lettuce</t>
  </si>
  <si>
    <t>Italian lettuce</t>
  </si>
  <si>
    <t>Puff pastry sheets</t>
  </si>
  <si>
    <t>Kraft cresille dressing</t>
  </si>
  <si>
    <t>Norwegian salmon</t>
  </si>
  <si>
    <t>Uncle Ben's parboiled rice</t>
  </si>
  <si>
    <t xml:space="preserve">Large pitted olives </t>
  </si>
  <si>
    <t>Large/small leeks</t>
  </si>
  <si>
    <t>Lump sugar</t>
  </si>
  <si>
    <t>Roasted chicken cutlets</t>
  </si>
  <si>
    <t>Beauvais beatroot</t>
  </si>
  <si>
    <t>Beauvais beetroot</t>
  </si>
  <si>
    <t>Pagani 3-color spiral pasta</t>
  </si>
  <si>
    <t>Chopped tomato</t>
  </si>
  <si>
    <t>Tomatoes</t>
  </si>
  <si>
    <t>Beauvais cucumber salad</t>
  </si>
  <si>
    <t>Onion in slices</t>
  </si>
  <si>
    <t>Pineapple cubes in juice</t>
  </si>
  <si>
    <t>Beauvais cabbage</t>
  </si>
  <si>
    <t>Pork loin w/out leg in slices</t>
  </si>
  <si>
    <t>Oven-ready thick-roast beef w/ fat</t>
  </si>
  <si>
    <t>Fresh topside roast beef</t>
  </si>
  <si>
    <t>Couscous w/ vegetables</t>
  </si>
  <si>
    <t>Italian air-cured ham</t>
  </si>
  <si>
    <t>Kraft coleslaw dressing</t>
  </si>
  <si>
    <t>pork stew,cooked</t>
  </si>
  <si>
    <t>Rapeseed oil,Central Europe</t>
  </si>
  <si>
    <t>(kgCO2-eq/kg)</t>
  </si>
  <si>
    <t>Diesel Emission Rate (kgCO2-eq/MJ)</t>
  </si>
  <si>
    <t>Electricity Emission Rate (kgCO2-eq/MJ)</t>
  </si>
  <si>
    <t>Total (kgCO2-eq/MJ):</t>
  </si>
  <si>
    <t>l (1.13 kg/l)</t>
  </si>
  <si>
    <t>stk (30 g)</t>
  </si>
  <si>
    <t>stk (575 g)</t>
  </si>
  <si>
    <t>stk (61 g)</t>
  </si>
  <si>
    <t>stk (15 g)</t>
  </si>
  <si>
    <t>stk (4 g)</t>
  </si>
  <si>
    <t>skiver (32 g)</t>
  </si>
  <si>
    <t>l (1 kg/l)</t>
  </si>
  <si>
    <t>l (0.92 kg/l)</t>
  </si>
  <si>
    <t>fl (750 ml, 1kg/l)</t>
  </si>
  <si>
    <t>dl (1 kg/l)</t>
  </si>
  <si>
    <t>stk (500 g)</t>
  </si>
  <si>
    <t>fl (750 ml, 1 kg/l)</t>
  </si>
  <si>
    <t>l (1.08 kg/l)</t>
  </si>
  <si>
    <t>Mixed salad greens</t>
  </si>
  <si>
    <t>Cod fishballs</t>
  </si>
  <si>
    <t>Breaded fish fillet</t>
  </si>
  <si>
    <t>Small pieces of boiled chicken</t>
  </si>
  <si>
    <t>Grilled chicken fillet</t>
  </si>
  <si>
    <t>Liver pâté coarse</t>
  </si>
  <si>
    <t>Obtain frozen goods</t>
  </si>
  <si>
    <t>Obtain various goods</t>
  </si>
  <si>
    <t>Fish filling</t>
  </si>
  <si>
    <t>Obtain sugro</t>
  </si>
  <si>
    <t>Cleaning solution</t>
  </si>
  <si>
    <t>Smoked pork fillet</t>
  </si>
  <si>
    <t>Durum bread</t>
  </si>
  <si>
    <t>Trekant M Durum Havsalt 30x110 g</t>
  </si>
  <si>
    <t>Small pieces of chicken</t>
  </si>
  <si>
    <t>Sundried tomatoes in oil</t>
  </si>
  <si>
    <t>Goats cheese</t>
  </si>
  <si>
    <t>Sandwich bread</t>
  </si>
  <si>
    <t>Knorr chicken bouillon</t>
  </si>
  <si>
    <t>Frozen potato slices</t>
  </si>
  <si>
    <t>Candies</t>
  </si>
  <si>
    <t>Peeled potatoes</t>
  </si>
  <si>
    <t>Big tomatoes</t>
  </si>
  <si>
    <t>Liver pâté French</t>
  </si>
  <si>
    <t>Boneless pork cutlet</t>
  </si>
  <si>
    <t>Milk,Sweden,1.5% fat</t>
  </si>
  <si>
    <t>milk,sweden,1.5% fat</t>
  </si>
  <si>
    <t>Smoked sausage made of rolled/pressed meat</t>
  </si>
  <si>
    <t>Sausage made of rolled/pressed meat</t>
  </si>
  <si>
    <t>Lamb stew,Sweden,cooked</t>
  </si>
  <si>
    <t>Chicken stew,cooked</t>
  </si>
  <si>
    <t>Beef,frozen,Central Europe,cooked</t>
  </si>
  <si>
    <t>Milk,Sweden,4% fat</t>
  </si>
  <si>
    <t>Cream,Sweden,40% fat</t>
  </si>
  <si>
    <t>Apples,fresh,Central Europe</t>
  </si>
  <si>
    <t>Wild berry jam,factory in South Sweden,55% fruit</t>
  </si>
  <si>
    <t>Wild berry jam,factory in South Sweden,45% fruit</t>
  </si>
  <si>
    <t>Raspberry jam,factory in Northern Sweden,55% fruit</t>
  </si>
  <si>
    <t>Raspberry jam,factory in Northern Sweden,45% fruit</t>
  </si>
  <si>
    <t>Soft drinks,Central Europe</t>
  </si>
  <si>
    <t>Water from tap</t>
  </si>
  <si>
    <t>Apple juice,Central Europe</t>
  </si>
  <si>
    <t>Emissions per Mass</t>
  </si>
  <si>
    <t>Avg. Emissions per Mass:</t>
  </si>
  <si>
    <t>(DKK)</t>
  </si>
  <si>
    <t>(kgCO2-eq/DKK)</t>
  </si>
  <si>
    <t>City Hall</t>
  </si>
  <si>
    <t>Annex</t>
  </si>
  <si>
    <t>Rådhus</t>
  </si>
  <si>
    <t>Anneks</t>
  </si>
  <si>
    <t>Seafood</t>
  </si>
  <si>
    <t>Dairy</t>
  </si>
  <si>
    <t>Sugars</t>
  </si>
  <si>
    <t>Oil/Fat</t>
  </si>
  <si>
    <t>Breads</t>
  </si>
  <si>
    <t>Total</t>
  </si>
  <si>
    <t>Distribution of Mass Between Food Categories (kg)</t>
  </si>
  <si>
    <t>Rådhus Cafeteria Annual Emissions</t>
  </si>
  <si>
    <t>Anneks Cafeteria Annual Emissions</t>
  </si>
  <si>
    <t>Pork sausage,fresh,Sweden,cooked</t>
  </si>
  <si>
    <t>Chicken sausage,fresh,Sweden,cooked</t>
  </si>
  <si>
    <t>Lamb sausage,fresh,Sweden,cooked</t>
  </si>
  <si>
    <t>Candies,sweden</t>
  </si>
  <si>
    <t>Whole wheat,Sweden,cooked as four portions</t>
  </si>
  <si>
    <t>Whole wheat,Sweden,cooked as one portion</t>
  </si>
  <si>
    <t>(people)</t>
  </si>
  <si>
    <t>(kgCO2-eq/meal)</t>
  </si>
  <si>
    <t>(people/day)</t>
  </si>
  <si>
    <r>
      <t>Emissions per Meal</t>
    </r>
    <r>
      <rPr>
        <vertAlign val="superscript"/>
        <sz val="11"/>
        <color theme="1"/>
        <rFont val="Calibri"/>
        <family val="2"/>
        <scheme val="minor"/>
      </rPr>
      <t>†</t>
    </r>
    <r>
      <rPr>
        <sz val="11"/>
        <color theme="1"/>
        <rFont val="Calibri"/>
        <family val="2"/>
        <scheme val="minor"/>
      </rPr>
      <t>:</t>
    </r>
  </si>
  <si>
    <r>
      <t>Approx. Total Emissions</t>
    </r>
    <r>
      <rPr>
        <vertAlign val="superscript"/>
        <sz val="11"/>
        <color theme="1"/>
        <rFont val="Calibri"/>
        <family val="2"/>
        <scheme val="minor"/>
      </rPr>
      <t>‡</t>
    </r>
    <r>
      <rPr>
        <sz val="11"/>
        <color theme="1"/>
        <rFont val="Calibri"/>
        <family val="2"/>
        <scheme val="minor"/>
      </rPr>
      <t>:</t>
    </r>
  </si>
  <si>
    <r>
      <t>Approx. Tot. Emissions per Mass</t>
    </r>
    <r>
      <rPr>
        <vertAlign val="superscript"/>
        <sz val="11"/>
        <color theme="1"/>
        <rFont val="Calibri"/>
        <family val="2"/>
        <scheme val="minor"/>
      </rPr>
      <t>‡</t>
    </r>
    <r>
      <rPr>
        <sz val="11"/>
        <color theme="1"/>
        <rFont val="Calibri"/>
        <family val="2"/>
        <scheme val="minor"/>
      </rPr>
      <t>:</t>
    </r>
  </si>
  <si>
    <t>†Emission value associated with an average 'meal' served over the course of one year. 'Meal' is taken as the amount of food consumed by the average patron. Yearly meals sold approximated by taking average daily patronage multiplied by number of weekdays in a year (260).</t>
  </si>
  <si>
    <r>
      <t>Emissions</t>
    </r>
    <r>
      <rPr>
        <vertAlign val="superscript"/>
        <sz val="11"/>
        <color theme="1"/>
        <rFont val="Calibri"/>
        <family val="2"/>
        <scheme val="minor"/>
      </rPr>
      <t>§</t>
    </r>
  </si>
  <si>
    <t>§Net greenhouse gas emissions of all considered ingredients, measured in kgCO2-eq</t>
  </si>
  <si>
    <t>‡Aproximate greenhouse gas emissions of all food items purchased.</t>
  </si>
  <si>
    <t>*breakfast cereals,average</t>
  </si>
  <si>
    <t>This workbook allows for the comprehensive study of greenhouse gas emissions associated with foods at the City Hall and Annex cafeterias. Additionally, ten recipes prepared in both a traditional Danish and heart healthy manner may be considered.</t>
  </si>
  <si>
    <t>Green denotes a field that would have been considered, but for which an appropriate LCA category could not be determined.</t>
  </si>
  <si>
    <t>Throughout the workbook, various highlight colors are used to indicate values of interest:</t>
  </si>
  <si>
    <t>For the inventory sheets, yellow marks a value that met our criteria for further consideration (60% of cost or mass). For "LCA Data", yellow fields mark averaged data that was added to Annika Carlsson-Kanyama's original LCA entries.</t>
  </si>
  <si>
    <t>A note on sources:</t>
  </si>
  <si>
    <t>At the heart of this analysis is the life cycle assessment data detailed in the sheet "LCA Data". In that sheet, the "Categories", "Food Specifications", and most imporantly, the "Life Cycle Inputs" are based on the research of Annika Carlsson-Kanyama, et al., published as:</t>
  </si>
  <si>
    <r>
      <t>A. Carlsson-Kanyama, M.P. Ekstr</t>
    </r>
    <r>
      <rPr>
        <sz val="10"/>
        <color theme="1"/>
        <rFont val="Calibri"/>
        <family val="2"/>
      </rPr>
      <t>ö</t>
    </r>
    <r>
      <rPr>
        <sz val="10"/>
        <color theme="1"/>
        <rFont val="Calibri"/>
        <family val="2"/>
        <scheme val="minor"/>
      </rPr>
      <t xml:space="preserve">m, and H. Shanahan. Food and life cycle energy inputs: consequences of diet and ways to increase e ciency. </t>
    </r>
    <r>
      <rPr>
        <i/>
        <sz val="10"/>
        <color theme="1"/>
        <rFont val="Calibri"/>
        <family val="2"/>
        <scheme val="minor"/>
      </rPr>
      <t>Ecological Economics</t>
    </r>
    <r>
      <rPr>
        <sz val="10"/>
        <color theme="1"/>
        <rFont val="Calibri"/>
        <family val="2"/>
        <scheme val="minor"/>
      </rPr>
      <t>, 44(2-3):293{307, 2003.</t>
    </r>
  </si>
  <si>
    <t>Light blue marks fields representing fundamental data. Other calculations are based upon these values and dynamically update with changes. These fields may be appropriate for the user to modify. Particularly, these fields contain values that were used in our study, but may require adjustment to ensure accuracy in a future study.</t>
  </si>
  <si>
    <t>Although not highlighted in light blue, the user may wish to alter our categorization of foods in the inventory sheets, or even categorize and analyze foods we did not consider. Changes made to the "LCA Category" column will automatically update the entry's emissions per unit mass field. However, for this functionality to work, the entry in "LCA Category" must correspond exactly to an entry in the "Food Specification" column of the "LCA Data" sheet. Any additions or alterations to the categorization of foods in the inventories will also be reflected in the "Distribution of Mass Between Food Categories" table on the "Summary" sheet.</t>
  </si>
  <si>
    <t>The workbook is divided into seven sheets in four categories. "Summary" provides an overview of results from both cafeteria and recipe analysis. "Energy Conversion" and "LCA Data" contain the values used in calculating emisssion. The inventory sheets contain the complete listings of purchased food for each cafeteria and the analysis of 'significant' foods. The recipe sheets contain a similar treatment for the ten recipes considered.</t>
  </si>
  <si>
    <t>Analysis of Greenhouse Gas Emissions Related to Food: A Study of Two Cafeterias in the Danish Municipality of Lyngby-Taarbæk</t>
  </si>
  <si>
    <r>
      <t xml:space="preserve">Values for distribution percentage as well as all values for additional inputs were based upon the research of Brian Rose [1].
The diesel emission rate was calculated based on the thermodynamical properties of the diesel cycle. We used established values for thermal efficiency of heavy duty diesel engines, energy density by volume, and emissions per volume of diesel fuel.
The electricity emission rate was calculated based on average emissions per kilowatt-hour sold of Danish grid electricity published by the Danish Energy Authority [2].
For complete details of our calculations, please refer to Appendix A of our report, </t>
    </r>
    <r>
      <rPr>
        <i/>
        <sz val="10"/>
        <color theme="1"/>
        <rFont val="Calibri"/>
        <family val="2"/>
        <scheme val="minor"/>
      </rPr>
      <t>Analysis of Greenhouse Gas Emissions Related to Food: A Study of the Two Cafeterias in the Danish Municipality of Lyngby-Taarbæk</t>
    </r>
    <r>
      <rPr>
        <sz val="10"/>
        <color theme="1"/>
        <rFont val="Calibri"/>
        <family val="2"/>
        <scheme val="minor"/>
      </rPr>
      <t xml:space="preserve">, which accompanies this workbook.
References
[1] B. Rose. </t>
    </r>
    <r>
      <rPr>
        <i/>
        <sz val="10"/>
        <color theme="1"/>
        <rFont val="Calibri"/>
        <family val="2"/>
        <scheme val="minor"/>
      </rPr>
      <t>Comprehensive Calculator (GHG-Energy Calc) Background Information.</t>
    </r>
    <r>
      <rPr>
        <sz val="10"/>
        <color theme="1"/>
        <rFont val="Calibri"/>
        <family val="2"/>
        <scheme val="minor"/>
      </rPr>
      <t xml:space="preserve"> Carbon Neutral.
[2] Danish Energy Authority, Copenhagen, Denmark. </t>
    </r>
    <r>
      <rPr>
        <i/>
        <sz val="10"/>
        <color theme="1"/>
        <rFont val="Calibri"/>
        <family val="2"/>
        <scheme val="minor"/>
      </rPr>
      <t>Energy Statistics 2006</t>
    </r>
    <r>
      <rPr>
        <sz val="10"/>
        <color theme="1"/>
        <rFont val="Calibri"/>
        <family val="2"/>
        <scheme val="minor"/>
      </rPr>
      <t>, 2007.</t>
    </r>
  </si>
</sst>
</file>

<file path=xl/styles.xml><?xml version="1.0" encoding="utf-8"?>
<styleSheet xmlns="http://schemas.openxmlformats.org/spreadsheetml/2006/main">
  <numFmts count="7">
    <numFmt numFmtId="164" formatCode="[$-409]d\-mmm\-yy;@"/>
    <numFmt numFmtId="165" formatCode="_ [$kr-406]\ * #,##0.00_ ;_ [$kr-406]\ * \-#,##0.00_ ;_ [$kr-406]\ * &quot;-&quot;??_ ;_ @_ "/>
    <numFmt numFmtId="166" formatCode="[$-409]dd\-mmm\-yy;@"/>
    <numFmt numFmtId="167" formatCode="0.0000"/>
    <numFmt numFmtId="168" formatCode="0.000"/>
    <numFmt numFmtId="169" formatCode="_([$DKK]\ * #,##0.00_);_([$DKK]\ * \(#,##0.00\);_([$DKK]\ * &quot;-&quot;??_);_(@_)"/>
    <numFmt numFmtId="170" formatCode="0.0"/>
  </numFmts>
  <fonts count="13">
    <font>
      <sz val="11"/>
      <color theme="1"/>
      <name val="Calibri"/>
      <family val="2"/>
      <scheme val="minor"/>
    </font>
    <font>
      <sz val="8"/>
      <color indexed="81"/>
      <name val="Tahoma"/>
      <family val="2"/>
    </font>
    <font>
      <b/>
      <sz val="8"/>
      <color indexed="81"/>
      <name val="Tahoma"/>
      <family val="2"/>
    </font>
    <font>
      <sz val="11"/>
      <color rgb="FF000000"/>
      <name val="Calibri"/>
      <family val="2"/>
      <scheme val="minor"/>
    </font>
    <font>
      <sz val="11"/>
      <name val="Calibri"/>
      <family val="2"/>
      <scheme val="minor"/>
    </font>
    <font>
      <b/>
      <sz val="11"/>
      <color theme="1"/>
      <name val="Calibri"/>
      <family val="2"/>
      <scheme val="minor"/>
    </font>
    <font>
      <sz val="8"/>
      <color theme="1"/>
      <name val="Calibri"/>
      <family val="2"/>
      <scheme val="minor"/>
    </font>
    <font>
      <sz val="18"/>
      <color rgb="FF000000"/>
      <name val="Cambria"/>
      <family val="1"/>
      <scheme val="major"/>
    </font>
    <font>
      <vertAlign val="superscript"/>
      <sz val="11"/>
      <color theme="1"/>
      <name val="Calibri"/>
      <family val="2"/>
      <scheme val="minor"/>
    </font>
    <font>
      <sz val="10"/>
      <color theme="1"/>
      <name val="Calibri"/>
      <family val="2"/>
      <scheme val="minor"/>
    </font>
    <font>
      <i/>
      <sz val="10"/>
      <color theme="1"/>
      <name val="Calibri"/>
      <family val="2"/>
      <scheme val="minor"/>
    </font>
    <font>
      <sz val="10"/>
      <color theme="1"/>
      <name val="Calibri"/>
      <family val="2"/>
    </font>
    <font>
      <sz val="16"/>
      <color rgb="FF000000"/>
      <name val="Cambria"/>
      <family val="1"/>
      <scheme val="maj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s>
  <borders count="25">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s>
  <cellStyleXfs count="1">
    <xf numFmtId="0" fontId="0" fillId="0" borderId="0"/>
  </cellStyleXfs>
  <cellXfs count="180">
    <xf numFmtId="0" fontId="0" fillId="0" borderId="0" xfId="0"/>
    <xf numFmtId="0" fontId="0" fillId="0" borderId="2" xfId="0" applyBorder="1"/>
    <xf numFmtId="0" fontId="0" fillId="0" borderId="1" xfId="0" applyBorder="1" applyAlignment="1">
      <alignment horizontal="left"/>
    </xf>
    <xf numFmtId="0" fontId="0" fillId="0" borderId="0" xfId="0" applyAlignment="1">
      <alignment horizontal="left"/>
    </xf>
    <xf numFmtId="0" fontId="0" fillId="0" borderId="0" xfId="0" applyBorder="1" applyAlignment="1">
      <alignment horizontal="left"/>
    </xf>
    <xf numFmtId="164" fontId="0" fillId="0" borderId="2" xfId="0" applyNumberFormat="1" applyBorder="1"/>
    <xf numFmtId="164" fontId="0" fillId="0" borderId="0" xfId="0" applyNumberFormat="1" applyBorder="1"/>
    <xf numFmtId="2" fontId="0" fillId="0" borderId="0" xfId="0" applyNumberFormat="1"/>
    <xf numFmtId="0" fontId="0" fillId="0" borderId="0" xfId="0" applyNumberFormat="1" applyBorder="1"/>
    <xf numFmtId="165" fontId="0" fillId="0" borderId="0" xfId="0" applyNumberFormat="1"/>
    <xf numFmtId="0" fontId="0" fillId="0" borderId="0" xfId="0" applyFont="1" applyBorder="1" applyAlignment="1">
      <alignment horizontal="left"/>
    </xf>
    <xf numFmtId="0" fontId="3" fillId="0" borderId="0" xfId="0" applyFont="1" applyBorder="1"/>
    <xf numFmtId="2" fontId="0" fillId="0" borderId="2" xfId="0" applyNumberFormat="1" applyBorder="1"/>
    <xf numFmtId="2" fontId="0" fillId="0" borderId="0" xfId="0" applyNumberFormat="1" applyBorder="1"/>
    <xf numFmtId="0" fontId="0" fillId="0" borderId="4" xfId="0" applyBorder="1"/>
    <xf numFmtId="164" fontId="0" fillId="0" borderId="4" xfId="0" applyNumberFormat="1" applyBorder="1"/>
    <xf numFmtId="0" fontId="0" fillId="0" borderId="5" xfId="0" applyBorder="1" applyAlignment="1">
      <alignment horizontal="left"/>
    </xf>
    <xf numFmtId="0" fontId="0" fillId="0" borderId="0" xfId="0" applyNumberFormat="1"/>
    <xf numFmtId="165" fontId="0" fillId="0" borderId="4" xfId="0" applyNumberFormat="1" applyBorder="1"/>
    <xf numFmtId="0" fontId="4" fillId="0" borderId="0" xfId="0" applyFont="1" applyBorder="1" applyAlignment="1">
      <alignment horizontal="left"/>
    </xf>
    <xf numFmtId="0" fontId="0" fillId="0" borderId="0" xfId="0"/>
    <xf numFmtId="0" fontId="0" fillId="0" borderId="0" xfId="0" applyBorder="1"/>
    <xf numFmtId="0" fontId="3" fillId="0" borderId="0" xfId="0" applyFont="1" applyBorder="1" applyAlignment="1">
      <alignment horizontal="left"/>
    </xf>
    <xf numFmtId="0" fontId="3" fillId="0" borderId="0" xfId="0" applyFont="1" applyFill="1" applyBorder="1" applyAlignment="1">
      <alignment horizontal="left"/>
    </xf>
    <xf numFmtId="0" fontId="3" fillId="0" borderId="0" xfId="0" applyFont="1"/>
    <xf numFmtId="0" fontId="0" fillId="0" borderId="4" xfId="0"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0" fontId="3" fillId="0" borderId="0" xfId="0" applyFont="1" applyFill="1" applyBorder="1" applyAlignment="1">
      <alignment horizontal="center"/>
    </xf>
    <xf numFmtId="0" fontId="0" fillId="0" borderId="2" xfId="0" applyBorder="1" applyAlignment="1">
      <alignment horizontal="center"/>
    </xf>
    <xf numFmtId="0" fontId="0" fillId="0" borderId="0" xfId="0" applyFont="1" applyAlignment="1">
      <alignment horizontal="center"/>
    </xf>
    <xf numFmtId="0" fontId="4" fillId="0" borderId="0" xfId="0" applyFont="1" applyAlignment="1">
      <alignment horizontal="center"/>
    </xf>
    <xf numFmtId="0" fontId="0" fillId="0" borderId="0" xfId="0" applyBorder="1" applyAlignment="1">
      <alignment horizontal="center"/>
    </xf>
    <xf numFmtId="0" fontId="3" fillId="0" borderId="0" xfId="0" applyFont="1" applyBorder="1" applyAlignment="1"/>
    <xf numFmtId="0" fontId="0" fillId="0" borderId="0" xfId="0" applyAlignment="1">
      <alignment horizontal="right"/>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0" xfId="0" applyFont="1"/>
    <xf numFmtId="0" fontId="0" fillId="0" borderId="10" xfId="0" applyBorder="1" applyAlignment="1">
      <alignment horizontal="right"/>
    </xf>
    <xf numFmtId="0" fontId="6" fillId="0" borderId="11" xfId="0" applyFont="1" applyBorder="1" applyAlignment="1">
      <alignment horizontal="center"/>
    </xf>
    <xf numFmtId="0" fontId="6" fillId="0" borderId="0" xfId="0" applyFont="1" applyFill="1" applyBorder="1" applyAlignment="1"/>
    <xf numFmtId="2" fontId="0" fillId="0" borderId="0" xfId="0" applyNumberFormat="1" applyFont="1" applyFill="1" applyBorder="1" applyAlignment="1"/>
    <xf numFmtId="0" fontId="0" fillId="0" borderId="10" xfId="0" applyFont="1" applyFill="1" applyBorder="1" applyAlignment="1"/>
    <xf numFmtId="0" fontId="3" fillId="0" borderId="0" xfId="0" applyFont="1" applyBorder="1" applyAlignment="1">
      <alignment horizontal="left" wrapText="1"/>
    </xf>
    <xf numFmtId="0" fontId="0" fillId="0" borderId="2" xfId="0" applyNumberFormat="1" applyBorder="1"/>
    <xf numFmtId="0" fontId="0" fillId="0" borderId="0" xfId="0" applyFont="1"/>
    <xf numFmtId="167" fontId="0" fillId="0" borderId="0" xfId="0" applyNumberFormat="1" applyFont="1" applyAlignment="1">
      <alignment horizontal="right"/>
    </xf>
    <xf numFmtId="0" fontId="0" fillId="0" borderId="0" xfId="0" quotePrefix="1" applyFont="1" applyAlignment="1">
      <alignment horizontal="right"/>
    </xf>
    <xf numFmtId="2" fontId="0" fillId="0" borderId="0" xfId="0" applyNumberFormat="1" applyFont="1"/>
    <xf numFmtId="0" fontId="0" fillId="2" borderId="0" xfId="0" applyFont="1" applyFill="1"/>
    <xf numFmtId="167" fontId="0" fillId="0" borderId="0" xfId="0" quotePrefix="1" applyNumberFormat="1" applyFont="1" applyAlignment="1">
      <alignment horizontal="right"/>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right" vertical="center"/>
    </xf>
    <xf numFmtId="167" fontId="0" fillId="0" borderId="15" xfId="0" applyNumberFormat="1" applyFont="1" applyBorder="1"/>
    <xf numFmtId="0" fontId="0" fillId="0" borderId="0" xfId="0" applyFont="1" applyBorder="1"/>
    <xf numFmtId="0" fontId="0" fillId="0" borderId="14" xfId="0" applyFont="1" applyBorder="1" applyAlignment="1">
      <alignment horizontal="center" vertical="center"/>
    </xf>
    <xf numFmtId="0" fontId="0" fillId="0" borderId="10" xfId="0" applyFont="1" applyBorder="1"/>
    <xf numFmtId="0" fontId="0" fillId="0" borderId="17" xfId="0" applyFont="1" applyBorder="1"/>
    <xf numFmtId="0" fontId="0" fillId="0" borderId="0" xfId="0" applyFont="1" applyAlignment="1">
      <alignment horizontal="left"/>
    </xf>
    <xf numFmtId="0" fontId="0" fillId="0" borderId="0" xfId="0" quotePrefix="1" applyFont="1" applyBorder="1" applyAlignment="1">
      <alignment horizontal="left"/>
    </xf>
    <xf numFmtId="0" fontId="0" fillId="0" borderId="0" xfId="0" quotePrefix="1" applyFont="1" applyBorder="1" applyAlignment="1">
      <alignment horizontal="center"/>
    </xf>
    <xf numFmtId="0" fontId="0" fillId="0" borderId="0" xfId="0" applyNumberFormat="1" applyFont="1" applyBorder="1"/>
    <xf numFmtId="164" fontId="0" fillId="0" borderId="0" xfId="0" applyNumberFormat="1" applyFont="1" applyBorder="1"/>
    <xf numFmtId="0" fontId="0" fillId="2" borderId="0" xfId="0" applyNumberFormat="1" applyFont="1" applyFill="1" applyBorder="1"/>
    <xf numFmtId="0" fontId="0" fillId="0" borderId="0" xfId="0" applyFont="1" applyFill="1" applyBorder="1"/>
    <xf numFmtId="0" fontId="4" fillId="0" borderId="0" xfId="0" applyFont="1"/>
    <xf numFmtId="0" fontId="4" fillId="0" borderId="0" xfId="0" applyFont="1" applyAlignment="1"/>
    <xf numFmtId="0" fontId="0" fillId="0" borderId="0" xfId="0" applyFont="1" applyAlignment="1"/>
    <xf numFmtId="0" fontId="0" fillId="0" borderId="0" xfId="0" applyFont="1" applyBorder="1" applyAlignment="1"/>
    <xf numFmtId="0" fontId="0" fillId="0" borderId="0" xfId="0" quotePrefix="1" applyFont="1" applyAlignment="1">
      <alignment horizontal="center"/>
    </xf>
    <xf numFmtId="166" fontId="0" fillId="0" borderId="0" xfId="0" applyNumberFormat="1" applyFont="1"/>
    <xf numFmtId="0" fontId="0" fillId="0" borderId="0" xfId="0" quotePrefix="1" applyFont="1"/>
    <xf numFmtId="0" fontId="0" fillId="0" borderId="0" xfId="0" applyFont="1" applyFill="1"/>
    <xf numFmtId="0" fontId="0" fillId="0" borderId="0" xfId="0" applyNumberFormat="1" applyFont="1"/>
    <xf numFmtId="2" fontId="0" fillId="0" borderId="0" xfId="0" applyNumberFormat="1" applyFont="1" applyBorder="1"/>
    <xf numFmtId="0" fontId="0" fillId="2" borderId="0" xfId="0" applyNumberFormat="1" applyFont="1" applyFill="1"/>
    <xf numFmtId="166" fontId="0" fillId="0" borderId="0" xfId="0" applyNumberFormat="1" applyFont="1" applyBorder="1"/>
    <xf numFmtId="0" fontId="3" fillId="0" borderId="0" xfId="0" applyFont="1" applyAlignment="1">
      <alignment horizontal="left"/>
    </xf>
    <xf numFmtId="0" fontId="0" fillId="0" borderId="16" xfId="0" applyFont="1" applyBorder="1"/>
    <xf numFmtId="0" fontId="0" fillId="0" borderId="16" xfId="0" applyFont="1" applyFill="1" applyBorder="1"/>
    <xf numFmtId="0" fontId="0" fillId="0" borderId="10" xfId="0" applyFont="1" applyBorder="1" applyAlignment="1">
      <alignment horizontal="right"/>
    </xf>
    <xf numFmtId="0" fontId="0" fillId="0" borderId="20" xfId="0" applyFont="1" applyBorder="1" applyAlignment="1">
      <alignment horizontal="center"/>
    </xf>
    <xf numFmtId="0" fontId="0" fillId="0" borderId="19" xfId="0" applyFont="1" applyBorder="1" applyAlignment="1">
      <alignment horizontal="center"/>
    </xf>
    <xf numFmtId="0" fontId="0" fillId="0" borderId="19" xfId="0" applyFont="1" applyFill="1" applyBorder="1" applyAlignment="1">
      <alignment horizontal="center"/>
    </xf>
    <xf numFmtId="0" fontId="0" fillId="0" borderId="14" xfId="0" applyFont="1" applyBorder="1" applyAlignment="1">
      <alignment horizontal="right"/>
    </xf>
    <xf numFmtId="0" fontId="0" fillId="0" borderId="14" xfId="0" applyFont="1" applyBorder="1"/>
    <xf numFmtId="2" fontId="0" fillId="0" borderId="18" xfId="0" applyNumberFormat="1" applyFont="1" applyBorder="1"/>
    <xf numFmtId="168" fontId="0" fillId="0" borderId="0" xfId="0" applyNumberFormat="1" applyFont="1" applyBorder="1"/>
    <xf numFmtId="2" fontId="0" fillId="0" borderId="11" xfId="0" applyNumberFormat="1" applyFont="1" applyBorder="1"/>
    <xf numFmtId="2" fontId="0" fillId="0" borderId="15" xfId="0" applyNumberFormat="1" applyFont="1" applyBorder="1"/>
    <xf numFmtId="2" fontId="0" fillId="0" borderId="3" xfId="0" applyNumberFormat="1" applyBorder="1"/>
    <xf numFmtId="2" fontId="0" fillId="0" borderId="4" xfId="0" applyNumberFormat="1" applyBorder="1"/>
    <xf numFmtId="2" fontId="0" fillId="0" borderId="6" xfId="0" applyNumberFormat="1" applyBorder="1"/>
    <xf numFmtId="0" fontId="0" fillId="0" borderId="0" xfId="0" applyNumberFormat="1" applyFont="1" applyAlignment="1">
      <alignment horizontal="right"/>
    </xf>
    <xf numFmtId="0" fontId="4" fillId="0" borderId="0" xfId="0" applyNumberFormat="1" applyFont="1" applyAlignment="1"/>
    <xf numFmtId="0" fontId="0" fillId="0" borderId="0" xfId="0" applyNumberFormat="1" applyFont="1" applyAlignment="1"/>
    <xf numFmtId="0" fontId="0" fillId="0" borderId="0" xfId="0" applyNumberFormat="1" applyFont="1" applyBorder="1" applyAlignment="1">
      <alignment horizontal="right"/>
    </xf>
    <xf numFmtId="0" fontId="4" fillId="0" borderId="0" xfId="0" applyNumberFormat="1" applyFont="1" applyFill="1" applyAlignment="1"/>
    <xf numFmtId="0" fontId="0" fillId="0" borderId="4" xfId="0" applyNumberFormat="1" applyBorder="1"/>
    <xf numFmtId="0" fontId="3" fillId="0" borderId="0" xfId="0" applyNumberFormat="1" applyFont="1" applyBorder="1" applyAlignment="1">
      <alignment horizontal="right"/>
    </xf>
    <xf numFmtId="2" fontId="0" fillId="0" borderId="16" xfId="0" applyNumberFormat="1" applyFont="1" applyFill="1" applyBorder="1"/>
    <xf numFmtId="0" fontId="0" fillId="0" borderId="19" xfId="0" applyBorder="1" applyAlignment="1">
      <alignment horizontal="center"/>
    </xf>
    <xf numFmtId="0" fontId="0" fillId="0" borderId="0" xfId="0"/>
    <xf numFmtId="0" fontId="0" fillId="0" borderId="10" xfId="0" applyFill="1" applyBorder="1" applyAlignment="1">
      <alignment horizontal="right"/>
    </xf>
    <xf numFmtId="0" fontId="0" fillId="0" borderId="21" xfId="0" applyFill="1" applyBorder="1" applyAlignment="1">
      <alignment horizontal="center"/>
    </xf>
    <xf numFmtId="0" fontId="0" fillId="0" borderId="21" xfId="0" applyFont="1" applyBorder="1"/>
    <xf numFmtId="0" fontId="6" fillId="0" borderId="22" xfId="0" applyFont="1" applyBorder="1" applyAlignment="1">
      <alignment horizontal="center"/>
    </xf>
    <xf numFmtId="0" fontId="0" fillId="0" borderId="10" xfId="0" applyFont="1" applyFill="1" applyBorder="1"/>
    <xf numFmtId="169" fontId="0" fillId="2" borderId="0" xfId="0" applyNumberFormat="1" applyFont="1" applyFill="1"/>
    <xf numFmtId="169" fontId="0" fillId="0" borderId="0" xfId="0" applyNumberFormat="1" applyFont="1" applyAlignment="1"/>
    <xf numFmtId="169" fontId="0" fillId="2" borderId="0" xfId="0" applyNumberFormat="1" applyFont="1" applyFill="1" applyAlignment="1"/>
    <xf numFmtId="169" fontId="0" fillId="0" borderId="0" xfId="0" applyNumberFormat="1" applyFont="1" applyBorder="1"/>
    <xf numFmtId="169" fontId="0" fillId="0" borderId="0" xfId="0" applyNumberFormat="1" applyFont="1"/>
    <xf numFmtId="169" fontId="0" fillId="2" borderId="0" xfId="0" applyNumberFormat="1" applyFont="1" applyFill="1" applyBorder="1"/>
    <xf numFmtId="169" fontId="3" fillId="2" borderId="0" xfId="0" applyNumberFormat="1" applyFont="1" applyFill="1" applyAlignment="1"/>
    <xf numFmtId="169" fontId="3" fillId="0" borderId="0" xfId="0" applyNumberFormat="1" applyFont="1" applyAlignment="1"/>
    <xf numFmtId="0" fontId="0" fillId="0" borderId="20" xfId="0" applyFont="1" applyFill="1" applyBorder="1" applyAlignment="1">
      <alignment horizontal="center"/>
    </xf>
    <xf numFmtId="0" fontId="0" fillId="0" borderId="10" xfId="0" applyFont="1" applyFill="1" applyBorder="1" applyAlignment="1">
      <alignment horizontal="left"/>
    </xf>
    <xf numFmtId="170" fontId="0" fillId="0" borderId="0" xfId="0" applyNumberFormat="1" applyFill="1" applyBorder="1" applyAlignment="1">
      <alignment horizontal="right"/>
    </xf>
    <xf numFmtId="10" fontId="0" fillId="0" borderId="22" xfId="0" applyNumberFormat="1" applyFont="1" applyBorder="1"/>
    <xf numFmtId="10" fontId="0" fillId="0" borderId="11" xfId="0" applyNumberFormat="1" applyFont="1" applyBorder="1"/>
    <xf numFmtId="0" fontId="0" fillId="0" borderId="10" xfId="0" applyBorder="1" applyAlignment="1">
      <alignment horizontal="left"/>
    </xf>
    <xf numFmtId="0" fontId="0" fillId="0" borderId="10" xfId="0" applyFill="1" applyBorder="1" applyAlignment="1">
      <alignment horizontal="left"/>
    </xf>
    <xf numFmtId="0" fontId="0" fillId="0" borderId="14" xfId="0" applyFill="1" applyBorder="1" applyAlignment="1">
      <alignment horizontal="left"/>
    </xf>
    <xf numFmtId="170" fontId="0" fillId="0" borderId="18" xfId="0" applyNumberFormat="1" applyFill="1" applyBorder="1" applyAlignment="1">
      <alignment horizontal="right"/>
    </xf>
    <xf numFmtId="10" fontId="0" fillId="0" borderId="15" xfId="0" applyNumberFormat="1" applyFont="1" applyBorder="1"/>
    <xf numFmtId="0" fontId="5" fillId="0" borderId="14" xfId="0" applyFont="1" applyFill="1" applyBorder="1" applyAlignment="1">
      <alignment horizontal="right"/>
    </xf>
    <xf numFmtId="0" fontId="5" fillId="0" borderId="18" xfId="0" applyFont="1" applyBorder="1"/>
    <xf numFmtId="10" fontId="5" fillId="0" borderId="15" xfId="0" applyNumberFormat="1" applyFont="1" applyBorder="1"/>
    <xf numFmtId="0" fontId="0" fillId="0" borderId="0" xfId="0" applyFill="1"/>
    <xf numFmtId="0" fontId="3" fillId="0" borderId="0" xfId="0" applyFont="1" applyAlignment="1">
      <alignment horizontal="center"/>
    </xf>
    <xf numFmtId="0" fontId="6" fillId="0" borderId="11" xfId="0" applyFont="1" applyBorder="1"/>
    <xf numFmtId="0" fontId="0" fillId="0" borderId="14" xfId="0" applyBorder="1" applyAlignment="1">
      <alignment horizontal="right"/>
    </xf>
    <xf numFmtId="0" fontId="6" fillId="0" borderId="15" xfId="0" applyFont="1" applyBorder="1" applyAlignment="1">
      <alignment horizontal="center"/>
    </xf>
    <xf numFmtId="0" fontId="0" fillId="3" borderId="0" xfId="0" applyFont="1" applyFill="1" applyBorder="1" applyAlignment="1">
      <alignment horizontal="left"/>
    </xf>
    <xf numFmtId="0" fontId="3" fillId="3" borderId="0" xfId="0" applyFont="1" applyFill="1" applyBorder="1" applyAlignment="1"/>
    <xf numFmtId="0" fontId="4" fillId="3" borderId="0" xfId="0" applyFont="1" applyFill="1" applyAlignment="1"/>
    <xf numFmtId="0" fontId="3" fillId="3" borderId="0" xfId="0" applyFont="1" applyFill="1" applyBorder="1" applyAlignment="1">
      <alignment horizontal="left"/>
    </xf>
    <xf numFmtId="0" fontId="0" fillId="3" borderId="0" xfId="0" applyFont="1" applyFill="1"/>
    <xf numFmtId="2" fontId="0" fillId="0" borderId="18" xfId="0" applyNumberFormat="1" applyFont="1" applyBorder="1" applyAlignment="1">
      <alignment vertical="top" wrapText="1"/>
    </xf>
    <xf numFmtId="0" fontId="5" fillId="0" borderId="0" xfId="0" applyFont="1" applyBorder="1" applyAlignment="1">
      <alignment horizontal="center"/>
    </xf>
    <xf numFmtId="0" fontId="0" fillId="0" borderId="0" xfId="0" applyFont="1" applyFill="1" applyBorder="1" applyAlignment="1">
      <alignment horizontal="center"/>
    </xf>
    <xf numFmtId="10" fontId="0" fillId="0" borderId="0" xfId="0" applyNumberFormat="1" applyFont="1" applyBorder="1"/>
    <xf numFmtId="10" fontId="5" fillId="0" borderId="0" xfId="0" applyNumberFormat="1" applyFont="1" applyBorder="1"/>
    <xf numFmtId="0" fontId="0" fillId="0" borderId="0" xfId="0" applyAlignment="1"/>
    <xf numFmtId="165" fontId="0" fillId="0" borderId="0" xfId="0" applyNumberFormat="1" applyFont="1" applyBorder="1"/>
    <xf numFmtId="0" fontId="6" fillId="0" borderId="23" xfId="0" applyFont="1" applyBorder="1" applyAlignment="1">
      <alignment horizontal="center"/>
    </xf>
    <xf numFmtId="0" fontId="0" fillId="0" borderId="0" xfId="0" applyAlignment="1">
      <alignment vertical="top" wrapText="1"/>
    </xf>
    <xf numFmtId="0" fontId="7" fillId="0" borderId="0" xfId="0" applyFont="1" applyAlignment="1"/>
    <xf numFmtId="0" fontId="0" fillId="4" borderId="11" xfId="0" applyFont="1" applyFill="1" applyBorder="1"/>
    <xf numFmtId="0" fontId="0" fillId="4" borderId="13" xfId="0" applyFont="1" applyFill="1" applyBorder="1"/>
    <xf numFmtId="0" fontId="0" fillId="4" borderId="0" xfId="0" applyFont="1" applyFill="1" applyBorder="1"/>
    <xf numFmtId="0" fontId="0" fillId="4" borderId="0" xfId="0" applyFont="1" applyFill="1" applyAlignment="1">
      <alignment horizontal="right"/>
    </xf>
    <xf numFmtId="0" fontId="0" fillId="4" borderId="0" xfId="0" applyFont="1" applyFill="1"/>
    <xf numFmtId="0" fontId="0" fillId="2" borderId="0" xfId="0" applyFill="1"/>
    <xf numFmtId="10" fontId="5" fillId="0" borderId="24" xfId="0" applyNumberFormat="1" applyFont="1" applyBorder="1"/>
    <xf numFmtId="0" fontId="9" fillId="0" borderId="0" xfId="0" applyFont="1" applyAlignment="1">
      <alignment vertical="center" wrapText="1"/>
    </xf>
    <xf numFmtId="0" fontId="9" fillId="0" borderId="0" xfId="0" applyFont="1" applyAlignment="1">
      <alignment wrapText="1"/>
    </xf>
    <xf numFmtId="0" fontId="9"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5" fillId="0" borderId="8" xfId="0" applyFont="1" applyBorder="1" applyAlignment="1">
      <alignment horizontal="center"/>
    </xf>
    <xf numFmtId="0" fontId="5" fillId="0" borderId="16" xfId="0" applyFont="1" applyBorder="1" applyAlignment="1">
      <alignment horizontal="center"/>
    </xf>
    <xf numFmtId="0" fontId="5" fillId="0" borderId="9" xfId="0" applyFont="1" applyBorder="1" applyAlignment="1">
      <alignment horizontal="center"/>
    </xf>
    <xf numFmtId="0" fontId="0" fillId="0" borderId="19" xfId="0" applyFill="1" applyBorder="1" applyAlignment="1">
      <alignment horizontal="center"/>
    </xf>
    <xf numFmtId="0" fontId="0" fillId="0" borderId="19" xfId="0" applyFont="1" applyFill="1" applyBorder="1" applyAlignment="1">
      <alignment horizontal="center"/>
    </xf>
    <xf numFmtId="0" fontId="0" fillId="0" borderId="21" xfId="0" applyFont="1" applyFill="1" applyBorder="1" applyAlignment="1">
      <alignment horizontal="center"/>
    </xf>
    <xf numFmtId="0" fontId="6" fillId="0" borderId="0" xfId="0" applyFont="1" applyFill="1" applyBorder="1" applyAlignment="1">
      <alignment horizontal="left" vertical="top"/>
    </xf>
    <xf numFmtId="0" fontId="9" fillId="4" borderId="0" xfId="0" applyFont="1" applyFill="1" applyAlignment="1">
      <alignment horizontal="left" vertical="center" wrapText="1"/>
    </xf>
    <xf numFmtId="0" fontId="9" fillId="3" borderId="0" xfId="0" applyFont="1" applyFill="1" applyAlignment="1">
      <alignment horizontal="left" vertical="center" wrapText="1"/>
    </xf>
    <xf numFmtId="0" fontId="9" fillId="2" borderId="0" xfId="0" applyFont="1" applyFill="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2" fillId="0" borderId="0" xfId="0" applyFont="1" applyAlignment="1">
      <alignment horizontal="center"/>
    </xf>
  </cellXfs>
  <cellStyles count="1">
    <cellStyle name="Normal" xfId="0" builtinId="0"/>
  </cellStyles>
  <dxfs count="39">
    <dxf>
      <font>
        <strike val="0"/>
        <outline val="0"/>
        <shadow val="0"/>
        <u val="none"/>
        <vertAlign val="baseline"/>
        <sz val="11"/>
        <name val="Calibri"/>
        <scheme val="minor"/>
      </font>
      <numFmt numFmtId="2" formatCode="0.00"/>
    </dxf>
    <dxf>
      <font>
        <strike val="0"/>
        <outline val="0"/>
        <shadow val="0"/>
        <u val="none"/>
        <vertAlign val="baseline"/>
        <sz val="11"/>
        <name val="Calibri"/>
        <scheme val="minor"/>
      </font>
      <numFmt numFmtId="2" formatCode="0.00"/>
    </dxf>
    <dxf>
      <font>
        <strike val="0"/>
        <outline val="0"/>
        <shadow val="0"/>
        <u val="none"/>
        <vertAlign val="baseline"/>
        <sz val="11"/>
        <name val="Calibri"/>
        <scheme val="minor"/>
      </font>
      <numFmt numFmtId="166" formatCode="[$-409]dd\-mmm\-yy;@"/>
    </dxf>
    <dxf>
      <font>
        <strike val="0"/>
        <outline val="0"/>
        <shadow val="0"/>
        <u val="none"/>
        <vertAlign val="baseline"/>
        <sz val="11"/>
        <name val="Calibri"/>
        <scheme val="minor"/>
      </font>
      <numFmt numFmtId="166" formatCode="[$-409]dd\-mmm\-yy;@"/>
    </dxf>
    <dxf>
      <font>
        <strike val="0"/>
        <outline val="0"/>
        <shadow val="0"/>
        <u val="none"/>
        <vertAlign val="baseline"/>
        <sz val="11"/>
        <name val="Calibri"/>
        <scheme val="minor"/>
      </font>
      <numFmt numFmtId="169" formatCode="_([$DKK]\ * #,##0.00_);_([$DKK]\ * \(#,##0.00\);_([$DKK]\ * &quot;-&quot;??_);_(@_)"/>
    </dxf>
    <dxf>
      <font>
        <strike val="0"/>
        <outline val="0"/>
        <shadow val="0"/>
        <u val="none"/>
        <vertAlign val="baseline"/>
        <sz val="11"/>
        <name val="Calibri"/>
        <scheme val="minor"/>
      </font>
      <numFmt numFmtId="0" formatCode="General"/>
    </dxf>
    <dxf>
      <font>
        <strike val="0"/>
        <outline val="0"/>
        <shadow val="0"/>
        <u val="none"/>
        <vertAlign val="baseline"/>
        <sz val="11"/>
        <name val="Calibri"/>
        <scheme val="minor"/>
      </font>
      <fill>
        <patternFill patternType="solid">
          <fgColor indexed="64"/>
          <bgColor theme="4" tint="0.79998168889431442"/>
        </patternFill>
      </fill>
    </dxf>
    <dxf>
      <font>
        <strike val="0"/>
        <outline val="0"/>
        <shadow val="0"/>
        <u val="none"/>
        <vertAlign val="baseline"/>
        <sz val="11"/>
        <name val="Calibri"/>
        <scheme val="minor"/>
      </font>
      <alignment horizontal="center" vertical="bottom" textRotation="0" wrapText="0" indent="0" relativeIndent="255" justifyLastLine="0" shrinkToFit="0" mergeCell="0" readingOrder="0"/>
    </dxf>
    <dxf>
      <font>
        <strike val="0"/>
        <outline val="0"/>
        <shadow val="0"/>
        <u val="none"/>
        <vertAlign val="baseline"/>
        <sz val="11"/>
        <name val="Calibri"/>
        <scheme val="minor"/>
      </font>
      <numFmt numFmtId="0" formatCode="General"/>
    </dxf>
    <dxf>
      <font>
        <b val="0"/>
        <i val="0"/>
        <strike val="0"/>
        <condense val="0"/>
        <extend val="0"/>
        <outline val="0"/>
        <shadow val="0"/>
        <u val="none"/>
        <vertAlign val="baseline"/>
        <sz val="11"/>
        <color rgb="FF000000"/>
        <name val="Calibri"/>
        <scheme val="minor"/>
      </font>
      <alignment horizontal="left" vertical="bottom" textRotation="0" wrapText="0" indent="0" relativeIndent="0" justifyLastLine="0" shrinkToFit="0" mergeCell="0" readingOrder="0"/>
    </dxf>
    <dxf>
      <font>
        <b val="0"/>
        <i val="0"/>
        <strike val="0"/>
        <condense val="0"/>
        <extend val="0"/>
        <outline val="0"/>
        <shadow val="0"/>
        <u val="none"/>
        <vertAlign val="baseline"/>
        <sz val="11"/>
        <color rgb="FF000000"/>
        <name val="Calibri"/>
        <scheme val="minor"/>
      </font>
      <alignment horizontal="left" vertical="bottom" textRotation="0" wrapText="0" indent="0" relativeIndent="0" justifyLastLine="0" shrinkToFit="0" mergeCell="0" readingOrder="0"/>
    </dxf>
    <dxf>
      <font>
        <strike val="0"/>
        <outline val="0"/>
        <shadow val="0"/>
        <u val="none"/>
        <vertAlign val="baseline"/>
        <sz val="11"/>
        <name val="Calibri"/>
        <scheme val="minor"/>
      </font>
    </dxf>
    <dxf>
      <font>
        <strike val="0"/>
        <outline val="0"/>
        <shadow val="0"/>
        <u val="none"/>
        <vertAlign val="baseline"/>
        <sz val="11"/>
        <name val="Calibri"/>
        <scheme val="minor"/>
      </font>
      <alignment horizontal="left" vertical="bottom" textRotation="0" wrapText="0" indent="0" relativeIndent="255" justifyLastLine="0" shrinkToFit="0" mergeCell="0" readingOrder="0"/>
    </dxf>
    <dxf>
      <border outline="0">
        <top style="thin">
          <color indexed="64"/>
        </top>
      </border>
    </dxf>
    <dxf>
      <font>
        <strike val="0"/>
        <outline val="0"/>
        <shadow val="0"/>
        <u val="none"/>
        <vertAlign val="baseline"/>
        <sz val="11"/>
        <name val="Calibri"/>
        <scheme val="minor"/>
      </font>
    </dxf>
    <dxf>
      <border outline="0">
        <bottom style="medium">
          <color indexed="64"/>
        </bottom>
      </border>
    </dxf>
    <dxf>
      <border diagonalUp="0" diagonalDown="0" outline="0">
        <left style="thin">
          <color indexed="64"/>
        </left>
        <right style="thin">
          <color indexed="64"/>
        </right>
        <top/>
        <bottom/>
      </border>
    </dxf>
    <dxf>
      <font>
        <condense val="0"/>
        <extend val="0"/>
        <color rgb="FF9C0006"/>
      </font>
      <fill>
        <patternFill>
          <bgColor rgb="FFFFC7CE"/>
        </patternFill>
      </fill>
    </dxf>
    <dxf>
      <font>
        <condense val="0"/>
        <extend val="0"/>
        <color rgb="FF9C6500"/>
      </font>
      <fill>
        <patternFill>
          <bgColor rgb="FFFFEB9C"/>
        </patternFill>
      </fill>
    </dxf>
    <dxf>
      <font>
        <strike val="0"/>
        <outline val="0"/>
        <shadow val="0"/>
        <u val="none"/>
        <vertAlign val="baseline"/>
        <sz val="11"/>
        <name val="Calibri"/>
        <scheme val="minor"/>
      </font>
      <numFmt numFmtId="2" formatCode="0.00"/>
    </dxf>
    <dxf>
      <font>
        <strike val="0"/>
        <outline val="0"/>
        <shadow val="0"/>
        <u val="none"/>
        <vertAlign val="baseline"/>
        <sz val="11"/>
        <name val="Calibri"/>
        <scheme val="minor"/>
      </font>
      <numFmt numFmtId="2" formatCode="0.00"/>
    </dxf>
    <dxf>
      <font>
        <strike val="0"/>
        <outline val="0"/>
        <shadow val="0"/>
        <u val="none"/>
        <vertAlign val="baseline"/>
        <sz val="11"/>
        <name val="Calibri"/>
        <scheme val="minor"/>
      </font>
      <numFmt numFmtId="164" formatCode="[$-409]d\-mmm\-yy;@"/>
    </dxf>
    <dxf>
      <font>
        <strike val="0"/>
        <outline val="0"/>
        <shadow val="0"/>
        <u val="none"/>
        <vertAlign val="baseline"/>
        <sz val="11"/>
        <name val="Calibri"/>
        <scheme val="minor"/>
      </font>
      <numFmt numFmtId="164" formatCode="[$-409]d\-mmm\-yy;@"/>
    </dxf>
    <dxf>
      <font>
        <strike val="0"/>
        <outline val="0"/>
        <shadow val="0"/>
        <u val="none"/>
        <vertAlign val="baseline"/>
        <sz val="11"/>
        <name val="Calibri"/>
        <scheme val="minor"/>
      </font>
      <numFmt numFmtId="169" formatCode="_([$DKK]\ * #,##0.00_);_([$DKK]\ * \(#,##0.00\);_([$DKK]\ * &quot;-&quot;??_);_(@_)"/>
    </dxf>
    <dxf>
      <font>
        <strike val="0"/>
        <outline val="0"/>
        <shadow val="0"/>
        <u val="none"/>
        <vertAlign val="baseline"/>
        <sz val="11"/>
        <name val="Calibri"/>
        <scheme val="minor"/>
      </font>
      <numFmt numFmtId="0" formatCode="General"/>
    </dxf>
    <dxf>
      <font>
        <strike val="0"/>
        <outline val="0"/>
        <shadow val="0"/>
        <u val="none"/>
        <vertAlign val="baseline"/>
        <sz val="11"/>
        <name val="Calibri"/>
        <scheme val="minor"/>
      </font>
      <fill>
        <patternFill patternType="solid">
          <fgColor indexed="64"/>
          <bgColor theme="4" tint="0.79998168889431442"/>
        </patternFill>
      </fill>
    </dxf>
    <dxf>
      <font>
        <strike val="0"/>
        <outline val="0"/>
        <shadow val="0"/>
        <u val="none"/>
        <vertAlign val="baseline"/>
        <sz val="11"/>
        <name val="Calibri"/>
        <scheme val="minor"/>
      </font>
      <alignment horizontal="center" vertical="bottom" textRotation="0" wrapText="0" indent="0" relativeIndent="255" justifyLastLine="0" shrinkToFit="0" mergeCell="0" readingOrder="0"/>
    </dxf>
    <dxf>
      <font>
        <strike val="0"/>
        <outline val="0"/>
        <shadow val="0"/>
        <u val="none"/>
        <vertAlign val="baseline"/>
        <sz val="11"/>
        <name val="Calibri"/>
        <scheme val="minor"/>
      </font>
      <numFmt numFmtId="0" formatCode="General"/>
      <alignment horizontal="right" vertical="bottom" textRotation="0" wrapText="0" indent="0" relativeIndent="0" justifyLastLine="0" shrinkToFit="0" mergeCell="0" readingOrder="0"/>
    </dxf>
    <dxf>
      <font>
        <b val="0"/>
        <i val="0"/>
        <strike val="0"/>
        <condense val="0"/>
        <extend val="0"/>
        <outline val="0"/>
        <shadow val="0"/>
        <u val="none"/>
        <vertAlign val="baseline"/>
        <sz val="11"/>
        <color rgb="FF000000"/>
        <name val="Calibri"/>
        <scheme val="minor"/>
      </font>
      <alignment vertical="bottom" textRotation="0" wrapText="0" indent="0" relativeIndent="255" justifyLastLine="0" shrinkToFit="0" mergeCell="0" readingOrder="0"/>
    </dxf>
    <dxf>
      <font>
        <b val="0"/>
        <i val="0"/>
        <strike val="0"/>
        <condense val="0"/>
        <extend val="0"/>
        <outline val="0"/>
        <shadow val="0"/>
        <u val="none"/>
        <vertAlign val="baseline"/>
        <sz val="11"/>
        <color auto="1"/>
        <name val="Calibri"/>
        <scheme val="minor"/>
      </font>
    </dxf>
    <dxf>
      <font>
        <strike val="0"/>
        <outline val="0"/>
        <shadow val="0"/>
        <u val="none"/>
        <vertAlign val="baseline"/>
        <sz val="11"/>
        <name val="Calibri"/>
        <scheme val="minor"/>
      </font>
    </dxf>
    <dxf>
      <font>
        <strike val="0"/>
        <outline val="0"/>
        <shadow val="0"/>
        <u val="none"/>
        <vertAlign val="baseline"/>
        <sz val="11"/>
        <name val="Calibri"/>
        <scheme val="minor"/>
      </font>
      <alignment horizontal="left" vertical="bottom" textRotation="0" wrapText="0" indent="0" relativeIndent="255" justifyLastLine="0" shrinkToFit="0" mergeCell="0" readingOrder="0"/>
    </dxf>
    <dxf>
      <border outline="0">
        <top style="thin">
          <color indexed="64"/>
        </top>
      </border>
    </dxf>
    <dxf>
      <font>
        <strike val="0"/>
        <outline val="0"/>
        <shadow val="0"/>
        <u val="none"/>
        <vertAlign val="baseline"/>
        <sz val="11"/>
        <name val="Calibri"/>
        <scheme val="minor"/>
      </font>
    </dxf>
    <dxf>
      <border>
        <bottom style="medium">
          <color indexed="64"/>
        </bottom>
        <vertical/>
        <horizontal/>
      </border>
    </dxf>
    <dxf>
      <border diagonalUp="0" diagonalDown="0">
        <left style="thin">
          <color indexed="64"/>
        </left>
        <right style="thin">
          <color indexed="64"/>
        </right>
        <top/>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2" name="raadhus" displayName="raadhus" ref="A1:M771" totalsRowShown="0" headerRowDxfId="35" dataDxfId="33" headerRowBorderDxfId="34" tableBorderDxfId="32">
  <autoFilter ref="A1:M771">
    <filterColumn colId="2"/>
    <filterColumn colId="3"/>
    <filterColumn colId="7"/>
  </autoFilter>
  <sortState ref="A2:M771">
    <sortCondition ref="D1:D771"/>
  </sortState>
  <tableColumns count="13">
    <tableColumn id="1" name="Stock Number" dataDxfId="31"/>
    <tableColumn id="2" name="Item Name (Danish)" dataDxfId="30"/>
    <tableColumn id="15" name="Item Name (English)" dataDxfId="29"/>
    <tableColumn id="9" name="LCA Category" dataDxfId="28"/>
    <tableColumn id="3" name="Count" dataDxfId="27"/>
    <tableColumn id="4" name="Count Units" dataDxfId="26"/>
    <tableColumn id="5" name="Conv. Fact." dataDxfId="25"/>
    <tableColumn id="13" name="Eff. Mass (kg)" dataDxfId="24">
      <calculatedColumnFormula>raadhus[[#This Row],[Count]]*raadhus[[#This Row],[Conv. Fact.]]</calculatedColumnFormula>
    </tableColumn>
    <tableColumn id="6" name="Cost" dataDxfId="23"/>
    <tableColumn id="7" name="Time Start" dataDxfId="22"/>
    <tableColumn id="8" name="Time End" dataDxfId="21"/>
    <tableColumn id="11" name="kg-CO2 Eqv. per kg" dataDxfId="20"/>
    <tableColumn id="12" name="Total Emissions" dataDxfId="19">
      <calculatedColumnFormula>raadhus[[#This Row],[Eff. Mass (kg)]]*raadhus[[#This Row],[kg-CO2 Eqv. per kg]]</calculatedColumnFormula>
    </tableColumn>
  </tableColumns>
  <tableStyleInfo name="TableStyleLight8" showFirstColumn="0" showLastColumn="0" showRowStripes="1" showColumnStripes="0"/>
</table>
</file>

<file path=xl/tables/table2.xml><?xml version="1.0" encoding="utf-8"?>
<table xmlns="http://schemas.openxmlformats.org/spreadsheetml/2006/main" id="3" name="anneks" displayName="anneks" ref="A1:M914" totalsRowShown="0" headerRowDxfId="16" dataDxfId="14" headerRowBorderDxfId="15" tableBorderDxfId="13">
  <autoFilter ref="A1:M914">
    <filterColumn colId="2"/>
    <filterColumn colId="3"/>
    <filterColumn colId="7"/>
  </autoFilter>
  <sortState ref="A2:M914">
    <sortCondition ref="D1:D914"/>
  </sortState>
  <tableColumns count="13">
    <tableColumn id="1" name="Stock Number" dataDxfId="12"/>
    <tableColumn id="2" name="Item Name (Danish)" dataDxfId="11"/>
    <tableColumn id="13" name="Item Name (English)" dataDxfId="10"/>
    <tableColumn id="9" name="LCA Category" dataDxfId="9"/>
    <tableColumn id="3" name="Count" dataDxfId="8"/>
    <tableColumn id="4" name="Count Units" dataDxfId="7"/>
    <tableColumn id="5" name="Conv. Fact." dataDxfId="6"/>
    <tableColumn id="14" name="Eff. Mass (kg)" dataDxfId="5">
      <calculatedColumnFormula>anneks[[#This Row],[Count]]*anneks[[#This Row],[Conv. Fact.]]</calculatedColumnFormula>
    </tableColumn>
    <tableColumn id="6" name="Cost" dataDxfId="4"/>
    <tableColumn id="7" name="Time Start" dataDxfId="3"/>
    <tableColumn id="8" name="Time End" dataDxfId="2"/>
    <tableColumn id="11" name="kg-CO2 Eqv. per kg" dataDxfId="1">
      <calculatedColumnFormula>SUMIF('LCA Data'!$B$2:$B$169,"="&amp;anneks[[#This Row],[LCA Category]],'LCA Data'!$F$2:$F$169)</calculatedColumnFormula>
    </tableColumn>
    <tableColumn id="12" name="Total Emissions" dataDxfId="0">
      <calculatedColumnFormula>anneks[[#This Row],[kg-CO2 Eqv. per kg]]*anneks[[#This Row],[Eff. Mass (kg)]]</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92D050"/>
  </sheetPr>
  <dimension ref="B1:S171"/>
  <sheetViews>
    <sheetView tabSelected="1" workbookViewId="0">
      <selection activeCell="B25" sqref="B25:D28"/>
    </sheetView>
  </sheetViews>
  <sheetFormatPr defaultRowHeight="15"/>
  <cols>
    <col min="1" max="1" width="2" style="46" customWidth="1"/>
    <col min="2" max="2" width="31.5703125" style="46" customWidth="1"/>
    <col min="3" max="3" width="13.28515625" style="46" bestFit="1" customWidth="1"/>
    <col min="4" max="4" width="13.28515625" style="46" customWidth="1"/>
    <col min="5" max="5" width="2" style="46" customWidth="1"/>
    <col min="6" max="6" width="16.140625" style="46" customWidth="1"/>
    <col min="7" max="10" width="8.140625" style="46" customWidth="1"/>
    <col min="11" max="11" width="2" style="46" customWidth="1"/>
    <col min="12" max="12" width="23" style="46" customWidth="1"/>
    <col min="13" max="13" width="11.140625" style="46" customWidth="1"/>
    <col min="14" max="14" width="9.5703125" style="46" customWidth="1"/>
    <col min="15" max="15" width="18.85546875" style="46" customWidth="1"/>
    <col min="16" max="16" width="8.140625" style="46" bestFit="1" customWidth="1"/>
    <col min="17" max="17" width="9.140625" style="46"/>
    <col min="18" max="19" width="8.5703125" style="46" hidden="1" customWidth="1"/>
    <col min="20" max="16384" width="9.140625" style="46"/>
  </cols>
  <sheetData>
    <row r="1" spans="2:19" ht="22.5">
      <c r="B1" s="179" t="s">
        <v>2250</v>
      </c>
      <c r="C1" s="179"/>
      <c r="D1" s="179"/>
      <c r="E1" s="179"/>
      <c r="F1" s="179"/>
      <c r="G1" s="179"/>
      <c r="H1" s="179"/>
      <c r="I1" s="179"/>
      <c r="J1" s="179"/>
      <c r="K1" s="179"/>
      <c r="L1" s="179"/>
      <c r="M1" s="179"/>
      <c r="N1" s="179"/>
      <c r="O1" s="179"/>
      <c r="P1" s="153"/>
    </row>
    <row r="2" spans="2:19" ht="15.75" customHeight="1">
      <c r="B2" s="135"/>
      <c r="C2" s="135"/>
      <c r="D2" s="135"/>
      <c r="E2" s="135"/>
      <c r="F2" s="135"/>
      <c r="G2" s="135"/>
      <c r="H2" s="135"/>
      <c r="I2" s="135"/>
      <c r="J2" s="135"/>
      <c r="K2" s="135"/>
      <c r="L2" s="135"/>
      <c r="M2" s="135"/>
      <c r="N2" s="135"/>
      <c r="O2" s="135"/>
      <c r="P2" s="135"/>
    </row>
    <row r="3" spans="2:19" ht="15.95" customHeight="1" thickBot="1">
      <c r="B3" s="167" t="s">
        <v>2221</v>
      </c>
      <c r="C3" s="168"/>
      <c r="D3" s="169"/>
      <c r="E3" s="134"/>
      <c r="F3" s="167" t="s">
        <v>2220</v>
      </c>
      <c r="G3" s="168"/>
      <c r="H3" s="168"/>
      <c r="I3" s="168"/>
      <c r="J3" s="169"/>
      <c r="K3" s="145"/>
      <c r="L3" s="167" t="s">
        <v>2019</v>
      </c>
      <c r="M3" s="168"/>
      <c r="N3" s="168"/>
      <c r="O3" s="169"/>
      <c r="Q3" s="107"/>
      <c r="R3" s="107" t="s">
        <v>2210</v>
      </c>
      <c r="S3" s="107" t="s">
        <v>2211</v>
      </c>
    </row>
    <row r="4" spans="2:19" ht="15.95" customHeight="1" thickTop="1">
      <c r="B4" s="85" t="s">
        <v>2009</v>
      </c>
      <c r="C4" s="79">
        <f>SUM('Rådhus Inventory'!$M$2:$M$115)</f>
        <v>74225.979915867545</v>
      </c>
      <c r="D4" s="40" t="s">
        <v>2015</v>
      </c>
      <c r="E4" s="77"/>
      <c r="F4" s="121" t="s">
        <v>932</v>
      </c>
      <c r="G4" s="170" t="s">
        <v>2212</v>
      </c>
      <c r="H4" s="171"/>
      <c r="I4" s="171" t="s">
        <v>2213</v>
      </c>
      <c r="J4" s="172"/>
      <c r="K4" s="146"/>
      <c r="L4" s="86" t="s">
        <v>2018</v>
      </c>
      <c r="M4" s="106" t="s">
        <v>2236</v>
      </c>
      <c r="N4" s="88" t="s">
        <v>2020</v>
      </c>
      <c r="O4" s="109" t="s">
        <v>2206</v>
      </c>
      <c r="R4" s="46">
        <f>SUMIF(raadhus[LCA Category],"="&amp;'LCA Data'!$B2,raadhus[Eff. Mass (kg)])</f>
        <v>0</v>
      </c>
      <c r="S4" s="46">
        <f>SUMIF(anneks[LCA Category],"="&amp;'LCA Data'!$B2,anneks[Eff. Mass (kg)])</f>
        <v>0</v>
      </c>
    </row>
    <row r="5" spans="2:19" ht="15.95" customHeight="1">
      <c r="B5" s="85" t="s">
        <v>2011</v>
      </c>
      <c r="C5" s="79">
        <f>SUM('Rådhus Inventory'!$H$2:$H$115)</f>
        <v>11153.864999999998</v>
      </c>
      <c r="D5" s="40" t="s">
        <v>2016</v>
      </c>
      <c r="E5" s="77"/>
      <c r="F5" s="122" t="s">
        <v>1019</v>
      </c>
      <c r="G5" s="123">
        <f>SUMIF('LCA Data'!$A$2:$A$169,"=Lamb",$R$4:$R$171)</f>
        <v>0</v>
      </c>
      <c r="H5" s="124">
        <f t="shared" ref="H5:H23" si="0">G5/G$24</f>
        <v>0</v>
      </c>
      <c r="I5" s="123">
        <f>SUMIF('LCA Data'!$A$2:$A$169,"=Lamb",$S$4:$S$171)</f>
        <v>0</v>
      </c>
      <c r="J5" s="125">
        <f t="shared" ref="J5:J23" si="1">I5/I$24</f>
        <v>0</v>
      </c>
      <c r="K5" s="147"/>
      <c r="L5" s="61" t="str">
        <f>'"Traditional" Recipes'!$B$1</f>
        <v>Stew</v>
      </c>
      <c r="M5" s="79">
        <f>'"Traditional" Recipes'!$H$14</f>
        <v>45.860204374999995</v>
      </c>
      <c r="N5" s="79">
        <f>'"Traditional" Recipes'!$E$14</f>
        <v>5.7200000000000006</v>
      </c>
      <c r="O5" s="93">
        <f>M5/N5</f>
        <v>8.0175182473776214</v>
      </c>
      <c r="R5" s="46">
        <f>SUMIF(raadhus[LCA Category],"="&amp;'LCA Data'!$B3,raadhus[Eff. Mass (kg)])</f>
        <v>0</v>
      </c>
      <c r="S5" s="46">
        <f>SUMIF(anneks[LCA Category],"="&amp;'LCA Data'!$B3,anneks[Eff. Mass (kg)])</f>
        <v>0</v>
      </c>
    </row>
    <row r="6" spans="2:19" ht="15.95" customHeight="1">
      <c r="B6" s="85" t="s">
        <v>2012</v>
      </c>
      <c r="C6" s="150">
        <f>SUM('Rådhus Inventory'!$I$2:$I$115)</f>
        <v>229678.32000000004</v>
      </c>
      <c r="D6" s="40" t="s">
        <v>2208</v>
      </c>
      <c r="E6" s="112"/>
      <c r="F6" s="126" t="s">
        <v>1023</v>
      </c>
      <c r="G6" s="123">
        <f>SUMIF('LCA Data'!$A$2:$A$169,"=Chicken",$R$4:$R$171)</f>
        <v>240.3</v>
      </c>
      <c r="H6" s="125">
        <f t="shared" si="0"/>
        <v>2.1544101528931901E-2</v>
      </c>
      <c r="I6" s="123">
        <f>SUMIF('LCA Data'!$A$2:$A$169,"=Chicken",$S$4:$S$171)</f>
        <v>1466</v>
      </c>
      <c r="J6" s="125">
        <f t="shared" si="1"/>
        <v>0.11199884242396971</v>
      </c>
      <c r="K6" s="147"/>
      <c r="L6" s="61" t="str">
        <f>'"Traditional" Recipes'!$B$16</f>
        <v>Veal</v>
      </c>
      <c r="M6" s="79">
        <f>'"Traditional" Recipes'!$H$27</f>
        <v>55.711014875000004</v>
      </c>
      <c r="N6" s="79">
        <f>'"Traditional" Recipes'!$E$27</f>
        <v>7.1000000000000005</v>
      </c>
      <c r="O6" s="93">
        <f t="shared" ref="O6:O14" si="2">M6/N6</f>
        <v>7.8466218133802812</v>
      </c>
      <c r="R6" s="46">
        <f>SUMIF(raadhus[LCA Category],"="&amp;'LCA Data'!$B4,raadhus[Eff. Mass (kg)])</f>
        <v>0</v>
      </c>
      <c r="S6" s="46">
        <f>SUMIF(anneks[LCA Category],"="&amp;'LCA Data'!$B4,anneks[Eff. Mass (kg)])</f>
        <v>0</v>
      </c>
    </row>
    <row r="7" spans="2:19" ht="15.95" customHeight="1">
      <c r="B7" s="39" t="s">
        <v>2013</v>
      </c>
      <c r="C7" s="156">
        <v>225</v>
      </c>
      <c r="D7" s="40" t="s">
        <v>2231</v>
      </c>
      <c r="E7" s="77"/>
      <c r="F7" s="127" t="s">
        <v>1027</v>
      </c>
      <c r="G7" s="123">
        <f>SUMIF('LCA Data'!$A$2:$A$169,"=Pork",$R$4:$R$171)</f>
        <v>1418</v>
      </c>
      <c r="H7" s="125">
        <f t="shared" si="0"/>
        <v>0.1271308196755116</v>
      </c>
      <c r="I7" s="123">
        <f>SUMIF('LCA Data'!$A$2:$A$169,"=Pork",$S$4:$S$171)</f>
        <v>1654.6000000000001</v>
      </c>
      <c r="J7" s="125">
        <f t="shared" si="1"/>
        <v>0.12640742474399747</v>
      </c>
      <c r="K7" s="147"/>
      <c r="L7" s="61" t="str">
        <f>'"Traditional" Recipes'!$B$29</f>
        <v>Beef w/ redbeets</v>
      </c>
      <c r="M7" s="79">
        <f>'"Traditional" Recipes'!$H$41</f>
        <v>60.100601662499997</v>
      </c>
      <c r="N7" s="79">
        <f>'"Traditional" Recipes'!$E$41</f>
        <v>6.8299999999999992</v>
      </c>
      <c r="O7" s="93">
        <f t="shared" si="2"/>
        <v>8.7995024396046855</v>
      </c>
      <c r="R7" s="46">
        <f>SUMIF(raadhus[LCA Category],"="&amp;'LCA Data'!$B5,raadhus[Eff. Mass (kg)])</f>
        <v>0</v>
      </c>
      <c r="S7" s="46">
        <f>SUMIF(anneks[LCA Category],"="&amp;'LCA Data'!$B5,anneks[Eff. Mass (kg)])</f>
        <v>0</v>
      </c>
    </row>
    <row r="8" spans="2:19" ht="15.95" customHeight="1">
      <c r="B8" s="85" t="s">
        <v>2010</v>
      </c>
      <c r="C8" s="79">
        <f>C4/C5</f>
        <v>6.6547317827378727</v>
      </c>
      <c r="D8" s="40" t="s">
        <v>2146</v>
      </c>
      <c r="E8" s="77"/>
      <c r="F8" s="127" t="s">
        <v>1031</v>
      </c>
      <c r="G8" s="123">
        <f>SUMIF('LCA Data'!$A$2:$A$169,"=Beef",$R$4:$R$171)</f>
        <v>597.1</v>
      </c>
      <c r="H8" s="125">
        <f t="shared" si="0"/>
        <v>5.3533012995943562E-2</v>
      </c>
      <c r="I8" s="123">
        <f>SUMIF('LCA Data'!$A$2:$A$169,"=Beef",$S$4:$S$171)</f>
        <v>703.9</v>
      </c>
      <c r="J8" s="125">
        <f t="shared" si="1"/>
        <v>5.3776251829626379E-2</v>
      </c>
      <c r="K8" s="147"/>
      <c r="L8" s="61" t="str">
        <f>'"Traditional" Recipes'!$B$43</f>
        <v>Lasagne</v>
      </c>
      <c r="M8" s="79">
        <f>'"Traditional" Recipes'!$H$55</f>
        <v>49.132157999999997</v>
      </c>
      <c r="N8" s="79">
        <f>'"Traditional" Recipes'!$E$55</f>
        <v>4.8750000000000009</v>
      </c>
      <c r="O8" s="93">
        <f t="shared" si="2"/>
        <v>10.078391384615383</v>
      </c>
      <c r="R8" s="46">
        <f>SUMIF(raadhus[LCA Category],"="&amp;'LCA Data'!$B6,raadhus[Eff. Mass (kg)])</f>
        <v>0</v>
      </c>
      <c r="S8" s="46">
        <f>SUMIF(anneks[LCA Category],"="&amp;'LCA Data'!$B6,anneks[Eff. Mass (kg)])</f>
        <v>0</v>
      </c>
    </row>
    <row r="9" spans="2:19" ht="15.95" customHeight="1">
      <c r="B9" s="85" t="s">
        <v>2014</v>
      </c>
      <c r="C9" s="92">
        <f>C4/C6</f>
        <v>0.32317364527861198</v>
      </c>
      <c r="D9" s="40" t="s">
        <v>2209</v>
      </c>
      <c r="E9" s="77"/>
      <c r="F9" s="127" t="s">
        <v>2214</v>
      </c>
      <c r="G9" s="123">
        <f>SUMIF('LCA Data'!$A$2:$A$169,"=Fish &amp; Crustaceans",$R$4:$R$171)</f>
        <v>1131.8899999999999</v>
      </c>
      <c r="H9" s="125">
        <f t="shared" si="0"/>
        <v>0.10147962163788067</v>
      </c>
      <c r="I9" s="123">
        <f>SUMIF('LCA Data'!$A$2:$A$169,"=Fish &amp; Crustaceans",$S$4:$S$171)</f>
        <v>1072.01</v>
      </c>
      <c r="J9" s="125">
        <f t="shared" si="1"/>
        <v>8.189896252859466E-2</v>
      </c>
      <c r="K9" s="147"/>
      <c r="L9" s="61" t="str">
        <f>'"Traditional" Recipes'!$B$57</f>
        <v>Beef stroganoff</v>
      </c>
      <c r="M9" s="79">
        <f>'"Traditional" Recipes'!$H$70</f>
        <v>50.837689299999994</v>
      </c>
      <c r="N9" s="79">
        <f>'"Traditional" Recipes'!$E$70</f>
        <v>6.1999999999999993</v>
      </c>
      <c r="O9" s="93">
        <f t="shared" si="2"/>
        <v>8.1996273064516121</v>
      </c>
      <c r="R9" s="46">
        <f>SUMIF(raadhus[LCA Category],"="&amp;'LCA Data'!$B7,raadhus[Eff. Mass (kg)])</f>
        <v>0</v>
      </c>
      <c r="S9" s="46">
        <f>SUMIF(anneks[LCA Category],"="&amp;'LCA Data'!$B7,anneks[Eff. Mass (kg)])</f>
        <v>0</v>
      </c>
    </row>
    <row r="10" spans="2:19" ht="15.95" customHeight="1">
      <c r="B10" s="39" t="s">
        <v>2232</v>
      </c>
      <c r="C10" s="79">
        <f>C4/(C7*52*5)</f>
        <v>1.2688201695020094</v>
      </c>
      <c r="D10" s="136" t="s">
        <v>2230</v>
      </c>
      <c r="E10" s="77"/>
      <c r="F10" s="127" t="s">
        <v>2215</v>
      </c>
      <c r="G10" s="123">
        <f>SUMIF('LCA Data'!$A$2:$A$169,"=Milk, cheese",$R$4:$R$171)</f>
        <v>1048</v>
      </c>
      <c r="H10" s="125">
        <f t="shared" si="0"/>
        <v>9.3958461932253975E-2</v>
      </c>
      <c r="I10" s="123">
        <f>SUMIF('LCA Data'!$A$2:$A$169,"=Milk, cheese",$S$4:$S$171)</f>
        <v>89</v>
      </c>
      <c r="J10" s="125">
        <f t="shared" si="1"/>
        <v>6.7993840216461826E-3</v>
      </c>
      <c r="K10" s="147"/>
      <c r="L10" s="61" t="str">
        <f>'"Traditional" Recipes'!$B$72</f>
        <v>Roasted liver</v>
      </c>
      <c r="M10" s="79">
        <f>'"Traditional" Recipes'!$H$83</f>
        <v>56.334096500000001</v>
      </c>
      <c r="N10" s="79">
        <f>'"Traditional" Recipes'!$E$83</f>
        <v>7.2549999999999999</v>
      </c>
      <c r="O10" s="93">
        <f t="shared" si="2"/>
        <v>7.7648651274982772</v>
      </c>
      <c r="R10" s="46">
        <f>SUMIF(raadhus[LCA Category],"="&amp;'LCA Data'!$B8,raadhus[Eff. Mass (kg)])</f>
        <v>110</v>
      </c>
      <c r="S10" s="46">
        <f>SUMIF(anneks[LCA Category],"="&amp;'LCA Data'!$B8,anneks[Eff. Mass (kg)])</f>
        <v>378.2</v>
      </c>
    </row>
    <row r="11" spans="2:19" ht="15.95" customHeight="1">
      <c r="B11" s="39" t="s">
        <v>2233</v>
      </c>
      <c r="C11" s="79">
        <f>C4/AVERAGE((C5/SUM('Rådhus Inventory'!$H$2:$H$771)),(C6/SUM('Rådhus Inventory'!$I$2:$I$771)))</f>
        <v>120301.88775503989</v>
      </c>
      <c r="D11" s="40" t="s">
        <v>2015</v>
      </c>
      <c r="E11" s="41"/>
      <c r="F11" s="127" t="s">
        <v>1048</v>
      </c>
      <c r="G11" s="123">
        <f>SUMIF('LCA Data'!$A$2:$A$169,"=Egg",$R$4:$R$171)</f>
        <v>70.5</v>
      </c>
      <c r="H11" s="125">
        <f t="shared" si="0"/>
        <v>6.3206789754044895E-3</v>
      </c>
      <c r="I11" s="123">
        <f>SUMIF('LCA Data'!$A$2:$A$169,"=Egg",$S$4:$S$171)</f>
        <v>70.5</v>
      </c>
      <c r="J11" s="125">
        <f t="shared" si="1"/>
        <v>5.3860289160230996E-3</v>
      </c>
      <c r="K11" s="147"/>
      <c r="L11" s="43" t="str">
        <f>'"Traditional" Recipes'!$B$85</f>
        <v>Chicken in wine</v>
      </c>
      <c r="M11" s="42">
        <f>'"Traditional" Recipes'!$H$96</f>
        <v>24.556556174999997</v>
      </c>
      <c r="N11" s="42">
        <f>'"Traditional" Recipes'!$E$96</f>
        <v>7.95</v>
      </c>
      <c r="O11" s="93">
        <f t="shared" si="2"/>
        <v>3.0888749905660373</v>
      </c>
      <c r="R11" s="46">
        <f>SUMIF(raadhus[LCA Category],"="&amp;'LCA Data'!$B9,raadhus[Eff. Mass (kg)])</f>
        <v>0</v>
      </c>
      <c r="S11" s="46">
        <f>SUMIF(anneks[LCA Category],"="&amp;'LCA Data'!$B9,anneks[Eff. Mass (kg)])</f>
        <v>0</v>
      </c>
    </row>
    <row r="12" spans="2:19" ht="15.95" customHeight="1">
      <c r="B12" s="137" t="s">
        <v>2234</v>
      </c>
      <c r="C12" s="91">
        <f>(C4/AVERAGE((C5/SUM('Rådhus Inventory'!$H$2:$H$771)),(C6/SUM('Rådhus Inventory'!$I$2:$I$771))))/SUM('Rådhus Inventory'!$H$2:$H$771)</f>
        <v>7.2945062954930737</v>
      </c>
      <c r="D12" s="138" t="s">
        <v>2146</v>
      </c>
      <c r="E12" s="77"/>
      <c r="F12" s="127" t="s">
        <v>1050</v>
      </c>
      <c r="G12" s="123">
        <f>SUMIF('LCA Data'!$A$2:$A$169,"=Legumes",$R$4:$R$171)</f>
        <v>0</v>
      </c>
      <c r="H12" s="125">
        <f t="shared" si="0"/>
        <v>0</v>
      </c>
      <c r="I12" s="123">
        <f>SUMIF('LCA Data'!$A$2:$A$169,"=Legumes",$S$4:$S$171)</f>
        <v>0</v>
      </c>
      <c r="J12" s="125">
        <f t="shared" si="1"/>
        <v>0</v>
      </c>
      <c r="K12" s="147"/>
      <c r="L12" s="61" t="str">
        <f>'"Traditional" Recipes'!$B$98</f>
        <v>Roasted mackerel</v>
      </c>
      <c r="M12" s="79">
        <f>'"Traditional" Recipes'!$H$108</f>
        <v>14.23087125</v>
      </c>
      <c r="N12" s="79">
        <f>'"Traditional" Recipes'!$E$108</f>
        <v>5.27</v>
      </c>
      <c r="O12" s="93">
        <f t="shared" si="2"/>
        <v>2.7003550759013284</v>
      </c>
      <c r="R12" s="46">
        <f>SUMIF(raadhus[LCA Category],"="&amp;'LCA Data'!$B10,raadhus[Eff. Mass (kg)])</f>
        <v>0</v>
      </c>
      <c r="S12" s="46">
        <f>SUMIF(anneks[LCA Category],"="&amp;'LCA Data'!$B10,anneks[Eff. Mass (kg)])</f>
        <v>0</v>
      </c>
    </row>
    <row r="13" spans="2:19" ht="15.95" customHeight="1">
      <c r="E13" s="77"/>
      <c r="F13" s="127" t="s">
        <v>2216</v>
      </c>
      <c r="G13" s="123">
        <f>SUMIF('LCA Data'!$A$2:$A$169,"=Sugar &amp; candies",$R$4:$R$171)</f>
        <v>390.4</v>
      </c>
      <c r="H13" s="125">
        <f t="shared" si="0"/>
        <v>3.5001320170183162E-2</v>
      </c>
      <c r="I13" s="123">
        <f>SUMIF('LCA Data'!$A$2:$A$169,"=Sugar &amp; candies",$S$4:$S$171)</f>
        <v>238.255</v>
      </c>
      <c r="J13" s="125">
        <f t="shared" si="1"/>
        <v>1.8202103821093385E-2</v>
      </c>
      <c r="K13" s="147"/>
      <c r="L13" s="61" t="str">
        <f>'"Traditional" Recipes'!$B$110</f>
        <v>Gulasch</v>
      </c>
      <c r="M13" s="79">
        <f>'"Traditional" Recipes'!$H$125</f>
        <v>45.486509574999999</v>
      </c>
      <c r="N13" s="79">
        <f>'"Traditional" Recipes'!$E$125</f>
        <v>6.3999999999999995</v>
      </c>
      <c r="O13" s="93">
        <f t="shared" si="2"/>
        <v>7.1072671210937504</v>
      </c>
      <c r="R13" s="46">
        <f>SUMIF(raadhus[LCA Category],"="&amp;'LCA Data'!$B11,raadhus[Eff. Mass (kg)])</f>
        <v>0</v>
      </c>
      <c r="S13" s="46">
        <f>SUMIF(anneks[LCA Category],"="&amp;'LCA Data'!$B11,anneks[Eff. Mass (kg)])</f>
        <v>0</v>
      </c>
    </row>
    <row r="14" spans="2:19" ht="15.95" customHeight="1" thickBot="1">
      <c r="B14" s="167" t="s">
        <v>2222</v>
      </c>
      <c r="C14" s="168"/>
      <c r="D14" s="169"/>
      <c r="E14" s="77"/>
      <c r="F14" s="127" t="s">
        <v>2217</v>
      </c>
      <c r="G14" s="123">
        <f>SUMIF('LCA Data'!$A$2:$A$169,"=Oil &amp; fat",$R$4:$R$171)</f>
        <v>1185.4000000000001</v>
      </c>
      <c r="H14" s="125">
        <f t="shared" si="0"/>
        <v>0.10627706180772316</v>
      </c>
      <c r="I14" s="123">
        <f>SUMIF('LCA Data'!$A$2:$A$169,"=Oil &amp; fat",$S$4:$S$171)</f>
        <v>653.6</v>
      </c>
      <c r="J14" s="125">
        <f t="shared" si="1"/>
        <v>4.9933453893797136E-2</v>
      </c>
      <c r="K14" s="147"/>
      <c r="L14" s="90" t="str">
        <f>'"Traditional" Recipes'!$B$127</f>
        <v>Roasted pork loin</v>
      </c>
      <c r="M14" s="91">
        <f>'"Traditional" Recipes'!$H$135</f>
        <v>26.196729750000003</v>
      </c>
      <c r="N14" s="91">
        <f>'"Traditional" Recipes'!$E$135</f>
        <v>7.5</v>
      </c>
      <c r="O14" s="94">
        <f t="shared" si="2"/>
        <v>3.4928973000000005</v>
      </c>
      <c r="R14" s="46">
        <f>SUMIF(raadhus[LCA Category],"="&amp;'LCA Data'!$B12,raadhus[Eff. Mass (kg)])</f>
        <v>0</v>
      </c>
      <c r="S14" s="46">
        <f>SUMIF(anneks[LCA Category],"="&amp;'LCA Data'!$B12,anneks[Eff. Mass (kg)])</f>
        <v>841.6</v>
      </c>
    </row>
    <row r="15" spans="2:19" ht="15.95" customHeight="1" thickTop="1">
      <c r="B15" s="85" t="s">
        <v>2009</v>
      </c>
      <c r="C15" s="79">
        <f>SUM('Anneks Inventory'!$M$2:$M$124)</f>
        <v>67381.389113628116</v>
      </c>
      <c r="D15" s="151" t="s">
        <v>2015</v>
      </c>
      <c r="E15" s="112"/>
      <c r="F15" s="127" t="s">
        <v>1069</v>
      </c>
      <c r="G15" s="123">
        <f>SUMIF('LCA Data'!$A$2:$A$169,"=Fruits",$R$4:$R$171)</f>
        <v>540.74</v>
      </c>
      <c r="H15" s="125">
        <f t="shared" si="0"/>
        <v>4.8480056016457079E-2</v>
      </c>
      <c r="I15" s="123">
        <f>SUMIF('LCA Data'!$A$2:$A$169,"=Fruits",$S$4:$S$171)</f>
        <v>572.95800000000008</v>
      </c>
      <c r="J15" s="125">
        <f t="shared" si="1"/>
        <v>4.3772600789599485E-2</v>
      </c>
      <c r="K15" s="147"/>
      <c r="R15" s="46">
        <f>SUMIF(raadhus[LCA Category],"="&amp;'LCA Data'!$B13,raadhus[Eff. Mass (kg)])</f>
        <v>130.30000000000001</v>
      </c>
      <c r="S15" s="46">
        <f>SUMIF(anneks[LCA Category],"="&amp;'LCA Data'!$B13,anneks[Eff. Mass (kg)])</f>
        <v>246.20000000000002</v>
      </c>
    </row>
    <row r="16" spans="2:19" ht="15.95" customHeight="1" thickBot="1">
      <c r="B16" s="85" t="s">
        <v>2011</v>
      </c>
      <c r="C16" s="79">
        <f>SUM('Anneks Inventory'!$H$2:$H$124)</f>
        <v>13089.421000000002</v>
      </c>
      <c r="D16" s="40" t="s">
        <v>2016</v>
      </c>
      <c r="E16" s="77"/>
      <c r="F16" s="127" t="s">
        <v>1085</v>
      </c>
      <c r="G16" s="123">
        <f>SUMIF('LCA Data'!$A$2:$A$169,"=Vegetables",$R$4:$R$171)</f>
        <v>2572.9350000000004</v>
      </c>
      <c r="H16" s="125">
        <f t="shared" si="0"/>
        <v>0.23067654127067169</v>
      </c>
      <c r="I16" s="123">
        <f>SUMIF('LCA Data'!$A$2:$A$169,"=Vegetables",$S$4:$S$171)</f>
        <v>4291.1980000000003</v>
      </c>
      <c r="J16" s="125">
        <f t="shared" si="1"/>
        <v>0.32783711365078716</v>
      </c>
      <c r="K16" s="147"/>
      <c r="L16" s="167" t="s">
        <v>2021</v>
      </c>
      <c r="M16" s="168"/>
      <c r="N16" s="168"/>
      <c r="O16" s="169"/>
      <c r="R16" s="46">
        <f>SUMIF(raadhus[LCA Category],"="&amp;'LCA Data'!$B14,raadhus[Eff. Mass (kg)])</f>
        <v>604.29999999999995</v>
      </c>
      <c r="S16" s="46">
        <f>SUMIF(anneks[LCA Category],"="&amp;'LCA Data'!$B14,anneks[Eff. Mass (kg)])</f>
        <v>1010.2</v>
      </c>
    </row>
    <row r="17" spans="2:19" ht="15.95" customHeight="1" thickTop="1">
      <c r="B17" s="85" t="s">
        <v>2012</v>
      </c>
      <c r="C17" s="150">
        <f>SUM('Anneks Inventory'!$I$2:$I$124)</f>
        <v>368700.59999999992</v>
      </c>
      <c r="D17" s="40" t="s">
        <v>2208</v>
      </c>
      <c r="E17" s="77"/>
      <c r="F17" s="127" t="s">
        <v>1106</v>
      </c>
      <c r="G17" s="123">
        <f>SUMIF('LCA Data'!$A$2:$A$169,"=Jam",$R$4:$R$171)</f>
        <v>0</v>
      </c>
      <c r="H17" s="125">
        <f t="shared" si="0"/>
        <v>0</v>
      </c>
      <c r="I17" s="123">
        <f>SUMIF('LCA Data'!$A$2:$A$169,"=Jam",$S$4:$S$171)</f>
        <v>0</v>
      </c>
      <c r="J17" s="125">
        <f t="shared" si="1"/>
        <v>0</v>
      </c>
      <c r="K17" s="147"/>
      <c r="L17" s="86" t="s">
        <v>2018</v>
      </c>
      <c r="M17" s="106" t="s">
        <v>2236</v>
      </c>
      <c r="N17" s="88" t="s">
        <v>2020</v>
      </c>
      <c r="O17" s="109" t="s">
        <v>2206</v>
      </c>
      <c r="R17" s="46">
        <f>SUMIF(raadhus[LCA Category],"="&amp;'LCA Data'!$B15,raadhus[Eff. Mass (kg)])</f>
        <v>0</v>
      </c>
      <c r="S17" s="46">
        <f>SUMIF(anneks[LCA Category],"="&amp;'LCA Data'!$B15,anneks[Eff. Mass (kg)])</f>
        <v>0</v>
      </c>
    </row>
    <row r="18" spans="2:19" ht="15.95" customHeight="1">
      <c r="B18" s="85" t="s">
        <v>2013</v>
      </c>
      <c r="C18" s="156">
        <v>270</v>
      </c>
      <c r="D18" s="40" t="s">
        <v>2229</v>
      </c>
      <c r="E18" s="112"/>
      <c r="F18" s="127" t="s">
        <v>1159</v>
      </c>
      <c r="G18" s="123">
        <f>SUMIF('LCA Data'!$A$2:$A$169,"=Breakfast Cereals",$R$4:$R$171)</f>
        <v>0</v>
      </c>
      <c r="H18" s="125">
        <f t="shared" si="0"/>
        <v>0</v>
      </c>
      <c r="I18" s="123">
        <f>SUMIF('LCA Data'!$A$2:$A$169,"=Breakfast Cereals",$S$4:$S$171)</f>
        <v>0</v>
      </c>
      <c r="J18" s="125">
        <f t="shared" si="1"/>
        <v>0</v>
      </c>
      <c r="K18" s="147"/>
      <c r="L18" s="61" t="str">
        <f>'"Healthy" Recipes'!$B$1</f>
        <v>Stew</v>
      </c>
      <c r="M18" s="79">
        <f>'"Healthy" Recipes'!$H$13</f>
        <v>22.374192149999995</v>
      </c>
      <c r="N18" s="79">
        <f>'"Healthy" Recipes'!$E$13</f>
        <v>2.92</v>
      </c>
      <c r="O18" s="93">
        <f>M18/N18</f>
        <v>7.6623945719178073</v>
      </c>
      <c r="R18" s="46">
        <f>SUMIF(raadhus[LCA Category],"="&amp;'LCA Data'!$B16,raadhus[Eff. Mass (kg)])</f>
        <v>0</v>
      </c>
      <c r="S18" s="46">
        <f>SUMIF(anneks[LCA Category],"="&amp;'LCA Data'!$B16,anneks[Eff. Mass (kg)])</f>
        <v>0</v>
      </c>
    </row>
    <row r="19" spans="2:19" ht="15.95" customHeight="1">
      <c r="B19" s="85" t="s">
        <v>2010</v>
      </c>
      <c r="C19" s="79">
        <f>C15/C16</f>
        <v>5.1477746123092922</v>
      </c>
      <c r="D19" s="40" t="s">
        <v>2146</v>
      </c>
      <c r="E19" s="77"/>
      <c r="F19" s="127" t="s">
        <v>1111</v>
      </c>
      <c r="G19" s="123">
        <f>SUMIF('LCA Data'!$A$2:$A$169,"=Berries",$R$4:$R$171)</f>
        <v>43</v>
      </c>
      <c r="H19" s="125">
        <f t="shared" si="0"/>
        <v>3.8551658998921003E-3</v>
      </c>
      <c r="I19" s="123">
        <f>SUMIF('LCA Data'!$A$2:$A$169,"=Berries",$S$4:$S$171)</f>
        <v>0</v>
      </c>
      <c r="J19" s="125">
        <f t="shared" si="1"/>
        <v>0</v>
      </c>
      <c r="K19" s="147"/>
      <c r="L19" s="61" t="str">
        <f>'"Healthy" Recipes'!$B$15</f>
        <v>Veal</v>
      </c>
      <c r="M19" s="79">
        <f>'"Healthy" Recipes'!$H$26</f>
        <v>36.862804437500003</v>
      </c>
      <c r="N19" s="79">
        <f>'"Healthy" Recipes'!$E$26</f>
        <v>8.0499999999999989</v>
      </c>
      <c r="O19" s="93">
        <f t="shared" ref="O19:O27" si="3">M19/N19</f>
        <v>4.5792303649068336</v>
      </c>
      <c r="R19" s="46">
        <f>SUMIF(raadhus[LCA Category],"="&amp;'LCA Data'!$B17,raadhus[Eff. Mass (kg)])</f>
        <v>77.2</v>
      </c>
      <c r="S19" s="46">
        <f>SUMIF(anneks[LCA Category],"="&amp;'LCA Data'!$B17,anneks[Eff. Mass (kg)])</f>
        <v>98</v>
      </c>
    </row>
    <row r="20" spans="2:19" ht="15.95" customHeight="1">
      <c r="B20" s="85" t="s">
        <v>2014</v>
      </c>
      <c r="C20" s="92">
        <f>C15/C17</f>
        <v>0.18275367361384312</v>
      </c>
      <c r="D20" s="40" t="s">
        <v>2209</v>
      </c>
      <c r="E20" s="77"/>
      <c r="F20" s="127" t="s">
        <v>1120</v>
      </c>
      <c r="G20" s="123">
        <f>SUMIF('LCA Data'!$A$2:$A$169,"=Cereals",$R$4:$R$171)</f>
        <v>1383</v>
      </c>
      <c r="H20" s="125">
        <f t="shared" si="0"/>
        <v>0.12399289394304128</v>
      </c>
      <c r="I20" s="123">
        <f>SUMIF('LCA Data'!$A$2:$A$169,"=Cereals",$S$4:$S$171)</f>
        <v>1905</v>
      </c>
      <c r="J20" s="125">
        <f t="shared" si="1"/>
        <v>0.14553737709253908</v>
      </c>
      <c r="K20" s="147"/>
      <c r="L20" s="61" t="str">
        <f>'"Healthy" Recipes'!$B$28</f>
        <v>Beef w/ redbeets</v>
      </c>
      <c r="M20" s="79">
        <f>'"Healthy" Recipes'!$H$43</f>
        <v>42.672208462499995</v>
      </c>
      <c r="N20" s="79">
        <f>'"Healthy" Recipes'!$E$43</f>
        <v>7.54</v>
      </c>
      <c r="O20" s="93">
        <f t="shared" si="3"/>
        <v>5.6594440931697605</v>
      </c>
      <c r="R20" s="46">
        <f>SUMIF(raadhus[LCA Category],"="&amp;'LCA Data'!$B18,raadhus[Eff. Mass (kg)])</f>
        <v>0</v>
      </c>
      <c r="S20" s="46">
        <f>SUMIF(anneks[LCA Category],"="&amp;'LCA Data'!$B18,anneks[Eff. Mass (kg)])</f>
        <v>0</v>
      </c>
    </row>
    <row r="21" spans="2:19" ht="15.95" customHeight="1">
      <c r="B21" s="39" t="s">
        <v>2232</v>
      </c>
      <c r="C21" s="79">
        <f>C15/(C18*52*5)</f>
        <v>0.95984884777248025</v>
      </c>
      <c r="D21" s="136" t="s">
        <v>2230</v>
      </c>
      <c r="E21" s="77"/>
      <c r="F21" s="127" t="s">
        <v>2218</v>
      </c>
      <c r="G21" s="123">
        <f>SUMIF('LCA Data'!$A$2:$A$169,"=Bread &amp; Pastries",$R$4:$R$171)</f>
        <v>532.20000000000005</v>
      </c>
      <c r="H21" s="125">
        <f t="shared" si="0"/>
        <v>4.7714402137734327E-2</v>
      </c>
      <c r="I21" s="123">
        <f>SUMIF('LCA Data'!$A$2:$A$169,"=Bread &amp; Pastries",$S$4:$S$171)</f>
        <v>364.4</v>
      </c>
      <c r="J21" s="125">
        <f t="shared" si="1"/>
        <v>2.7839275702110887E-2</v>
      </c>
      <c r="K21" s="147"/>
      <c r="L21" s="61" t="str">
        <f>'"Healthy" Recipes'!$B$45</f>
        <v>Vegetable lasagne</v>
      </c>
      <c r="M21" s="79">
        <f>'"Healthy" Recipes'!$H$61</f>
        <v>14.243170337500002</v>
      </c>
      <c r="N21" s="79">
        <f>'"Healthy" Recipes'!$E$61</f>
        <v>6.330000000000001</v>
      </c>
      <c r="O21" s="93">
        <f t="shared" si="3"/>
        <v>2.2501058984992102</v>
      </c>
      <c r="R21" s="46">
        <f>SUMIF(raadhus[LCA Category],"="&amp;'LCA Data'!$B19,raadhus[Eff. Mass (kg)])</f>
        <v>736.5</v>
      </c>
      <c r="S21" s="46">
        <f>SUMIF(anneks[LCA Category],"="&amp;'LCA Data'!$B19,anneks[Eff. Mass (kg)])</f>
        <v>546.40000000000009</v>
      </c>
    </row>
    <row r="22" spans="2:19" ht="15.95" customHeight="1">
      <c r="B22" s="39" t="s">
        <v>2233</v>
      </c>
      <c r="C22" s="79">
        <f>C15/AVERAGE((C16/SUM('Anneks Inventory'!$H$2:$H$914)),(C17/SUM('Anneks Inventory'!$I$2:$I$914)))</f>
        <v>103827.73620622657</v>
      </c>
      <c r="D22" s="40" t="s">
        <v>2015</v>
      </c>
      <c r="E22" s="69"/>
      <c r="F22" s="127" t="s">
        <v>1147</v>
      </c>
      <c r="G22" s="123">
        <f>SUMIF('LCA Data'!$A$2:$A$169,"=Drinks",$R$4:$R$171)</f>
        <v>0</v>
      </c>
      <c r="H22" s="125">
        <f t="shared" si="0"/>
        <v>0</v>
      </c>
      <c r="I22" s="123">
        <f>SUMIF('LCA Data'!$A$2:$A$169,"=Drinks",$S$4:$S$171)</f>
        <v>0</v>
      </c>
      <c r="J22" s="125">
        <f t="shared" si="1"/>
        <v>0</v>
      </c>
      <c r="K22" s="147"/>
      <c r="L22" s="61" t="str">
        <f>'"Healthy" Recipes'!$B$63</f>
        <v>Beef stroganoff</v>
      </c>
      <c r="M22" s="79">
        <f>'"Healthy" Recipes'!$H$77</f>
        <v>31.455541374999996</v>
      </c>
      <c r="N22" s="79">
        <f>'"Healthy" Recipes'!$E$77</f>
        <v>6.6000000000000005</v>
      </c>
      <c r="O22" s="93">
        <f t="shared" si="3"/>
        <v>4.7659911174242415</v>
      </c>
      <c r="R22" s="46">
        <f>SUMIF(raadhus[LCA Category],"="&amp;'LCA Data'!$B20,raadhus[Eff. Mass (kg)])</f>
        <v>213.8</v>
      </c>
      <c r="S22" s="46">
        <f>SUMIF(anneks[LCA Category],"="&amp;'LCA Data'!$B20,anneks[Eff. Mass (kg)])</f>
        <v>556.5</v>
      </c>
    </row>
    <row r="23" spans="2:19" ht="15.95" customHeight="1">
      <c r="B23" s="137" t="s">
        <v>2234</v>
      </c>
      <c r="C23" s="144">
        <f>(C15/AVERAGE((C16/SUM('Anneks Inventory'!$H$2:$H$914)),(C17/SUM('Anneks Inventory'!$I$2:$I$914))))/SUM('Anneks Inventory'!$H$2:$H$914)</f>
        <v>5.6712809643357787</v>
      </c>
      <c r="D23" s="138" t="s">
        <v>2146</v>
      </c>
      <c r="E23" s="77"/>
      <c r="F23" s="128" t="s">
        <v>1154</v>
      </c>
      <c r="G23" s="129">
        <f>SUMIF('LCA Data'!$A$2:$A$169,"=Spices",$R$4:$R$171)</f>
        <v>0.4</v>
      </c>
      <c r="H23" s="130">
        <f t="shared" si="0"/>
        <v>3.5862008371089307E-5</v>
      </c>
      <c r="I23" s="129">
        <f>SUMIF('LCA Data'!$A$2:$A$169,"=Spices",$S$4:$S$171)</f>
        <v>8</v>
      </c>
      <c r="J23" s="130">
        <f t="shared" si="1"/>
        <v>6.1118058621538723E-4</v>
      </c>
      <c r="K23" s="147"/>
      <c r="L23" s="61" t="str">
        <f>'"Healthy" Recipes'!$B$79</f>
        <v>Roasted liver</v>
      </c>
      <c r="M23" s="79">
        <f>'"Healthy" Recipes'!$H$91</f>
        <v>41.525775408333331</v>
      </c>
      <c r="N23" s="79">
        <f>'"Healthy" Recipes'!$E$91</f>
        <v>7.0170000000000003</v>
      </c>
      <c r="O23" s="93">
        <f t="shared" si="3"/>
        <v>5.917881631513942</v>
      </c>
      <c r="R23" s="46">
        <f>SUMIF(raadhus[LCA Category],"="&amp;'LCA Data'!$B21,raadhus[Eff. Mass (kg)])</f>
        <v>0</v>
      </c>
      <c r="S23" s="46">
        <f>SUMIF(anneks[LCA Category],"="&amp;'LCA Data'!$B21,anneks[Eff. Mass (kg)])</f>
        <v>0</v>
      </c>
    </row>
    <row r="24" spans="2:19" ht="15.95" customHeight="1">
      <c r="E24" s="77"/>
      <c r="F24" s="131" t="s">
        <v>2219</v>
      </c>
      <c r="G24" s="132">
        <f>SUM(G5:G23)</f>
        <v>11153.865</v>
      </c>
      <c r="H24" s="160">
        <f>SUM(H5:H23)</f>
        <v>1.0000000000000002</v>
      </c>
      <c r="I24" s="132">
        <f>SUM(I5:I23)</f>
        <v>13089.421</v>
      </c>
      <c r="J24" s="133">
        <f>SUM(J5:J23)</f>
        <v>1</v>
      </c>
      <c r="K24" s="148"/>
      <c r="L24" s="43" t="str">
        <f>'"Healthy" Recipes'!$B$93</f>
        <v>Chicken in wine</v>
      </c>
      <c r="M24" s="42">
        <f>'"Healthy" Recipes'!$H$105</f>
        <v>16.01890152</v>
      </c>
      <c r="N24" s="42">
        <f>'"Healthy" Recipes'!$E$105</f>
        <v>5.2200000000000006</v>
      </c>
      <c r="O24" s="93">
        <f t="shared" si="3"/>
        <v>3.0687550804597699</v>
      </c>
      <c r="R24" s="46">
        <f>SUMIF(raadhus[LCA Category],"="&amp;'LCA Data'!$B22,raadhus[Eff. Mass (kg)])</f>
        <v>0</v>
      </c>
      <c r="S24" s="46">
        <f>SUMIF(anneks[LCA Category],"="&amp;'LCA Data'!$B22,anneks[Eff. Mass (kg)])</f>
        <v>0</v>
      </c>
    </row>
    <row r="25" spans="2:19" ht="15.95" customHeight="1">
      <c r="B25" s="163" t="s">
        <v>2240</v>
      </c>
      <c r="C25" s="163"/>
      <c r="D25" s="163"/>
      <c r="L25" s="61" t="str">
        <f>'"Healthy" Recipes'!$B$107</f>
        <v>Roasted mackerel</v>
      </c>
      <c r="M25" s="79">
        <f>'"Healthy" Recipes'!$H$120</f>
        <v>9.9434817787499981</v>
      </c>
      <c r="N25" s="79">
        <f>'"Healthy" Recipes'!$E$120</f>
        <v>3.7450000000000006</v>
      </c>
      <c r="O25" s="93">
        <f t="shared" si="3"/>
        <v>2.6551353214285704</v>
      </c>
      <c r="R25" s="46">
        <f>SUMIF(raadhus[LCA Category],"="&amp;'LCA Data'!$B23,raadhus[Eff. Mass (kg)])</f>
        <v>0</v>
      </c>
      <c r="S25" s="46">
        <f>SUMIF(anneks[LCA Category],"="&amp;'LCA Data'!$B23,anneks[Eff. Mass (kg)])</f>
        <v>0</v>
      </c>
    </row>
    <row r="26" spans="2:19" ht="15.95" customHeight="1">
      <c r="B26" s="163"/>
      <c r="C26" s="163"/>
      <c r="D26" s="163"/>
      <c r="E26" s="152"/>
      <c r="F26" s="173" t="s">
        <v>2017</v>
      </c>
      <c r="G26" s="173"/>
      <c r="H26" s="173"/>
      <c r="I26" s="173"/>
      <c r="J26" s="173"/>
      <c r="L26" s="61" t="str">
        <f>'"Healthy" Recipes'!$B$122</f>
        <v>Gulasch</v>
      </c>
      <c r="M26" s="79">
        <f>'"Healthy" Recipes'!$H$138</f>
        <v>25.743279749999999</v>
      </c>
      <c r="N26" s="79">
        <f>'"Healthy" Recipes'!$E$138</f>
        <v>6</v>
      </c>
      <c r="O26" s="93">
        <f t="shared" si="3"/>
        <v>4.2905466250000002</v>
      </c>
      <c r="R26" s="46">
        <f>SUMIF(raadhus[LCA Category],"="&amp;'LCA Data'!$B24,raadhus[Eff. Mass (kg)])</f>
        <v>383.3</v>
      </c>
      <c r="S26" s="46">
        <f>SUMIF(anneks[LCA Category],"="&amp;'LCA Data'!$B24,anneks[Eff. Mass (kg)])</f>
        <v>147.4</v>
      </c>
    </row>
    <row r="27" spans="2:19" ht="15.95" customHeight="1">
      <c r="B27" s="163"/>
      <c r="C27" s="163"/>
      <c r="D27" s="163"/>
      <c r="E27" s="152"/>
      <c r="F27" s="164" t="s">
        <v>2235</v>
      </c>
      <c r="G27" s="164"/>
      <c r="H27" s="164"/>
      <c r="I27" s="164"/>
      <c r="J27" s="164"/>
      <c r="L27" s="90" t="str">
        <f>'"Healthy" Recipes'!$B$140</f>
        <v>Roasted pork loin</v>
      </c>
      <c r="M27" s="91">
        <f>'"Healthy" Recipes'!$H$151</f>
        <v>21.653889600000003</v>
      </c>
      <c r="N27" s="91">
        <f>'"Healthy" Recipes'!$E$151</f>
        <v>9.3999999999999986</v>
      </c>
      <c r="O27" s="94">
        <f t="shared" si="3"/>
        <v>2.3036052765957455</v>
      </c>
      <c r="R27" s="46">
        <f>SUMIF(raadhus[LCA Category],"="&amp;'LCA Data'!$B25,raadhus[Eff. Mass (kg)])</f>
        <v>130</v>
      </c>
      <c r="S27" s="46">
        <f>SUMIF(anneks[LCA Category],"="&amp;'LCA Data'!$B25,anneks[Eff. Mass (kg)])</f>
        <v>13</v>
      </c>
    </row>
    <row r="28" spans="2:19" ht="15.95" customHeight="1">
      <c r="B28" s="163"/>
      <c r="C28" s="163"/>
      <c r="D28" s="163"/>
      <c r="E28" s="152"/>
      <c r="F28" s="164"/>
      <c r="G28" s="164"/>
      <c r="H28" s="164"/>
      <c r="I28" s="164"/>
      <c r="J28" s="164"/>
      <c r="R28" s="46">
        <f>SUMIF(raadhus[LCA Category],"="&amp;'LCA Data'!$B26,raadhus[Eff. Mass (kg)])</f>
        <v>0</v>
      </c>
      <c r="S28" s="46">
        <f>SUMIF(anneks[LCA Category],"="&amp;'LCA Data'!$B26,anneks[Eff. Mass (kg)])</f>
        <v>100</v>
      </c>
    </row>
    <row r="29" spans="2:19" ht="15.95" customHeight="1" thickBot="1">
      <c r="B29" s="163" t="s">
        <v>2249</v>
      </c>
      <c r="C29" s="163"/>
      <c r="D29" s="163"/>
      <c r="E29" s="152"/>
      <c r="F29" s="164"/>
      <c r="G29" s="164"/>
      <c r="H29" s="164"/>
      <c r="I29" s="164"/>
      <c r="J29" s="164"/>
      <c r="L29" s="167" t="s">
        <v>2022</v>
      </c>
      <c r="M29" s="168"/>
      <c r="N29" s="168"/>
      <c r="O29" s="169"/>
      <c r="R29" s="46">
        <f>SUMIF(raadhus[LCA Category],"="&amp;'LCA Data'!$B27,raadhus[Eff. Mass (kg)])</f>
        <v>84.4</v>
      </c>
      <c r="S29" s="46">
        <f>SUMIF(anneks[LCA Category],"="&amp;'LCA Data'!$B27,anneks[Eff. Mass (kg)])</f>
        <v>117.1</v>
      </c>
    </row>
    <row r="30" spans="2:19" ht="15.95" customHeight="1" thickTop="1">
      <c r="B30" s="163"/>
      <c r="C30" s="163"/>
      <c r="D30" s="163"/>
      <c r="E30" s="152"/>
      <c r="F30" s="166" t="s">
        <v>2238</v>
      </c>
      <c r="G30" s="166"/>
      <c r="H30" s="166"/>
      <c r="I30" s="166"/>
      <c r="J30" s="166"/>
      <c r="L30" s="86"/>
      <c r="M30" s="87" t="s">
        <v>2023</v>
      </c>
      <c r="N30" s="87" t="s">
        <v>2024</v>
      </c>
      <c r="O30" s="110"/>
      <c r="R30" s="46">
        <f>SUMIF(raadhus[LCA Category],"="&amp;'LCA Data'!$B28,raadhus[Eff. Mass (kg)])</f>
        <v>0</v>
      </c>
      <c r="S30" s="46">
        <f>SUMIF(anneks[LCA Category],"="&amp;'LCA Data'!$B28,anneks[Eff. Mass (kg)])</f>
        <v>0</v>
      </c>
    </row>
    <row r="31" spans="2:19" ht="15.95" customHeight="1">
      <c r="B31" s="163"/>
      <c r="C31" s="163"/>
      <c r="D31" s="163"/>
      <c r="E31" s="152"/>
      <c r="F31" s="165" t="s">
        <v>2237</v>
      </c>
      <c r="G31" s="165"/>
      <c r="H31" s="165"/>
      <c r="I31" s="165"/>
      <c r="J31" s="165"/>
      <c r="L31" s="108" t="s">
        <v>2207</v>
      </c>
      <c r="M31" s="79">
        <f>AVERAGE(O5:O14)</f>
        <v>6.709592080648898</v>
      </c>
      <c r="N31" s="79">
        <f>AVERAGE(O18:O27)</f>
        <v>4.3153089980915889</v>
      </c>
      <c r="O31" s="111" t="s">
        <v>2146</v>
      </c>
      <c r="R31" s="46">
        <f>SUMIF(raadhus[LCA Category],"="&amp;'LCA Data'!$B29,raadhus[Eff. Mass (kg)])</f>
        <v>348.38</v>
      </c>
      <c r="S31" s="46">
        <f>SUMIF(anneks[LCA Category],"="&amp;'LCA Data'!$B29,anneks[Eff. Mass (kg)])</f>
        <v>167.26</v>
      </c>
    </row>
    <row r="32" spans="2:19" ht="15.95" customHeight="1">
      <c r="B32" s="163"/>
      <c r="C32" s="163"/>
      <c r="D32" s="163"/>
      <c r="E32" s="152"/>
      <c r="F32" s="165"/>
      <c r="G32" s="165"/>
      <c r="H32" s="165"/>
      <c r="I32" s="165"/>
      <c r="J32" s="165"/>
      <c r="K32" s="59"/>
      <c r="L32" s="85" t="s">
        <v>2025</v>
      </c>
      <c r="M32" s="79">
        <f>SUM(M5:M14)</f>
        <v>428.44643146249996</v>
      </c>
      <c r="N32" s="79">
        <f>SUM(M18:M27)</f>
        <v>262.49324481958331</v>
      </c>
      <c r="O32" s="40" t="s">
        <v>2015</v>
      </c>
      <c r="R32" s="46">
        <f>SUMIF(raadhus[LCA Category],"="&amp;'LCA Data'!$B30,raadhus[Eff. Mass (kg)])</f>
        <v>0</v>
      </c>
      <c r="S32" s="46">
        <f>SUMIF(anneks[LCA Category],"="&amp;'LCA Data'!$B30,anneks[Eff. Mass (kg)])</f>
        <v>0</v>
      </c>
    </row>
    <row r="33" spans="2:19" ht="15.95" customHeight="1">
      <c r="B33" s="163"/>
      <c r="C33" s="163"/>
      <c r="D33" s="163"/>
      <c r="E33" s="152"/>
      <c r="G33" s="152"/>
      <c r="H33" s="152"/>
      <c r="I33" s="152"/>
      <c r="J33" s="152"/>
      <c r="K33" s="59"/>
      <c r="L33" s="89" t="s">
        <v>2026</v>
      </c>
      <c r="M33" s="91">
        <f>SUM(N5:N14)</f>
        <v>65.099999999999994</v>
      </c>
      <c r="N33" s="91">
        <f>SUM(N18:N27)</f>
        <v>62.821999999999996</v>
      </c>
      <c r="O33" s="138" t="s">
        <v>2016</v>
      </c>
      <c r="R33" s="46">
        <f>SUMIF(raadhus[LCA Category],"="&amp;'LCA Data'!$B31,raadhus[Eff. Mass (kg)])</f>
        <v>183.5</v>
      </c>
      <c r="S33" s="46">
        <f>SUMIF(anneks[LCA Category],"="&amp;'LCA Data'!$B31,anneks[Eff. Mass (kg)])</f>
        <v>220</v>
      </c>
    </row>
    <row r="34" spans="2:19" ht="15.95" customHeight="1">
      <c r="B34" s="163"/>
      <c r="C34" s="163"/>
      <c r="D34" s="163"/>
      <c r="I34" s="59"/>
      <c r="R34" s="46">
        <f>SUMIF(raadhus[LCA Category],"="&amp;'LCA Data'!$B32,raadhus[Eff. Mass (kg)])</f>
        <v>385.61</v>
      </c>
      <c r="S34" s="46">
        <f>SUMIF(anneks[LCA Category],"="&amp;'LCA Data'!$B32,anneks[Eff. Mass (kg)])</f>
        <v>454.65</v>
      </c>
    </row>
    <row r="35" spans="2:19" ht="15.95" customHeight="1">
      <c r="B35" s="163" t="s">
        <v>2242</v>
      </c>
      <c r="C35" s="163"/>
      <c r="D35" s="163"/>
      <c r="E35" s="163"/>
      <c r="F35" s="163"/>
      <c r="I35" s="163" t="s">
        <v>2244</v>
      </c>
      <c r="J35" s="163"/>
      <c r="K35" s="163"/>
      <c r="L35" s="163"/>
      <c r="M35" s="163"/>
      <c r="N35" s="163"/>
      <c r="O35" s="163"/>
      <c r="R35" s="46">
        <f>SUMIF(raadhus[LCA Category],"="&amp;'LCA Data'!$B33,raadhus[Eff. Mass (kg)])</f>
        <v>0</v>
      </c>
      <c r="S35" s="46">
        <f>SUMIF(anneks[LCA Category],"="&amp;'LCA Data'!$B33,anneks[Eff. Mass (kg)])</f>
        <v>0</v>
      </c>
    </row>
    <row r="36" spans="2:19" ht="15.95" customHeight="1">
      <c r="B36" s="175" t="s">
        <v>2241</v>
      </c>
      <c r="C36" s="175"/>
      <c r="D36" s="175"/>
      <c r="E36" s="175"/>
      <c r="F36" s="175"/>
      <c r="I36" s="163" t="s">
        <v>2245</v>
      </c>
      <c r="J36" s="163"/>
      <c r="K36" s="163"/>
      <c r="L36" s="163"/>
      <c r="M36" s="163"/>
      <c r="N36" s="163"/>
      <c r="O36" s="163"/>
      <c r="R36" s="46">
        <f>SUMIF(raadhus[LCA Category],"="&amp;'LCA Data'!$B34,raadhus[Eff. Mass (kg)])</f>
        <v>0</v>
      </c>
      <c r="S36" s="46">
        <f>SUMIF(anneks[LCA Category],"="&amp;'LCA Data'!$B34,anneks[Eff. Mass (kg)])</f>
        <v>0</v>
      </c>
    </row>
    <row r="37" spans="2:19" ht="15.95" customHeight="1">
      <c r="B37" s="175"/>
      <c r="C37" s="175"/>
      <c r="D37" s="175"/>
      <c r="E37" s="175"/>
      <c r="F37" s="175"/>
      <c r="I37" s="163"/>
      <c r="J37" s="163"/>
      <c r="K37" s="163"/>
      <c r="L37" s="163"/>
      <c r="M37" s="163"/>
      <c r="N37" s="163"/>
      <c r="O37" s="163"/>
      <c r="R37" s="46">
        <f>SUMIF(raadhus[LCA Category],"="&amp;'LCA Data'!$B35,raadhus[Eff. Mass (kg)])</f>
        <v>0</v>
      </c>
      <c r="S37" s="46">
        <f>SUMIF(anneks[LCA Category],"="&amp;'LCA Data'!$B35,anneks[Eff. Mass (kg)])</f>
        <v>58</v>
      </c>
    </row>
    <row r="38" spans="2:19" ht="15.95" customHeight="1">
      <c r="B38" s="176" t="s">
        <v>2243</v>
      </c>
      <c r="C38" s="176"/>
      <c r="D38" s="176"/>
      <c r="E38" s="176"/>
      <c r="F38" s="176"/>
      <c r="H38" s="77"/>
      <c r="I38" s="163"/>
      <c r="J38" s="163"/>
      <c r="K38" s="163"/>
      <c r="L38" s="163"/>
      <c r="M38" s="163"/>
      <c r="N38" s="163"/>
      <c r="O38" s="163"/>
      <c r="R38" s="46">
        <f>SUMIF(raadhus[LCA Category],"="&amp;'LCA Data'!$B36,raadhus[Eff. Mass (kg)])</f>
        <v>0</v>
      </c>
      <c r="S38" s="46">
        <f>SUMIF(anneks[LCA Category],"="&amp;'LCA Data'!$B36,anneks[Eff. Mass (kg)])</f>
        <v>0</v>
      </c>
    </row>
    <row r="39" spans="2:19" ht="15.95" customHeight="1">
      <c r="B39" s="176"/>
      <c r="C39" s="176"/>
      <c r="D39" s="176"/>
      <c r="E39" s="176"/>
      <c r="F39" s="176"/>
      <c r="I39" s="163" t="s">
        <v>2246</v>
      </c>
      <c r="J39" s="163"/>
      <c r="K39" s="163"/>
      <c r="L39" s="163"/>
      <c r="M39" s="163"/>
      <c r="N39" s="163"/>
      <c r="O39" s="163"/>
      <c r="R39" s="46">
        <f>SUMIF(raadhus[LCA Category],"="&amp;'LCA Data'!$B37,raadhus[Eff. Mass (kg)])</f>
        <v>0</v>
      </c>
      <c r="S39" s="46">
        <f>SUMIF(anneks[LCA Category],"="&amp;'LCA Data'!$B37,anneks[Eff. Mass (kg)])</f>
        <v>0</v>
      </c>
    </row>
    <row r="40" spans="2:19" ht="15.95" customHeight="1">
      <c r="B40" s="176"/>
      <c r="C40" s="176"/>
      <c r="D40" s="176"/>
      <c r="E40" s="176"/>
      <c r="F40" s="176"/>
      <c r="I40" s="163"/>
      <c r="J40" s="163"/>
      <c r="K40" s="163"/>
      <c r="L40" s="163"/>
      <c r="M40" s="163"/>
      <c r="N40" s="163"/>
      <c r="O40" s="163"/>
      <c r="R40" s="46">
        <f>SUMIF(raadhus[LCA Category],"="&amp;'LCA Data'!$B38,raadhus[Eff. Mass (kg)])</f>
        <v>1048</v>
      </c>
      <c r="S40" s="46">
        <f>SUMIF(anneks[LCA Category],"="&amp;'LCA Data'!$B38,anneks[Eff. Mass (kg)])</f>
        <v>31</v>
      </c>
    </row>
    <row r="41" spans="2:19" ht="15" customHeight="1">
      <c r="B41" s="174" t="s">
        <v>2247</v>
      </c>
      <c r="C41" s="174"/>
      <c r="D41" s="174"/>
      <c r="E41" s="174"/>
      <c r="F41" s="174"/>
      <c r="I41" s="161"/>
      <c r="J41" s="161"/>
      <c r="K41" s="161"/>
      <c r="L41" s="161"/>
      <c r="M41" s="161"/>
      <c r="N41" s="161"/>
      <c r="O41" s="161"/>
      <c r="R41" s="46">
        <f>SUMIF(raadhus[LCA Category],"="&amp;'LCA Data'!$B39,raadhus[Eff. Mass (kg)])</f>
        <v>0</v>
      </c>
      <c r="S41" s="46">
        <f>SUMIF(anneks[LCA Category],"="&amp;'LCA Data'!$B39,anneks[Eff. Mass (kg)])</f>
        <v>0</v>
      </c>
    </row>
    <row r="42" spans="2:19">
      <c r="B42" s="174"/>
      <c r="C42" s="174"/>
      <c r="D42" s="174"/>
      <c r="E42" s="174"/>
      <c r="F42" s="174"/>
      <c r="R42" s="46">
        <f>SUMIF(raadhus[LCA Category],"="&amp;'LCA Data'!$B40,raadhus[Eff. Mass (kg)])</f>
        <v>0</v>
      </c>
      <c r="S42" s="46">
        <f>SUMIF(anneks[LCA Category],"="&amp;'LCA Data'!$B40,anneks[Eff. Mass (kg)])</f>
        <v>0</v>
      </c>
    </row>
    <row r="43" spans="2:19">
      <c r="B43" s="174"/>
      <c r="C43" s="174"/>
      <c r="D43" s="174"/>
      <c r="E43" s="174"/>
      <c r="F43" s="174"/>
      <c r="R43" s="46">
        <f>SUMIF(raadhus[LCA Category],"="&amp;'LCA Data'!$B41,raadhus[Eff. Mass (kg)])</f>
        <v>0</v>
      </c>
      <c r="S43" s="46">
        <f>SUMIF(anneks[LCA Category],"="&amp;'LCA Data'!$B41,anneks[Eff. Mass (kg)])</f>
        <v>0</v>
      </c>
    </row>
    <row r="44" spans="2:19">
      <c r="B44" s="174"/>
      <c r="C44" s="174"/>
      <c r="D44" s="174"/>
      <c r="E44" s="174"/>
      <c r="F44" s="174"/>
      <c r="R44" s="46">
        <f>SUMIF(raadhus[LCA Category],"="&amp;'LCA Data'!$B42,raadhus[Eff. Mass (kg)])</f>
        <v>0</v>
      </c>
      <c r="S44" s="46">
        <f>SUMIF(anneks[LCA Category],"="&amp;'LCA Data'!$B42,anneks[Eff. Mass (kg)])</f>
        <v>0</v>
      </c>
    </row>
    <row r="45" spans="2:19" ht="15" customHeight="1">
      <c r="B45" s="163" t="s">
        <v>2248</v>
      </c>
      <c r="C45" s="163"/>
      <c r="D45" s="163"/>
      <c r="E45" s="163"/>
      <c r="F45" s="163"/>
      <c r="R45" s="46">
        <f>SUMIF(raadhus[LCA Category],"="&amp;'LCA Data'!$B43,raadhus[Eff. Mass (kg)])</f>
        <v>70.5</v>
      </c>
      <c r="S45" s="46">
        <f>SUMIF(anneks[LCA Category],"="&amp;'LCA Data'!$B43,anneks[Eff. Mass (kg)])</f>
        <v>70.5</v>
      </c>
    </row>
    <row r="46" spans="2:19">
      <c r="B46" s="163"/>
      <c r="C46" s="163"/>
      <c r="D46" s="163"/>
      <c r="E46" s="163"/>
      <c r="F46" s="163"/>
      <c r="R46" s="46">
        <f>SUMIF(raadhus[LCA Category],"="&amp;'LCA Data'!$B44,raadhus[Eff. Mass (kg)])</f>
        <v>0</v>
      </c>
      <c r="S46" s="46">
        <f>SUMIF(anneks[LCA Category],"="&amp;'LCA Data'!$B44,anneks[Eff. Mass (kg)])</f>
        <v>0</v>
      </c>
    </row>
    <row r="47" spans="2:19">
      <c r="B47" s="163"/>
      <c r="C47" s="163"/>
      <c r="D47" s="163"/>
      <c r="E47" s="163"/>
      <c r="F47" s="163"/>
      <c r="R47" s="46">
        <f>SUMIF(raadhus[LCA Category],"="&amp;'LCA Data'!$B45,raadhus[Eff. Mass (kg)])</f>
        <v>0</v>
      </c>
      <c r="S47" s="46">
        <f>SUMIF(anneks[LCA Category],"="&amp;'LCA Data'!$B45,anneks[Eff. Mass (kg)])</f>
        <v>0</v>
      </c>
    </row>
    <row r="48" spans="2:19">
      <c r="B48" s="163"/>
      <c r="C48" s="163"/>
      <c r="D48" s="163"/>
      <c r="E48" s="163"/>
      <c r="F48" s="163"/>
      <c r="R48" s="46">
        <f>SUMIF(raadhus[LCA Category],"="&amp;'LCA Data'!$B46,raadhus[Eff. Mass (kg)])</f>
        <v>0</v>
      </c>
      <c r="S48" s="46">
        <f>SUMIF(anneks[LCA Category],"="&amp;'LCA Data'!$B46,anneks[Eff. Mass (kg)])</f>
        <v>0</v>
      </c>
    </row>
    <row r="49" spans="2:19">
      <c r="B49" s="163"/>
      <c r="C49" s="163"/>
      <c r="D49" s="163"/>
      <c r="E49" s="163"/>
      <c r="F49" s="163"/>
      <c r="R49" s="46">
        <f>SUMIF(raadhus[LCA Category],"="&amp;'LCA Data'!$B47,raadhus[Eff. Mass (kg)])</f>
        <v>0</v>
      </c>
      <c r="S49" s="46">
        <f>SUMIF(anneks[LCA Category],"="&amp;'LCA Data'!$B47,anneks[Eff. Mass (kg)])</f>
        <v>0</v>
      </c>
    </row>
    <row r="50" spans="2:19">
      <c r="B50" s="163"/>
      <c r="C50" s="163"/>
      <c r="D50" s="163"/>
      <c r="E50" s="163"/>
      <c r="F50" s="163"/>
      <c r="R50" s="46">
        <f>SUMIF(raadhus[LCA Category],"="&amp;'LCA Data'!$B48,raadhus[Eff. Mass (kg)])</f>
        <v>0</v>
      </c>
      <c r="S50" s="46">
        <f>SUMIF(anneks[LCA Category],"="&amp;'LCA Data'!$B48,anneks[Eff. Mass (kg)])</f>
        <v>0</v>
      </c>
    </row>
    <row r="51" spans="2:19">
      <c r="B51" s="162"/>
      <c r="C51" s="162"/>
      <c r="D51" s="162"/>
      <c r="E51" s="162"/>
      <c r="F51" s="162"/>
      <c r="R51" s="46">
        <f>SUMIF(raadhus[LCA Category],"="&amp;'LCA Data'!$B49,raadhus[Eff. Mass (kg)])</f>
        <v>0</v>
      </c>
      <c r="S51" s="46">
        <f>SUMIF(anneks[LCA Category],"="&amp;'LCA Data'!$B49,anneks[Eff. Mass (kg)])</f>
        <v>0</v>
      </c>
    </row>
    <row r="52" spans="2:19">
      <c r="B52" s="162"/>
      <c r="C52" s="162"/>
      <c r="D52" s="162"/>
      <c r="E52" s="162"/>
      <c r="F52" s="162"/>
      <c r="R52" s="46">
        <f>SUMIF(raadhus[LCA Category],"="&amp;'LCA Data'!$B50,raadhus[Eff. Mass (kg)])</f>
        <v>0</v>
      </c>
      <c r="S52" s="46">
        <f>SUMIF(anneks[LCA Category],"="&amp;'LCA Data'!$B50,anneks[Eff. Mass (kg)])</f>
        <v>0</v>
      </c>
    </row>
    <row r="53" spans="2:19">
      <c r="B53" s="162"/>
      <c r="C53" s="162"/>
      <c r="D53" s="162"/>
      <c r="E53" s="162"/>
      <c r="F53" s="162"/>
      <c r="R53" s="46">
        <f>SUMIF(raadhus[LCA Category],"="&amp;'LCA Data'!$B51,raadhus[Eff. Mass (kg)])</f>
        <v>150</v>
      </c>
      <c r="S53" s="46">
        <f>SUMIF(anneks[LCA Category],"="&amp;'LCA Data'!$B51,anneks[Eff. Mass (kg)])</f>
        <v>189</v>
      </c>
    </row>
    <row r="54" spans="2:19">
      <c r="R54" s="46">
        <f>SUMIF(raadhus[LCA Category],"="&amp;'LCA Data'!$B52,raadhus[Eff. Mass (kg)])</f>
        <v>0</v>
      </c>
      <c r="S54" s="46">
        <f>SUMIF(anneks[LCA Category],"="&amp;'LCA Data'!$B52,anneks[Eff. Mass (kg)])</f>
        <v>0</v>
      </c>
    </row>
    <row r="55" spans="2:19">
      <c r="R55" s="46">
        <f>SUMIF(raadhus[LCA Category],"="&amp;'LCA Data'!$B53,raadhus[Eff. Mass (kg)])</f>
        <v>0</v>
      </c>
      <c r="S55" s="46">
        <f>SUMIF(anneks[LCA Category],"="&amp;'LCA Data'!$B53,anneks[Eff. Mass (kg)])</f>
        <v>0</v>
      </c>
    </row>
    <row r="56" spans="2:19">
      <c r="R56" s="46">
        <f>SUMIF(raadhus[LCA Category],"="&amp;'LCA Data'!$B54,raadhus[Eff. Mass (kg)])</f>
        <v>0</v>
      </c>
      <c r="S56" s="46">
        <f>SUMIF(anneks[LCA Category],"="&amp;'LCA Data'!$B54,anneks[Eff. Mass (kg)])</f>
        <v>24.254999999999999</v>
      </c>
    </row>
    <row r="57" spans="2:19">
      <c r="R57" s="46">
        <f>SUMIF(raadhus[LCA Category],"="&amp;'LCA Data'!$B55,raadhus[Eff. Mass (kg)])</f>
        <v>0</v>
      </c>
      <c r="S57" s="46">
        <f>SUMIF(anneks[LCA Category],"="&amp;'LCA Data'!$B55,anneks[Eff. Mass (kg)])</f>
        <v>0</v>
      </c>
    </row>
    <row r="58" spans="2:19">
      <c r="R58" s="46">
        <f>SUMIF(raadhus[LCA Category],"="&amp;'LCA Data'!$B56,raadhus[Eff. Mass (kg)])</f>
        <v>180.4</v>
      </c>
      <c r="S58" s="46">
        <f>SUMIF(anneks[LCA Category],"="&amp;'LCA Data'!$B56,anneks[Eff. Mass (kg)])</f>
        <v>25</v>
      </c>
    </row>
    <row r="59" spans="2:19">
      <c r="R59" s="46">
        <f>SUMIF(raadhus[LCA Category],"="&amp;'LCA Data'!$B57,raadhus[Eff. Mass (kg)])</f>
        <v>0</v>
      </c>
      <c r="S59" s="46">
        <f>SUMIF(anneks[LCA Category],"="&amp;'LCA Data'!$B57,anneks[Eff. Mass (kg)])</f>
        <v>0</v>
      </c>
    </row>
    <row r="60" spans="2:19">
      <c r="R60" s="46">
        <f>SUMIF(raadhus[LCA Category],"="&amp;'LCA Data'!$B58,raadhus[Eff. Mass (kg)])</f>
        <v>0</v>
      </c>
      <c r="S60" s="46">
        <f>SUMIF(anneks[LCA Category],"="&amp;'LCA Data'!$B58,anneks[Eff. Mass (kg)])</f>
        <v>0</v>
      </c>
    </row>
    <row r="61" spans="2:19">
      <c r="R61" s="46">
        <f>SUMIF(raadhus[LCA Category],"="&amp;'LCA Data'!$B59,raadhus[Eff. Mass (kg)])</f>
        <v>60</v>
      </c>
      <c r="S61" s="46">
        <f>SUMIF(anneks[LCA Category],"="&amp;'LCA Data'!$B59,anneks[Eff. Mass (kg)])</f>
        <v>0</v>
      </c>
    </row>
    <row r="62" spans="2:19">
      <c r="R62" s="46">
        <f>SUMIF(raadhus[LCA Category],"="&amp;'LCA Data'!$B60,raadhus[Eff. Mass (kg)])</f>
        <v>524.4</v>
      </c>
      <c r="S62" s="46">
        <f>SUMIF(anneks[LCA Category],"="&amp;'LCA Data'!$B60,anneks[Eff. Mass (kg)])</f>
        <v>174.79999999999998</v>
      </c>
    </row>
    <row r="63" spans="2:19">
      <c r="R63" s="46">
        <f>SUMIF(raadhus[LCA Category],"="&amp;'LCA Data'!$B61,raadhus[Eff. Mass (kg)])</f>
        <v>0</v>
      </c>
      <c r="S63" s="46">
        <f>SUMIF(anneks[LCA Category],"="&amp;'LCA Data'!$B61,anneks[Eff. Mass (kg)])</f>
        <v>0</v>
      </c>
    </row>
    <row r="64" spans="2:19">
      <c r="R64" s="46">
        <f>SUMIF(raadhus[LCA Category],"="&amp;'LCA Data'!$B62,raadhus[Eff. Mass (kg)])</f>
        <v>0</v>
      </c>
      <c r="S64" s="46">
        <f>SUMIF(anneks[LCA Category],"="&amp;'LCA Data'!$B62,anneks[Eff. Mass (kg)])</f>
        <v>0</v>
      </c>
    </row>
    <row r="65" spans="18:19">
      <c r="R65" s="46">
        <f>SUMIF(raadhus[LCA Category],"="&amp;'LCA Data'!$B63,raadhus[Eff. Mass (kg)])</f>
        <v>0</v>
      </c>
      <c r="S65" s="46">
        <f>SUMIF(anneks[LCA Category],"="&amp;'LCA Data'!$B63,anneks[Eff. Mass (kg)])</f>
        <v>0</v>
      </c>
    </row>
    <row r="66" spans="18:19">
      <c r="R66" s="46">
        <f>SUMIF(raadhus[LCA Category],"="&amp;'LCA Data'!$B64,raadhus[Eff. Mass (kg)])</f>
        <v>0</v>
      </c>
      <c r="S66" s="46">
        <f>SUMIF(anneks[LCA Category],"="&amp;'LCA Data'!$B64,anneks[Eff. Mass (kg)])</f>
        <v>0</v>
      </c>
    </row>
    <row r="67" spans="18:19">
      <c r="R67" s="46">
        <f>SUMIF(raadhus[LCA Category],"="&amp;'LCA Data'!$B65,raadhus[Eff. Mass (kg)])</f>
        <v>112</v>
      </c>
      <c r="S67" s="46">
        <f>SUMIF(anneks[LCA Category],"="&amp;'LCA Data'!$B65,anneks[Eff. Mass (kg)])</f>
        <v>0</v>
      </c>
    </row>
    <row r="68" spans="18:19">
      <c r="R68" s="46">
        <f>SUMIF(raadhus[LCA Category],"="&amp;'LCA Data'!$B66,raadhus[Eff. Mass (kg)])</f>
        <v>549</v>
      </c>
      <c r="S68" s="46">
        <f>SUMIF(anneks[LCA Category],"="&amp;'LCA Data'!$B66,anneks[Eff. Mass (kg)])</f>
        <v>478.8</v>
      </c>
    </row>
    <row r="69" spans="18:19">
      <c r="R69" s="46">
        <f>SUMIF(raadhus[LCA Category],"="&amp;'LCA Data'!$B67,raadhus[Eff. Mass (kg)])</f>
        <v>0</v>
      </c>
      <c r="S69" s="46">
        <f>SUMIF(anneks[LCA Category],"="&amp;'LCA Data'!$B67,anneks[Eff. Mass (kg)])</f>
        <v>0</v>
      </c>
    </row>
    <row r="70" spans="18:19">
      <c r="R70" s="46">
        <f>SUMIF(raadhus[LCA Category],"="&amp;'LCA Data'!$B68,raadhus[Eff. Mass (kg)])</f>
        <v>0</v>
      </c>
      <c r="S70" s="46">
        <f>SUMIF(anneks[LCA Category],"="&amp;'LCA Data'!$B68,anneks[Eff. Mass (kg)])</f>
        <v>0</v>
      </c>
    </row>
    <row r="71" spans="18:19">
      <c r="R71" s="46">
        <f>SUMIF(raadhus[LCA Category],"="&amp;'LCA Data'!$B69,raadhus[Eff. Mass (kg)])</f>
        <v>0</v>
      </c>
      <c r="S71" s="46">
        <f>SUMIF(anneks[LCA Category],"="&amp;'LCA Data'!$B69,anneks[Eff. Mass (kg)])</f>
        <v>0</v>
      </c>
    </row>
    <row r="72" spans="18:19">
      <c r="R72" s="46">
        <f>SUMIF(raadhus[LCA Category],"="&amp;'LCA Data'!$B70,raadhus[Eff. Mass (kg)])</f>
        <v>0</v>
      </c>
      <c r="S72" s="46">
        <f>SUMIF(anneks[LCA Category],"="&amp;'LCA Data'!$B70,anneks[Eff. Mass (kg)])</f>
        <v>0</v>
      </c>
    </row>
    <row r="73" spans="18:19">
      <c r="R73" s="46">
        <f>SUMIF(raadhus[LCA Category],"="&amp;'LCA Data'!$B71,raadhus[Eff. Mass (kg)])</f>
        <v>0</v>
      </c>
      <c r="S73" s="46">
        <f>SUMIF(anneks[LCA Category],"="&amp;'LCA Data'!$B71,anneks[Eff. Mass (kg)])</f>
        <v>0</v>
      </c>
    </row>
    <row r="74" spans="18:19">
      <c r="R74" s="46">
        <f>SUMIF(raadhus[LCA Category],"="&amp;'LCA Data'!$B72,raadhus[Eff. Mass (kg)])</f>
        <v>82.835999999999999</v>
      </c>
      <c r="S74" s="46">
        <f>SUMIF(anneks[LCA Category],"="&amp;'LCA Data'!$B72,anneks[Eff. Mass (kg)])</f>
        <v>76.345999999999989</v>
      </c>
    </row>
    <row r="75" spans="18:19">
      <c r="R75" s="46">
        <f>SUMIF(raadhus[LCA Category],"="&amp;'LCA Data'!$B73,raadhus[Eff. Mass (kg)])</f>
        <v>0</v>
      </c>
      <c r="S75" s="46">
        <f>SUMIF(anneks[LCA Category],"="&amp;'LCA Data'!$B73,anneks[Eff. Mass (kg)])</f>
        <v>0</v>
      </c>
    </row>
    <row r="76" spans="18:19">
      <c r="R76" s="46">
        <f>SUMIF(raadhus[LCA Category],"="&amp;'LCA Data'!$B74,raadhus[Eff. Mass (kg)])</f>
        <v>0</v>
      </c>
      <c r="S76" s="46">
        <f>SUMIF(anneks[LCA Category],"="&amp;'LCA Data'!$B74,anneks[Eff. Mass (kg)])</f>
        <v>0</v>
      </c>
    </row>
    <row r="77" spans="18:19">
      <c r="R77" s="46">
        <f>SUMIF(raadhus[LCA Category],"="&amp;'LCA Data'!$B75,raadhus[Eff. Mass (kg)])</f>
        <v>0</v>
      </c>
      <c r="S77" s="46">
        <f>SUMIF(anneks[LCA Category],"="&amp;'LCA Data'!$B75,anneks[Eff. Mass (kg)])</f>
        <v>0</v>
      </c>
    </row>
    <row r="78" spans="18:19">
      <c r="R78" s="46">
        <f>SUMIF(raadhus[LCA Category],"="&amp;'LCA Data'!$B76,raadhus[Eff. Mass (kg)])</f>
        <v>0</v>
      </c>
      <c r="S78" s="46">
        <f>SUMIF(anneks[LCA Category],"="&amp;'LCA Data'!$B76,anneks[Eff. Mass (kg)])</f>
        <v>0</v>
      </c>
    </row>
    <row r="79" spans="18:19">
      <c r="R79" s="46">
        <f>SUMIF(raadhus[LCA Category],"="&amp;'LCA Data'!$B77,raadhus[Eff. Mass (kg)])</f>
        <v>48</v>
      </c>
      <c r="S79" s="46">
        <f>SUMIF(anneks[LCA Category],"="&amp;'LCA Data'!$B77,anneks[Eff. Mass (kg)])</f>
        <v>120</v>
      </c>
    </row>
    <row r="80" spans="18:19">
      <c r="R80" s="46">
        <f>SUMIF(raadhus[LCA Category],"="&amp;'LCA Data'!$B78,raadhus[Eff. Mass (kg)])</f>
        <v>0</v>
      </c>
      <c r="S80" s="46">
        <f>SUMIF(anneks[LCA Category],"="&amp;'LCA Data'!$B78,anneks[Eff. Mass (kg)])</f>
        <v>0</v>
      </c>
    </row>
    <row r="81" spans="18:19">
      <c r="R81" s="46">
        <f>SUMIF(raadhus[LCA Category],"="&amp;'LCA Data'!$B79,raadhus[Eff. Mass (kg)])</f>
        <v>0</v>
      </c>
      <c r="S81" s="46">
        <f>SUMIF(anneks[LCA Category],"="&amp;'LCA Data'!$B79,anneks[Eff. Mass (kg)])</f>
        <v>67.257000000000005</v>
      </c>
    </row>
    <row r="82" spans="18:19">
      <c r="R82" s="46">
        <f>SUMIF(raadhus[LCA Category],"="&amp;'LCA Data'!$B80,raadhus[Eff. Mass (kg)])</f>
        <v>0</v>
      </c>
      <c r="S82" s="46">
        <f>SUMIF(anneks[LCA Category],"="&amp;'LCA Data'!$B80,anneks[Eff. Mass (kg)])</f>
        <v>0</v>
      </c>
    </row>
    <row r="83" spans="18:19">
      <c r="R83" s="46">
        <f>SUMIF(raadhus[LCA Category],"="&amp;'LCA Data'!$B81,raadhus[Eff. Mass (kg)])</f>
        <v>60</v>
      </c>
      <c r="S83" s="46">
        <f>SUMIF(anneks[LCA Category],"="&amp;'LCA Data'!$B81,anneks[Eff. Mass (kg)])</f>
        <v>57</v>
      </c>
    </row>
    <row r="84" spans="18:19">
      <c r="R84" s="46">
        <f>SUMIF(raadhus[LCA Category],"="&amp;'LCA Data'!$B82,raadhus[Eff. Mass (kg)])</f>
        <v>160</v>
      </c>
      <c r="S84" s="46">
        <f>SUMIF(anneks[LCA Category],"="&amp;'LCA Data'!$B82,anneks[Eff. Mass (kg)])</f>
        <v>82.355000000000004</v>
      </c>
    </row>
    <row r="85" spans="18:19">
      <c r="R85" s="46">
        <f>SUMIF(raadhus[LCA Category],"="&amp;'LCA Data'!$B83,raadhus[Eff. Mass (kg)])</f>
        <v>189.904</v>
      </c>
      <c r="S85" s="46">
        <f>SUMIF(anneks[LCA Category],"="&amp;'LCA Data'!$B83,anneks[Eff. Mass (kg)])</f>
        <v>170</v>
      </c>
    </row>
    <row r="86" spans="18:19">
      <c r="R86" s="46">
        <f>SUMIF(raadhus[LCA Category],"="&amp;'LCA Data'!$B84,raadhus[Eff. Mass (kg)])</f>
        <v>117</v>
      </c>
      <c r="S86" s="46">
        <f>SUMIF(anneks[LCA Category],"="&amp;'LCA Data'!$B84,anneks[Eff. Mass (kg)])</f>
        <v>31.407999999999998</v>
      </c>
    </row>
    <row r="87" spans="18:19">
      <c r="R87" s="46">
        <f>SUMIF(raadhus[LCA Category],"="&amp;'LCA Data'!$B85,raadhus[Eff. Mass (kg)])</f>
        <v>0</v>
      </c>
      <c r="S87" s="46">
        <f>SUMIF(anneks[LCA Category],"="&amp;'LCA Data'!$B85,anneks[Eff. Mass (kg)])</f>
        <v>0</v>
      </c>
    </row>
    <row r="88" spans="18:19">
      <c r="R88" s="46">
        <f>SUMIF(raadhus[LCA Category],"="&amp;'LCA Data'!$B86,raadhus[Eff. Mass (kg)])</f>
        <v>0</v>
      </c>
      <c r="S88" s="46">
        <f>SUMIF(anneks[LCA Category],"="&amp;'LCA Data'!$B86,anneks[Eff. Mass (kg)])</f>
        <v>0</v>
      </c>
    </row>
    <row r="89" spans="18:19">
      <c r="R89" s="46">
        <f>SUMIF(raadhus[LCA Category],"="&amp;'LCA Data'!$B87,raadhus[Eff. Mass (kg)])</f>
        <v>0</v>
      </c>
      <c r="S89" s="46">
        <f>SUMIF(anneks[LCA Category],"="&amp;'LCA Data'!$B87,anneks[Eff. Mass (kg)])</f>
        <v>0</v>
      </c>
    </row>
    <row r="90" spans="18:19">
      <c r="R90" s="46">
        <f>SUMIF(raadhus[LCA Category],"="&amp;'LCA Data'!$B88,raadhus[Eff. Mass (kg)])</f>
        <v>0</v>
      </c>
      <c r="S90" s="46">
        <f>SUMIF(anneks[LCA Category],"="&amp;'LCA Data'!$B88,anneks[Eff. Mass (kg)])</f>
        <v>0</v>
      </c>
    </row>
    <row r="91" spans="18:19">
      <c r="R91" s="46">
        <f>SUMIF(raadhus[LCA Category],"="&amp;'LCA Data'!$B89,raadhus[Eff. Mass (kg)])</f>
        <v>60</v>
      </c>
      <c r="S91" s="46">
        <f>SUMIF(anneks[LCA Category],"="&amp;'LCA Data'!$B89,anneks[Eff. Mass (kg)])</f>
        <v>430</v>
      </c>
    </row>
    <row r="92" spans="18:19">
      <c r="R92" s="46">
        <f>SUMIF(raadhus[LCA Category],"="&amp;'LCA Data'!$B90,raadhus[Eff. Mass (kg)])</f>
        <v>0</v>
      </c>
      <c r="S92" s="46">
        <f>SUMIF(anneks[LCA Category],"="&amp;'LCA Data'!$B90,anneks[Eff. Mass (kg)])</f>
        <v>0</v>
      </c>
    </row>
    <row r="93" spans="18:19">
      <c r="R93" s="46">
        <f>SUMIF(raadhus[LCA Category],"="&amp;'LCA Data'!$B91,raadhus[Eff. Mass (kg)])</f>
        <v>0</v>
      </c>
      <c r="S93" s="46">
        <f>SUMIF(anneks[LCA Category],"="&amp;'LCA Data'!$B91,anneks[Eff. Mass (kg)])</f>
        <v>0</v>
      </c>
    </row>
    <row r="94" spans="18:19">
      <c r="R94" s="46">
        <f>SUMIF(raadhus[LCA Category],"="&amp;'LCA Data'!$B92,raadhus[Eff. Mass (kg)])</f>
        <v>58.800000000000004</v>
      </c>
      <c r="S94" s="46">
        <f>SUMIF(anneks[LCA Category],"="&amp;'LCA Data'!$B92,anneks[Eff. Mass (kg)])</f>
        <v>120</v>
      </c>
    </row>
    <row r="95" spans="18:19">
      <c r="R95" s="46">
        <f>SUMIF(raadhus[LCA Category],"="&amp;'LCA Data'!$B93,raadhus[Eff. Mass (kg)])</f>
        <v>0</v>
      </c>
      <c r="S95" s="46">
        <f>SUMIF(anneks[LCA Category],"="&amp;'LCA Data'!$B93,anneks[Eff. Mass (kg)])</f>
        <v>0</v>
      </c>
    </row>
    <row r="96" spans="18:19">
      <c r="R96" s="46">
        <f>SUMIF(raadhus[LCA Category],"="&amp;'LCA Data'!$B94,raadhus[Eff. Mass (kg)])</f>
        <v>90</v>
      </c>
      <c r="S96" s="46">
        <f>SUMIF(anneks[LCA Category],"="&amp;'LCA Data'!$B94,anneks[Eff. Mass (kg)])</f>
        <v>290</v>
      </c>
    </row>
    <row r="97" spans="18:19">
      <c r="R97" s="46">
        <f>SUMIF(raadhus[LCA Category],"="&amp;'LCA Data'!$B95,raadhus[Eff. Mass (kg)])</f>
        <v>0</v>
      </c>
      <c r="S97" s="46">
        <f>SUMIF(anneks[LCA Category],"="&amp;'LCA Data'!$B95,anneks[Eff. Mass (kg)])</f>
        <v>0</v>
      </c>
    </row>
    <row r="98" spans="18:19">
      <c r="R98" s="46">
        <f>SUMIF(raadhus[LCA Category],"="&amp;'LCA Data'!$B96,raadhus[Eff. Mass (kg)])</f>
        <v>0</v>
      </c>
      <c r="S98" s="46">
        <f>SUMIF(anneks[LCA Category],"="&amp;'LCA Data'!$B96,anneks[Eff. Mass (kg)])</f>
        <v>109.9</v>
      </c>
    </row>
    <row r="99" spans="18:19">
      <c r="R99" s="46">
        <f>SUMIF(raadhus[LCA Category],"="&amp;'LCA Data'!$B97,raadhus[Eff. Mass (kg)])</f>
        <v>339</v>
      </c>
      <c r="S99" s="46">
        <f>SUMIF(anneks[LCA Category],"="&amp;'LCA Data'!$B97,anneks[Eff. Mass (kg)])</f>
        <v>520</v>
      </c>
    </row>
    <row r="100" spans="18:19">
      <c r="R100" s="46">
        <f>SUMIF(raadhus[LCA Category],"="&amp;'LCA Data'!$B98,raadhus[Eff. Mass (kg)])</f>
        <v>0</v>
      </c>
      <c r="S100" s="46">
        <f>SUMIF(anneks[LCA Category],"="&amp;'LCA Data'!$B98,anneks[Eff. Mass (kg)])</f>
        <v>0</v>
      </c>
    </row>
    <row r="101" spans="18:19">
      <c r="R101" s="46">
        <f>SUMIF(raadhus[LCA Category],"="&amp;'LCA Data'!$B99,raadhus[Eff. Mass (kg)])</f>
        <v>90</v>
      </c>
      <c r="S101" s="46">
        <f>SUMIF(anneks[LCA Category],"="&amp;'LCA Data'!$B99,anneks[Eff. Mass (kg)])</f>
        <v>176.4</v>
      </c>
    </row>
    <row r="102" spans="18:19">
      <c r="R102" s="46">
        <f>SUMIF(raadhus[LCA Category],"="&amp;'LCA Data'!$B100,raadhus[Eff. Mass (kg)])</f>
        <v>402</v>
      </c>
      <c r="S102" s="46">
        <f>SUMIF(anneks[LCA Category],"="&amp;'LCA Data'!$B100,anneks[Eff. Mass (kg)])</f>
        <v>839.2</v>
      </c>
    </row>
    <row r="103" spans="18:19">
      <c r="R103" s="46">
        <f>SUMIF(raadhus[LCA Category],"="&amp;'LCA Data'!$B101,raadhus[Eff. Mass (kg)])</f>
        <v>0</v>
      </c>
      <c r="S103" s="46">
        <f>SUMIF(anneks[LCA Category],"="&amp;'LCA Data'!$B101,anneks[Eff. Mass (kg)])</f>
        <v>0</v>
      </c>
    </row>
    <row r="104" spans="18:19">
      <c r="R104" s="46">
        <f>SUMIF(raadhus[LCA Category],"="&amp;'LCA Data'!$B102,raadhus[Eff. Mass (kg)])</f>
        <v>0</v>
      </c>
      <c r="S104" s="46">
        <f>SUMIF(anneks[LCA Category],"="&amp;'LCA Data'!$B102,anneks[Eff. Mass (kg)])</f>
        <v>0</v>
      </c>
    </row>
    <row r="105" spans="18:19">
      <c r="R105" s="46">
        <f>SUMIF(raadhus[LCA Category],"="&amp;'LCA Data'!$B103,raadhus[Eff. Mass (kg)])</f>
        <v>0</v>
      </c>
      <c r="S105" s="46">
        <f>SUMIF(anneks[LCA Category],"="&amp;'LCA Data'!$B103,anneks[Eff. Mass (kg)])</f>
        <v>0</v>
      </c>
    </row>
    <row r="106" spans="18:19">
      <c r="R106" s="46">
        <f>SUMIF(raadhus[LCA Category],"="&amp;'LCA Data'!$B104,raadhus[Eff. Mass (kg)])</f>
        <v>1416.1350000000002</v>
      </c>
      <c r="S106" s="46">
        <f>SUMIF(anneks[LCA Category],"="&amp;'LCA Data'!$B104,anneks[Eff. Mass (kg)])</f>
        <v>1774.29</v>
      </c>
    </row>
    <row r="107" spans="18:19">
      <c r="R107" s="46">
        <f>SUMIF(raadhus[LCA Category],"="&amp;'LCA Data'!$B105,raadhus[Eff. Mass (kg)])</f>
        <v>0</v>
      </c>
      <c r="S107" s="46">
        <f>SUMIF(anneks[LCA Category],"="&amp;'LCA Data'!$B105,anneks[Eff. Mass (kg)])</f>
        <v>0</v>
      </c>
    </row>
    <row r="108" spans="18:19">
      <c r="R108" s="46">
        <f>SUMIF(raadhus[LCA Category],"="&amp;'LCA Data'!$B106,raadhus[Eff. Mass (kg)])</f>
        <v>0</v>
      </c>
      <c r="S108" s="46">
        <f>SUMIF(anneks[LCA Category],"="&amp;'LCA Data'!$B106,anneks[Eff. Mass (kg)])</f>
        <v>0</v>
      </c>
    </row>
    <row r="109" spans="18:19">
      <c r="R109" s="46">
        <f>SUMIF(raadhus[LCA Category],"="&amp;'LCA Data'!$B107,raadhus[Eff. Mass (kg)])</f>
        <v>0</v>
      </c>
      <c r="S109" s="46">
        <f>SUMIF(anneks[LCA Category],"="&amp;'LCA Data'!$B107,anneks[Eff. Mass (kg)])</f>
        <v>0</v>
      </c>
    </row>
    <row r="110" spans="18:19">
      <c r="R110" s="46">
        <f>SUMIF(raadhus[LCA Category],"="&amp;'LCA Data'!$B108,raadhus[Eff. Mass (kg)])</f>
        <v>0</v>
      </c>
      <c r="S110" s="46">
        <f>SUMIF(anneks[LCA Category],"="&amp;'LCA Data'!$B108,anneks[Eff. Mass (kg)])</f>
        <v>0</v>
      </c>
    </row>
    <row r="111" spans="18:19">
      <c r="R111" s="46">
        <f>SUMIF(raadhus[LCA Category],"="&amp;'LCA Data'!$B109,raadhus[Eff. Mass (kg)])</f>
        <v>0</v>
      </c>
      <c r="S111" s="46">
        <f>SUMIF(anneks[LCA Category],"="&amp;'LCA Data'!$B109,anneks[Eff. Mass (kg)])</f>
        <v>0</v>
      </c>
    </row>
    <row r="112" spans="18:19">
      <c r="R112" s="46">
        <f>SUMIF(raadhus[LCA Category],"="&amp;'LCA Data'!$B110,raadhus[Eff. Mass (kg)])</f>
        <v>0</v>
      </c>
      <c r="S112" s="46">
        <f>SUMIF(anneks[LCA Category],"="&amp;'LCA Data'!$B110,anneks[Eff. Mass (kg)])</f>
        <v>0</v>
      </c>
    </row>
    <row r="113" spans="18:19">
      <c r="R113" s="46">
        <f>SUMIF(raadhus[LCA Category],"="&amp;'LCA Data'!$B111,raadhus[Eff. Mass (kg)])</f>
        <v>0</v>
      </c>
      <c r="S113" s="46">
        <f>SUMIF(anneks[LCA Category],"="&amp;'LCA Data'!$B111,anneks[Eff. Mass (kg)])</f>
        <v>0</v>
      </c>
    </row>
    <row r="114" spans="18:19">
      <c r="R114" s="46">
        <f>SUMIF(raadhus[LCA Category],"="&amp;'LCA Data'!$B112,raadhus[Eff. Mass (kg)])</f>
        <v>0</v>
      </c>
      <c r="S114" s="46">
        <f>SUMIF(anneks[LCA Category],"="&amp;'LCA Data'!$B112,anneks[Eff. Mass (kg)])</f>
        <v>0</v>
      </c>
    </row>
    <row r="115" spans="18:19">
      <c r="R115" s="46">
        <f>SUMIF(raadhus[LCA Category],"="&amp;'LCA Data'!$B113,raadhus[Eff. Mass (kg)])</f>
        <v>0</v>
      </c>
      <c r="S115" s="46">
        <f>SUMIF(anneks[LCA Category],"="&amp;'LCA Data'!$B113,anneks[Eff. Mass (kg)])</f>
        <v>0</v>
      </c>
    </row>
    <row r="116" spans="18:19">
      <c r="R116" s="46">
        <f>SUMIF(raadhus[LCA Category],"="&amp;'LCA Data'!$B114,raadhus[Eff. Mass (kg)])</f>
        <v>0</v>
      </c>
      <c r="S116" s="46">
        <f>SUMIF(anneks[LCA Category],"="&amp;'LCA Data'!$B114,anneks[Eff. Mass (kg)])</f>
        <v>0</v>
      </c>
    </row>
    <row r="117" spans="18:19">
      <c r="R117" s="46">
        <f>SUMIF(raadhus[LCA Category],"="&amp;'LCA Data'!$B115,raadhus[Eff. Mass (kg)])</f>
        <v>0</v>
      </c>
      <c r="S117" s="46">
        <f>SUMIF(anneks[LCA Category],"="&amp;'LCA Data'!$B115,anneks[Eff. Mass (kg)])</f>
        <v>0</v>
      </c>
    </row>
    <row r="118" spans="18:19">
      <c r="R118" s="46">
        <f>SUMIF(raadhus[LCA Category],"="&amp;'LCA Data'!$B116,raadhus[Eff. Mass (kg)])</f>
        <v>0</v>
      </c>
      <c r="S118" s="46">
        <f>SUMIF(anneks[LCA Category],"="&amp;'LCA Data'!$B116,anneks[Eff. Mass (kg)])</f>
        <v>0</v>
      </c>
    </row>
    <row r="119" spans="18:19">
      <c r="R119" s="46">
        <f>SUMIF(raadhus[LCA Category],"="&amp;'LCA Data'!$B117,raadhus[Eff. Mass (kg)])</f>
        <v>0</v>
      </c>
      <c r="S119" s="46">
        <f>SUMIF(anneks[LCA Category],"="&amp;'LCA Data'!$B117,anneks[Eff. Mass (kg)])</f>
        <v>0</v>
      </c>
    </row>
    <row r="120" spans="18:19">
      <c r="R120" s="46">
        <f>SUMIF(raadhus[LCA Category],"="&amp;'LCA Data'!$B118,raadhus[Eff. Mass (kg)])</f>
        <v>0</v>
      </c>
      <c r="S120" s="46">
        <f>SUMIF(anneks[LCA Category],"="&amp;'LCA Data'!$B118,anneks[Eff. Mass (kg)])</f>
        <v>0</v>
      </c>
    </row>
    <row r="121" spans="18:19">
      <c r="R121" s="46">
        <f>SUMIF(raadhus[LCA Category],"="&amp;'LCA Data'!$B119,raadhus[Eff. Mass (kg)])</f>
        <v>0</v>
      </c>
      <c r="S121" s="46">
        <f>SUMIF(anneks[LCA Category],"="&amp;'LCA Data'!$B119,anneks[Eff. Mass (kg)])</f>
        <v>0</v>
      </c>
    </row>
    <row r="122" spans="18:19">
      <c r="R122" s="46">
        <f>SUMIF(raadhus[LCA Category],"="&amp;'LCA Data'!$B120,raadhus[Eff. Mass (kg)])</f>
        <v>0</v>
      </c>
      <c r="S122" s="46">
        <f>SUMIF(anneks[LCA Category],"="&amp;'LCA Data'!$B120,anneks[Eff. Mass (kg)])</f>
        <v>0</v>
      </c>
    </row>
    <row r="123" spans="18:19">
      <c r="R123" s="46">
        <f>SUMIF(raadhus[LCA Category],"="&amp;'LCA Data'!$B121,raadhus[Eff. Mass (kg)])</f>
        <v>43</v>
      </c>
      <c r="S123" s="46">
        <f>SUMIF(anneks[LCA Category],"="&amp;'LCA Data'!$B121,anneks[Eff. Mass (kg)])</f>
        <v>0</v>
      </c>
    </row>
    <row r="124" spans="18:19">
      <c r="R124" s="46">
        <f>SUMIF(raadhus[LCA Category],"="&amp;'LCA Data'!$B122,raadhus[Eff. Mass (kg)])</f>
        <v>0</v>
      </c>
      <c r="S124" s="46">
        <f>SUMIF(anneks[LCA Category],"="&amp;'LCA Data'!$B122,anneks[Eff. Mass (kg)])</f>
        <v>0</v>
      </c>
    </row>
    <row r="125" spans="18:19">
      <c r="R125" s="46">
        <f>SUMIF(raadhus[LCA Category],"="&amp;'LCA Data'!$B123,raadhus[Eff. Mass (kg)])</f>
        <v>0</v>
      </c>
      <c r="S125" s="46">
        <f>SUMIF(anneks[LCA Category],"="&amp;'LCA Data'!$B123,anneks[Eff. Mass (kg)])</f>
        <v>0</v>
      </c>
    </row>
    <row r="126" spans="18:19">
      <c r="R126" s="46">
        <f>SUMIF(raadhus[LCA Category],"="&amp;'LCA Data'!$B124,raadhus[Eff. Mass (kg)])</f>
        <v>0</v>
      </c>
      <c r="S126" s="46">
        <f>SUMIF(anneks[LCA Category],"="&amp;'LCA Data'!$B124,anneks[Eff. Mass (kg)])</f>
        <v>0</v>
      </c>
    </row>
    <row r="127" spans="18:19">
      <c r="R127" s="46">
        <f>SUMIF(raadhus[LCA Category],"="&amp;'LCA Data'!$B125,raadhus[Eff. Mass (kg)])</f>
        <v>0</v>
      </c>
      <c r="S127" s="46">
        <f>SUMIF(anneks[LCA Category],"="&amp;'LCA Data'!$B125,anneks[Eff. Mass (kg)])</f>
        <v>0</v>
      </c>
    </row>
    <row r="128" spans="18:19">
      <c r="R128" s="46">
        <f>SUMIF(raadhus[LCA Category],"="&amp;'LCA Data'!$B126,raadhus[Eff. Mass (kg)])</f>
        <v>0</v>
      </c>
      <c r="S128" s="46">
        <f>SUMIF(anneks[LCA Category],"="&amp;'LCA Data'!$B126,anneks[Eff. Mass (kg)])</f>
        <v>0</v>
      </c>
    </row>
    <row r="129" spans="18:19">
      <c r="R129" s="46">
        <f>SUMIF(raadhus[LCA Category],"="&amp;'LCA Data'!$B127,raadhus[Eff. Mass (kg)])</f>
        <v>0</v>
      </c>
      <c r="S129" s="46">
        <f>SUMIF(anneks[LCA Category],"="&amp;'LCA Data'!$B127,anneks[Eff. Mass (kg)])</f>
        <v>1440</v>
      </c>
    </row>
    <row r="130" spans="18:19">
      <c r="R130" s="46">
        <f>SUMIF(raadhus[LCA Category],"="&amp;'LCA Data'!$B128,raadhus[Eff. Mass (kg)])</f>
        <v>0</v>
      </c>
      <c r="S130" s="46">
        <f>SUMIF(anneks[LCA Category],"="&amp;'LCA Data'!$B128,anneks[Eff. Mass (kg)])</f>
        <v>0</v>
      </c>
    </row>
    <row r="131" spans="18:19">
      <c r="R131" s="46">
        <f>SUMIF(raadhus[LCA Category],"="&amp;'LCA Data'!$B129,raadhus[Eff. Mass (kg)])</f>
        <v>0</v>
      </c>
      <c r="S131" s="46">
        <f>SUMIF(anneks[LCA Category],"="&amp;'LCA Data'!$B129,anneks[Eff. Mass (kg)])</f>
        <v>390</v>
      </c>
    </row>
    <row r="132" spans="18:19">
      <c r="R132" s="46">
        <f>SUMIF(raadhus[LCA Category],"="&amp;'LCA Data'!$B130,raadhus[Eff. Mass (kg)])</f>
        <v>18</v>
      </c>
      <c r="S132" s="46">
        <f>SUMIF(anneks[LCA Category],"="&amp;'LCA Data'!$B130,anneks[Eff. Mass (kg)])</f>
        <v>75</v>
      </c>
    </row>
    <row r="133" spans="18:19">
      <c r="R133" s="46">
        <f>SUMIF(raadhus[LCA Category],"="&amp;'LCA Data'!$B131,raadhus[Eff. Mass (kg)])</f>
        <v>0</v>
      </c>
      <c r="S133" s="46">
        <f>SUMIF(anneks[LCA Category],"="&amp;'LCA Data'!$B131,anneks[Eff. Mass (kg)])</f>
        <v>0</v>
      </c>
    </row>
    <row r="134" spans="18:19">
      <c r="R134" s="46">
        <f>SUMIF(raadhus[LCA Category],"="&amp;'LCA Data'!$B132,raadhus[Eff. Mass (kg)])</f>
        <v>0</v>
      </c>
      <c r="S134" s="46">
        <f>SUMIF(anneks[LCA Category],"="&amp;'LCA Data'!$B132,anneks[Eff. Mass (kg)])</f>
        <v>0</v>
      </c>
    </row>
    <row r="135" spans="18:19">
      <c r="R135" s="46">
        <f>SUMIF(raadhus[LCA Category],"="&amp;'LCA Data'!$B133,raadhus[Eff. Mass (kg)])</f>
        <v>0</v>
      </c>
      <c r="S135" s="46">
        <f>SUMIF(anneks[LCA Category],"="&amp;'LCA Data'!$B133,anneks[Eff. Mass (kg)])</f>
        <v>0</v>
      </c>
    </row>
    <row r="136" spans="18:19">
      <c r="R136" s="46">
        <f>SUMIF(raadhus[LCA Category],"="&amp;'LCA Data'!$B134,raadhus[Eff. Mass (kg)])</f>
        <v>0</v>
      </c>
      <c r="S136" s="46">
        <f>SUMIF(anneks[LCA Category],"="&amp;'LCA Data'!$B134,anneks[Eff. Mass (kg)])</f>
        <v>0</v>
      </c>
    </row>
    <row r="137" spans="18:19">
      <c r="R137" s="46">
        <f>SUMIF(raadhus[LCA Category],"="&amp;'LCA Data'!$B135,raadhus[Eff. Mass (kg)])</f>
        <v>30</v>
      </c>
      <c r="S137" s="46">
        <f>SUMIF(anneks[LCA Category],"="&amp;'LCA Data'!$B135,anneks[Eff. Mass (kg)])</f>
        <v>0</v>
      </c>
    </row>
    <row r="138" spans="18:19">
      <c r="R138" s="46">
        <f>SUMIF(raadhus[LCA Category],"="&amp;'LCA Data'!$B136,raadhus[Eff. Mass (kg)])</f>
        <v>0</v>
      </c>
      <c r="S138" s="46">
        <f>SUMIF(anneks[LCA Category],"="&amp;'LCA Data'!$B136,anneks[Eff. Mass (kg)])</f>
        <v>0</v>
      </c>
    </row>
    <row r="139" spans="18:19">
      <c r="R139" s="46">
        <f>SUMIF(raadhus[LCA Category],"="&amp;'LCA Data'!$B137,raadhus[Eff. Mass (kg)])</f>
        <v>1260</v>
      </c>
      <c r="S139" s="46">
        <f>SUMIF(anneks[LCA Category],"="&amp;'LCA Data'!$B137,anneks[Eff. Mass (kg)])</f>
        <v>0</v>
      </c>
    </row>
    <row r="140" spans="18:19">
      <c r="R140" s="46">
        <f>SUMIF(raadhus[LCA Category],"="&amp;'LCA Data'!$B138,raadhus[Eff. Mass (kg)])</f>
        <v>75</v>
      </c>
      <c r="S140" s="46">
        <f>SUMIF(anneks[LCA Category],"="&amp;'LCA Data'!$B138,anneks[Eff. Mass (kg)])</f>
        <v>0</v>
      </c>
    </row>
    <row r="141" spans="18:19">
      <c r="R141" s="46">
        <f>SUMIF(raadhus[LCA Category],"="&amp;'LCA Data'!$B139,raadhus[Eff. Mass (kg)])</f>
        <v>0</v>
      </c>
      <c r="S141" s="46">
        <f>SUMIF(anneks[LCA Category],"="&amp;'LCA Data'!$B139,anneks[Eff. Mass (kg)])</f>
        <v>257.39999999999998</v>
      </c>
    </row>
    <row r="142" spans="18:19">
      <c r="R142" s="46">
        <f>SUMIF(raadhus[LCA Category],"="&amp;'LCA Data'!$B140,raadhus[Eff. Mass (kg)])</f>
        <v>0</v>
      </c>
      <c r="S142" s="46">
        <f>SUMIF(anneks[LCA Category],"="&amp;'LCA Data'!$B140,anneks[Eff. Mass (kg)])</f>
        <v>0</v>
      </c>
    </row>
    <row r="143" spans="18:19">
      <c r="R143" s="46">
        <f>SUMIF(raadhus[LCA Category],"="&amp;'LCA Data'!$B141,raadhus[Eff. Mass (kg)])</f>
        <v>0</v>
      </c>
      <c r="S143" s="46">
        <f>SUMIF(anneks[LCA Category],"="&amp;'LCA Data'!$B141,anneks[Eff. Mass (kg)])</f>
        <v>0</v>
      </c>
    </row>
    <row r="144" spans="18:19">
      <c r="R144" s="46">
        <f>SUMIF(raadhus[LCA Category],"="&amp;'LCA Data'!$B142,raadhus[Eff. Mass (kg)])</f>
        <v>0</v>
      </c>
      <c r="S144" s="46">
        <f>SUMIF(anneks[LCA Category],"="&amp;'LCA Data'!$B142,anneks[Eff. Mass (kg)])</f>
        <v>0</v>
      </c>
    </row>
    <row r="145" spans="18:19">
      <c r="R145" s="46">
        <f>SUMIF(raadhus[LCA Category],"="&amp;'LCA Data'!$B143,raadhus[Eff. Mass (kg)])</f>
        <v>0</v>
      </c>
      <c r="S145" s="46">
        <f>SUMIF(anneks[LCA Category],"="&amp;'LCA Data'!$B143,anneks[Eff. Mass (kg)])</f>
        <v>0</v>
      </c>
    </row>
    <row r="146" spans="18:19">
      <c r="R146" s="46">
        <f>SUMIF(raadhus[LCA Category],"="&amp;'LCA Data'!$B144,raadhus[Eff. Mass (kg)])</f>
        <v>0</v>
      </c>
      <c r="S146" s="46">
        <f>SUMIF(anneks[LCA Category],"="&amp;'LCA Data'!$B144,anneks[Eff. Mass (kg)])</f>
        <v>0</v>
      </c>
    </row>
    <row r="147" spans="18:19">
      <c r="R147" s="46">
        <f>SUMIF(raadhus[LCA Category],"="&amp;'LCA Data'!$B145,raadhus[Eff. Mass (kg)])</f>
        <v>0</v>
      </c>
      <c r="S147" s="46">
        <f>SUMIF(anneks[LCA Category],"="&amp;'LCA Data'!$B145,anneks[Eff. Mass (kg)])</f>
        <v>0</v>
      </c>
    </row>
    <row r="148" spans="18:19">
      <c r="R148" s="46">
        <f>SUMIF(raadhus[LCA Category],"="&amp;'LCA Data'!$B146,raadhus[Eff. Mass (kg)])</f>
        <v>0</v>
      </c>
      <c r="S148" s="46">
        <f>SUMIF(anneks[LCA Category],"="&amp;'LCA Data'!$B146,anneks[Eff. Mass (kg)])</f>
        <v>0</v>
      </c>
    </row>
    <row r="149" spans="18:19">
      <c r="R149" s="46">
        <f>SUMIF(raadhus[LCA Category],"="&amp;'LCA Data'!$B147,raadhus[Eff. Mass (kg)])</f>
        <v>0</v>
      </c>
      <c r="S149" s="46">
        <f>SUMIF(anneks[LCA Category],"="&amp;'LCA Data'!$B147,anneks[Eff. Mass (kg)])</f>
        <v>0</v>
      </c>
    </row>
    <row r="150" spans="18:19">
      <c r="R150" s="46">
        <f>SUMIF(raadhus[LCA Category],"="&amp;'LCA Data'!$B148,raadhus[Eff. Mass (kg)])</f>
        <v>0</v>
      </c>
      <c r="S150" s="46">
        <f>SUMIF(anneks[LCA Category],"="&amp;'LCA Data'!$B148,anneks[Eff. Mass (kg)])</f>
        <v>0</v>
      </c>
    </row>
    <row r="151" spans="18:19">
      <c r="R151" s="46">
        <f>SUMIF(raadhus[LCA Category],"="&amp;'LCA Data'!$B149,raadhus[Eff. Mass (kg)])</f>
        <v>0</v>
      </c>
      <c r="S151" s="46">
        <f>SUMIF(anneks[LCA Category],"="&amp;'LCA Data'!$B149,anneks[Eff. Mass (kg)])</f>
        <v>0</v>
      </c>
    </row>
    <row r="152" spans="18:19">
      <c r="R152" s="46">
        <f>SUMIF(raadhus[LCA Category],"="&amp;'LCA Data'!$B150,raadhus[Eff. Mass (kg)])</f>
        <v>40.5</v>
      </c>
      <c r="S152" s="46">
        <f>SUMIF(anneks[LCA Category],"="&amp;'LCA Data'!$B150,anneks[Eff. Mass (kg)])</f>
        <v>0</v>
      </c>
    </row>
    <row r="153" spans="18:19">
      <c r="R153" s="46">
        <f>SUMIF(raadhus[LCA Category],"="&amp;'LCA Data'!$B151,raadhus[Eff. Mass (kg)])</f>
        <v>0</v>
      </c>
      <c r="S153" s="46">
        <f>SUMIF(anneks[LCA Category],"="&amp;'LCA Data'!$B151,anneks[Eff. Mass (kg)])</f>
        <v>0</v>
      </c>
    </row>
    <row r="154" spans="18:19">
      <c r="R154" s="46">
        <f>SUMIF(raadhus[LCA Category],"="&amp;'LCA Data'!$B152,raadhus[Eff. Mass (kg)])</f>
        <v>0</v>
      </c>
      <c r="S154" s="46">
        <f>SUMIF(anneks[LCA Category],"="&amp;'LCA Data'!$B152,anneks[Eff. Mass (kg)])</f>
        <v>0</v>
      </c>
    </row>
    <row r="155" spans="18:19">
      <c r="R155" s="46">
        <f>SUMIF(raadhus[LCA Category],"="&amp;'LCA Data'!$B153,raadhus[Eff. Mass (kg)])</f>
        <v>0</v>
      </c>
      <c r="S155" s="46">
        <f>SUMIF(anneks[LCA Category],"="&amp;'LCA Data'!$B153,anneks[Eff. Mass (kg)])</f>
        <v>0</v>
      </c>
    </row>
    <row r="156" spans="18:19">
      <c r="R156" s="46">
        <f>SUMIF(raadhus[LCA Category],"="&amp;'LCA Data'!$B154,raadhus[Eff. Mass (kg)])</f>
        <v>0</v>
      </c>
      <c r="S156" s="46">
        <f>SUMIF(anneks[LCA Category],"="&amp;'LCA Data'!$B154,anneks[Eff. Mass (kg)])</f>
        <v>0</v>
      </c>
    </row>
    <row r="157" spans="18:19">
      <c r="R157" s="46">
        <f>SUMIF(raadhus[LCA Category],"="&amp;'LCA Data'!$B155,raadhus[Eff. Mass (kg)])</f>
        <v>491.7</v>
      </c>
      <c r="S157" s="46">
        <f>SUMIF(anneks[LCA Category],"="&amp;'LCA Data'!$B155,anneks[Eff. Mass (kg)])</f>
        <v>107</v>
      </c>
    </row>
    <row r="158" spans="18:19">
      <c r="R158" s="46">
        <f>SUMIF(raadhus[LCA Category],"="&amp;'LCA Data'!$B156,raadhus[Eff. Mass (kg)])</f>
        <v>0</v>
      </c>
      <c r="S158" s="46">
        <f>SUMIF(anneks[LCA Category],"="&amp;'LCA Data'!$B156,anneks[Eff. Mass (kg)])</f>
        <v>0</v>
      </c>
    </row>
    <row r="159" spans="18:19">
      <c r="R159" s="46">
        <f>SUMIF(raadhus[LCA Category],"="&amp;'LCA Data'!$B157,raadhus[Eff. Mass (kg)])</f>
        <v>0</v>
      </c>
      <c r="S159" s="46">
        <f>SUMIF(anneks[LCA Category],"="&amp;'LCA Data'!$B157,anneks[Eff. Mass (kg)])</f>
        <v>0</v>
      </c>
    </row>
    <row r="160" spans="18:19">
      <c r="R160" s="46">
        <f>SUMIF(raadhus[LCA Category],"="&amp;'LCA Data'!$B158,raadhus[Eff. Mass (kg)])</f>
        <v>0</v>
      </c>
      <c r="S160" s="46">
        <f>SUMIF(anneks[LCA Category],"="&amp;'LCA Data'!$B158,anneks[Eff. Mass (kg)])</f>
        <v>0</v>
      </c>
    </row>
    <row r="161" spans="18:19">
      <c r="R161" s="46">
        <f>SUMIF(raadhus[LCA Category],"="&amp;'LCA Data'!$B159,raadhus[Eff. Mass (kg)])</f>
        <v>0</v>
      </c>
      <c r="S161" s="46">
        <f>SUMIF(anneks[LCA Category],"="&amp;'LCA Data'!$B159,anneks[Eff. Mass (kg)])</f>
        <v>0</v>
      </c>
    </row>
    <row r="162" spans="18:19">
      <c r="R162" s="46">
        <f>SUMIF(raadhus[LCA Category],"="&amp;'LCA Data'!$B160,raadhus[Eff. Mass (kg)])</f>
        <v>0</v>
      </c>
      <c r="S162" s="46">
        <f>SUMIF(anneks[LCA Category],"="&amp;'LCA Data'!$B160,anneks[Eff. Mass (kg)])</f>
        <v>0</v>
      </c>
    </row>
    <row r="163" spans="18:19">
      <c r="R163" s="46">
        <f>SUMIF(raadhus[LCA Category],"="&amp;'LCA Data'!$B161,raadhus[Eff. Mass (kg)])</f>
        <v>0</v>
      </c>
      <c r="S163" s="46">
        <f>SUMIF(anneks[LCA Category],"="&amp;'LCA Data'!$B161,anneks[Eff. Mass (kg)])</f>
        <v>0</v>
      </c>
    </row>
    <row r="164" spans="18:19">
      <c r="R164" s="46">
        <f>SUMIF(raadhus[LCA Category],"="&amp;'LCA Data'!$B162,raadhus[Eff. Mass (kg)])</f>
        <v>0</v>
      </c>
      <c r="S164" s="46">
        <f>SUMIF(anneks[LCA Category],"="&amp;'LCA Data'!$B162,anneks[Eff. Mass (kg)])</f>
        <v>0</v>
      </c>
    </row>
    <row r="165" spans="18:19">
      <c r="R165" s="46">
        <f>SUMIF(raadhus[LCA Category],"="&amp;'LCA Data'!$B163,raadhus[Eff. Mass (kg)])</f>
        <v>0</v>
      </c>
      <c r="S165" s="46">
        <f>SUMIF(anneks[LCA Category],"="&amp;'LCA Data'!$B163,anneks[Eff. Mass (kg)])</f>
        <v>0</v>
      </c>
    </row>
    <row r="166" spans="18:19">
      <c r="R166" s="46">
        <f>SUMIF(raadhus[LCA Category],"="&amp;'LCA Data'!$B164,raadhus[Eff. Mass (kg)])</f>
        <v>0</v>
      </c>
      <c r="S166" s="46">
        <f>SUMIF(anneks[LCA Category],"="&amp;'LCA Data'!$B164,anneks[Eff. Mass (kg)])</f>
        <v>0</v>
      </c>
    </row>
    <row r="167" spans="18:19">
      <c r="R167" s="46">
        <f>SUMIF(raadhus[LCA Category],"="&amp;'LCA Data'!$B165,raadhus[Eff. Mass (kg)])</f>
        <v>0</v>
      </c>
      <c r="S167" s="46">
        <f>SUMIF(anneks[LCA Category],"="&amp;'LCA Data'!$B165,anneks[Eff. Mass (kg)])</f>
        <v>0</v>
      </c>
    </row>
    <row r="168" spans="18:19">
      <c r="R168" s="46">
        <f>SUMIF(raadhus[LCA Category],"="&amp;'LCA Data'!$B166,raadhus[Eff. Mass (kg)])</f>
        <v>0</v>
      </c>
      <c r="S168" s="46">
        <f>SUMIF(anneks[LCA Category],"="&amp;'LCA Data'!$B166,anneks[Eff. Mass (kg)])</f>
        <v>0</v>
      </c>
    </row>
    <row r="169" spans="18:19">
      <c r="R169" s="46">
        <f>SUMIF(raadhus[LCA Category],"="&amp;'LCA Data'!$B167,raadhus[Eff. Mass (kg)])</f>
        <v>0</v>
      </c>
      <c r="S169" s="46">
        <f>SUMIF(anneks[LCA Category],"="&amp;'LCA Data'!$B167,anneks[Eff. Mass (kg)])</f>
        <v>0</v>
      </c>
    </row>
    <row r="170" spans="18:19">
      <c r="R170" s="46">
        <f>SUMIF(raadhus[LCA Category],"="&amp;'LCA Data'!$B168,raadhus[Eff. Mass (kg)])</f>
        <v>0</v>
      </c>
      <c r="S170" s="46">
        <f>SUMIF(anneks[LCA Category],"="&amp;'LCA Data'!$B168,anneks[Eff. Mass (kg)])</f>
        <v>0</v>
      </c>
    </row>
    <row r="171" spans="18:19">
      <c r="R171" s="46">
        <f>SUMIF(raadhus[LCA Category],"="&amp;'LCA Data'!$B169,raadhus[Eff. Mass (kg)])</f>
        <v>0.4</v>
      </c>
      <c r="S171" s="46">
        <f>SUMIF(anneks[LCA Category],"="&amp;'LCA Data'!$B169,anneks[Eff. Mass (kg)])</f>
        <v>8</v>
      </c>
    </row>
  </sheetData>
  <sortState ref="L28:O46">
    <sortCondition ref="M5:M23"/>
  </sortState>
  <mergeCells count="23">
    <mergeCell ref="B45:F50"/>
    <mergeCell ref="I35:O35"/>
    <mergeCell ref="I36:O38"/>
    <mergeCell ref="I39:O40"/>
    <mergeCell ref="B41:F44"/>
    <mergeCell ref="B35:F35"/>
    <mergeCell ref="B36:F37"/>
    <mergeCell ref="B38:F40"/>
    <mergeCell ref="B25:D28"/>
    <mergeCell ref="B29:D34"/>
    <mergeCell ref="B1:O1"/>
    <mergeCell ref="F27:J29"/>
    <mergeCell ref="F31:J32"/>
    <mergeCell ref="F30:J30"/>
    <mergeCell ref="F3:J3"/>
    <mergeCell ref="G4:H4"/>
    <mergeCell ref="I4:J4"/>
    <mergeCell ref="L29:O29"/>
    <mergeCell ref="B3:D3"/>
    <mergeCell ref="L3:O3"/>
    <mergeCell ref="L16:O16"/>
    <mergeCell ref="B14:D14"/>
    <mergeCell ref="F26:J26"/>
  </mergeCells>
  <pageMargins left="0.7" right="0.7" top="0.75" bottom="0.75" header="0.3" footer="0.3"/>
  <pageSetup orientation="portrait" r:id="rId1"/>
  <ignoredErrors>
    <ignoredError sqref="I5:I23" formula="1"/>
  </ignoredErrors>
</worksheet>
</file>

<file path=xl/worksheets/sheet2.xml><?xml version="1.0" encoding="utf-8"?>
<worksheet xmlns="http://schemas.openxmlformats.org/spreadsheetml/2006/main" xmlns:r="http://schemas.openxmlformats.org/officeDocument/2006/relationships">
  <sheetPr>
    <tabColor theme="9"/>
  </sheetPr>
  <dimension ref="A1:K16"/>
  <sheetViews>
    <sheetView workbookViewId="0"/>
  </sheetViews>
  <sheetFormatPr defaultRowHeight="15"/>
  <cols>
    <col min="1" max="1" width="1.5703125" style="52" customWidth="1"/>
    <col min="2" max="2" width="25.140625" style="46" customWidth="1"/>
    <col min="3" max="3" width="12.85546875" style="46" customWidth="1"/>
    <col min="4" max="4" width="9.140625" style="46"/>
    <col min="5" max="5" width="17" style="46" customWidth="1"/>
    <col min="6" max="6" width="12.42578125" style="46" customWidth="1"/>
    <col min="7" max="16384" width="9.140625" style="46"/>
  </cols>
  <sheetData>
    <row r="1" spans="2:11" ht="9" customHeight="1"/>
    <row r="2" spans="2:11" ht="15.75" customHeight="1" thickBot="1">
      <c r="B2" s="177" t="s">
        <v>1195</v>
      </c>
      <c r="C2" s="178"/>
      <c r="E2" s="163" t="s">
        <v>2251</v>
      </c>
      <c r="F2" s="163"/>
      <c r="G2" s="163"/>
      <c r="H2" s="163"/>
      <c r="I2" s="163"/>
      <c r="J2" s="163"/>
      <c r="K2" s="163"/>
    </row>
    <row r="3" spans="2:11" ht="15.75" thickTop="1">
      <c r="B3" s="53" t="s">
        <v>1193</v>
      </c>
      <c r="C3" s="154">
        <v>0.92500000000000004</v>
      </c>
      <c r="E3" s="163"/>
      <c r="F3" s="163"/>
      <c r="G3" s="163"/>
      <c r="H3" s="163"/>
      <c r="I3" s="163"/>
      <c r="J3" s="163"/>
      <c r="K3" s="163"/>
    </row>
    <row r="4" spans="2:11" ht="30" customHeight="1">
      <c r="B4" s="55" t="s">
        <v>2147</v>
      </c>
      <c r="C4" s="154">
        <v>0.1527</v>
      </c>
      <c r="E4" s="163"/>
      <c r="F4" s="163"/>
      <c r="G4" s="163"/>
      <c r="H4" s="163"/>
      <c r="I4" s="163"/>
      <c r="J4" s="163"/>
      <c r="K4" s="163"/>
    </row>
    <row r="5" spans="2:11">
      <c r="B5" s="53" t="s">
        <v>1194</v>
      </c>
      <c r="C5" s="54">
        <f>1-C3</f>
        <v>7.4999999999999956E-2</v>
      </c>
      <c r="E5" s="163"/>
      <c r="F5" s="163"/>
      <c r="G5" s="163"/>
      <c r="H5" s="163"/>
      <c r="I5" s="163"/>
      <c r="J5" s="163"/>
      <c r="K5" s="163"/>
    </row>
    <row r="6" spans="2:11" ht="30.75" thickBot="1">
      <c r="B6" s="56" t="s">
        <v>2148</v>
      </c>
      <c r="C6" s="155">
        <v>0.1497</v>
      </c>
      <c r="E6" s="163"/>
      <c r="F6" s="163"/>
      <c r="G6" s="163"/>
      <c r="H6" s="163"/>
      <c r="I6" s="163"/>
      <c r="J6" s="163"/>
      <c r="K6" s="163"/>
    </row>
    <row r="7" spans="2:11">
      <c r="B7" s="57" t="s">
        <v>2149</v>
      </c>
      <c r="C7" s="58">
        <f>C3*C4+C5*C6</f>
        <v>0.152475</v>
      </c>
      <c r="E7" s="163"/>
      <c r="F7" s="163"/>
      <c r="G7" s="163"/>
      <c r="H7" s="163"/>
      <c r="I7" s="163"/>
      <c r="J7" s="163"/>
      <c r="K7" s="163"/>
    </row>
    <row r="8" spans="2:11">
      <c r="E8" s="163"/>
      <c r="F8" s="163"/>
      <c r="G8" s="163"/>
      <c r="H8" s="163"/>
      <c r="I8" s="163"/>
      <c r="J8" s="163"/>
      <c r="K8" s="163"/>
    </row>
    <row r="9" spans="2:11" ht="15.75" thickBot="1">
      <c r="B9" s="167" t="s">
        <v>1383</v>
      </c>
      <c r="C9" s="169"/>
      <c r="E9" s="163"/>
      <c r="F9" s="163"/>
      <c r="G9" s="163"/>
      <c r="H9" s="163"/>
      <c r="I9" s="163"/>
      <c r="J9" s="163"/>
      <c r="K9" s="163"/>
    </row>
    <row r="10" spans="2:11" ht="15.75" thickTop="1">
      <c r="B10" s="53" t="s">
        <v>1385</v>
      </c>
      <c r="C10" s="154">
        <v>0.7</v>
      </c>
      <c r="E10" s="163"/>
      <c r="F10" s="163"/>
      <c r="G10" s="163"/>
      <c r="H10" s="163"/>
      <c r="I10" s="163"/>
      <c r="J10" s="163"/>
      <c r="K10" s="163"/>
    </row>
    <row r="11" spans="2:11" ht="63.75" customHeight="1">
      <c r="B11" s="55" t="s">
        <v>1386</v>
      </c>
      <c r="C11" s="154">
        <v>6.4</v>
      </c>
      <c r="E11" s="163"/>
      <c r="F11" s="163"/>
      <c r="G11" s="163"/>
      <c r="H11" s="163"/>
      <c r="I11" s="163"/>
      <c r="J11" s="163"/>
      <c r="K11" s="163"/>
    </row>
    <row r="12" spans="2:11">
      <c r="B12" s="60" t="s">
        <v>1031</v>
      </c>
      <c r="C12" s="156">
        <v>9</v>
      </c>
      <c r="D12" s="61"/>
      <c r="E12" s="163"/>
      <c r="F12" s="163"/>
      <c r="G12" s="163"/>
      <c r="H12" s="163"/>
      <c r="I12" s="163"/>
      <c r="J12" s="163"/>
      <c r="K12" s="163"/>
    </row>
    <row r="13" spans="2:11">
      <c r="B13" s="62"/>
      <c r="C13" s="62"/>
      <c r="E13" s="161"/>
      <c r="F13" s="161"/>
      <c r="G13" s="161"/>
      <c r="H13" s="161"/>
      <c r="I13" s="161"/>
    </row>
    <row r="14" spans="2:11">
      <c r="E14" s="161"/>
      <c r="F14" s="161"/>
      <c r="G14" s="161"/>
      <c r="H14" s="161"/>
      <c r="I14" s="161"/>
    </row>
    <row r="15" spans="2:11">
      <c r="E15" s="161"/>
      <c r="F15" s="161"/>
      <c r="G15" s="161"/>
      <c r="H15" s="161"/>
      <c r="I15" s="161"/>
    </row>
    <row r="16" spans="2:11">
      <c r="E16" s="161"/>
      <c r="F16" s="161"/>
      <c r="G16" s="161"/>
      <c r="H16" s="161"/>
      <c r="I16" s="161"/>
    </row>
  </sheetData>
  <mergeCells count="3">
    <mergeCell ref="B2:C2"/>
    <mergeCell ref="B9:C9"/>
    <mergeCell ref="E2:K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9"/>
  </sheetPr>
  <dimension ref="A1:F178"/>
  <sheetViews>
    <sheetView zoomScaleNormal="100" workbookViewId="0"/>
  </sheetViews>
  <sheetFormatPr defaultRowHeight="15"/>
  <cols>
    <col min="1" max="1" width="17.42578125" style="107" bestFit="1" customWidth="1"/>
    <col min="2" max="2" width="48.28515625" style="107" bestFit="1" customWidth="1"/>
    <col min="3" max="3" width="14.5703125" style="35" customWidth="1"/>
    <col min="4" max="4" width="16.7109375" style="35" customWidth="1"/>
    <col min="5" max="5" width="16.28515625" style="35" customWidth="1"/>
    <col min="6" max="6" width="15.140625" style="107" customWidth="1"/>
    <col min="7" max="16384" width="9.140625" style="107"/>
  </cols>
  <sheetData>
    <row r="1" spans="1:6" ht="45.75" thickBot="1">
      <c r="A1" s="36" t="s">
        <v>932</v>
      </c>
      <c r="B1" s="36" t="s">
        <v>933</v>
      </c>
      <c r="C1" s="37" t="s">
        <v>930</v>
      </c>
      <c r="D1" s="37" t="s">
        <v>1382</v>
      </c>
      <c r="E1" s="37" t="s">
        <v>1383</v>
      </c>
      <c r="F1" s="37" t="s">
        <v>1384</v>
      </c>
    </row>
    <row r="2" spans="1:6" ht="15.75" thickTop="1">
      <c r="A2" s="107" t="s">
        <v>1019</v>
      </c>
      <c r="B2" s="46" t="s">
        <v>1020</v>
      </c>
      <c r="C2" s="157">
        <v>43</v>
      </c>
      <c r="D2" s="47">
        <f>'Energy Conversion'!$C$7</f>
        <v>0.152475</v>
      </c>
      <c r="E2" s="48">
        <f>'Energy Conversion'!$C$11</f>
        <v>6.4</v>
      </c>
      <c r="F2" s="49">
        <f>C2*D2+E2</f>
        <v>12.956424999999999</v>
      </c>
    </row>
    <row r="3" spans="1:6">
      <c r="A3" s="46" t="s">
        <v>1019</v>
      </c>
      <c r="B3" s="46" t="s">
        <v>1021</v>
      </c>
      <c r="C3" s="157">
        <v>46</v>
      </c>
      <c r="D3" s="47">
        <f>'Energy Conversion'!$C$7</f>
        <v>0.152475</v>
      </c>
      <c r="E3" s="48">
        <f>'Energy Conversion'!$C$11</f>
        <v>6.4</v>
      </c>
      <c r="F3" s="49">
        <f>C3*D3+E3</f>
        <v>13.41385</v>
      </c>
    </row>
    <row r="4" spans="1:6">
      <c r="A4" s="46" t="s">
        <v>1019</v>
      </c>
      <c r="B4" s="46" t="s">
        <v>1022</v>
      </c>
      <c r="C4" s="157">
        <v>52</v>
      </c>
      <c r="D4" s="47">
        <f>'Energy Conversion'!$C$7</f>
        <v>0.152475</v>
      </c>
      <c r="E4" s="48">
        <f>'Energy Conversion'!$C$11</f>
        <v>6.4</v>
      </c>
      <c r="F4" s="49">
        <f>C4*D4+E4</f>
        <v>14.328700000000001</v>
      </c>
    </row>
    <row r="5" spans="1:6">
      <c r="A5" s="46" t="s">
        <v>1019</v>
      </c>
      <c r="B5" s="107" t="s">
        <v>2225</v>
      </c>
      <c r="C5" s="157">
        <v>30</v>
      </c>
      <c r="D5" s="47">
        <f>'Energy Conversion'!$C$7</f>
        <v>0.152475</v>
      </c>
      <c r="E5" s="48">
        <f>'Energy Conversion'!$C$11</f>
        <v>6.4</v>
      </c>
      <c r="F5" s="49">
        <f>C5*D5+E5</f>
        <v>10.974250000000001</v>
      </c>
    </row>
    <row r="6" spans="1:6">
      <c r="A6" s="46" t="s">
        <v>1019</v>
      </c>
      <c r="B6" s="46" t="s">
        <v>2193</v>
      </c>
      <c r="C6" s="157">
        <v>18</v>
      </c>
      <c r="D6" s="47">
        <f>'Energy Conversion'!$C$7</f>
        <v>0.152475</v>
      </c>
      <c r="E6" s="48">
        <f>'Energy Conversion'!$C$11</f>
        <v>6.4</v>
      </c>
      <c r="F6" s="49">
        <f>C6*D6+E6</f>
        <v>9.1445500000000006</v>
      </c>
    </row>
    <row r="7" spans="1:6">
      <c r="A7" s="46" t="s">
        <v>1019</v>
      </c>
      <c r="B7" s="50" t="s">
        <v>1176</v>
      </c>
      <c r="C7" s="48" t="s">
        <v>667</v>
      </c>
      <c r="D7" s="51" t="s">
        <v>667</v>
      </c>
      <c r="E7" s="48" t="s">
        <v>667</v>
      </c>
      <c r="F7" s="49">
        <f>AVERAGE(F2:F6)</f>
        <v>12.163555000000001</v>
      </c>
    </row>
    <row r="8" spans="1:6" collapsed="1">
      <c r="A8" s="46" t="s">
        <v>1023</v>
      </c>
      <c r="B8" s="46" t="s">
        <v>1024</v>
      </c>
      <c r="C8" s="157">
        <v>35</v>
      </c>
      <c r="D8" s="47">
        <f>'Energy Conversion'!$C$7</f>
        <v>0.152475</v>
      </c>
      <c r="E8" s="48">
        <v>0</v>
      </c>
      <c r="F8" s="49">
        <f>C8*D8+E8</f>
        <v>5.3366249999999997</v>
      </c>
    </row>
    <row r="9" spans="1:6">
      <c r="A9" s="46" t="s">
        <v>1023</v>
      </c>
      <c r="B9" s="46" t="s">
        <v>1025</v>
      </c>
      <c r="C9" s="157">
        <v>39</v>
      </c>
      <c r="D9" s="47">
        <f>'Energy Conversion'!$C$7</f>
        <v>0.152475</v>
      </c>
      <c r="E9" s="48">
        <v>0</v>
      </c>
      <c r="F9" s="49">
        <f>C9*D9+E9</f>
        <v>5.9465250000000003</v>
      </c>
    </row>
    <row r="10" spans="1:6">
      <c r="A10" s="46" t="s">
        <v>1023</v>
      </c>
      <c r="B10" s="46" t="s">
        <v>1026</v>
      </c>
      <c r="C10" s="157">
        <v>41</v>
      </c>
      <c r="D10" s="47">
        <f>'Energy Conversion'!$C$7</f>
        <v>0.152475</v>
      </c>
      <c r="E10" s="48">
        <v>0</v>
      </c>
      <c r="F10" s="49">
        <f>C10*D10+E10</f>
        <v>6.2514750000000001</v>
      </c>
    </row>
    <row r="11" spans="1:6">
      <c r="A11" s="46" t="s">
        <v>1023</v>
      </c>
      <c r="B11" s="107" t="s">
        <v>2224</v>
      </c>
      <c r="C11" s="157">
        <v>20</v>
      </c>
      <c r="D11" s="47">
        <f>'Energy Conversion'!$C$7</f>
        <v>0.152475</v>
      </c>
      <c r="E11" s="48">
        <v>0</v>
      </c>
      <c r="F11" s="49">
        <f>C11*D11+E11</f>
        <v>3.0495000000000001</v>
      </c>
    </row>
    <row r="12" spans="1:6">
      <c r="A12" s="46" t="s">
        <v>1023</v>
      </c>
      <c r="B12" s="46" t="s">
        <v>2194</v>
      </c>
      <c r="C12" s="157">
        <v>13</v>
      </c>
      <c r="D12" s="47">
        <f>'Energy Conversion'!$C$7</f>
        <v>0.152475</v>
      </c>
      <c r="E12" s="48">
        <v>0</v>
      </c>
      <c r="F12" s="49">
        <f>C12*D12+E12</f>
        <v>1.982175</v>
      </c>
    </row>
    <row r="13" spans="1:6">
      <c r="A13" s="46" t="s">
        <v>1023</v>
      </c>
      <c r="B13" s="50" t="s">
        <v>1177</v>
      </c>
      <c r="C13" s="48" t="s">
        <v>667</v>
      </c>
      <c r="D13" s="51" t="s">
        <v>667</v>
      </c>
      <c r="E13" s="48" t="s">
        <v>667</v>
      </c>
      <c r="F13" s="49">
        <f>AVERAGE(F8:F12)</f>
        <v>4.5132600000000007</v>
      </c>
    </row>
    <row r="14" spans="1:6">
      <c r="A14" s="46" t="s">
        <v>1027</v>
      </c>
      <c r="B14" s="46" t="s">
        <v>1028</v>
      </c>
      <c r="C14" s="157">
        <v>40</v>
      </c>
      <c r="D14" s="47">
        <f>'Energy Conversion'!$C$7</f>
        <v>0.152475</v>
      </c>
      <c r="E14" s="48">
        <v>0</v>
      </c>
      <c r="F14" s="49">
        <f>C14*D14+E14</f>
        <v>6.0990000000000002</v>
      </c>
    </row>
    <row r="15" spans="1:6">
      <c r="A15" s="46" t="s">
        <v>1027</v>
      </c>
      <c r="B15" s="46" t="s">
        <v>1388</v>
      </c>
      <c r="C15" s="157">
        <v>43</v>
      </c>
      <c r="D15" s="47">
        <f>'Energy Conversion'!$C$7</f>
        <v>0.152475</v>
      </c>
      <c r="E15" s="48">
        <v>0</v>
      </c>
      <c r="F15" s="49">
        <f>C15*D15+E15</f>
        <v>6.5564249999999999</v>
      </c>
    </row>
    <row r="16" spans="1:6">
      <c r="A16" s="46" t="s">
        <v>1027</v>
      </c>
      <c r="B16" s="46" t="s">
        <v>1029</v>
      </c>
      <c r="C16" s="157">
        <v>44</v>
      </c>
      <c r="D16" s="47">
        <f>'Energy Conversion'!$C$7</f>
        <v>0.152475</v>
      </c>
      <c r="E16" s="48">
        <v>0</v>
      </c>
      <c r="F16" s="49">
        <f>C16*D16+E16</f>
        <v>6.7088999999999999</v>
      </c>
    </row>
    <row r="17" spans="1:6">
      <c r="A17" s="46" t="s">
        <v>1027</v>
      </c>
      <c r="B17" s="107" t="s">
        <v>2223</v>
      </c>
      <c r="C17" s="157">
        <v>34</v>
      </c>
      <c r="D17" s="47">
        <f>'Energy Conversion'!$C$7</f>
        <v>0.152475</v>
      </c>
      <c r="E17" s="48">
        <v>0</v>
      </c>
      <c r="F17" s="49">
        <f>C17*D17+E17</f>
        <v>5.1841499999999998</v>
      </c>
    </row>
    <row r="18" spans="1:6">
      <c r="A18" s="46" t="s">
        <v>1027</v>
      </c>
      <c r="B18" s="46" t="s">
        <v>1030</v>
      </c>
      <c r="C18" s="157">
        <v>17</v>
      </c>
      <c r="D18" s="47">
        <f>'Energy Conversion'!$C$7</f>
        <v>0.152475</v>
      </c>
      <c r="E18" s="48">
        <v>0</v>
      </c>
      <c r="F18" s="49">
        <f>C18*D18+E18</f>
        <v>2.5920749999999999</v>
      </c>
    </row>
    <row r="19" spans="1:6">
      <c r="A19" s="46" t="s">
        <v>1027</v>
      </c>
      <c r="B19" s="50" t="s">
        <v>1169</v>
      </c>
      <c r="C19" s="48" t="s">
        <v>667</v>
      </c>
      <c r="D19" s="51" t="s">
        <v>667</v>
      </c>
      <c r="E19" s="48" t="s">
        <v>667</v>
      </c>
      <c r="F19" s="49">
        <f>AVERAGE(F14:F18)</f>
        <v>5.4281100000000002</v>
      </c>
    </row>
    <row r="20" spans="1:6">
      <c r="A20" s="46" t="s">
        <v>1031</v>
      </c>
      <c r="B20" s="46" t="s">
        <v>1032</v>
      </c>
      <c r="C20" s="157">
        <v>70</v>
      </c>
      <c r="D20" s="47">
        <f>'Energy Conversion'!$C$7</f>
        <v>0.152475</v>
      </c>
      <c r="E20" s="48">
        <f>'Energy Conversion'!$C$12</f>
        <v>9</v>
      </c>
      <c r="F20" s="49">
        <f>C20*D20+E20</f>
        <v>19.673249999999999</v>
      </c>
    </row>
    <row r="21" spans="1:6">
      <c r="A21" s="46" t="s">
        <v>1031</v>
      </c>
      <c r="B21" s="46" t="s">
        <v>2195</v>
      </c>
      <c r="C21" s="157">
        <v>75</v>
      </c>
      <c r="D21" s="47">
        <f>'Energy Conversion'!$C$7</f>
        <v>0.152475</v>
      </c>
      <c r="E21" s="48">
        <f>'Energy Conversion'!$C$12</f>
        <v>9</v>
      </c>
      <c r="F21" s="49">
        <f>C21*D21+E21</f>
        <v>20.435625000000002</v>
      </c>
    </row>
    <row r="22" spans="1:6">
      <c r="A22" s="46" t="s">
        <v>1031</v>
      </c>
      <c r="B22" s="46" t="s">
        <v>1033</v>
      </c>
      <c r="C22" s="157">
        <v>26</v>
      </c>
      <c r="D22" s="47">
        <f>'Energy Conversion'!$C$7</f>
        <v>0.152475</v>
      </c>
      <c r="E22" s="48">
        <f>'Energy Conversion'!$C$12</f>
        <v>9</v>
      </c>
      <c r="F22" s="49">
        <f>C22*D22+E22</f>
        <v>12.96435</v>
      </c>
    </row>
    <row r="23" spans="1:6">
      <c r="A23" s="46" t="s">
        <v>1031</v>
      </c>
      <c r="B23" s="46" t="s">
        <v>1034</v>
      </c>
      <c r="C23" s="157">
        <v>24</v>
      </c>
      <c r="D23" s="47">
        <f>'Energy Conversion'!$C$7</f>
        <v>0.152475</v>
      </c>
      <c r="E23" s="48">
        <f>'Energy Conversion'!$C$12</f>
        <v>9</v>
      </c>
      <c r="F23" s="49">
        <f>C23*D23+E23</f>
        <v>12.6594</v>
      </c>
    </row>
    <row r="24" spans="1:6">
      <c r="A24" s="46" t="s">
        <v>1031</v>
      </c>
      <c r="B24" s="50" t="s">
        <v>1178</v>
      </c>
      <c r="C24" s="48" t="s">
        <v>667</v>
      </c>
      <c r="D24" s="51" t="s">
        <v>667</v>
      </c>
      <c r="E24" s="48" t="s">
        <v>667</v>
      </c>
      <c r="F24" s="49">
        <f>AVERAGE(F20:F23)</f>
        <v>16.43315625</v>
      </c>
    </row>
    <row r="25" spans="1:6">
      <c r="A25" s="107" t="s">
        <v>1162</v>
      </c>
      <c r="B25" s="46" t="s">
        <v>1035</v>
      </c>
      <c r="C25" s="157">
        <v>105</v>
      </c>
      <c r="D25" s="47">
        <f>'Energy Conversion'!$C$7</f>
        <v>0.152475</v>
      </c>
      <c r="E25" s="48">
        <v>0</v>
      </c>
      <c r="F25" s="49">
        <f t="shared" ref="F25:F31" si="0">C25*D25+E25</f>
        <v>16.009875000000001</v>
      </c>
    </row>
    <row r="26" spans="1:6">
      <c r="A26" s="46" t="s">
        <v>1162</v>
      </c>
      <c r="B26" s="46" t="s">
        <v>1036</v>
      </c>
      <c r="C26" s="157">
        <v>22</v>
      </c>
      <c r="D26" s="47">
        <f>'Energy Conversion'!$C$7</f>
        <v>0.152475</v>
      </c>
      <c r="E26" s="48">
        <v>0</v>
      </c>
      <c r="F26" s="49">
        <f t="shared" si="0"/>
        <v>3.3544499999999999</v>
      </c>
    </row>
    <row r="27" spans="1:6">
      <c r="A27" s="46" t="s">
        <v>1162</v>
      </c>
      <c r="B27" s="46" t="s">
        <v>1037</v>
      </c>
      <c r="C27" s="157">
        <v>37</v>
      </c>
      <c r="D27" s="47">
        <f>'Energy Conversion'!$C$7</f>
        <v>0.152475</v>
      </c>
      <c r="E27" s="48">
        <v>0</v>
      </c>
      <c r="F27" s="49">
        <f t="shared" si="0"/>
        <v>5.6415749999999996</v>
      </c>
    </row>
    <row r="28" spans="1:6">
      <c r="A28" s="46" t="s">
        <v>1162</v>
      </c>
      <c r="B28" s="46" t="s">
        <v>1038</v>
      </c>
      <c r="C28" s="157">
        <v>44</v>
      </c>
      <c r="D28" s="47">
        <f>'Energy Conversion'!$C$7</f>
        <v>0.152475</v>
      </c>
      <c r="E28" s="48">
        <v>0</v>
      </c>
      <c r="F28" s="49">
        <f t="shared" si="0"/>
        <v>6.7088999999999999</v>
      </c>
    </row>
    <row r="29" spans="1:6">
      <c r="A29" s="46" t="s">
        <v>1162</v>
      </c>
      <c r="B29" s="46" t="s">
        <v>1039</v>
      </c>
      <c r="C29" s="157">
        <v>84</v>
      </c>
      <c r="D29" s="47">
        <f>'Energy Conversion'!$C$7</f>
        <v>0.152475</v>
      </c>
      <c r="E29" s="48">
        <v>0</v>
      </c>
      <c r="F29" s="49">
        <f t="shared" si="0"/>
        <v>12.8079</v>
      </c>
    </row>
    <row r="30" spans="1:6">
      <c r="A30" s="107" t="s">
        <v>1162</v>
      </c>
      <c r="B30" s="46" t="s">
        <v>1040</v>
      </c>
      <c r="C30" s="157">
        <v>19</v>
      </c>
      <c r="D30" s="47">
        <f>'Energy Conversion'!$C$7</f>
        <v>0.152475</v>
      </c>
      <c r="E30" s="48">
        <v>0</v>
      </c>
      <c r="F30" s="49">
        <f t="shared" si="0"/>
        <v>2.8970250000000002</v>
      </c>
    </row>
    <row r="31" spans="1:6">
      <c r="A31" s="46" t="s">
        <v>1162</v>
      </c>
      <c r="B31" s="46" t="s">
        <v>1041</v>
      </c>
      <c r="C31" s="157">
        <v>220</v>
      </c>
      <c r="D31" s="47">
        <f>'Energy Conversion'!$C$7</f>
        <v>0.152475</v>
      </c>
      <c r="E31" s="48">
        <v>0</v>
      </c>
      <c r="F31" s="49">
        <f t="shared" si="0"/>
        <v>33.544499999999999</v>
      </c>
    </row>
    <row r="32" spans="1:6">
      <c r="A32" s="46" t="s">
        <v>1162</v>
      </c>
      <c r="B32" s="50" t="s">
        <v>1179</v>
      </c>
      <c r="C32" s="48" t="s">
        <v>667</v>
      </c>
      <c r="D32" s="51" t="s">
        <v>667</v>
      </c>
      <c r="E32" s="48" t="s">
        <v>667</v>
      </c>
      <c r="F32" s="49">
        <f>AVERAGE(F25:F31)</f>
        <v>11.566317857142858</v>
      </c>
    </row>
    <row r="33" spans="1:6">
      <c r="A33" s="46" t="s">
        <v>1161</v>
      </c>
      <c r="B33" s="46" t="s">
        <v>2196</v>
      </c>
      <c r="C33" s="157">
        <v>5.9</v>
      </c>
      <c r="D33" s="47">
        <f>'Energy Conversion'!$C$7</f>
        <v>0.152475</v>
      </c>
      <c r="E33" s="48">
        <f>'Energy Conversion'!$C$10</f>
        <v>0.7</v>
      </c>
      <c r="F33" s="49">
        <f t="shared" ref="F33:F41" si="1">C33*D33+E33</f>
        <v>1.5996025</v>
      </c>
    </row>
    <row r="34" spans="1:6">
      <c r="A34" s="46" t="s">
        <v>1161</v>
      </c>
      <c r="B34" s="46" t="s">
        <v>2189</v>
      </c>
      <c r="C34" s="157">
        <v>5</v>
      </c>
      <c r="D34" s="47">
        <f>'Energy Conversion'!$C$7</f>
        <v>0.152475</v>
      </c>
      <c r="E34" s="48">
        <f>'Energy Conversion'!$C$10</f>
        <v>0.7</v>
      </c>
      <c r="F34" s="49">
        <f t="shared" si="1"/>
        <v>1.462375</v>
      </c>
    </row>
    <row r="35" spans="1:6">
      <c r="A35" s="46" t="s">
        <v>1161</v>
      </c>
      <c r="B35" s="46" t="s">
        <v>2197</v>
      </c>
      <c r="C35" s="157">
        <v>19</v>
      </c>
      <c r="D35" s="47">
        <f>'Energy Conversion'!$C$7</f>
        <v>0.152475</v>
      </c>
      <c r="E35" s="48">
        <f>'Energy Conversion'!$C$11</f>
        <v>6.4</v>
      </c>
      <c r="F35" s="49">
        <f t="shared" si="1"/>
        <v>9.2970250000000014</v>
      </c>
    </row>
    <row r="36" spans="1:6">
      <c r="A36" s="46" t="s">
        <v>1161</v>
      </c>
      <c r="B36" s="46" t="s">
        <v>1042</v>
      </c>
      <c r="C36" s="157">
        <v>11</v>
      </c>
      <c r="D36" s="47">
        <f>'Energy Conversion'!$C$7</f>
        <v>0.152475</v>
      </c>
      <c r="E36" s="48">
        <v>0</v>
      </c>
      <c r="F36" s="49">
        <f t="shared" si="1"/>
        <v>1.677225</v>
      </c>
    </row>
    <row r="37" spans="1:6">
      <c r="A37" s="46" t="s">
        <v>1161</v>
      </c>
      <c r="B37" s="46" t="s">
        <v>1043</v>
      </c>
      <c r="C37" s="157">
        <v>12</v>
      </c>
      <c r="D37" s="47">
        <f>'Energy Conversion'!$C$7</f>
        <v>0.152475</v>
      </c>
      <c r="E37" s="48">
        <v>0</v>
      </c>
      <c r="F37" s="49">
        <f t="shared" si="1"/>
        <v>1.8296999999999999</v>
      </c>
    </row>
    <row r="38" spans="1:6">
      <c r="A38" s="46" t="s">
        <v>1161</v>
      </c>
      <c r="B38" s="46" t="s">
        <v>1044</v>
      </c>
      <c r="C38" s="157">
        <v>60</v>
      </c>
      <c r="D38" s="47">
        <f>'Energy Conversion'!$C$7</f>
        <v>0.152475</v>
      </c>
      <c r="E38" s="48">
        <f>'Energy Conversion'!$C$11</f>
        <v>6.4</v>
      </c>
      <c r="F38" s="49">
        <f t="shared" si="1"/>
        <v>15.548500000000001</v>
      </c>
    </row>
    <row r="39" spans="1:6">
      <c r="A39" s="46" t="s">
        <v>1161</v>
      </c>
      <c r="B39" s="46" t="s">
        <v>1045</v>
      </c>
      <c r="C39" s="157">
        <v>64</v>
      </c>
      <c r="D39" s="47">
        <f>'Energy Conversion'!$C$7</f>
        <v>0.152475</v>
      </c>
      <c r="E39" s="48">
        <f>'Energy Conversion'!$C$11</f>
        <v>6.4</v>
      </c>
      <c r="F39" s="49">
        <f t="shared" si="1"/>
        <v>16.1584</v>
      </c>
    </row>
    <row r="40" spans="1:6">
      <c r="A40" s="46" t="s">
        <v>1161</v>
      </c>
      <c r="B40" s="46" t="s">
        <v>1046</v>
      </c>
      <c r="C40" s="157">
        <v>65</v>
      </c>
      <c r="D40" s="47">
        <f>'Energy Conversion'!$C$7</f>
        <v>0.152475</v>
      </c>
      <c r="E40" s="48">
        <f>'Energy Conversion'!$C$11</f>
        <v>6.4</v>
      </c>
      <c r="F40" s="49">
        <f t="shared" si="1"/>
        <v>16.310875000000003</v>
      </c>
    </row>
    <row r="41" spans="1:6">
      <c r="A41" s="46" t="s">
        <v>1161</v>
      </c>
      <c r="B41" s="46" t="s">
        <v>1047</v>
      </c>
      <c r="C41" s="157">
        <v>58</v>
      </c>
      <c r="D41" s="47">
        <f>'Energy Conversion'!$C$7</f>
        <v>0.152475</v>
      </c>
      <c r="E41" s="48">
        <f>'Energy Conversion'!$C$11</f>
        <v>6.4</v>
      </c>
      <c r="F41" s="49">
        <f t="shared" si="1"/>
        <v>15.243550000000001</v>
      </c>
    </row>
    <row r="42" spans="1:6">
      <c r="A42" s="46" t="s">
        <v>1161</v>
      </c>
      <c r="B42" s="50" t="s">
        <v>1180</v>
      </c>
      <c r="C42" s="48" t="s">
        <v>667</v>
      </c>
      <c r="D42" s="51" t="s">
        <v>667</v>
      </c>
      <c r="E42" s="48" t="s">
        <v>667</v>
      </c>
      <c r="F42" s="49">
        <f>AVERAGE(F33:F41)</f>
        <v>8.7919169444444449</v>
      </c>
    </row>
    <row r="43" spans="1:6">
      <c r="A43" s="46" t="s">
        <v>1048</v>
      </c>
      <c r="B43" s="46" t="s">
        <v>1049</v>
      </c>
      <c r="C43" s="157">
        <v>18</v>
      </c>
      <c r="D43" s="47">
        <f>'Energy Conversion'!$C$7</f>
        <v>0.152475</v>
      </c>
      <c r="E43" s="48">
        <v>0</v>
      </c>
      <c r="F43" s="49">
        <f t="shared" ref="F43:F49" si="2">C43*D43+E43</f>
        <v>2.7445499999999998</v>
      </c>
    </row>
    <row r="44" spans="1:6">
      <c r="A44" s="46" t="s">
        <v>1050</v>
      </c>
      <c r="B44" s="46" t="s">
        <v>1051</v>
      </c>
      <c r="C44" s="157">
        <v>8.9</v>
      </c>
      <c r="D44" s="47">
        <f>'Energy Conversion'!$C$7</f>
        <v>0.152475</v>
      </c>
      <c r="E44" s="48">
        <v>0</v>
      </c>
      <c r="F44" s="49">
        <f t="shared" si="2"/>
        <v>1.3570275000000001</v>
      </c>
    </row>
    <row r="45" spans="1:6">
      <c r="A45" s="46" t="s">
        <v>1050</v>
      </c>
      <c r="B45" s="46" t="s">
        <v>1052</v>
      </c>
      <c r="C45" s="157">
        <v>5</v>
      </c>
      <c r="D45" s="47">
        <f>'Energy Conversion'!$C$7</f>
        <v>0.152475</v>
      </c>
      <c r="E45" s="48">
        <v>0</v>
      </c>
      <c r="F45" s="49">
        <f t="shared" si="2"/>
        <v>0.76237500000000002</v>
      </c>
    </row>
    <row r="46" spans="1:6">
      <c r="A46" s="46" t="s">
        <v>1050</v>
      </c>
      <c r="B46" s="46" t="s">
        <v>1053</v>
      </c>
      <c r="C46" s="157">
        <v>7.9</v>
      </c>
      <c r="D46" s="47">
        <f>'Energy Conversion'!$C$7</f>
        <v>0.152475</v>
      </c>
      <c r="E46" s="48">
        <v>0</v>
      </c>
      <c r="F46" s="49">
        <f t="shared" si="2"/>
        <v>1.2045525000000001</v>
      </c>
    </row>
    <row r="47" spans="1:6">
      <c r="A47" s="46" t="s">
        <v>1050</v>
      </c>
      <c r="B47" s="46" t="s">
        <v>1054</v>
      </c>
      <c r="C47" s="157">
        <v>11</v>
      </c>
      <c r="D47" s="47">
        <f>'Energy Conversion'!$C$7</f>
        <v>0.152475</v>
      </c>
      <c r="E47" s="48">
        <v>0</v>
      </c>
      <c r="F47" s="49">
        <f t="shared" si="2"/>
        <v>1.677225</v>
      </c>
    </row>
    <row r="48" spans="1:6">
      <c r="A48" s="46" t="s">
        <v>1050</v>
      </c>
      <c r="B48" s="46" t="s">
        <v>1055</v>
      </c>
      <c r="C48" s="157">
        <v>20</v>
      </c>
      <c r="D48" s="47">
        <f>'Energy Conversion'!$C$7</f>
        <v>0.152475</v>
      </c>
      <c r="E48" s="48">
        <v>0</v>
      </c>
      <c r="F48" s="49">
        <f t="shared" si="2"/>
        <v>3.0495000000000001</v>
      </c>
    </row>
    <row r="49" spans="1:6">
      <c r="A49" s="46" t="s">
        <v>1050</v>
      </c>
      <c r="B49" s="46" t="s">
        <v>1055</v>
      </c>
      <c r="C49" s="157">
        <v>16</v>
      </c>
      <c r="D49" s="47">
        <f>'Energy Conversion'!$C$7</f>
        <v>0.152475</v>
      </c>
      <c r="E49" s="48">
        <v>0</v>
      </c>
      <c r="F49" s="49">
        <f t="shared" si="2"/>
        <v>2.4396</v>
      </c>
    </row>
    <row r="50" spans="1:6">
      <c r="A50" s="46" t="s">
        <v>1050</v>
      </c>
      <c r="B50" s="50" t="s">
        <v>1181</v>
      </c>
      <c r="C50" s="48" t="s">
        <v>667</v>
      </c>
      <c r="D50" s="51" t="s">
        <v>667</v>
      </c>
      <c r="E50" s="48" t="s">
        <v>667</v>
      </c>
      <c r="F50" s="49">
        <f>AVERAGE(F43:F49)</f>
        <v>1.89069</v>
      </c>
    </row>
    <row r="51" spans="1:6">
      <c r="A51" s="46" t="s">
        <v>1163</v>
      </c>
      <c r="B51" s="46" t="s">
        <v>1056</v>
      </c>
      <c r="C51" s="157">
        <v>9.8000000000000007</v>
      </c>
      <c r="D51" s="47">
        <f>'Energy Conversion'!$C$7</f>
        <v>0.152475</v>
      </c>
      <c r="E51" s="48">
        <v>0</v>
      </c>
      <c r="F51" s="49">
        <f t="shared" ref="F51:F58" si="3">C51*D51+E51</f>
        <v>1.4942550000000001</v>
      </c>
    </row>
    <row r="52" spans="1:6">
      <c r="A52" s="46" t="s">
        <v>1163</v>
      </c>
      <c r="B52" s="46" t="s">
        <v>1057</v>
      </c>
      <c r="C52" s="157">
        <v>1.3</v>
      </c>
      <c r="D52" s="47">
        <f>'Energy Conversion'!$C$7</f>
        <v>0.152475</v>
      </c>
      <c r="E52" s="48">
        <v>0</v>
      </c>
      <c r="F52" s="49">
        <f t="shared" si="3"/>
        <v>0.19821750000000002</v>
      </c>
    </row>
    <row r="53" spans="1:6">
      <c r="A53" s="46" t="s">
        <v>1163</v>
      </c>
      <c r="B53" s="46" t="s">
        <v>1058</v>
      </c>
      <c r="C53" s="157">
        <v>5.6</v>
      </c>
      <c r="D53" s="47">
        <f>'Energy Conversion'!$C$7</f>
        <v>0.152475</v>
      </c>
      <c r="E53" s="48">
        <v>0</v>
      </c>
      <c r="F53" s="49">
        <f t="shared" si="3"/>
        <v>0.85385999999999995</v>
      </c>
    </row>
    <row r="54" spans="1:6">
      <c r="A54" s="46" t="s">
        <v>1163</v>
      </c>
      <c r="B54" s="46" t="s">
        <v>1059</v>
      </c>
      <c r="C54" s="157">
        <v>18</v>
      </c>
      <c r="D54" s="47">
        <f>'Energy Conversion'!$C$7</f>
        <v>0.152475</v>
      </c>
      <c r="E54" s="48">
        <v>0</v>
      </c>
      <c r="F54" s="49">
        <f t="shared" si="3"/>
        <v>2.7445499999999998</v>
      </c>
    </row>
    <row r="55" spans="1:6">
      <c r="A55" s="46" t="s">
        <v>1163</v>
      </c>
      <c r="B55" s="46" t="s">
        <v>1060</v>
      </c>
      <c r="C55" s="157">
        <v>44</v>
      </c>
      <c r="D55" s="47">
        <f>'Energy Conversion'!$C$7</f>
        <v>0.152475</v>
      </c>
      <c r="E55" s="48">
        <v>0</v>
      </c>
      <c r="F55" s="49">
        <f t="shared" si="3"/>
        <v>6.7088999999999999</v>
      </c>
    </row>
    <row r="56" spans="1:6">
      <c r="A56" s="46" t="s">
        <v>1163</v>
      </c>
      <c r="B56" s="46" t="s">
        <v>1061</v>
      </c>
      <c r="C56" s="157">
        <v>43</v>
      </c>
      <c r="D56" s="47">
        <f>'Energy Conversion'!$C$7</f>
        <v>0.152475</v>
      </c>
      <c r="E56" s="48">
        <v>0</v>
      </c>
      <c r="F56" s="49">
        <f t="shared" si="3"/>
        <v>6.5564249999999999</v>
      </c>
    </row>
    <row r="57" spans="1:6">
      <c r="A57" s="46" t="s">
        <v>1163</v>
      </c>
      <c r="B57" s="46" t="s">
        <v>1062</v>
      </c>
      <c r="C57" s="157">
        <v>15</v>
      </c>
      <c r="D57" s="47">
        <f>'Energy Conversion'!$C$7</f>
        <v>0.152475</v>
      </c>
      <c r="E57" s="48">
        <v>0</v>
      </c>
      <c r="F57" s="49">
        <f t="shared" si="3"/>
        <v>2.2871250000000001</v>
      </c>
    </row>
    <row r="58" spans="1:6">
      <c r="A58" s="46" t="s">
        <v>1163</v>
      </c>
      <c r="B58" s="46" t="s">
        <v>1063</v>
      </c>
      <c r="C58" s="157">
        <v>14</v>
      </c>
      <c r="D58" s="47">
        <f>'Energy Conversion'!$C$7</f>
        <v>0.152475</v>
      </c>
      <c r="E58" s="48">
        <v>0</v>
      </c>
      <c r="F58" s="49">
        <f t="shared" si="3"/>
        <v>2.1346500000000002</v>
      </c>
    </row>
    <row r="59" spans="1:6">
      <c r="A59" s="46" t="s">
        <v>1163</v>
      </c>
      <c r="B59" s="50" t="s">
        <v>1182</v>
      </c>
      <c r="C59" s="48" t="s">
        <v>667</v>
      </c>
      <c r="D59" s="51" t="s">
        <v>667</v>
      </c>
      <c r="E59" s="48" t="s">
        <v>667</v>
      </c>
      <c r="F59" s="49">
        <f>AVERAGE(F51:F58)</f>
        <v>2.8722478124999999</v>
      </c>
    </row>
    <row r="60" spans="1:6">
      <c r="A60" s="46" t="s">
        <v>1164</v>
      </c>
      <c r="B60" s="46" t="s">
        <v>2145</v>
      </c>
      <c r="C60" s="157">
        <v>15</v>
      </c>
      <c r="D60" s="47">
        <f>'Energy Conversion'!$C$7</f>
        <v>0.152475</v>
      </c>
      <c r="E60" s="48">
        <v>0</v>
      </c>
      <c r="F60" s="49">
        <f t="shared" ref="F60:F65" si="4">C60*D60+E60</f>
        <v>2.2871250000000001</v>
      </c>
    </row>
    <row r="61" spans="1:6">
      <c r="A61" s="46" t="s">
        <v>1164</v>
      </c>
      <c r="B61" s="46" t="s">
        <v>1064</v>
      </c>
      <c r="C61" s="157">
        <v>20</v>
      </c>
      <c r="D61" s="47">
        <f>'Energy Conversion'!$C$7</f>
        <v>0.152475</v>
      </c>
      <c r="E61" s="48">
        <v>0</v>
      </c>
      <c r="F61" s="49">
        <f t="shared" si="4"/>
        <v>3.0495000000000001</v>
      </c>
    </row>
    <row r="62" spans="1:6">
      <c r="A62" s="46" t="s">
        <v>1164</v>
      </c>
      <c r="B62" s="46" t="s">
        <v>1065</v>
      </c>
      <c r="C62" s="157">
        <v>14</v>
      </c>
      <c r="D62" s="47">
        <f>'Energy Conversion'!$C$7</f>
        <v>0.152475</v>
      </c>
      <c r="E62" s="48">
        <v>0</v>
      </c>
      <c r="F62" s="49">
        <f t="shared" si="4"/>
        <v>2.1346500000000002</v>
      </c>
    </row>
    <row r="63" spans="1:6">
      <c r="A63" s="46" t="s">
        <v>1164</v>
      </c>
      <c r="B63" s="46" t="s">
        <v>1066</v>
      </c>
      <c r="C63" s="157">
        <v>24</v>
      </c>
      <c r="D63" s="47">
        <f>'Energy Conversion'!$C$7</f>
        <v>0.152475</v>
      </c>
      <c r="E63" s="48">
        <v>0</v>
      </c>
      <c r="F63" s="49">
        <f t="shared" si="4"/>
        <v>3.6593999999999998</v>
      </c>
    </row>
    <row r="64" spans="1:6">
      <c r="A64" s="46" t="s">
        <v>1164</v>
      </c>
      <c r="B64" s="46" t="s">
        <v>1067</v>
      </c>
      <c r="C64" s="157">
        <v>40</v>
      </c>
      <c r="D64" s="47">
        <f>'Energy Conversion'!$C$7</f>
        <v>0.152475</v>
      </c>
      <c r="E64" s="48">
        <f>'Energy Conversion'!$C$11</f>
        <v>6.4</v>
      </c>
      <c r="F64" s="49">
        <f t="shared" si="4"/>
        <v>12.499000000000001</v>
      </c>
    </row>
    <row r="65" spans="1:6">
      <c r="A65" s="46" t="s">
        <v>1164</v>
      </c>
      <c r="B65" s="46" t="s">
        <v>1068</v>
      </c>
      <c r="C65" s="157">
        <v>17</v>
      </c>
      <c r="D65" s="47">
        <f>'Energy Conversion'!$C$7</f>
        <v>0.152475</v>
      </c>
      <c r="E65" s="48">
        <v>0</v>
      </c>
      <c r="F65" s="49">
        <f t="shared" si="4"/>
        <v>2.5920749999999999</v>
      </c>
    </row>
    <row r="66" spans="1:6">
      <c r="A66" s="46" t="s">
        <v>1164</v>
      </c>
      <c r="B66" s="50" t="s">
        <v>1183</v>
      </c>
      <c r="C66" s="48" t="s">
        <v>667</v>
      </c>
      <c r="D66" s="51" t="s">
        <v>667</v>
      </c>
      <c r="E66" s="48" t="s">
        <v>667</v>
      </c>
      <c r="F66" s="49">
        <f>AVERAGE(F60:F65)</f>
        <v>4.3702916666666667</v>
      </c>
    </row>
    <row r="67" spans="1:6">
      <c r="A67" s="46" t="s">
        <v>1069</v>
      </c>
      <c r="B67" s="46" t="s">
        <v>1076</v>
      </c>
      <c r="C67" s="157">
        <v>18</v>
      </c>
      <c r="D67" s="47">
        <f>'Energy Conversion'!$C$7</f>
        <v>0.152475</v>
      </c>
      <c r="E67" s="48">
        <v>0</v>
      </c>
      <c r="F67" s="49">
        <f t="shared" ref="F67:F82" si="5">C67*D67+E67</f>
        <v>2.7445499999999998</v>
      </c>
    </row>
    <row r="68" spans="1:6">
      <c r="A68" s="46" t="s">
        <v>1069</v>
      </c>
      <c r="B68" s="46" t="s">
        <v>1075</v>
      </c>
      <c r="C68" s="157">
        <v>38</v>
      </c>
      <c r="D68" s="47">
        <f>'Energy Conversion'!$C$7</f>
        <v>0.152475</v>
      </c>
      <c r="E68" s="48">
        <v>0</v>
      </c>
      <c r="F68" s="49">
        <f t="shared" si="5"/>
        <v>5.7940500000000004</v>
      </c>
    </row>
    <row r="69" spans="1:6">
      <c r="A69" s="46" t="s">
        <v>1069</v>
      </c>
      <c r="B69" s="46" t="s">
        <v>2198</v>
      </c>
      <c r="C69" s="157">
        <v>4.8</v>
      </c>
      <c r="D69" s="47">
        <f>'Energy Conversion'!$C$7</f>
        <v>0.152475</v>
      </c>
      <c r="E69" s="48">
        <v>0</v>
      </c>
      <c r="F69" s="49">
        <f t="shared" si="5"/>
        <v>0.73187999999999998</v>
      </c>
    </row>
    <row r="70" spans="1:6">
      <c r="A70" s="46" t="s">
        <v>1069</v>
      </c>
      <c r="B70" s="46" t="s">
        <v>1071</v>
      </c>
      <c r="C70" s="157">
        <v>8.6</v>
      </c>
      <c r="D70" s="47">
        <f>'Energy Conversion'!$C$7</f>
        <v>0.152475</v>
      </c>
      <c r="E70" s="48">
        <v>0</v>
      </c>
      <c r="F70" s="49">
        <f t="shared" si="5"/>
        <v>1.311285</v>
      </c>
    </row>
    <row r="71" spans="1:6">
      <c r="A71" s="46" t="s">
        <v>1069</v>
      </c>
      <c r="B71" s="46" t="s">
        <v>1070</v>
      </c>
      <c r="C71" s="157">
        <v>3.5</v>
      </c>
      <c r="D71" s="47">
        <f>'Energy Conversion'!$C$7</f>
        <v>0.152475</v>
      </c>
      <c r="E71" s="48">
        <v>0</v>
      </c>
      <c r="F71" s="49">
        <f t="shared" si="5"/>
        <v>0.53366250000000004</v>
      </c>
    </row>
    <row r="72" spans="1:6">
      <c r="A72" s="46" t="s">
        <v>1069</v>
      </c>
      <c r="B72" s="46" t="s">
        <v>1082</v>
      </c>
      <c r="C72" s="157">
        <v>12</v>
      </c>
      <c r="D72" s="47">
        <f>'Energy Conversion'!$C$7</f>
        <v>0.152475</v>
      </c>
      <c r="E72" s="48">
        <v>0</v>
      </c>
      <c r="F72" s="49">
        <f t="shared" si="5"/>
        <v>1.8296999999999999</v>
      </c>
    </row>
    <row r="73" spans="1:6">
      <c r="A73" s="46" t="s">
        <v>1069</v>
      </c>
      <c r="B73" s="46" t="s">
        <v>1073</v>
      </c>
      <c r="C73" s="157">
        <v>6.2</v>
      </c>
      <c r="D73" s="47">
        <f>'Energy Conversion'!$C$7</f>
        <v>0.152475</v>
      </c>
      <c r="E73" s="48">
        <v>0</v>
      </c>
      <c r="F73" s="49">
        <f t="shared" si="5"/>
        <v>0.94534499999999999</v>
      </c>
    </row>
    <row r="74" spans="1:6">
      <c r="A74" s="46" t="s">
        <v>1069</v>
      </c>
      <c r="B74" s="46" t="s">
        <v>1072</v>
      </c>
      <c r="C74" s="157">
        <v>5</v>
      </c>
      <c r="D74" s="47">
        <f>'Energy Conversion'!$C$7</f>
        <v>0.152475</v>
      </c>
      <c r="E74" s="48">
        <v>0</v>
      </c>
      <c r="F74" s="49">
        <f t="shared" si="5"/>
        <v>0.76237500000000002</v>
      </c>
    </row>
    <row r="75" spans="1:6">
      <c r="A75" s="46" t="s">
        <v>1069</v>
      </c>
      <c r="B75" s="46" t="s">
        <v>1074</v>
      </c>
      <c r="C75" s="157">
        <v>9.6</v>
      </c>
      <c r="D75" s="47">
        <f>'Energy Conversion'!$C$7</f>
        <v>0.152475</v>
      </c>
      <c r="E75" s="48">
        <v>0</v>
      </c>
      <c r="F75" s="49">
        <f t="shared" si="5"/>
        <v>1.46376</v>
      </c>
    </row>
    <row r="76" spans="1:6">
      <c r="A76" s="46" t="s">
        <v>1069</v>
      </c>
      <c r="B76" s="46" t="s">
        <v>1080</v>
      </c>
      <c r="C76" s="157">
        <v>9.6999999999999993</v>
      </c>
      <c r="D76" s="47">
        <f>'Energy Conversion'!$C$7</f>
        <v>0.152475</v>
      </c>
      <c r="E76" s="48">
        <v>0</v>
      </c>
      <c r="F76" s="49">
        <f t="shared" si="5"/>
        <v>1.4790074999999998</v>
      </c>
    </row>
    <row r="77" spans="1:6">
      <c r="A77" s="46" t="s">
        <v>1069</v>
      </c>
      <c r="B77" s="46" t="s">
        <v>1079</v>
      </c>
      <c r="C77" s="157">
        <v>7.8</v>
      </c>
      <c r="D77" s="47">
        <f>'Energy Conversion'!$C$7</f>
        <v>0.152475</v>
      </c>
      <c r="E77" s="48">
        <v>0</v>
      </c>
      <c r="F77" s="49">
        <f t="shared" si="5"/>
        <v>1.1893050000000001</v>
      </c>
    </row>
    <row r="78" spans="1:6">
      <c r="A78" s="46" t="s">
        <v>1069</v>
      </c>
      <c r="B78" s="46" t="s">
        <v>1078</v>
      </c>
      <c r="C78" s="157">
        <v>9.4</v>
      </c>
      <c r="D78" s="47">
        <f>'Energy Conversion'!$C$7</f>
        <v>0.152475</v>
      </c>
      <c r="E78" s="48">
        <v>0</v>
      </c>
      <c r="F78" s="49">
        <f t="shared" si="5"/>
        <v>1.433265</v>
      </c>
    </row>
    <row r="79" spans="1:6">
      <c r="A79" s="46" t="s">
        <v>1069</v>
      </c>
      <c r="B79" s="46" t="s">
        <v>1077</v>
      </c>
      <c r="C79" s="157">
        <v>6.8</v>
      </c>
      <c r="D79" s="47">
        <f>'Energy Conversion'!$C$7</f>
        <v>0.152475</v>
      </c>
      <c r="E79" s="48">
        <v>0</v>
      </c>
      <c r="F79" s="49">
        <f t="shared" si="5"/>
        <v>1.0368299999999999</v>
      </c>
    </row>
    <row r="80" spans="1:6">
      <c r="A80" s="46" t="s">
        <v>1069</v>
      </c>
      <c r="B80" s="46" t="s">
        <v>1081</v>
      </c>
      <c r="C80" s="157">
        <v>23</v>
      </c>
      <c r="D80" s="47">
        <f>'Energy Conversion'!$C$7</f>
        <v>0.152475</v>
      </c>
      <c r="E80" s="48">
        <v>0</v>
      </c>
      <c r="F80" s="49">
        <f t="shared" si="5"/>
        <v>3.5069249999999998</v>
      </c>
    </row>
    <row r="81" spans="1:6">
      <c r="A81" s="46" t="s">
        <v>1069</v>
      </c>
      <c r="B81" s="46" t="s">
        <v>1083</v>
      </c>
      <c r="C81" s="157">
        <v>13</v>
      </c>
      <c r="D81" s="47">
        <f>'Energy Conversion'!$C$7</f>
        <v>0.152475</v>
      </c>
      <c r="E81" s="48">
        <v>0</v>
      </c>
      <c r="F81" s="49">
        <f t="shared" si="5"/>
        <v>1.982175</v>
      </c>
    </row>
    <row r="82" spans="1:6">
      <c r="A82" s="46" t="s">
        <v>1069</v>
      </c>
      <c r="B82" s="46" t="s">
        <v>1084</v>
      </c>
      <c r="C82" s="157">
        <v>115</v>
      </c>
      <c r="D82" s="47">
        <f>'Energy Conversion'!$C$7</f>
        <v>0.152475</v>
      </c>
      <c r="E82" s="48">
        <v>0</v>
      </c>
      <c r="F82" s="49">
        <f t="shared" si="5"/>
        <v>17.534624999999998</v>
      </c>
    </row>
    <row r="83" spans="1:6">
      <c r="A83" s="46" t="s">
        <v>1069</v>
      </c>
      <c r="B83" s="50" t="s">
        <v>1171</v>
      </c>
      <c r="C83" s="48" t="s">
        <v>667</v>
      </c>
      <c r="D83" s="51" t="s">
        <v>667</v>
      </c>
      <c r="E83" s="48" t="s">
        <v>667</v>
      </c>
      <c r="F83" s="49">
        <f>AVERAGE(F67:F82)</f>
        <v>2.7674212499999999</v>
      </c>
    </row>
    <row r="84" spans="1:6">
      <c r="A84" s="46" t="s">
        <v>1085</v>
      </c>
      <c r="B84" s="46" t="s">
        <v>1095</v>
      </c>
      <c r="C84" s="157">
        <v>18</v>
      </c>
      <c r="D84" s="47">
        <f>'Energy Conversion'!$C$7</f>
        <v>0.152475</v>
      </c>
      <c r="E84" s="48">
        <v>0</v>
      </c>
      <c r="F84" s="49">
        <f t="shared" ref="F84:F103" si="6">C84*D84+E84</f>
        <v>2.7445499999999998</v>
      </c>
    </row>
    <row r="85" spans="1:6">
      <c r="A85" s="46" t="s">
        <v>1085</v>
      </c>
      <c r="B85" s="46" t="s">
        <v>1096</v>
      </c>
      <c r="C85" s="157">
        <v>20</v>
      </c>
      <c r="D85" s="47">
        <f>'Energy Conversion'!$C$7</f>
        <v>0.152475</v>
      </c>
      <c r="E85" s="48">
        <v>0</v>
      </c>
      <c r="F85" s="49">
        <f t="shared" si="6"/>
        <v>3.0495000000000001</v>
      </c>
    </row>
    <row r="86" spans="1:6">
      <c r="A86" s="46" t="s">
        <v>1085</v>
      </c>
      <c r="B86" s="46" t="s">
        <v>1098</v>
      </c>
      <c r="C86" s="157">
        <v>11</v>
      </c>
      <c r="D86" s="47">
        <f>'Energy Conversion'!$C$7</f>
        <v>0.152475</v>
      </c>
      <c r="E86" s="48">
        <v>0</v>
      </c>
      <c r="F86" s="49">
        <f t="shared" si="6"/>
        <v>1.677225</v>
      </c>
    </row>
    <row r="87" spans="1:6">
      <c r="A87" s="46" t="s">
        <v>1085</v>
      </c>
      <c r="B87" s="46" t="s">
        <v>1097</v>
      </c>
      <c r="C87" s="157">
        <v>8.1</v>
      </c>
      <c r="D87" s="47">
        <f>'Energy Conversion'!$C$7</f>
        <v>0.152475</v>
      </c>
      <c r="E87" s="48">
        <v>0</v>
      </c>
      <c r="F87" s="49">
        <f t="shared" si="6"/>
        <v>1.2350474999999999</v>
      </c>
    </row>
    <row r="88" spans="1:6">
      <c r="A88" s="46" t="s">
        <v>1085</v>
      </c>
      <c r="B88" s="46" t="s">
        <v>1092</v>
      </c>
      <c r="C88" s="157">
        <v>4</v>
      </c>
      <c r="D88" s="47">
        <f>'Energy Conversion'!$C$7</f>
        <v>0.152475</v>
      </c>
      <c r="E88" s="48">
        <v>0</v>
      </c>
      <c r="F88" s="49">
        <f t="shared" si="6"/>
        <v>0.6099</v>
      </c>
    </row>
    <row r="89" spans="1:6">
      <c r="A89" s="46" t="s">
        <v>1085</v>
      </c>
      <c r="B89" s="46" t="s">
        <v>1091</v>
      </c>
      <c r="C89" s="157">
        <v>2.7</v>
      </c>
      <c r="D89" s="47">
        <f>'Energy Conversion'!$C$7</f>
        <v>0.152475</v>
      </c>
      <c r="E89" s="48">
        <v>0</v>
      </c>
      <c r="F89" s="49">
        <f t="shared" si="6"/>
        <v>0.41168250000000001</v>
      </c>
    </row>
    <row r="90" spans="1:6">
      <c r="A90" s="46" t="s">
        <v>1085</v>
      </c>
      <c r="B90" s="46" t="s">
        <v>1090</v>
      </c>
      <c r="C90" s="157">
        <v>30</v>
      </c>
      <c r="D90" s="47">
        <f>'Energy Conversion'!$C$7</f>
        <v>0.152475</v>
      </c>
      <c r="E90" s="48">
        <v>0</v>
      </c>
      <c r="F90" s="49">
        <f t="shared" si="6"/>
        <v>4.5742500000000001</v>
      </c>
    </row>
    <row r="91" spans="1:6">
      <c r="A91" s="46" t="s">
        <v>1085</v>
      </c>
      <c r="B91" s="46" t="s">
        <v>1089</v>
      </c>
      <c r="C91" s="157">
        <v>60</v>
      </c>
      <c r="D91" s="47">
        <f>'Energy Conversion'!$C$7</f>
        <v>0.152475</v>
      </c>
      <c r="E91" s="48">
        <v>0</v>
      </c>
      <c r="F91" s="49">
        <f t="shared" si="6"/>
        <v>9.1485000000000003</v>
      </c>
    </row>
    <row r="92" spans="1:6">
      <c r="A92" s="46" t="s">
        <v>1085</v>
      </c>
      <c r="B92" s="46" t="s">
        <v>1100</v>
      </c>
      <c r="C92" s="157">
        <v>15</v>
      </c>
      <c r="D92" s="47">
        <f>'Energy Conversion'!$C$7</f>
        <v>0.152475</v>
      </c>
      <c r="E92" s="48">
        <v>0</v>
      </c>
      <c r="F92" s="49">
        <f t="shared" si="6"/>
        <v>2.2871250000000001</v>
      </c>
    </row>
    <row r="93" spans="1:6">
      <c r="A93" s="46" t="s">
        <v>1085</v>
      </c>
      <c r="B93" s="46" t="s">
        <v>1103</v>
      </c>
      <c r="C93" s="157">
        <v>12</v>
      </c>
      <c r="D93" s="47">
        <f>'Energy Conversion'!$C$7</f>
        <v>0.152475</v>
      </c>
      <c r="E93" s="48">
        <v>0</v>
      </c>
      <c r="F93" s="49">
        <f t="shared" si="6"/>
        <v>1.8296999999999999</v>
      </c>
    </row>
    <row r="94" spans="1:6">
      <c r="A94" s="46" t="s">
        <v>1085</v>
      </c>
      <c r="B94" s="46" t="s">
        <v>1102</v>
      </c>
      <c r="C94" s="157">
        <v>10</v>
      </c>
      <c r="D94" s="47">
        <f>'Energy Conversion'!$C$7</f>
        <v>0.152475</v>
      </c>
      <c r="E94" s="48">
        <v>0</v>
      </c>
      <c r="F94" s="49">
        <f t="shared" si="6"/>
        <v>1.52475</v>
      </c>
    </row>
    <row r="95" spans="1:6">
      <c r="A95" s="46" t="s">
        <v>1085</v>
      </c>
      <c r="B95" s="46" t="s">
        <v>1088</v>
      </c>
      <c r="C95" s="157">
        <v>5.6</v>
      </c>
      <c r="D95" s="47">
        <f>'Energy Conversion'!$C$7</f>
        <v>0.152475</v>
      </c>
      <c r="E95" s="48">
        <v>0</v>
      </c>
      <c r="F95" s="49">
        <f t="shared" si="6"/>
        <v>0.85385999999999995</v>
      </c>
    </row>
    <row r="96" spans="1:6">
      <c r="A96" s="46" t="s">
        <v>1085</v>
      </c>
      <c r="B96" s="46" t="s">
        <v>1087</v>
      </c>
      <c r="C96" s="157">
        <v>29</v>
      </c>
      <c r="D96" s="47">
        <f>'Energy Conversion'!$C$7</f>
        <v>0.152475</v>
      </c>
      <c r="E96" s="48">
        <v>0</v>
      </c>
      <c r="F96" s="49">
        <f t="shared" si="6"/>
        <v>4.4217750000000002</v>
      </c>
    </row>
    <row r="97" spans="1:6">
      <c r="A97" s="46" t="s">
        <v>1085</v>
      </c>
      <c r="B97" s="46" t="s">
        <v>1086</v>
      </c>
      <c r="C97" s="157">
        <v>4.5999999999999996</v>
      </c>
      <c r="D97" s="47">
        <f>'Energy Conversion'!$C$7</f>
        <v>0.152475</v>
      </c>
      <c r="E97" s="48">
        <v>0</v>
      </c>
      <c r="F97" s="49">
        <f t="shared" si="6"/>
        <v>0.70138499999999993</v>
      </c>
    </row>
    <row r="98" spans="1:6">
      <c r="A98" s="46" t="s">
        <v>1085</v>
      </c>
      <c r="B98" s="46" t="s">
        <v>1105</v>
      </c>
      <c r="C98" s="157">
        <v>5.4</v>
      </c>
      <c r="D98" s="47">
        <f>'Energy Conversion'!$C$7</f>
        <v>0.152475</v>
      </c>
      <c r="E98" s="48">
        <v>0</v>
      </c>
      <c r="F98" s="49">
        <f t="shared" si="6"/>
        <v>0.82336500000000001</v>
      </c>
    </row>
    <row r="99" spans="1:6">
      <c r="A99" s="46" t="s">
        <v>1085</v>
      </c>
      <c r="B99" s="46" t="s">
        <v>1099</v>
      </c>
      <c r="C99" s="157">
        <v>14</v>
      </c>
      <c r="D99" s="47">
        <f>'Energy Conversion'!$C$7</f>
        <v>0.152475</v>
      </c>
      <c r="E99" s="48">
        <v>0</v>
      </c>
      <c r="F99" s="49">
        <f t="shared" si="6"/>
        <v>2.1346500000000002</v>
      </c>
    </row>
    <row r="100" spans="1:6">
      <c r="A100" s="46" t="s">
        <v>1085</v>
      </c>
      <c r="B100" s="46" t="s">
        <v>1104</v>
      </c>
      <c r="C100" s="157">
        <v>66</v>
      </c>
      <c r="D100" s="47">
        <f>'Energy Conversion'!$C$7</f>
        <v>0.152475</v>
      </c>
      <c r="E100" s="48">
        <v>0</v>
      </c>
      <c r="F100" s="49">
        <f t="shared" si="6"/>
        <v>10.06335</v>
      </c>
    </row>
    <row r="101" spans="1:6">
      <c r="A101" s="46" t="s">
        <v>1085</v>
      </c>
      <c r="B101" s="46" t="s">
        <v>1101</v>
      </c>
      <c r="C101" s="157">
        <v>18</v>
      </c>
      <c r="D101" s="47">
        <f>'Energy Conversion'!$C$7</f>
        <v>0.152475</v>
      </c>
      <c r="E101" s="48">
        <v>0</v>
      </c>
      <c r="F101" s="49">
        <f t="shared" si="6"/>
        <v>2.7445499999999998</v>
      </c>
    </row>
    <row r="102" spans="1:6">
      <c r="A102" s="46" t="s">
        <v>1085</v>
      </c>
      <c r="B102" s="46" t="s">
        <v>1094</v>
      </c>
      <c r="C102" s="157">
        <v>5.0999999999999996</v>
      </c>
      <c r="D102" s="47">
        <f>'Energy Conversion'!$C$7</f>
        <v>0.152475</v>
      </c>
      <c r="E102" s="48">
        <v>0</v>
      </c>
      <c r="F102" s="49">
        <f t="shared" si="6"/>
        <v>0.77762249999999999</v>
      </c>
    </row>
    <row r="103" spans="1:6">
      <c r="A103" s="46" t="s">
        <v>1085</v>
      </c>
      <c r="B103" s="46" t="s">
        <v>1093</v>
      </c>
      <c r="C103" s="157">
        <v>3.7</v>
      </c>
      <c r="D103" s="47">
        <f>'Energy Conversion'!$C$7</f>
        <v>0.152475</v>
      </c>
      <c r="E103" s="48">
        <v>0</v>
      </c>
      <c r="F103" s="49">
        <f t="shared" si="6"/>
        <v>0.56415749999999998</v>
      </c>
    </row>
    <row r="104" spans="1:6">
      <c r="A104" s="46" t="s">
        <v>1085</v>
      </c>
      <c r="B104" s="50" t="s">
        <v>1166</v>
      </c>
      <c r="C104" s="48" t="s">
        <v>667</v>
      </c>
      <c r="D104" s="51" t="s">
        <v>667</v>
      </c>
      <c r="E104" s="48" t="s">
        <v>667</v>
      </c>
      <c r="F104" s="49">
        <f>AVERAGE(F84:F103)</f>
        <v>2.6088472499999997</v>
      </c>
    </row>
    <row r="105" spans="1:6">
      <c r="A105" s="46" t="s">
        <v>1106</v>
      </c>
      <c r="B105" s="46" t="s">
        <v>2199</v>
      </c>
      <c r="C105" s="157">
        <v>11</v>
      </c>
      <c r="D105" s="47">
        <f>'Energy Conversion'!$C$7</f>
        <v>0.152475</v>
      </c>
      <c r="E105" s="48">
        <v>0</v>
      </c>
      <c r="F105" s="49">
        <f>C105*D105+E105</f>
        <v>1.677225</v>
      </c>
    </row>
    <row r="106" spans="1:6">
      <c r="A106" s="46" t="s">
        <v>1106</v>
      </c>
      <c r="B106" s="46" t="s">
        <v>2200</v>
      </c>
      <c r="C106" s="157">
        <v>11</v>
      </c>
      <c r="D106" s="47">
        <f>'Energy Conversion'!$C$7</f>
        <v>0.152475</v>
      </c>
      <c r="E106" s="48">
        <v>0</v>
      </c>
      <c r="F106" s="49">
        <f>C106*D106+E106</f>
        <v>1.677225</v>
      </c>
    </row>
    <row r="107" spans="1:6">
      <c r="A107" s="46" t="s">
        <v>1106</v>
      </c>
      <c r="B107" s="46" t="s">
        <v>2201</v>
      </c>
      <c r="C107" s="157">
        <v>16</v>
      </c>
      <c r="D107" s="47">
        <f>'Energy Conversion'!$C$7</f>
        <v>0.152475</v>
      </c>
      <c r="E107" s="48">
        <v>0</v>
      </c>
      <c r="F107" s="49">
        <f>C107*D107+E107</f>
        <v>2.4396</v>
      </c>
    </row>
    <row r="108" spans="1:6">
      <c r="A108" s="46" t="s">
        <v>1106</v>
      </c>
      <c r="B108" s="46" t="s">
        <v>2202</v>
      </c>
      <c r="C108" s="157">
        <v>16</v>
      </c>
      <c r="D108" s="47">
        <f>'Energy Conversion'!$C$7</f>
        <v>0.152475</v>
      </c>
      <c r="E108" s="48">
        <v>0</v>
      </c>
      <c r="F108" s="49">
        <f>C108*D108+E108</f>
        <v>2.4396</v>
      </c>
    </row>
    <row r="109" spans="1:6">
      <c r="A109" s="46" t="s">
        <v>1106</v>
      </c>
      <c r="B109" s="50" t="s">
        <v>1184</v>
      </c>
      <c r="C109" s="48" t="s">
        <v>667</v>
      </c>
      <c r="D109" s="51" t="s">
        <v>667</v>
      </c>
      <c r="E109" s="48" t="s">
        <v>667</v>
      </c>
      <c r="F109" s="49">
        <f>AVERAGE(F105:F108)</f>
        <v>2.0584125000000002</v>
      </c>
    </row>
    <row r="110" spans="1:6">
      <c r="A110" s="46" t="s">
        <v>1159</v>
      </c>
      <c r="B110" s="46" t="s">
        <v>1158</v>
      </c>
      <c r="C110" s="157">
        <v>15</v>
      </c>
      <c r="D110" s="47">
        <f>'Energy Conversion'!$C$7</f>
        <v>0.152475</v>
      </c>
      <c r="E110" s="48">
        <v>0</v>
      </c>
      <c r="F110" s="49">
        <f t="shared" ref="F110:F115" si="7">C110*D110+E110</f>
        <v>2.2871250000000001</v>
      </c>
    </row>
    <row r="111" spans="1:6">
      <c r="A111" s="46" t="s">
        <v>1159</v>
      </c>
      <c r="B111" s="46" t="s">
        <v>1160</v>
      </c>
      <c r="C111" s="157">
        <v>17</v>
      </c>
      <c r="D111" s="47">
        <f>'Energy Conversion'!$C$7</f>
        <v>0.152475</v>
      </c>
      <c r="E111" s="48">
        <v>0</v>
      </c>
      <c r="F111" s="49">
        <f t="shared" si="7"/>
        <v>2.5920749999999999</v>
      </c>
    </row>
    <row r="112" spans="1:6">
      <c r="A112" s="46" t="s">
        <v>1159</v>
      </c>
      <c r="B112" s="46" t="s">
        <v>1107</v>
      </c>
      <c r="C112" s="157">
        <v>11</v>
      </c>
      <c r="D112" s="47">
        <f>'Energy Conversion'!$C$7</f>
        <v>0.152475</v>
      </c>
      <c r="E112" s="48">
        <v>0</v>
      </c>
      <c r="F112" s="49">
        <f t="shared" si="7"/>
        <v>1.677225</v>
      </c>
    </row>
    <row r="113" spans="1:6">
      <c r="A113" s="46" t="s">
        <v>1159</v>
      </c>
      <c r="B113" s="46" t="s">
        <v>1108</v>
      </c>
      <c r="C113" s="157">
        <v>2.5</v>
      </c>
      <c r="D113" s="47">
        <f>'Energy Conversion'!$C$7</f>
        <v>0.152475</v>
      </c>
      <c r="E113" s="48">
        <v>0</v>
      </c>
      <c r="F113" s="49">
        <f t="shared" si="7"/>
        <v>0.38118750000000001</v>
      </c>
    </row>
    <row r="114" spans="1:6">
      <c r="A114" s="46" t="s">
        <v>1159</v>
      </c>
      <c r="B114" s="46" t="s">
        <v>1109</v>
      </c>
      <c r="C114" s="157">
        <v>37</v>
      </c>
      <c r="D114" s="47">
        <f>'Energy Conversion'!$C$7</f>
        <v>0.152475</v>
      </c>
      <c r="E114" s="48">
        <v>0</v>
      </c>
      <c r="F114" s="49">
        <f t="shared" si="7"/>
        <v>5.6415749999999996</v>
      </c>
    </row>
    <row r="115" spans="1:6">
      <c r="A115" s="46" t="s">
        <v>1159</v>
      </c>
      <c r="B115" s="46" t="s">
        <v>1110</v>
      </c>
      <c r="C115" s="157">
        <v>38</v>
      </c>
      <c r="D115" s="47">
        <f>'Energy Conversion'!$C$7</f>
        <v>0.152475</v>
      </c>
      <c r="E115" s="48">
        <v>0</v>
      </c>
      <c r="F115" s="49">
        <f t="shared" si="7"/>
        <v>5.7940500000000004</v>
      </c>
    </row>
    <row r="116" spans="1:6">
      <c r="A116" s="46" t="s">
        <v>1159</v>
      </c>
      <c r="B116" s="159" t="s">
        <v>2239</v>
      </c>
      <c r="C116" s="48" t="s">
        <v>667</v>
      </c>
      <c r="D116" s="51" t="s">
        <v>667</v>
      </c>
      <c r="E116" s="48" t="s">
        <v>667</v>
      </c>
      <c r="F116" s="49">
        <f>AVERAGE(F110:F115)</f>
        <v>3.0622062500000005</v>
      </c>
    </row>
    <row r="117" spans="1:6">
      <c r="A117" s="46" t="s">
        <v>1111</v>
      </c>
      <c r="B117" s="46" t="s">
        <v>1112</v>
      </c>
      <c r="C117" s="157">
        <v>16</v>
      </c>
      <c r="D117" s="47">
        <f>'Energy Conversion'!$C$7</f>
        <v>0.152475</v>
      </c>
      <c r="E117" s="48">
        <v>0</v>
      </c>
      <c r="F117" s="49">
        <f t="shared" ref="F117:F124" si="8">C117*D117+E117</f>
        <v>2.4396</v>
      </c>
    </row>
    <row r="118" spans="1:6">
      <c r="A118" s="46" t="s">
        <v>1111</v>
      </c>
      <c r="B118" s="46" t="s">
        <v>1113</v>
      </c>
      <c r="C118" s="157">
        <v>7.5</v>
      </c>
      <c r="D118" s="47">
        <f>'Energy Conversion'!$C$7</f>
        <v>0.152475</v>
      </c>
      <c r="E118" s="48">
        <v>0</v>
      </c>
      <c r="F118" s="49">
        <f t="shared" si="8"/>
        <v>1.1435625</v>
      </c>
    </row>
    <row r="119" spans="1:6">
      <c r="A119" s="46" t="s">
        <v>1111</v>
      </c>
      <c r="B119" s="46" t="s">
        <v>1114</v>
      </c>
      <c r="C119" s="157">
        <v>9</v>
      </c>
      <c r="D119" s="47">
        <f>'Energy Conversion'!$C$7</f>
        <v>0.152475</v>
      </c>
      <c r="E119" s="48">
        <v>0</v>
      </c>
      <c r="F119" s="49">
        <f t="shared" si="8"/>
        <v>1.3722749999999999</v>
      </c>
    </row>
    <row r="120" spans="1:6">
      <c r="A120" s="46" t="s">
        <v>1111</v>
      </c>
      <c r="B120" s="46" t="s">
        <v>1115</v>
      </c>
      <c r="C120" s="157">
        <v>7.8</v>
      </c>
      <c r="D120" s="47">
        <f>'Energy Conversion'!$C$7</f>
        <v>0.152475</v>
      </c>
      <c r="E120" s="48">
        <v>0</v>
      </c>
      <c r="F120" s="49">
        <f t="shared" si="8"/>
        <v>1.1893050000000001</v>
      </c>
    </row>
    <row r="121" spans="1:6">
      <c r="A121" s="46" t="s">
        <v>1111</v>
      </c>
      <c r="B121" s="46" t="s">
        <v>1116</v>
      </c>
      <c r="C121" s="157">
        <v>6.2</v>
      </c>
      <c r="D121" s="47">
        <f>'Energy Conversion'!$C$7</f>
        <v>0.152475</v>
      </c>
      <c r="E121" s="48">
        <v>0</v>
      </c>
      <c r="F121" s="49">
        <f t="shared" si="8"/>
        <v>0.94534499999999999</v>
      </c>
    </row>
    <row r="122" spans="1:6">
      <c r="A122" s="46" t="s">
        <v>1111</v>
      </c>
      <c r="B122" s="46" t="s">
        <v>1117</v>
      </c>
      <c r="C122" s="157">
        <v>8.6</v>
      </c>
      <c r="D122" s="47">
        <f>'Energy Conversion'!$C$7</f>
        <v>0.152475</v>
      </c>
      <c r="E122" s="48">
        <v>0</v>
      </c>
      <c r="F122" s="49">
        <f t="shared" si="8"/>
        <v>1.311285</v>
      </c>
    </row>
    <row r="123" spans="1:6">
      <c r="A123" s="46" t="s">
        <v>1111</v>
      </c>
      <c r="B123" s="46" t="s">
        <v>1118</v>
      </c>
      <c r="C123" s="157">
        <v>29</v>
      </c>
      <c r="D123" s="47">
        <f>'Energy Conversion'!$C$7</f>
        <v>0.152475</v>
      </c>
      <c r="E123" s="48">
        <v>0</v>
      </c>
      <c r="F123" s="49">
        <f t="shared" si="8"/>
        <v>4.4217750000000002</v>
      </c>
    </row>
    <row r="124" spans="1:6">
      <c r="A124" s="46" t="s">
        <v>1111</v>
      </c>
      <c r="B124" s="46" t="s">
        <v>1119</v>
      </c>
      <c r="C124" s="157">
        <v>16</v>
      </c>
      <c r="D124" s="47">
        <f>'Energy Conversion'!$C$7</f>
        <v>0.152475</v>
      </c>
      <c r="E124" s="48">
        <v>0</v>
      </c>
      <c r="F124" s="49">
        <f t="shared" si="8"/>
        <v>2.4396</v>
      </c>
    </row>
    <row r="125" spans="1:6">
      <c r="A125" s="46" t="s">
        <v>1111</v>
      </c>
      <c r="B125" s="50" t="s">
        <v>1185</v>
      </c>
      <c r="C125" s="48" t="s">
        <v>667</v>
      </c>
      <c r="D125" s="51" t="s">
        <v>667</v>
      </c>
      <c r="E125" s="48" t="s">
        <v>667</v>
      </c>
      <c r="F125" s="49">
        <f>AVERAGE(F117:F124)</f>
        <v>1.9078434375000002</v>
      </c>
    </row>
    <row r="126" spans="1:6">
      <c r="A126" s="46" t="s">
        <v>1120</v>
      </c>
      <c r="B126" s="107" t="s">
        <v>2228</v>
      </c>
      <c r="C126" s="157">
        <v>4.4000000000000004</v>
      </c>
      <c r="D126" s="47">
        <f>'Energy Conversion'!$C$7</f>
        <v>0.152475</v>
      </c>
      <c r="E126" s="48">
        <v>0</v>
      </c>
      <c r="F126" s="49">
        <f t="shared" ref="F126:F137" si="9">C126*D126+E126</f>
        <v>0.6708900000000001</v>
      </c>
    </row>
    <row r="127" spans="1:6">
      <c r="A127" s="46" t="s">
        <v>1120</v>
      </c>
      <c r="B127" s="107" t="s">
        <v>2227</v>
      </c>
      <c r="C127" s="157">
        <v>2.9</v>
      </c>
      <c r="D127" s="47">
        <f>'Energy Conversion'!$C$7</f>
        <v>0.152475</v>
      </c>
      <c r="E127" s="48">
        <v>0</v>
      </c>
      <c r="F127" s="49">
        <f t="shared" si="9"/>
        <v>0.4421775</v>
      </c>
    </row>
    <row r="128" spans="1:6">
      <c r="A128" s="46" t="s">
        <v>1120</v>
      </c>
      <c r="B128" s="46" t="s">
        <v>1121</v>
      </c>
      <c r="C128" s="157">
        <v>7.4</v>
      </c>
      <c r="D128" s="47">
        <f>'Energy Conversion'!$C$7</f>
        <v>0.152475</v>
      </c>
      <c r="E128" s="48">
        <v>0</v>
      </c>
      <c r="F128" s="49">
        <f t="shared" si="9"/>
        <v>1.128315</v>
      </c>
    </row>
    <row r="129" spans="1:6">
      <c r="A129" s="46" t="s">
        <v>1120</v>
      </c>
      <c r="B129" s="46" t="s">
        <v>1122</v>
      </c>
      <c r="C129" s="157">
        <v>6.1</v>
      </c>
      <c r="D129" s="47">
        <f>'Energy Conversion'!$C$7</f>
        <v>0.152475</v>
      </c>
      <c r="E129" s="48">
        <v>0</v>
      </c>
      <c r="F129" s="49">
        <f t="shared" si="9"/>
        <v>0.93009749999999991</v>
      </c>
    </row>
    <row r="130" spans="1:6">
      <c r="A130" s="46" t="s">
        <v>1120</v>
      </c>
      <c r="B130" s="46" t="s">
        <v>1123</v>
      </c>
      <c r="C130" s="157">
        <v>6.8</v>
      </c>
      <c r="D130" s="47">
        <f>'Energy Conversion'!$C$7</f>
        <v>0.152475</v>
      </c>
      <c r="E130" s="48">
        <v>0</v>
      </c>
      <c r="F130" s="49">
        <f t="shared" si="9"/>
        <v>1.0368299999999999</v>
      </c>
    </row>
    <row r="131" spans="1:6">
      <c r="A131" s="46" t="s">
        <v>1120</v>
      </c>
      <c r="B131" s="46" t="s">
        <v>1124</v>
      </c>
      <c r="C131" s="157">
        <v>7.5</v>
      </c>
      <c r="D131" s="47">
        <f>'Energy Conversion'!$C$7</f>
        <v>0.152475</v>
      </c>
      <c r="E131" s="48">
        <v>0</v>
      </c>
      <c r="F131" s="49">
        <f t="shared" si="9"/>
        <v>1.1435625</v>
      </c>
    </row>
    <row r="132" spans="1:6">
      <c r="A132" s="46" t="s">
        <v>1120</v>
      </c>
      <c r="B132" s="46" t="s">
        <v>1125</v>
      </c>
      <c r="C132" s="157">
        <v>8.9</v>
      </c>
      <c r="D132" s="47">
        <f>'Energy Conversion'!$C$7</f>
        <v>0.152475</v>
      </c>
      <c r="E132" s="48">
        <v>0</v>
      </c>
      <c r="F132" s="49">
        <f t="shared" si="9"/>
        <v>1.3570275000000001</v>
      </c>
    </row>
    <row r="133" spans="1:6">
      <c r="A133" s="46" t="s">
        <v>1120</v>
      </c>
      <c r="B133" s="46" t="s">
        <v>1126</v>
      </c>
      <c r="C133" s="157">
        <v>2</v>
      </c>
      <c r="D133" s="47">
        <f>'Energy Conversion'!$C$7</f>
        <v>0.152475</v>
      </c>
      <c r="E133" s="48">
        <v>0</v>
      </c>
      <c r="F133" s="49">
        <f t="shared" si="9"/>
        <v>0.30495</v>
      </c>
    </row>
    <row r="134" spans="1:6">
      <c r="A134" s="46" t="s">
        <v>1120</v>
      </c>
      <c r="B134" s="46" t="s">
        <v>1127</v>
      </c>
      <c r="C134" s="157">
        <v>5.3</v>
      </c>
      <c r="D134" s="47">
        <f>'Energy Conversion'!$C$7</f>
        <v>0.152475</v>
      </c>
      <c r="E134" s="48">
        <v>0</v>
      </c>
      <c r="F134" s="49">
        <f t="shared" si="9"/>
        <v>0.80811749999999993</v>
      </c>
    </row>
    <row r="135" spans="1:6">
      <c r="A135" s="46" t="s">
        <v>1120</v>
      </c>
      <c r="B135" s="46" t="s">
        <v>1128</v>
      </c>
      <c r="C135" s="157">
        <v>5.0999999999999996</v>
      </c>
      <c r="D135" s="47">
        <f>'Energy Conversion'!$C$7</f>
        <v>0.152475</v>
      </c>
      <c r="E135" s="48">
        <v>0</v>
      </c>
      <c r="F135" s="49">
        <f t="shared" si="9"/>
        <v>0.77762249999999999</v>
      </c>
    </row>
    <row r="136" spans="1:6">
      <c r="A136" s="46" t="s">
        <v>1120</v>
      </c>
      <c r="B136" s="46" t="s">
        <v>1129</v>
      </c>
      <c r="C136" s="157">
        <v>5.2</v>
      </c>
      <c r="D136" s="47">
        <f>'Energy Conversion'!$C$7</f>
        <v>0.152475</v>
      </c>
      <c r="E136" s="48">
        <v>0</v>
      </c>
      <c r="F136" s="49">
        <f t="shared" si="9"/>
        <v>0.79287000000000007</v>
      </c>
    </row>
    <row r="137" spans="1:6">
      <c r="A137" s="46" t="s">
        <v>1120</v>
      </c>
      <c r="B137" s="46" t="s">
        <v>1130</v>
      </c>
      <c r="C137" s="157">
        <v>5</v>
      </c>
      <c r="D137" s="47">
        <f>'Energy Conversion'!$C$7</f>
        <v>0.152475</v>
      </c>
      <c r="E137" s="48">
        <v>0</v>
      </c>
      <c r="F137" s="49">
        <f t="shared" si="9"/>
        <v>0.76237500000000002</v>
      </c>
    </row>
    <row r="138" spans="1:6">
      <c r="A138" s="46" t="s">
        <v>1120</v>
      </c>
      <c r="B138" s="50" t="s">
        <v>1186</v>
      </c>
      <c r="C138" s="48" t="s">
        <v>667</v>
      </c>
      <c r="D138" s="51" t="s">
        <v>667</v>
      </c>
      <c r="E138" s="48" t="s">
        <v>667</v>
      </c>
      <c r="F138" s="49">
        <f>AVERAGE(F126:F137)</f>
        <v>0.84623625000000002</v>
      </c>
    </row>
    <row r="139" spans="1:6">
      <c r="A139" s="46" t="s">
        <v>1165</v>
      </c>
      <c r="B139" s="46" t="s">
        <v>1131</v>
      </c>
      <c r="C139" s="157">
        <v>8.9</v>
      </c>
      <c r="D139" s="47">
        <f>'Energy Conversion'!$C$7</f>
        <v>0.152475</v>
      </c>
      <c r="E139" s="48">
        <v>0</v>
      </c>
      <c r="F139" s="49">
        <f t="shared" ref="F139:F154" si="10">C139*D139+E139</f>
        <v>1.3570275000000001</v>
      </c>
    </row>
    <row r="140" spans="1:6">
      <c r="A140" s="46" t="s">
        <v>1165</v>
      </c>
      <c r="B140" s="46" t="s">
        <v>1132</v>
      </c>
      <c r="C140" s="157">
        <v>0.05</v>
      </c>
      <c r="D140" s="47">
        <f>'Energy Conversion'!$C$7</f>
        <v>0.152475</v>
      </c>
      <c r="E140" s="48">
        <v>0</v>
      </c>
      <c r="F140" s="49">
        <f t="shared" si="10"/>
        <v>7.6237500000000003E-3</v>
      </c>
    </row>
    <row r="141" spans="1:6">
      <c r="A141" s="46" t="s">
        <v>1165</v>
      </c>
      <c r="B141" s="46" t="s">
        <v>1133</v>
      </c>
      <c r="C141" s="157">
        <v>9.6999999999999993</v>
      </c>
      <c r="D141" s="47">
        <f>'Energy Conversion'!$C$7</f>
        <v>0.152475</v>
      </c>
      <c r="E141" s="48">
        <v>0</v>
      </c>
      <c r="F141" s="49">
        <f t="shared" si="10"/>
        <v>1.4790074999999998</v>
      </c>
    </row>
    <row r="142" spans="1:6">
      <c r="A142" s="46" t="s">
        <v>1165</v>
      </c>
      <c r="B142" s="46" t="s">
        <v>1134</v>
      </c>
      <c r="C142" s="157">
        <v>13</v>
      </c>
      <c r="D142" s="47">
        <f>'Energy Conversion'!$C$7</f>
        <v>0.152475</v>
      </c>
      <c r="E142" s="48">
        <v>0</v>
      </c>
      <c r="F142" s="49">
        <f t="shared" si="10"/>
        <v>1.982175</v>
      </c>
    </row>
    <row r="143" spans="1:6">
      <c r="A143" s="46" t="s">
        <v>1165</v>
      </c>
      <c r="B143" s="46" t="s">
        <v>1135</v>
      </c>
      <c r="C143" s="157">
        <v>14</v>
      </c>
      <c r="D143" s="47">
        <f>'Energy Conversion'!$C$7</f>
        <v>0.152475</v>
      </c>
      <c r="E143" s="48">
        <v>0</v>
      </c>
      <c r="F143" s="49">
        <f t="shared" si="10"/>
        <v>2.1346500000000002</v>
      </c>
    </row>
    <row r="144" spans="1:6">
      <c r="A144" s="46" t="s">
        <v>1165</v>
      </c>
      <c r="B144" s="46" t="s">
        <v>1136</v>
      </c>
      <c r="C144" s="157">
        <v>16</v>
      </c>
      <c r="D144" s="47">
        <f>'Energy Conversion'!$C$7</f>
        <v>0.152475</v>
      </c>
      <c r="E144" s="48">
        <v>0</v>
      </c>
      <c r="F144" s="49">
        <f t="shared" si="10"/>
        <v>2.4396</v>
      </c>
    </row>
    <row r="145" spans="1:6">
      <c r="A145" s="46" t="s">
        <v>1165</v>
      </c>
      <c r="B145" s="46" t="s">
        <v>1137</v>
      </c>
      <c r="C145" s="157">
        <v>19</v>
      </c>
      <c r="D145" s="47">
        <f>'Energy Conversion'!$C$7</f>
        <v>0.152475</v>
      </c>
      <c r="E145" s="48">
        <v>0</v>
      </c>
      <c r="F145" s="49">
        <f t="shared" si="10"/>
        <v>2.8970250000000002</v>
      </c>
    </row>
    <row r="146" spans="1:6">
      <c r="A146" s="46" t="s">
        <v>1165</v>
      </c>
      <c r="B146" s="46" t="s">
        <v>1138</v>
      </c>
      <c r="C146" s="157">
        <v>19</v>
      </c>
      <c r="D146" s="47">
        <f>'Energy Conversion'!$C$7</f>
        <v>0.152475</v>
      </c>
      <c r="E146" s="48">
        <v>0</v>
      </c>
      <c r="F146" s="49">
        <f t="shared" si="10"/>
        <v>2.8970250000000002</v>
      </c>
    </row>
    <row r="147" spans="1:6">
      <c r="A147" s="46" t="s">
        <v>1165</v>
      </c>
      <c r="B147" s="46" t="s">
        <v>1139</v>
      </c>
      <c r="C147" s="157">
        <v>21</v>
      </c>
      <c r="D147" s="47">
        <f>'Energy Conversion'!$C$7</f>
        <v>0.152475</v>
      </c>
      <c r="E147" s="48">
        <v>0</v>
      </c>
      <c r="F147" s="49">
        <f t="shared" si="10"/>
        <v>3.201975</v>
      </c>
    </row>
    <row r="148" spans="1:6">
      <c r="A148" s="46" t="s">
        <v>1165</v>
      </c>
      <c r="B148" s="46" t="s">
        <v>1140</v>
      </c>
      <c r="C148" s="157">
        <v>15</v>
      </c>
      <c r="D148" s="47">
        <f>'Energy Conversion'!$C$7</f>
        <v>0.152475</v>
      </c>
      <c r="E148" s="48">
        <v>0</v>
      </c>
      <c r="F148" s="49">
        <f t="shared" si="10"/>
        <v>2.2871250000000001</v>
      </c>
    </row>
    <row r="149" spans="1:6">
      <c r="A149" s="46" t="s">
        <v>1165</v>
      </c>
      <c r="B149" s="46" t="s">
        <v>1141</v>
      </c>
      <c r="C149" s="157">
        <v>18</v>
      </c>
      <c r="D149" s="47">
        <f>'Energy Conversion'!$C$7</f>
        <v>0.152475</v>
      </c>
      <c r="E149" s="48">
        <v>0</v>
      </c>
      <c r="F149" s="49">
        <f t="shared" si="10"/>
        <v>2.7445499999999998</v>
      </c>
    </row>
    <row r="150" spans="1:6">
      <c r="A150" s="46" t="s">
        <v>1165</v>
      </c>
      <c r="B150" s="46" t="s">
        <v>1142</v>
      </c>
      <c r="C150" s="157">
        <v>23</v>
      </c>
      <c r="D150" s="47">
        <f>'Energy Conversion'!$C$7</f>
        <v>0.152475</v>
      </c>
      <c r="E150" s="48">
        <v>0</v>
      </c>
      <c r="F150" s="49">
        <f t="shared" si="10"/>
        <v>3.5069249999999998</v>
      </c>
    </row>
    <row r="151" spans="1:6">
      <c r="A151" s="46" t="s">
        <v>1165</v>
      </c>
      <c r="B151" s="46" t="s">
        <v>1143</v>
      </c>
      <c r="C151" s="157">
        <v>26</v>
      </c>
      <c r="D151" s="47">
        <f>'Energy Conversion'!$C$7</f>
        <v>0.152475</v>
      </c>
      <c r="E151" s="48">
        <v>0</v>
      </c>
      <c r="F151" s="49">
        <f t="shared" si="10"/>
        <v>3.96435</v>
      </c>
    </row>
    <row r="152" spans="1:6">
      <c r="A152" s="46" t="s">
        <v>1165</v>
      </c>
      <c r="B152" s="46" t="s">
        <v>1144</v>
      </c>
      <c r="C152" s="157">
        <v>16</v>
      </c>
      <c r="D152" s="47">
        <f>'Energy Conversion'!$C$7</f>
        <v>0.152475</v>
      </c>
      <c r="E152" s="48">
        <v>0</v>
      </c>
      <c r="F152" s="49">
        <f t="shared" si="10"/>
        <v>2.4396</v>
      </c>
    </row>
    <row r="153" spans="1:6">
      <c r="A153" s="46" t="s">
        <v>1165</v>
      </c>
      <c r="B153" s="46" t="s">
        <v>1145</v>
      </c>
      <c r="C153" s="157">
        <v>18</v>
      </c>
      <c r="D153" s="47">
        <f>'Energy Conversion'!$C$7</f>
        <v>0.152475</v>
      </c>
      <c r="E153" s="48">
        <v>0</v>
      </c>
      <c r="F153" s="49">
        <f t="shared" si="10"/>
        <v>2.7445499999999998</v>
      </c>
    </row>
    <row r="154" spans="1:6">
      <c r="A154" s="46" t="s">
        <v>1165</v>
      </c>
      <c r="B154" s="46" t="s">
        <v>1146</v>
      </c>
      <c r="C154" s="157">
        <v>14</v>
      </c>
      <c r="D154" s="47">
        <f>'Energy Conversion'!$C$7</f>
        <v>0.152475</v>
      </c>
      <c r="E154" s="48">
        <v>0</v>
      </c>
      <c r="F154" s="49">
        <f t="shared" si="10"/>
        <v>2.1346500000000002</v>
      </c>
    </row>
    <row r="155" spans="1:6">
      <c r="A155" s="46" t="s">
        <v>1165</v>
      </c>
      <c r="B155" s="50" t="s">
        <v>1187</v>
      </c>
      <c r="C155" s="48" t="s">
        <v>667</v>
      </c>
      <c r="D155" s="51" t="s">
        <v>667</v>
      </c>
      <c r="E155" s="48" t="s">
        <v>667</v>
      </c>
      <c r="F155" s="49">
        <f>AVERAGE(F139:F154)</f>
        <v>2.3886161718749999</v>
      </c>
    </row>
    <row r="156" spans="1:6">
      <c r="A156" s="46" t="s">
        <v>1147</v>
      </c>
      <c r="B156" s="46" t="s">
        <v>1148</v>
      </c>
      <c r="C156" s="157">
        <v>5.9</v>
      </c>
      <c r="D156" s="47">
        <f>'Energy Conversion'!$C$7</f>
        <v>0.152475</v>
      </c>
      <c r="E156" s="48">
        <v>0</v>
      </c>
      <c r="F156" s="49">
        <f t="shared" ref="F156:F164" si="11">C156*D156+E156</f>
        <v>0.89960250000000008</v>
      </c>
    </row>
    <row r="157" spans="1:6">
      <c r="A157" s="46" t="s">
        <v>1147</v>
      </c>
      <c r="B157" s="46" t="s">
        <v>2203</v>
      </c>
      <c r="C157" s="157">
        <v>7.1</v>
      </c>
      <c r="D157" s="47">
        <f>'Energy Conversion'!$C$7</f>
        <v>0.152475</v>
      </c>
      <c r="E157" s="48">
        <v>0</v>
      </c>
      <c r="F157" s="49">
        <f t="shared" si="11"/>
        <v>1.0825724999999999</v>
      </c>
    </row>
    <row r="158" spans="1:6">
      <c r="A158" s="46" t="s">
        <v>1147</v>
      </c>
      <c r="B158" s="46" t="s">
        <v>1149</v>
      </c>
      <c r="C158" s="157">
        <v>12</v>
      </c>
      <c r="D158" s="47">
        <f>'Energy Conversion'!$C$7</f>
        <v>0.152475</v>
      </c>
      <c r="E158" s="48">
        <v>0</v>
      </c>
      <c r="F158" s="49">
        <f t="shared" si="11"/>
        <v>1.8296999999999999</v>
      </c>
    </row>
    <row r="159" spans="1:6">
      <c r="A159" s="46" t="s">
        <v>1147</v>
      </c>
      <c r="B159" s="46" t="s">
        <v>1150</v>
      </c>
      <c r="C159" s="157">
        <v>14</v>
      </c>
      <c r="D159" s="47">
        <f>'Energy Conversion'!$C$7</f>
        <v>0.152475</v>
      </c>
      <c r="E159" s="48">
        <v>0</v>
      </c>
      <c r="F159" s="49">
        <f t="shared" si="11"/>
        <v>2.1346500000000002</v>
      </c>
    </row>
    <row r="160" spans="1:6">
      <c r="A160" s="46" t="s">
        <v>1147</v>
      </c>
      <c r="B160" s="46" t="s">
        <v>1151</v>
      </c>
      <c r="C160" s="157">
        <v>12</v>
      </c>
      <c r="D160" s="47">
        <f>'Energy Conversion'!$C$7</f>
        <v>0.152475</v>
      </c>
      <c r="E160" s="48">
        <v>0</v>
      </c>
      <c r="F160" s="49">
        <f t="shared" si="11"/>
        <v>1.8296999999999999</v>
      </c>
    </row>
    <row r="161" spans="1:6">
      <c r="A161" s="46" t="s">
        <v>1147</v>
      </c>
      <c r="B161" s="46" t="s">
        <v>2204</v>
      </c>
      <c r="C161" s="157">
        <v>0</v>
      </c>
      <c r="D161" s="47">
        <f>'Energy Conversion'!$C$7</f>
        <v>0.152475</v>
      </c>
      <c r="E161" s="48">
        <v>0</v>
      </c>
      <c r="F161" s="49">
        <f t="shared" si="11"/>
        <v>0</v>
      </c>
    </row>
    <row r="162" spans="1:6">
      <c r="A162" s="46" t="s">
        <v>1147</v>
      </c>
      <c r="B162" s="46" t="s">
        <v>1152</v>
      </c>
      <c r="C162" s="157">
        <v>2</v>
      </c>
      <c r="D162" s="47">
        <f>'Energy Conversion'!$C$7</f>
        <v>0.152475</v>
      </c>
      <c r="E162" s="48">
        <v>0</v>
      </c>
      <c r="F162" s="49">
        <f t="shared" si="11"/>
        <v>0.30495</v>
      </c>
    </row>
    <row r="163" spans="1:6">
      <c r="A163" s="46" t="s">
        <v>1147</v>
      </c>
      <c r="B163" s="46" t="s">
        <v>1153</v>
      </c>
      <c r="C163" s="157">
        <v>10</v>
      </c>
      <c r="D163" s="47">
        <f>'Energy Conversion'!$C$7</f>
        <v>0.152475</v>
      </c>
      <c r="E163" s="48">
        <v>0</v>
      </c>
      <c r="F163" s="49">
        <f t="shared" si="11"/>
        <v>1.52475</v>
      </c>
    </row>
    <row r="164" spans="1:6">
      <c r="A164" s="46" t="s">
        <v>1147</v>
      </c>
      <c r="B164" s="46" t="s">
        <v>2205</v>
      </c>
      <c r="C164" s="157">
        <v>7.1</v>
      </c>
      <c r="D164" s="47">
        <f>'Energy Conversion'!$C$7</f>
        <v>0.152475</v>
      </c>
      <c r="E164" s="48">
        <v>0</v>
      </c>
      <c r="F164" s="49">
        <f t="shared" si="11"/>
        <v>1.0825724999999999</v>
      </c>
    </row>
    <row r="165" spans="1:6">
      <c r="A165" s="46" t="s">
        <v>1147</v>
      </c>
      <c r="B165" s="50" t="s">
        <v>1188</v>
      </c>
      <c r="C165" s="48" t="s">
        <v>667</v>
      </c>
      <c r="D165" s="51" t="s">
        <v>667</v>
      </c>
      <c r="E165" s="48" t="s">
        <v>667</v>
      </c>
      <c r="F165" s="49">
        <f>AVERAGE(F162:F164)</f>
        <v>0.97075750000000005</v>
      </c>
    </row>
    <row r="166" spans="1:6">
      <c r="A166" s="46" t="s">
        <v>1154</v>
      </c>
      <c r="B166" s="46" t="s">
        <v>1155</v>
      </c>
      <c r="C166" s="157">
        <v>36</v>
      </c>
      <c r="D166" s="47">
        <f>'Energy Conversion'!$C$7</f>
        <v>0.152475</v>
      </c>
      <c r="E166" s="48">
        <v>0</v>
      </c>
      <c r="F166" s="49">
        <f>C166*D166+E166</f>
        <v>5.4890999999999996</v>
      </c>
    </row>
    <row r="167" spans="1:6">
      <c r="A167" s="46" t="s">
        <v>1154</v>
      </c>
      <c r="B167" s="46" t="s">
        <v>1156</v>
      </c>
      <c r="C167" s="157">
        <v>16</v>
      </c>
      <c r="D167" s="47">
        <f>'Energy Conversion'!$C$7</f>
        <v>0.152475</v>
      </c>
      <c r="E167" s="48">
        <v>0</v>
      </c>
      <c r="F167" s="49">
        <f>C167*D167+E167</f>
        <v>2.4396</v>
      </c>
    </row>
    <row r="168" spans="1:6">
      <c r="A168" s="46" t="s">
        <v>1154</v>
      </c>
      <c r="B168" s="46" t="s">
        <v>1157</v>
      </c>
      <c r="C168" s="157">
        <v>23</v>
      </c>
      <c r="D168" s="47">
        <f>'Energy Conversion'!$C$7</f>
        <v>0.152475</v>
      </c>
      <c r="E168" s="48">
        <v>0</v>
      </c>
      <c r="F168" s="49">
        <f>C168*D168+E168</f>
        <v>3.5069249999999998</v>
      </c>
    </row>
    <row r="169" spans="1:6">
      <c r="A169" s="46" t="s">
        <v>1154</v>
      </c>
      <c r="B169" s="50" t="s">
        <v>1168</v>
      </c>
      <c r="C169" s="48" t="s">
        <v>667</v>
      </c>
      <c r="D169" s="51" t="s">
        <v>667</v>
      </c>
      <c r="E169" s="48" t="s">
        <v>667</v>
      </c>
      <c r="F169" s="49">
        <f>AVERAGE(F166:F168)</f>
        <v>3.8118749999999992</v>
      </c>
    </row>
    <row r="178" spans="3:3">
      <c r="C178" s="10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5" tint="0.39997558519241921"/>
  </sheetPr>
  <dimension ref="A1:O771"/>
  <sheetViews>
    <sheetView zoomScaleNormal="100" workbookViewId="0"/>
  </sheetViews>
  <sheetFormatPr defaultRowHeight="15"/>
  <cols>
    <col min="1" max="1" width="15.85546875" style="4" bestFit="1" customWidth="1"/>
    <col min="2" max="2" width="29.42578125" style="21" customWidth="1"/>
    <col min="3" max="3" width="43.140625" style="21" customWidth="1"/>
    <col min="4" max="4" width="41.28515625" style="21" customWidth="1"/>
    <col min="5" max="5" width="8.5703125" style="8" customWidth="1"/>
    <col min="6" max="6" width="16.140625" style="33" customWidth="1"/>
    <col min="7" max="7" width="12.7109375" style="21" customWidth="1"/>
    <col min="8" max="8" width="15.140625" style="21" customWidth="1"/>
    <col min="9" max="9" width="14.42578125" style="21" customWidth="1"/>
    <col min="10" max="10" width="12.140625" style="6" customWidth="1"/>
    <col min="11" max="11" width="11.5703125" style="6" customWidth="1"/>
    <col min="12" max="12" width="19.42578125" style="13" customWidth="1"/>
    <col min="13" max="13" width="17" style="7" bestFit="1" customWidth="1"/>
    <col min="14" max="14" width="9.140625" style="20"/>
    <col min="15" max="15" width="9.140625" style="7"/>
    <col min="16" max="16384" width="9.140625" style="20"/>
  </cols>
  <sheetData>
    <row r="1" spans="1:15" s="21" customFormat="1" ht="15.75" thickBot="1">
      <c r="A1" s="2" t="s">
        <v>0</v>
      </c>
      <c r="B1" s="1" t="s">
        <v>879</v>
      </c>
      <c r="C1" s="1" t="s">
        <v>878</v>
      </c>
      <c r="D1" s="1" t="s">
        <v>931</v>
      </c>
      <c r="E1" s="45" t="s">
        <v>1</v>
      </c>
      <c r="F1" s="30" t="s">
        <v>2</v>
      </c>
      <c r="G1" s="1" t="s">
        <v>7</v>
      </c>
      <c r="H1" s="14" t="s">
        <v>6</v>
      </c>
      <c r="I1" s="1" t="s">
        <v>3</v>
      </c>
      <c r="J1" s="5" t="s">
        <v>4</v>
      </c>
      <c r="K1" s="5" t="s">
        <v>5</v>
      </c>
      <c r="L1" s="12" t="s">
        <v>1381</v>
      </c>
      <c r="M1" s="95" t="s">
        <v>8</v>
      </c>
      <c r="O1" s="13"/>
    </row>
    <row r="2" spans="1:15">
      <c r="A2" s="19">
        <v>7820</v>
      </c>
      <c r="B2" s="70" t="s">
        <v>809</v>
      </c>
      <c r="C2" s="70" t="s">
        <v>960</v>
      </c>
      <c r="D2" s="71" t="s">
        <v>1178</v>
      </c>
      <c r="E2" s="99">
        <v>102</v>
      </c>
      <c r="F2" s="32" t="s">
        <v>637</v>
      </c>
      <c r="G2" s="156">
        <v>1</v>
      </c>
      <c r="H2" s="68">
        <f>raadhus[[#This Row],[Count]]*raadhus[[#This Row],[Conv. Fact.]]</f>
        <v>102</v>
      </c>
      <c r="I2" s="116">
        <v>0</v>
      </c>
      <c r="J2" s="67">
        <v>39109</v>
      </c>
      <c r="K2" s="67">
        <v>39475</v>
      </c>
      <c r="L2" s="7">
        <f>SUMIF('LCA Data'!$B$2:$B$169,"="&amp;raadhus[[#This Row],[LCA Category]],'LCA Data'!$F$2:$F$169)</f>
        <v>16.43315625</v>
      </c>
      <c r="M2" s="79">
        <f>raadhus[[#This Row],[Eff. Mass (kg)]]*raadhus[[#This Row],[kg-CO2 Eqv. per kg]]</f>
        <v>1676.1819375</v>
      </c>
    </row>
    <row r="3" spans="1:15">
      <c r="A3" s="10">
        <v>93060</v>
      </c>
      <c r="B3" s="11" t="s">
        <v>564</v>
      </c>
      <c r="C3" s="11" t="s">
        <v>978</v>
      </c>
      <c r="D3" s="34" t="s">
        <v>1178</v>
      </c>
      <c r="E3" s="78">
        <v>56</v>
      </c>
      <c r="F3" s="31" t="s">
        <v>643</v>
      </c>
      <c r="G3" s="156">
        <v>2</v>
      </c>
      <c r="H3" s="68">
        <f>raadhus[[#This Row],[Count]]*raadhus[[#This Row],[Conv. Fact.]]</f>
        <v>112</v>
      </c>
      <c r="I3" s="115">
        <v>4488.8500000000004</v>
      </c>
      <c r="J3" s="67">
        <v>39083</v>
      </c>
      <c r="K3" s="67">
        <v>39447</v>
      </c>
      <c r="L3" s="7">
        <f>SUMIF('LCA Data'!$B$2:$B$169,"="&amp;raadhus[[#This Row],[LCA Category]],'LCA Data'!$F$2:$F$169)</f>
        <v>16.43315625</v>
      </c>
      <c r="M3" s="79">
        <f>raadhus[[#This Row],[Eff. Mass (kg)]]*raadhus[[#This Row],[kg-CO2 Eqv. per kg]]</f>
        <v>1840.5135</v>
      </c>
    </row>
    <row r="4" spans="1:15">
      <c r="A4" s="19">
        <v>2570</v>
      </c>
      <c r="B4" s="70" t="s">
        <v>733</v>
      </c>
      <c r="C4" s="70" t="s">
        <v>999</v>
      </c>
      <c r="D4" s="71" t="s">
        <v>1178</v>
      </c>
      <c r="E4" s="99">
        <v>80.7</v>
      </c>
      <c r="F4" s="32" t="s">
        <v>637</v>
      </c>
      <c r="G4" s="156">
        <v>1</v>
      </c>
      <c r="H4" s="68">
        <f>raadhus[[#This Row],[Count]]*raadhus[[#This Row],[Conv. Fact.]]</f>
        <v>80.7</v>
      </c>
      <c r="I4" s="116">
        <v>0</v>
      </c>
      <c r="J4" s="67">
        <v>39109</v>
      </c>
      <c r="K4" s="67">
        <v>39475</v>
      </c>
      <c r="L4" s="7">
        <f>SUMIF('LCA Data'!$B$2:$B$169,"="&amp;raadhus[[#This Row],[LCA Category]],'LCA Data'!$F$2:$F$169)</f>
        <v>16.43315625</v>
      </c>
      <c r="M4" s="79">
        <f>raadhus[[#This Row],[Eff. Mass (kg)]]*raadhus[[#This Row],[kg-CO2 Eqv. per kg]]</f>
        <v>1326.155709375</v>
      </c>
    </row>
    <row r="5" spans="1:15">
      <c r="A5" s="10">
        <v>93055</v>
      </c>
      <c r="B5" s="11" t="s">
        <v>563</v>
      </c>
      <c r="C5" s="11" t="s">
        <v>945</v>
      </c>
      <c r="D5" s="34" t="s">
        <v>1178</v>
      </c>
      <c r="E5" s="78">
        <v>16</v>
      </c>
      <c r="F5" s="31" t="s">
        <v>643</v>
      </c>
      <c r="G5" s="156">
        <v>2</v>
      </c>
      <c r="H5" s="66">
        <f>raadhus[[#This Row],[Count]]*raadhus[[#This Row],[Conv. Fact.]]</f>
        <v>32</v>
      </c>
      <c r="I5" s="115">
        <v>1463.36</v>
      </c>
      <c r="J5" s="67">
        <v>39083</v>
      </c>
      <c r="K5" s="67">
        <v>39447</v>
      </c>
      <c r="L5" s="7">
        <f>SUMIF('LCA Data'!$B$2:$B$169,"="&amp;raadhus[[#This Row],[LCA Category]],'LCA Data'!$F$2:$F$169)</f>
        <v>16.43315625</v>
      </c>
      <c r="M5" s="79">
        <f>raadhus[[#This Row],[Eff. Mass (kg)]]*raadhus[[#This Row],[kg-CO2 Eqv. per kg]]</f>
        <v>525.86099999999999</v>
      </c>
    </row>
    <row r="6" spans="1:15">
      <c r="A6" s="19">
        <v>2610</v>
      </c>
      <c r="B6" s="70" t="s">
        <v>734</v>
      </c>
      <c r="C6" s="70" t="s">
        <v>976</v>
      </c>
      <c r="D6" s="71" t="s">
        <v>1178</v>
      </c>
      <c r="E6" s="99">
        <v>56.6</v>
      </c>
      <c r="F6" s="32" t="s">
        <v>637</v>
      </c>
      <c r="G6" s="156">
        <v>1</v>
      </c>
      <c r="H6" s="68">
        <f>raadhus[[#This Row],[Count]]*raadhus[[#This Row],[Conv. Fact.]]</f>
        <v>56.6</v>
      </c>
      <c r="I6" s="116">
        <v>0</v>
      </c>
      <c r="J6" s="67">
        <v>39109</v>
      </c>
      <c r="K6" s="67">
        <v>39475</v>
      </c>
      <c r="L6" s="7">
        <f>SUMIF('LCA Data'!$B$2:$B$169,"="&amp;raadhus[[#This Row],[LCA Category]],'LCA Data'!$F$2:$F$169)</f>
        <v>16.43315625</v>
      </c>
      <c r="M6" s="79">
        <f>raadhus[[#This Row],[Eff. Mass (kg)]]*raadhus[[#This Row],[kg-CO2 Eqv. per kg]]</f>
        <v>930.11664374999998</v>
      </c>
    </row>
    <row r="7" spans="1:15">
      <c r="A7" s="10">
        <v>96593</v>
      </c>
      <c r="B7" s="11" t="s">
        <v>598</v>
      </c>
      <c r="C7" s="11" t="s">
        <v>997</v>
      </c>
      <c r="D7" s="34" t="s">
        <v>1187</v>
      </c>
      <c r="E7" s="78">
        <v>31</v>
      </c>
      <c r="F7" s="31" t="s">
        <v>638</v>
      </c>
      <c r="G7" s="156">
        <v>3.2</v>
      </c>
      <c r="H7" s="68">
        <f>raadhus[[#This Row],[Count]]*raadhus[[#This Row],[Conv. Fact.]]</f>
        <v>99.2</v>
      </c>
      <c r="I7" s="115">
        <v>2966.54</v>
      </c>
      <c r="J7" s="67">
        <v>39083</v>
      </c>
      <c r="K7" s="67">
        <v>39447</v>
      </c>
      <c r="L7" s="7">
        <f>SUMIF('LCA Data'!$B$2:$B$169,"="&amp;raadhus[[#This Row],[LCA Category]],'LCA Data'!$F$2:$F$169)</f>
        <v>2.3886161718749999</v>
      </c>
      <c r="M7" s="79">
        <f>raadhus[[#This Row],[Eff. Mass (kg)]]*raadhus[[#This Row],[kg-CO2 Eqv. per kg]]</f>
        <v>236.95072424999998</v>
      </c>
    </row>
    <row r="8" spans="1:15">
      <c r="A8" s="63">
        <v>64.3</v>
      </c>
      <c r="B8" s="46" t="s">
        <v>126</v>
      </c>
      <c r="C8" s="46" t="s">
        <v>1191</v>
      </c>
      <c r="D8" s="72" t="s">
        <v>1187</v>
      </c>
      <c r="E8" s="98">
        <v>73.5</v>
      </c>
      <c r="F8" s="31" t="s">
        <v>652</v>
      </c>
      <c r="G8" s="156">
        <v>1</v>
      </c>
      <c r="H8" s="68">
        <f>raadhus[[#This Row],[Count]]*raadhus[[#This Row],[Conv. Fact.]]</f>
        <v>73.5</v>
      </c>
      <c r="I8" s="113">
        <v>6487.5</v>
      </c>
      <c r="J8" s="67">
        <v>39083</v>
      </c>
      <c r="K8" s="67">
        <v>39447</v>
      </c>
      <c r="L8" s="7">
        <f>SUMIF('LCA Data'!$B$2:$B$169,"="&amp;raadhus[[#This Row],[LCA Category]],'LCA Data'!$F$2:$F$169)</f>
        <v>2.3886161718749999</v>
      </c>
      <c r="M8" s="49">
        <f>raadhus[[#This Row],[Eff. Mass (kg)]]*raadhus[[#This Row],[kg-CO2 Eqv. per kg]]</f>
        <v>175.56328863281249</v>
      </c>
    </row>
    <row r="9" spans="1:15">
      <c r="A9" s="10">
        <v>59040</v>
      </c>
      <c r="B9" s="11" t="s">
        <v>399</v>
      </c>
      <c r="C9" s="11" t="s">
        <v>963</v>
      </c>
      <c r="D9" s="34" t="s">
        <v>1187</v>
      </c>
      <c r="E9" s="78">
        <v>54</v>
      </c>
      <c r="F9" s="31" t="s">
        <v>643</v>
      </c>
      <c r="G9" s="156">
        <v>1</v>
      </c>
      <c r="H9" s="66">
        <f>raadhus[[#This Row],[Count]]*raadhus[[#This Row],[Conv. Fact.]]</f>
        <v>54</v>
      </c>
      <c r="I9" s="115">
        <v>3871.63</v>
      </c>
      <c r="J9" s="67">
        <v>39083</v>
      </c>
      <c r="K9" s="67">
        <v>39447</v>
      </c>
      <c r="L9" s="7">
        <f>SUMIF('LCA Data'!$B$2:$B$169,"="&amp;raadhus[[#This Row],[LCA Category]],'LCA Data'!$F$2:$F$169)</f>
        <v>2.3886161718749999</v>
      </c>
      <c r="M9" s="79">
        <f>raadhus[[#This Row],[Eff. Mass (kg)]]*raadhus[[#This Row],[kg-CO2 Eqv. per kg]]</f>
        <v>128.98527328124999</v>
      </c>
    </row>
    <row r="10" spans="1:15">
      <c r="A10" s="10">
        <v>90784</v>
      </c>
      <c r="B10" s="11" t="s">
        <v>539</v>
      </c>
      <c r="C10" s="11" t="s">
        <v>970</v>
      </c>
      <c r="D10" s="34" t="s">
        <v>1187</v>
      </c>
      <c r="E10" s="78">
        <v>2</v>
      </c>
      <c r="F10" s="31" t="s">
        <v>638</v>
      </c>
      <c r="G10" s="156">
        <v>117.5</v>
      </c>
      <c r="H10" s="68">
        <f>raadhus[[#This Row],[Count]]*raadhus[[#This Row],[Conv. Fact.]]</f>
        <v>235</v>
      </c>
      <c r="I10" s="114">
        <v>538.62</v>
      </c>
      <c r="J10" s="67">
        <v>39083</v>
      </c>
      <c r="K10" s="67">
        <v>39447</v>
      </c>
      <c r="L10" s="7">
        <f>SUMIF('LCA Data'!$B$2:$B$169,"="&amp;raadhus[[#This Row],[LCA Category]],'LCA Data'!$F$2:$F$169)</f>
        <v>2.3886161718749999</v>
      </c>
      <c r="M10" s="79">
        <f>raadhus[[#This Row],[Eff. Mass (kg)]]*raadhus[[#This Row],[kg-CO2 Eqv. per kg]]</f>
        <v>561.324800390625</v>
      </c>
    </row>
    <row r="11" spans="1:15">
      <c r="A11" s="10">
        <v>96515</v>
      </c>
      <c r="B11" s="11" t="s">
        <v>596</v>
      </c>
      <c r="C11" s="11" t="s">
        <v>2066</v>
      </c>
      <c r="D11" s="34" t="s">
        <v>1187</v>
      </c>
      <c r="E11" s="78">
        <v>8</v>
      </c>
      <c r="F11" s="31" t="s">
        <v>638</v>
      </c>
      <c r="G11" s="156">
        <v>1.25</v>
      </c>
      <c r="H11" s="66">
        <f>raadhus[[#This Row],[Count]]*raadhus[[#This Row],[Conv. Fact.]]</f>
        <v>10</v>
      </c>
      <c r="I11" s="115">
        <v>1465.04</v>
      </c>
      <c r="J11" s="67">
        <v>39083</v>
      </c>
      <c r="K11" s="67">
        <v>39447</v>
      </c>
      <c r="L11" s="7">
        <f>SUMIF('LCA Data'!$B$2:$B$169,"="&amp;raadhus[[#This Row],[LCA Category]],'LCA Data'!$F$2:$F$169)</f>
        <v>2.3886161718749999</v>
      </c>
      <c r="M11" s="79">
        <f>raadhus[[#This Row],[Eff. Mass (kg)]]*raadhus[[#This Row],[kg-CO2 Eqv. per kg]]</f>
        <v>23.886161718749999</v>
      </c>
    </row>
    <row r="12" spans="1:15">
      <c r="A12" s="10">
        <v>59050</v>
      </c>
      <c r="B12" s="11" t="s">
        <v>401</v>
      </c>
      <c r="C12" s="11" t="s">
        <v>2082</v>
      </c>
      <c r="D12" s="34" t="s">
        <v>1187</v>
      </c>
      <c r="E12" s="78">
        <v>20</v>
      </c>
      <c r="F12" s="31" t="s">
        <v>634</v>
      </c>
      <c r="G12" s="156">
        <v>1</v>
      </c>
      <c r="H12" s="66">
        <f>raadhus[[#This Row],[Count]]*raadhus[[#This Row],[Conv. Fact.]]</f>
        <v>20</v>
      </c>
      <c r="I12" s="115">
        <v>1510.44</v>
      </c>
      <c r="J12" s="67">
        <v>39083</v>
      </c>
      <c r="K12" s="67">
        <v>39447</v>
      </c>
      <c r="L12" s="7">
        <f>SUMIF('LCA Data'!$B$2:$B$169,"="&amp;raadhus[[#This Row],[LCA Category]],'LCA Data'!$F$2:$F$169)</f>
        <v>2.3886161718749999</v>
      </c>
      <c r="M12" s="79">
        <f>raadhus[[#This Row],[Eff. Mass (kg)]]*raadhus[[#This Row],[kg-CO2 Eqv. per kg]]</f>
        <v>47.772323437499999</v>
      </c>
    </row>
    <row r="13" spans="1:15">
      <c r="A13" s="10">
        <v>75030</v>
      </c>
      <c r="B13" s="11" t="s">
        <v>476</v>
      </c>
      <c r="C13" s="11" t="s">
        <v>971</v>
      </c>
      <c r="D13" s="34" t="s">
        <v>1186</v>
      </c>
      <c r="E13" s="78">
        <v>15</v>
      </c>
      <c r="F13" s="31" t="s">
        <v>643</v>
      </c>
      <c r="G13" s="156">
        <v>5</v>
      </c>
      <c r="H13" s="68">
        <f>raadhus[[#This Row],[Count]]*raadhus[[#This Row],[Conv. Fact.]]</f>
        <v>75</v>
      </c>
      <c r="I13" s="115">
        <v>1289.79</v>
      </c>
      <c r="J13" s="67">
        <v>39083</v>
      </c>
      <c r="K13" s="67">
        <v>39447</v>
      </c>
      <c r="L13" s="7">
        <f>SUMIF('LCA Data'!$B$2:$B$169,"="&amp;raadhus[[#This Row],[LCA Category]],'LCA Data'!$F$2:$F$169)</f>
        <v>0.84623625000000002</v>
      </c>
      <c r="M13" s="79">
        <f>raadhus[[#This Row],[Eff. Mass (kg)]]*raadhus[[#This Row],[kg-CO2 Eqv. per kg]]</f>
        <v>63.467718750000003</v>
      </c>
    </row>
    <row r="14" spans="1:15">
      <c r="A14" s="19">
        <v>7770</v>
      </c>
      <c r="B14" s="70" t="s">
        <v>803</v>
      </c>
      <c r="C14" s="70" t="s">
        <v>983</v>
      </c>
      <c r="D14" s="71" t="s">
        <v>1177</v>
      </c>
      <c r="E14" s="99">
        <v>72.599999999999994</v>
      </c>
      <c r="F14" s="32" t="s">
        <v>637</v>
      </c>
      <c r="G14" s="156">
        <v>1</v>
      </c>
      <c r="H14" s="68">
        <f>raadhus[[#This Row],[Count]]*raadhus[[#This Row],[Conv. Fact.]]</f>
        <v>72.599999999999994</v>
      </c>
      <c r="I14" s="116">
        <v>0</v>
      </c>
      <c r="J14" s="67">
        <v>39109</v>
      </c>
      <c r="K14" s="67">
        <v>39475</v>
      </c>
      <c r="L14" s="7">
        <f>SUMIF('LCA Data'!$B$2:$B$169,"="&amp;raadhus[[#This Row],[LCA Category]],'LCA Data'!$F$2:$F$169)</f>
        <v>4.5132600000000007</v>
      </c>
      <c r="M14" s="79">
        <f>raadhus[[#This Row],[Eff. Mass (kg)]]*raadhus[[#This Row],[kg-CO2 Eqv. per kg]]</f>
        <v>327.66267600000003</v>
      </c>
    </row>
    <row r="15" spans="1:15">
      <c r="A15" s="19">
        <v>8210</v>
      </c>
      <c r="B15" s="70" t="s">
        <v>825</v>
      </c>
      <c r="C15" s="70" t="s">
        <v>998</v>
      </c>
      <c r="D15" s="71" t="s">
        <v>1177</v>
      </c>
      <c r="E15" s="99">
        <v>57.7</v>
      </c>
      <c r="F15" s="32" t="s">
        <v>637</v>
      </c>
      <c r="G15" s="156">
        <v>1</v>
      </c>
      <c r="H15" s="68">
        <f>raadhus[[#This Row],[Count]]*raadhus[[#This Row],[Conv. Fact.]]</f>
        <v>57.7</v>
      </c>
      <c r="I15" s="116">
        <v>0</v>
      </c>
      <c r="J15" s="67">
        <v>39109</v>
      </c>
      <c r="K15" s="67">
        <v>39475</v>
      </c>
      <c r="L15" s="7">
        <f>SUMIF('LCA Data'!$B$2:$B$169,"="&amp;raadhus[[#This Row],[LCA Category]],'LCA Data'!$F$2:$F$169)</f>
        <v>4.5132600000000007</v>
      </c>
      <c r="M15" s="79">
        <f>raadhus[[#This Row],[Eff. Mass (kg)]]*raadhus[[#This Row],[kg-CO2 Eqv. per kg]]</f>
        <v>260.41510200000005</v>
      </c>
    </row>
    <row r="16" spans="1:15">
      <c r="A16" s="63">
        <v>4.2</v>
      </c>
      <c r="B16" s="46" t="s">
        <v>118</v>
      </c>
      <c r="C16" s="46" t="s">
        <v>1000</v>
      </c>
      <c r="D16" s="72" t="s">
        <v>1171</v>
      </c>
      <c r="E16" s="98">
        <v>495</v>
      </c>
      <c r="F16" s="31" t="s">
        <v>655</v>
      </c>
      <c r="G16" s="156">
        <v>0.108</v>
      </c>
      <c r="H16" s="66">
        <f>raadhus[[#This Row],[Count]]*raadhus[[#This Row],[Conv. Fact.]]</f>
        <v>53.46</v>
      </c>
      <c r="I16" s="113">
        <v>1367.25</v>
      </c>
      <c r="J16" s="67">
        <v>39083</v>
      </c>
      <c r="K16" s="67">
        <v>39447</v>
      </c>
      <c r="L16" s="7">
        <f>SUMIF('LCA Data'!$B$2:$B$169,"="&amp;raadhus[[#This Row],[LCA Category]],'LCA Data'!$F$2:$F$169)</f>
        <v>2.7674212499999999</v>
      </c>
      <c r="M16" s="49">
        <f>raadhus[[#This Row],[Eff. Mass (kg)]]*raadhus[[#This Row],[kg-CO2 Eqv. per kg]]</f>
        <v>147.94634002500001</v>
      </c>
    </row>
    <row r="17" spans="1:13">
      <c r="A17" s="63">
        <v>9.1999999999999993</v>
      </c>
      <c r="B17" s="46" t="s">
        <v>151</v>
      </c>
      <c r="C17" s="46" t="s">
        <v>949</v>
      </c>
      <c r="D17" s="72" t="s">
        <v>1171</v>
      </c>
      <c r="E17" s="98">
        <v>598</v>
      </c>
      <c r="F17" s="31" t="s">
        <v>655</v>
      </c>
      <c r="G17" s="156">
        <v>0.17799999999999999</v>
      </c>
      <c r="H17" s="66">
        <f>raadhus[[#This Row],[Count]]*raadhus[[#This Row],[Conv. Fact.]]</f>
        <v>106.44399999999999</v>
      </c>
      <c r="I17" s="113">
        <v>1258.25</v>
      </c>
      <c r="J17" s="67">
        <v>39083</v>
      </c>
      <c r="K17" s="67">
        <v>39447</v>
      </c>
      <c r="L17" s="7">
        <f>SUMIF('LCA Data'!$B$2:$B$169,"="&amp;raadhus[[#This Row],[LCA Category]],'LCA Data'!$F$2:$F$169)</f>
        <v>2.7674212499999999</v>
      </c>
      <c r="M17" s="49">
        <f>raadhus[[#This Row],[Eff. Mass (kg)]]*raadhus[[#This Row],[kg-CO2 Eqv. per kg]]</f>
        <v>294.57538753499995</v>
      </c>
    </row>
    <row r="18" spans="1:13">
      <c r="A18" s="10">
        <v>62090</v>
      </c>
      <c r="B18" s="11" t="s">
        <v>426</v>
      </c>
      <c r="C18" s="11" t="s">
        <v>944</v>
      </c>
      <c r="D18" s="34" t="s">
        <v>1171</v>
      </c>
      <c r="E18" s="78">
        <v>4</v>
      </c>
      <c r="F18" s="31" t="s">
        <v>643</v>
      </c>
      <c r="G18" s="156">
        <v>5</v>
      </c>
      <c r="H18" s="66">
        <f>raadhus[[#This Row],[Count]]*raadhus[[#This Row],[Conv. Fact.]]</f>
        <v>20</v>
      </c>
      <c r="I18" s="115">
        <v>2383.2399999999998</v>
      </c>
      <c r="J18" s="67">
        <v>39083</v>
      </c>
      <c r="K18" s="67">
        <v>39447</v>
      </c>
      <c r="L18" s="7">
        <f>SUMIF('LCA Data'!$B$2:$B$169,"="&amp;raadhus[[#This Row],[LCA Category]],'LCA Data'!$F$2:$F$169)</f>
        <v>2.7674212499999999</v>
      </c>
      <c r="M18" s="79">
        <f>raadhus[[#This Row],[Eff. Mass (kg)]]*raadhus[[#This Row],[kg-CO2 Eqv. per kg]]</f>
        <v>55.348424999999999</v>
      </c>
    </row>
    <row r="19" spans="1:13">
      <c r="A19" s="10">
        <v>62131</v>
      </c>
      <c r="B19" s="11" t="s">
        <v>429</v>
      </c>
      <c r="C19" s="11" t="s">
        <v>943</v>
      </c>
      <c r="D19" s="34" t="s">
        <v>1171</v>
      </c>
      <c r="E19" s="78">
        <v>2</v>
      </c>
      <c r="F19" s="31" t="s">
        <v>643</v>
      </c>
      <c r="G19" s="156">
        <v>5</v>
      </c>
      <c r="H19" s="66">
        <f>raadhus[[#This Row],[Count]]*raadhus[[#This Row],[Conv. Fact.]]</f>
        <v>10</v>
      </c>
      <c r="I19" s="115">
        <v>1495.74</v>
      </c>
      <c r="J19" s="67">
        <v>39083</v>
      </c>
      <c r="K19" s="67">
        <v>39447</v>
      </c>
      <c r="L19" s="7">
        <f>SUMIF('LCA Data'!$B$2:$B$169,"="&amp;raadhus[[#This Row],[LCA Category]],'LCA Data'!$F$2:$F$169)</f>
        <v>2.7674212499999999</v>
      </c>
      <c r="M19" s="79">
        <f>raadhus[[#This Row],[Eff. Mass (kg)]]*raadhus[[#This Row],[kg-CO2 Eqv. per kg]]</f>
        <v>27.674212499999999</v>
      </c>
    </row>
    <row r="20" spans="1:13">
      <c r="A20" s="10">
        <v>10365</v>
      </c>
      <c r="B20" s="11" t="s">
        <v>227</v>
      </c>
      <c r="C20" s="11" t="s">
        <v>950</v>
      </c>
      <c r="D20" s="34" t="s">
        <v>1183</v>
      </c>
      <c r="E20" s="78">
        <v>27</v>
      </c>
      <c r="F20" s="31" t="s">
        <v>631</v>
      </c>
      <c r="G20" s="156">
        <v>2</v>
      </c>
      <c r="H20" s="66">
        <f>raadhus[[#This Row],[Count]]*raadhus[[#This Row],[Conv. Fact.]]</f>
        <v>54</v>
      </c>
      <c r="I20" s="115">
        <v>1230.1199999999999</v>
      </c>
      <c r="J20" s="67">
        <v>39083</v>
      </c>
      <c r="K20" s="67">
        <v>39447</v>
      </c>
      <c r="L20" s="7">
        <f>SUMIF('LCA Data'!$B$2:$B$169,"="&amp;raadhus[[#This Row],[LCA Category]],'LCA Data'!$F$2:$F$169)</f>
        <v>4.3702916666666667</v>
      </c>
      <c r="M20" s="79">
        <f>raadhus[[#This Row],[Eff. Mass (kg)]]*raadhus[[#This Row],[kg-CO2 Eqv. per kg]]</f>
        <v>235.99574999999999</v>
      </c>
    </row>
    <row r="21" spans="1:13">
      <c r="A21" s="10">
        <v>13060</v>
      </c>
      <c r="B21" s="11" t="s">
        <v>232</v>
      </c>
      <c r="C21" s="11" t="s">
        <v>1012</v>
      </c>
      <c r="D21" s="34" t="s">
        <v>1183</v>
      </c>
      <c r="E21" s="78">
        <v>22</v>
      </c>
      <c r="F21" s="31" t="s">
        <v>631</v>
      </c>
      <c r="G21" s="156">
        <v>2</v>
      </c>
      <c r="H21" s="66">
        <f>raadhus[[#This Row],[Count]]*raadhus[[#This Row],[Conv. Fact.]]</f>
        <v>44</v>
      </c>
      <c r="I21" s="115">
        <v>1654.1</v>
      </c>
      <c r="J21" s="67">
        <v>39083</v>
      </c>
      <c r="K21" s="67">
        <v>39447</v>
      </c>
      <c r="L21" s="7">
        <f>SUMIF('LCA Data'!$B$2:$B$169,"="&amp;raadhus[[#This Row],[LCA Category]],'LCA Data'!$F$2:$F$169)</f>
        <v>4.3702916666666667</v>
      </c>
      <c r="M21" s="79">
        <f>raadhus[[#This Row],[Eff. Mass (kg)]]*raadhus[[#This Row],[kg-CO2 Eqv. per kg]]</f>
        <v>192.29283333333333</v>
      </c>
    </row>
    <row r="22" spans="1:13">
      <c r="A22" s="19">
        <v>9170</v>
      </c>
      <c r="B22" s="70" t="s">
        <v>843</v>
      </c>
      <c r="C22" s="70" t="s">
        <v>843</v>
      </c>
      <c r="D22" s="71" t="s">
        <v>1183</v>
      </c>
      <c r="E22" s="99">
        <v>271</v>
      </c>
      <c r="F22" s="32" t="s">
        <v>637</v>
      </c>
      <c r="G22" s="156">
        <v>1</v>
      </c>
      <c r="H22" s="68">
        <f>raadhus[[#This Row],[Count]]*raadhus[[#This Row],[Conv. Fact.]]</f>
        <v>271</v>
      </c>
      <c r="I22" s="116">
        <v>0</v>
      </c>
      <c r="J22" s="67">
        <v>39109</v>
      </c>
      <c r="K22" s="67">
        <v>39475</v>
      </c>
      <c r="L22" s="7">
        <f>SUMIF('LCA Data'!$B$2:$B$169,"="&amp;raadhus[[#This Row],[LCA Category]],'LCA Data'!$F$2:$F$169)</f>
        <v>4.3702916666666667</v>
      </c>
      <c r="M22" s="79">
        <f>raadhus[[#This Row],[Eff. Mass (kg)]]*raadhus[[#This Row],[kg-CO2 Eqv. per kg]]</f>
        <v>1184.3490416666666</v>
      </c>
    </row>
    <row r="23" spans="1:13">
      <c r="A23" s="19">
        <v>9250</v>
      </c>
      <c r="B23" s="70" t="s">
        <v>176</v>
      </c>
      <c r="C23" s="70" t="s">
        <v>176</v>
      </c>
      <c r="D23" s="71" t="s">
        <v>1183</v>
      </c>
      <c r="E23" s="99">
        <v>180</v>
      </c>
      <c r="F23" s="32" t="s">
        <v>637</v>
      </c>
      <c r="G23" s="156">
        <v>1</v>
      </c>
      <c r="H23" s="68">
        <f>raadhus[[#This Row],[Count]]*raadhus[[#This Row],[Conv. Fact.]]</f>
        <v>180</v>
      </c>
      <c r="I23" s="116">
        <v>0</v>
      </c>
      <c r="J23" s="67">
        <v>39109</v>
      </c>
      <c r="K23" s="67">
        <v>39475</v>
      </c>
      <c r="L23" s="7">
        <f>SUMIF('LCA Data'!$B$2:$B$169,"="&amp;raadhus[[#This Row],[LCA Category]],'LCA Data'!$F$2:$F$169)</f>
        <v>4.3702916666666667</v>
      </c>
      <c r="M23" s="79">
        <f>raadhus[[#This Row],[Eff. Mass (kg)]]*raadhus[[#This Row],[kg-CO2 Eqv. per kg]]</f>
        <v>786.65250000000003</v>
      </c>
    </row>
    <row r="24" spans="1:13">
      <c r="A24" s="10">
        <v>15581</v>
      </c>
      <c r="B24" s="11" t="s">
        <v>239</v>
      </c>
      <c r="C24" s="11" t="s">
        <v>937</v>
      </c>
      <c r="D24" s="34" t="s">
        <v>1169</v>
      </c>
      <c r="E24" s="78">
        <v>15</v>
      </c>
      <c r="F24" s="31" t="s">
        <v>632</v>
      </c>
      <c r="G24" s="156">
        <v>1.5</v>
      </c>
      <c r="H24" s="66">
        <f>raadhus[[#This Row],[Count]]*raadhus[[#This Row],[Conv. Fact.]]</f>
        <v>22.5</v>
      </c>
      <c r="I24" s="115">
        <v>2346.65</v>
      </c>
      <c r="J24" s="67">
        <v>39083</v>
      </c>
      <c r="K24" s="67">
        <v>39447</v>
      </c>
      <c r="L24" s="7">
        <f>SUMIF('LCA Data'!$B$2:$B$169,"="&amp;raadhus[[#This Row],[LCA Category]],'LCA Data'!$F$2:$F$169)</f>
        <v>5.4281100000000002</v>
      </c>
      <c r="M24" s="79">
        <f>raadhus[[#This Row],[Eff. Mass (kg)]]*raadhus[[#This Row],[kg-CO2 Eqv. per kg]]</f>
        <v>122.132475</v>
      </c>
    </row>
    <row r="25" spans="1:13">
      <c r="A25" s="19">
        <v>3450</v>
      </c>
      <c r="B25" s="70" t="s">
        <v>743</v>
      </c>
      <c r="C25" s="70" t="s">
        <v>958</v>
      </c>
      <c r="D25" s="71" t="s">
        <v>1169</v>
      </c>
      <c r="E25" s="99">
        <v>162.80000000000001</v>
      </c>
      <c r="F25" s="32" t="s">
        <v>637</v>
      </c>
      <c r="G25" s="156">
        <v>1</v>
      </c>
      <c r="H25" s="68">
        <f>raadhus[[#This Row],[Count]]*raadhus[[#This Row],[Conv. Fact.]]</f>
        <v>162.80000000000001</v>
      </c>
      <c r="I25" s="116">
        <v>0</v>
      </c>
      <c r="J25" s="67">
        <v>39109</v>
      </c>
      <c r="K25" s="67">
        <v>39475</v>
      </c>
      <c r="L25" s="7">
        <f>SUMIF('LCA Data'!$B$2:$B$169,"="&amp;raadhus[[#This Row],[LCA Category]],'LCA Data'!$F$2:$F$169)</f>
        <v>5.4281100000000002</v>
      </c>
      <c r="M25" s="79">
        <f>raadhus[[#This Row],[Eff. Mass (kg)]]*raadhus[[#This Row],[kg-CO2 Eqv. per kg]]</f>
        <v>883.69630800000004</v>
      </c>
    </row>
    <row r="26" spans="1:13">
      <c r="A26" s="10">
        <v>15908</v>
      </c>
      <c r="B26" s="11" t="s">
        <v>243</v>
      </c>
      <c r="C26" s="11" t="s">
        <v>977</v>
      </c>
      <c r="D26" s="34" t="s">
        <v>1169</v>
      </c>
      <c r="E26" s="78">
        <v>14</v>
      </c>
      <c r="F26" s="31" t="s">
        <v>638</v>
      </c>
      <c r="G26" s="156">
        <v>5</v>
      </c>
      <c r="H26" s="68">
        <f>raadhus[[#This Row],[Count]]*raadhus[[#This Row],[Conv. Fact.]]</f>
        <v>70</v>
      </c>
      <c r="I26" s="115">
        <v>3972.5</v>
      </c>
      <c r="J26" s="67">
        <v>39083</v>
      </c>
      <c r="K26" s="67">
        <v>39447</v>
      </c>
      <c r="L26" s="7">
        <f>SUMIF('LCA Data'!$B$2:$B$169,"="&amp;raadhus[[#This Row],[LCA Category]],'LCA Data'!$F$2:$F$169)</f>
        <v>5.4281100000000002</v>
      </c>
      <c r="M26" s="79">
        <f>raadhus[[#This Row],[Eff. Mass (kg)]]*raadhus[[#This Row],[kg-CO2 Eqv. per kg]]</f>
        <v>379.96770000000004</v>
      </c>
    </row>
    <row r="27" spans="1:13">
      <c r="A27" s="19">
        <v>6540</v>
      </c>
      <c r="B27" s="70" t="s">
        <v>775</v>
      </c>
      <c r="C27" s="70" t="s">
        <v>957</v>
      </c>
      <c r="D27" s="71" t="s">
        <v>1169</v>
      </c>
      <c r="E27" s="99">
        <v>360</v>
      </c>
      <c r="F27" s="32" t="s">
        <v>637</v>
      </c>
      <c r="G27" s="156">
        <v>1</v>
      </c>
      <c r="H27" s="68">
        <f>raadhus[[#This Row],[Count]]*raadhus[[#This Row],[Conv. Fact.]]</f>
        <v>360</v>
      </c>
      <c r="I27" s="116">
        <v>0</v>
      </c>
      <c r="J27" s="67">
        <v>39109</v>
      </c>
      <c r="K27" s="67">
        <v>39475</v>
      </c>
      <c r="L27" s="7">
        <f>SUMIF('LCA Data'!$B$2:$B$169,"="&amp;raadhus[[#This Row],[LCA Category]],'LCA Data'!$F$2:$F$169)</f>
        <v>5.4281100000000002</v>
      </c>
      <c r="M27" s="79">
        <f>raadhus[[#This Row],[Eff. Mass (kg)]]*raadhus[[#This Row],[kg-CO2 Eqv. per kg]]</f>
        <v>1954.1196</v>
      </c>
    </row>
    <row r="28" spans="1:13">
      <c r="A28" s="19">
        <v>7300</v>
      </c>
      <c r="B28" s="70" t="s">
        <v>790</v>
      </c>
      <c r="C28" s="70" t="s">
        <v>2169</v>
      </c>
      <c r="D28" s="71" t="s">
        <v>1169</v>
      </c>
      <c r="E28" s="99">
        <v>121.2</v>
      </c>
      <c r="F28" s="32" t="s">
        <v>637</v>
      </c>
      <c r="G28" s="156">
        <v>1</v>
      </c>
      <c r="H28" s="68">
        <f>raadhus[[#This Row],[Count]]*raadhus[[#This Row],[Conv. Fact.]]</f>
        <v>121.2</v>
      </c>
      <c r="I28" s="116">
        <v>0</v>
      </c>
      <c r="J28" s="67">
        <v>39109</v>
      </c>
      <c r="K28" s="67">
        <v>39475</v>
      </c>
      <c r="L28" s="7">
        <f>SUMIF('LCA Data'!$B$2:$B$169,"="&amp;raadhus[[#This Row],[LCA Category]],'LCA Data'!$F$2:$F$169)</f>
        <v>5.4281100000000002</v>
      </c>
      <c r="M28" s="79">
        <f>raadhus[[#This Row],[Eff. Mass (kg)]]*raadhus[[#This Row],[kg-CO2 Eqv. per kg]]</f>
        <v>657.886932</v>
      </c>
    </row>
    <row r="29" spans="1:13">
      <c r="A29" s="22">
        <v>1640</v>
      </c>
      <c r="B29" s="44" t="s">
        <v>194</v>
      </c>
      <c r="C29" s="44" t="s">
        <v>948</v>
      </c>
      <c r="D29" s="22" t="s">
        <v>1179</v>
      </c>
      <c r="E29" s="100">
        <v>13.5</v>
      </c>
      <c r="F29" s="28" t="s">
        <v>637</v>
      </c>
      <c r="G29" s="156">
        <v>1</v>
      </c>
      <c r="H29" s="66">
        <f>raadhus[[#This Row],[Count]]*raadhus[[#This Row],[Conv. Fact.]]</f>
        <v>13.5</v>
      </c>
      <c r="I29" s="113">
        <v>1336.5</v>
      </c>
      <c r="J29" s="67">
        <v>39083</v>
      </c>
      <c r="K29" s="67">
        <v>39447</v>
      </c>
      <c r="L29" s="7">
        <f>SUMIF('LCA Data'!$B$2:$B$169,"="&amp;raadhus[[#This Row],[LCA Category]],'LCA Data'!$F$2:$F$169)</f>
        <v>11.566317857142858</v>
      </c>
      <c r="M29" s="79">
        <f>raadhus[[#This Row],[Eff. Mass (kg)]]*raadhus[[#This Row],[kg-CO2 Eqv. per kg]]</f>
        <v>156.14529107142857</v>
      </c>
    </row>
    <row r="30" spans="1:13">
      <c r="A30" s="10">
        <v>95157</v>
      </c>
      <c r="B30" s="11" t="s">
        <v>589</v>
      </c>
      <c r="C30" s="11" t="s">
        <v>1017</v>
      </c>
      <c r="D30" s="34" t="s">
        <v>1179</v>
      </c>
      <c r="E30" s="78">
        <v>5</v>
      </c>
      <c r="F30" s="31" t="s">
        <v>638</v>
      </c>
      <c r="G30" s="156">
        <v>5</v>
      </c>
      <c r="H30" s="66">
        <f>raadhus[[#This Row],[Count]]*raadhus[[#This Row],[Conv. Fact.]]</f>
        <v>25</v>
      </c>
      <c r="I30" s="115">
        <v>1202.96</v>
      </c>
      <c r="J30" s="67">
        <v>39083</v>
      </c>
      <c r="K30" s="67">
        <v>39447</v>
      </c>
      <c r="L30" s="7">
        <f>SUMIF('LCA Data'!$B$2:$B$169,"="&amp;raadhus[[#This Row],[LCA Category]],'LCA Data'!$F$2:$F$169)</f>
        <v>11.566317857142858</v>
      </c>
      <c r="M30" s="79">
        <f>raadhus[[#This Row],[Eff. Mass (kg)]]*raadhus[[#This Row],[kg-CO2 Eqv. per kg]]</f>
        <v>289.15794642857145</v>
      </c>
    </row>
    <row r="31" spans="1:13">
      <c r="A31" s="22">
        <v>2800</v>
      </c>
      <c r="B31" s="44" t="s">
        <v>178</v>
      </c>
      <c r="C31" s="44" t="s">
        <v>996</v>
      </c>
      <c r="D31" s="22" t="s">
        <v>1179</v>
      </c>
      <c r="E31" s="100">
        <v>25.71</v>
      </c>
      <c r="F31" s="28" t="s">
        <v>637</v>
      </c>
      <c r="G31" s="156">
        <v>1</v>
      </c>
      <c r="H31" s="66">
        <f>raadhus[[#This Row],[Count]]*raadhus[[#This Row],[Conv. Fact.]]</f>
        <v>25.71</v>
      </c>
      <c r="I31" s="113">
        <v>1846.29</v>
      </c>
      <c r="J31" s="67">
        <v>39083</v>
      </c>
      <c r="K31" s="67">
        <v>39447</v>
      </c>
      <c r="L31" s="7">
        <f>SUMIF('LCA Data'!$B$2:$B$169,"="&amp;raadhus[[#This Row],[LCA Category]],'LCA Data'!$F$2:$F$169)</f>
        <v>11.566317857142858</v>
      </c>
      <c r="M31" s="79">
        <f>raadhus[[#This Row],[Eff. Mass (kg)]]*raadhus[[#This Row],[kg-CO2 Eqv. per kg]]</f>
        <v>297.37003210714289</v>
      </c>
    </row>
    <row r="32" spans="1:13">
      <c r="A32" s="10">
        <v>51105</v>
      </c>
      <c r="B32" s="11" t="s">
        <v>351</v>
      </c>
      <c r="C32" s="11" t="s">
        <v>2083</v>
      </c>
      <c r="D32" s="34" t="s">
        <v>1179</v>
      </c>
      <c r="E32" s="78">
        <v>42</v>
      </c>
      <c r="F32" s="31" t="s">
        <v>639</v>
      </c>
      <c r="G32" s="156">
        <v>1.7</v>
      </c>
      <c r="H32" s="68">
        <f>raadhus[[#This Row],[Count]]*raadhus[[#This Row],[Conv. Fact.]]</f>
        <v>71.399999999999991</v>
      </c>
      <c r="I32" s="115">
        <v>1854.59</v>
      </c>
      <c r="J32" s="67">
        <v>39083</v>
      </c>
      <c r="K32" s="67">
        <v>39447</v>
      </c>
      <c r="L32" s="7">
        <f>SUMIF('LCA Data'!$B$2:$B$169,"="&amp;raadhus[[#This Row],[LCA Category]],'LCA Data'!$F$2:$F$169)</f>
        <v>11.566317857142858</v>
      </c>
      <c r="M32" s="79">
        <f>raadhus[[#This Row],[Eff. Mass (kg)]]*raadhus[[#This Row],[kg-CO2 Eqv. per kg]]</f>
        <v>825.83509499999991</v>
      </c>
    </row>
    <row r="33" spans="1:13">
      <c r="A33" s="22">
        <v>2530</v>
      </c>
      <c r="B33" s="44" t="s">
        <v>169</v>
      </c>
      <c r="C33" s="44" t="s">
        <v>2166</v>
      </c>
      <c r="D33" s="22" t="s">
        <v>1179</v>
      </c>
      <c r="E33" s="100">
        <v>45</v>
      </c>
      <c r="F33" s="28" t="s">
        <v>637</v>
      </c>
      <c r="G33" s="156">
        <v>1</v>
      </c>
      <c r="H33" s="66">
        <f>raadhus[[#This Row],[Count]]*raadhus[[#This Row],[Conv. Fact.]]</f>
        <v>45</v>
      </c>
      <c r="I33" s="113">
        <v>1710</v>
      </c>
      <c r="J33" s="67">
        <v>39083</v>
      </c>
      <c r="K33" s="67">
        <v>39447</v>
      </c>
      <c r="L33" s="7">
        <f>SUMIF('LCA Data'!$B$2:$B$169,"="&amp;raadhus[[#This Row],[LCA Category]],'LCA Data'!$F$2:$F$169)</f>
        <v>11.566317857142858</v>
      </c>
      <c r="M33" s="79">
        <f>raadhus[[#This Row],[Eff. Mass (kg)]]*raadhus[[#This Row],[kg-CO2 Eqv. per kg]]</f>
        <v>520.48430357142865</v>
      </c>
    </row>
    <row r="34" spans="1:13">
      <c r="A34" s="22">
        <v>2532</v>
      </c>
      <c r="B34" s="44" t="s">
        <v>168</v>
      </c>
      <c r="C34" s="44" t="s">
        <v>2166</v>
      </c>
      <c r="D34" s="22" t="s">
        <v>1179</v>
      </c>
      <c r="E34" s="100">
        <v>35</v>
      </c>
      <c r="F34" s="28" t="s">
        <v>637</v>
      </c>
      <c r="G34" s="156">
        <v>1</v>
      </c>
      <c r="H34" s="66">
        <f>raadhus[[#This Row],[Count]]*raadhus[[#This Row],[Conv. Fact.]]</f>
        <v>35</v>
      </c>
      <c r="I34" s="113">
        <v>1470</v>
      </c>
      <c r="J34" s="67">
        <v>39083</v>
      </c>
      <c r="K34" s="67">
        <v>39447</v>
      </c>
      <c r="L34" s="7">
        <f>SUMIF('LCA Data'!$B$2:$B$169,"="&amp;raadhus[[#This Row],[LCA Category]],'LCA Data'!$F$2:$F$169)</f>
        <v>11.566317857142858</v>
      </c>
      <c r="M34" s="79">
        <f>raadhus[[#This Row],[Eff. Mass (kg)]]*raadhus[[#This Row],[kg-CO2 Eqv. per kg]]</f>
        <v>404.82112499999999</v>
      </c>
    </row>
    <row r="35" spans="1:13">
      <c r="A35" s="22">
        <v>1230</v>
      </c>
      <c r="B35" s="44" t="s">
        <v>154</v>
      </c>
      <c r="C35" s="44" t="s">
        <v>2172</v>
      </c>
      <c r="D35" s="22" t="s">
        <v>1179</v>
      </c>
      <c r="E35" s="100">
        <v>170</v>
      </c>
      <c r="F35" s="28" t="s">
        <v>637</v>
      </c>
      <c r="G35" s="156">
        <v>1</v>
      </c>
      <c r="H35" s="66">
        <f>raadhus[[#This Row],[Count]]*raadhus[[#This Row],[Conv. Fact.]]</f>
        <v>170</v>
      </c>
      <c r="I35" s="113">
        <v>5485</v>
      </c>
      <c r="J35" s="67">
        <v>39083</v>
      </c>
      <c r="K35" s="67">
        <v>39447</v>
      </c>
      <c r="L35" s="7">
        <f>SUMIF('LCA Data'!$B$2:$B$169,"="&amp;raadhus[[#This Row],[LCA Category]],'LCA Data'!$F$2:$F$169)</f>
        <v>11.566317857142858</v>
      </c>
      <c r="M35" s="79">
        <f>raadhus[[#This Row],[Eff. Mass (kg)]]*raadhus[[#This Row],[kg-CO2 Eqv. per kg]]</f>
        <v>1966.2740357142859</v>
      </c>
    </row>
    <row r="36" spans="1:13">
      <c r="A36" s="63">
        <v>185.2</v>
      </c>
      <c r="B36" s="46" t="s">
        <v>66</v>
      </c>
      <c r="C36" s="46" t="s">
        <v>989</v>
      </c>
      <c r="D36" s="72" t="s">
        <v>1168</v>
      </c>
      <c r="E36" s="98">
        <v>123</v>
      </c>
      <c r="F36" s="31" t="s">
        <v>651</v>
      </c>
      <c r="G36" s="156">
        <v>0</v>
      </c>
      <c r="H36" s="66">
        <f>raadhus[[#This Row],[Count]]*raadhus[[#This Row],[Conv. Fact.]]</f>
        <v>0</v>
      </c>
      <c r="I36" s="113">
        <v>1906.5</v>
      </c>
      <c r="J36" s="67">
        <v>39083</v>
      </c>
      <c r="K36" s="67">
        <v>39447</v>
      </c>
      <c r="L36" s="7">
        <f>SUMIF('LCA Data'!$B$2:$B$169,"="&amp;raadhus[[#This Row],[LCA Category]],'LCA Data'!$F$2:$F$169)</f>
        <v>3.8118749999999992</v>
      </c>
      <c r="M36" s="49">
        <f>raadhus[[#This Row],[Eff. Mass (kg)]]*raadhus[[#This Row],[kg-CO2 Eqv. per kg]]</f>
        <v>0</v>
      </c>
    </row>
    <row r="37" spans="1:13">
      <c r="A37" s="10">
        <v>66039</v>
      </c>
      <c r="B37" s="11" t="s">
        <v>443</v>
      </c>
      <c r="C37" s="11" t="s">
        <v>951</v>
      </c>
      <c r="D37" s="34" t="s">
        <v>1168</v>
      </c>
      <c r="E37" s="78">
        <v>2</v>
      </c>
      <c r="F37" s="31" t="s">
        <v>634</v>
      </c>
      <c r="G37" s="156">
        <v>0.2</v>
      </c>
      <c r="H37" s="66">
        <f>raadhus[[#This Row],[Count]]*raadhus[[#This Row],[Conv. Fact.]]</f>
        <v>0.4</v>
      </c>
      <c r="I37" s="115">
        <v>1220.8599999999999</v>
      </c>
      <c r="J37" s="67">
        <v>39083</v>
      </c>
      <c r="K37" s="67">
        <v>39447</v>
      </c>
      <c r="L37" s="7">
        <f>SUMIF('LCA Data'!$B$2:$B$169,"="&amp;raadhus[[#This Row],[LCA Category]],'LCA Data'!$F$2:$F$169)</f>
        <v>3.8118749999999992</v>
      </c>
      <c r="M37" s="79">
        <f>raadhus[[#This Row],[Eff. Mass (kg)]]*raadhus[[#This Row],[kg-CO2 Eqv. per kg]]</f>
        <v>1.5247499999999998</v>
      </c>
    </row>
    <row r="38" spans="1:13">
      <c r="A38" s="10">
        <v>59054</v>
      </c>
      <c r="B38" s="11" t="s">
        <v>402</v>
      </c>
      <c r="C38" s="11" t="s">
        <v>961</v>
      </c>
      <c r="D38" s="34" t="s">
        <v>1182</v>
      </c>
      <c r="E38" s="78">
        <v>4</v>
      </c>
      <c r="F38" s="31" t="s">
        <v>638</v>
      </c>
      <c r="G38" s="156">
        <v>5</v>
      </c>
      <c r="H38" s="66">
        <f>raadhus[[#This Row],[Count]]*raadhus[[#This Row],[Conv. Fact.]]</f>
        <v>20</v>
      </c>
      <c r="I38" s="115">
        <v>1443.08</v>
      </c>
      <c r="J38" s="67">
        <v>39083</v>
      </c>
      <c r="K38" s="67">
        <v>39447</v>
      </c>
      <c r="L38" s="7">
        <f>SUMIF('LCA Data'!$B$2:$B$169,"="&amp;raadhus[[#This Row],[LCA Category]],'LCA Data'!$F$2:$F$169)</f>
        <v>2.8722478124999999</v>
      </c>
      <c r="M38" s="79">
        <f>raadhus[[#This Row],[Eff. Mass (kg)]]*raadhus[[#This Row],[kg-CO2 Eqv. per kg]]</f>
        <v>57.444956249999997</v>
      </c>
    </row>
    <row r="39" spans="1:13">
      <c r="A39" s="10">
        <v>59453</v>
      </c>
      <c r="B39" s="11" t="s">
        <v>420</v>
      </c>
      <c r="C39" s="11" t="s">
        <v>934</v>
      </c>
      <c r="D39" s="34" t="s">
        <v>1182</v>
      </c>
      <c r="E39" s="78">
        <v>8</v>
      </c>
      <c r="F39" s="31" t="s">
        <v>633</v>
      </c>
      <c r="G39" s="156">
        <v>5</v>
      </c>
      <c r="H39" s="66">
        <f>raadhus[[#This Row],[Count]]*raadhus[[#This Row],[Conv. Fact.]]</f>
        <v>40</v>
      </c>
      <c r="I39" s="115">
        <v>2903.27</v>
      </c>
      <c r="J39" s="67">
        <v>39083</v>
      </c>
      <c r="K39" s="67">
        <v>39447</v>
      </c>
      <c r="L39" s="7">
        <f>SUMIF('LCA Data'!$B$2:$B$169,"="&amp;raadhus[[#This Row],[LCA Category]],'LCA Data'!$F$2:$F$169)</f>
        <v>2.8722478124999999</v>
      </c>
      <c r="M39" s="79">
        <f>raadhus[[#This Row],[Eff. Mass (kg)]]*raadhus[[#This Row],[kg-CO2 Eqv. per kg]]</f>
        <v>114.88991249999999</v>
      </c>
    </row>
    <row r="40" spans="1:13">
      <c r="A40" s="10">
        <v>27140</v>
      </c>
      <c r="B40" s="11" t="s">
        <v>286</v>
      </c>
      <c r="C40" s="11" t="s">
        <v>2129</v>
      </c>
      <c r="D40" s="34" t="s">
        <v>1166</v>
      </c>
      <c r="E40" s="78">
        <v>24</v>
      </c>
      <c r="F40" s="31" t="s">
        <v>639</v>
      </c>
      <c r="G40" s="156">
        <v>5</v>
      </c>
      <c r="H40" s="68">
        <f>raadhus[[#This Row],[Count]]*raadhus[[#This Row],[Conv. Fact.]]</f>
        <v>120</v>
      </c>
      <c r="I40" s="114">
        <v>814.47</v>
      </c>
      <c r="J40" s="67">
        <v>39083</v>
      </c>
      <c r="K40" s="67">
        <v>39447</v>
      </c>
      <c r="L40" s="7">
        <f>SUMIF('LCA Data'!$B$2:$B$169,"="&amp;raadhus[[#This Row],[LCA Category]],'LCA Data'!$F$2:$F$169)</f>
        <v>2.6088472499999997</v>
      </c>
      <c r="M40" s="79">
        <f>raadhus[[#This Row],[Eff. Mass (kg)]]*raadhus[[#This Row],[kg-CO2 Eqv. per kg]]</f>
        <v>313.06166999999999</v>
      </c>
    </row>
    <row r="41" spans="1:13">
      <c r="A41" s="63">
        <v>84.3</v>
      </c>
      <c r="B41" s="46" t="s">
        <v>141</v>
      </c>
      <c r="C41" s="46" t="s">
        <v>986</v>
      </c>
      <c r="D41" s="72" t="s">
        <v>1166</v>
      </c>
      <c r="E41" s="98">
        <v>65</v>
      </c>
      <c r="F41" s="31" t="s">
        <v>652</v>
      </c>
      <c r="G41" s="156">
        <v>1</v>
      </c>
      <c r="H41" s="68">
        <f>raadhus[[#This Row],[Count]]*raadhus[[#This Row],[Conv. Fact.]]</f>
        <v>65</v>
      </c>
      <c r="I41" s="117">
        <v>682.5</v>
      </c>
      <c r="J41" s="67">
        <v>39083</v>
      </c>
      <c r="K41" s="67">
        <v>39447</v>
      </c>
      <c r="L41" s="7">
        <f>SUMIF('LCA Data'!$B$2:$B$169,"="&amp;raadhus[[#This Row],[LCA Category]],'LCA Data'!$F$2:$F$169)</f>
        <v>2.6088472499999997</v>
      </c>
      <c r="M41" s="49">
        <f>raadhus[[#This Row],[Eff. Mass (kg)]]*raadhus[[#This Row],[kg-CO2 Eqv. per kg]]</f>
        <v>169.57507124999998</v>
      </c>
    </row>
    <row r="42" spans="1:13">
      <c r="A42" s="63">
        <v>130.1</v>
      </c>
      <c r="B42" s="46" t="s">
        <v>40</v>
      </c>
      <c r="C42" s="46" t="s">
        <v>942</v>
      </c>
      <c r="D42" s="72" t="s">
        <v>1166</v>
      </c>
      <c r="E42" s="98">
        <v>15</v>
      </c>
      <c r="F42" s="31" t="s">
        <v>650</v>
      </c>
      <c r="G42" s="156">
        <v>5</v>
      </c>
      <c r="H42" s="66">
        <f>raadhus[[#This Row],[Count]]*raadhus[[#This Row],[Conv. Fact.]]</f>
        <v>75</v>
      </c>
      <c r="I42" s="113">
        <v>1521</v>
      </c>
      <c r="J42" s="67">
        <v>39083</v>
      </c>
      <c r="K42" s="67">
        <v>39447</v>
      </c>
      <c r="L42" s="7">
        <f>SUMIF('LCA Data'!$B$2:$B$169,"="&amp;raadhus[[#This Row],[LCA Category]],'LCA Data'!$F$2:$F$169)</f>
        <v>2.6088472499999997</v>
      </c>
      <c r="M42" s="49">
        <f>raadhus[[#This Row],[Eff. Mass (kg)]]*raadhus[[#This Row],[kg-CO2 Eqv. per kg]]</f>
        <v>195.66354374999997</v>
      </c>
    </row>
    <row r="43" spans="1:13">
      <c r="A43" s="63">
        <v>38.1</v>
      </c>
      <c r="B43" s="46" t="s">
        <v>105</v>
      </c>
      <c r="C43" s="46" t="s">
        <v>988</v>
      </c>
      <c r="D43" s="72" t="s">
        <v>1166</v>
      </c>
      <c r="E43" s="98">
        <v>14.5</v>
      </c>
      <c r="F43" s="31" t="s">
        <v>650</v>
      </c>
      <c r="G43" s="156">
        <v>8</v>
      </c>
      <c r="H43" s="66">
        <f>raadhus[[#This Row],[Count]]*raadhus[[#This Row],[Conv. Fact.]]</f>
        <v>116</v>
      </c>
      <c r="I43" s="113">
        <v>1526.5</v>
      </c>
      <c r="J43" s="67">
        <v>39083</v>
      </c>
      <c r="K43" s="67">
        <v>39447</v>
      </c>
      <c r="L43" s="7">
        <f>SUMIF('LCA Data'!$B$2:$B$169,"="&amp;raadhus[[#This Row],[LCA Category]],'LCA Data'!$F$2:$F$169)</f>
        <v>2.6088472499999997</v>
      </c>
      <c r="M43" s="49">
        <f>raadhus[[#This Row],[Eff. Mass (kg)]]*raadhus[[#This Row],[kg-CO2 Eqv. per kg]]</f>
        <v>302.62628099999995</v>
      </c>
    </row>
    <row r="44" spans="1:13">
      <c r="A44" s="10">
        <v>91142</v>
      </c>
      <c r="B44" s="11" t="s">
        <v>549</v>
      </c>
      <c r="C44" s="11" t="s">
        <v>992</v>
      </c>
      <c r="D44" s="34" t="s">
        <v>1166</v>
      </c>
      <c r="E44" s="78">
        <v>32</v>
      </c>
      <c r="F44" s="31" t="s">
        <v>643</v>
      </c>
      <c r="G44" s="156">
        <v>2.5</v>
      </c>
      <c r="H44" s="68">
        <f>raadhus[[#This Row],[Count]]*raadhus[[#This Row],[Conv. Fact.]]</f>
        <v>80</v>
      </c>
      <c r="I44" s="114">
        <v>957.44</v>
      </c>
      <c r="J44" s="67">
        <v>39083</v>
      </c>
      <c r="K44" s="67">
        <v>39447</v>
      </c>
      <c r="L44" s="7">
        <f>SUMIF('LCA Data'!$B$2:$B$169,"="&amp;raadhus[[#This Row],[LCA Category]],'LCA Data'!$F$2:$F$169)</f>
        <v>2.6088472499999997</v>
      </c>
      <c r="M44" s="79">
        <f>raadhus[[#This Row],[Eff. Mass (kg)]]*raadhus[[#This Row],[kg-CO2 Eqv. per kg]]</f>
        <v>208.70777999999999</v>
      </c>
    </row>
    <row r="45" spans="1:13">
      <c r="A45" s="63">
        <v>189.1</v>
      </c>
      <c r="B45" s="46" t="s">
        <v>69</v>
      </c>
      <c r="C45" s="46" t="s">
        <v>1016</v>
      </c>
      <c r="D45" s="72" t="s">
        <v>1166</v>
      </c>
      <c r="E45" s="98">
        <v>262</v>
      </c>
      <c r="F45" s="31" t="s">
        <v>650</v>
      </c>
      <c r="G45" s="156">
        <v>0</v>
      </c>
      <c r="H45" s="66">
        <f>raadhus[[#This Row],[Count]]*raadhus[[#This Row],[Conv. Fact.]]</f>
        <v>0</v>
      </c>
      <c r="I45" s="113">
        <v>4323</v>
      </c>
      <c r="J45" s="67">
        <v>39083</v>
      </c>
      <c r="K45" s="67">
        <v>39447</v>
      </c>
      <c r="L45" s="7">
        <f>SUMIF('LCA Data'!$B$2:$B$169,"="&amp;raadhus[[#This Row],[LCA Category]],'LCA Data'!$F$2:$F$169)</f>
        <v>2.6088472499999997</v>
      </c>
      <c r="M45" s="49">
        <f>raadhus[[#This Row],[Eff. Mass (kg)]]*raadhus[[#This Row],[kg-CO2 Eqv. per kg]]</f>
        <v>0</v>
      </c>
    </row>
    <row r="46" spans="1:13">
      <c r="A46" s="63">
        <v>28.1</v>
      </c>
      <c r="B46" s="46" t="s">
        <v>89</v>
      </c>
      <c r="C46" s="46" t="s">
        <v>994</v>
      </c>
      <c r="D46" s="72" t="s">
        <v>1166</v>
      </c>
      <c r="E46" s="98">
        <v>28</v>
      </c>
      <c r="F46" s="31" t="s">
        <v>650</v>
      </c>
      <c r="G46" s="156">
        <v>4</v>
      </c>
      <c r="H46" s="66">
        <f>raadhus[[#This Row],[Count]]*raadhus[[#This Row],[Conv. Fact.]]</f>
        <v>112</v>
      </c>
      <c r="I46" s="113">
        <v>2152</v>
      </c>
      <c r="J46" s="67">
        <v>39083</v>
      </c>
      <c r="K46" s="67">
        <v>39447</v>
      </c>
      <c r="L46" s="7">
        <f>SUMIF('LCA Data'!$B$2:$B$169,"="&amp;raadhus[[#This Row],[LCA Category]],'LCA Data'!$F$2:$F$169)</f>
        <v>2.6088472499999997</v>
      </c>
      <c r="M46" s="49">
        <f>raadhus[[#This Row],[Eff. Mass (kg)]]*raadhus[[#This Row],[kg-CO2 Eqv. per kg]]</f>
        <v>292.19089199999996</v>
      </c>
    </row>
    <row r="47" spans="1:13">
      <c r="A47" s="10">
        <v>27020</v>
      </c>
      <c r="B47" s="11" t="s">
        <v>281</v>
      </c>
      <c r="C47" s="11" t="s">
        <v>962</v>
      </c>
      <c r="D47" s="34" t="s">
        <v>1166</v>
      </c>
      <c r="E47" s="78">
        <v>14</v>
      </c>
      <c r="F47" s="31" t="s">
        <v>639</v>
      </c>
      <c r="G47" s="156">
        <v>5</v>
      </c>
      <c r="H47" s="68">
        <f>raadhus[[#This Row],[Count]]*raadhus[[#This Row],[Conv. Fact.]]</f>
        <v>70</v>
      </c>
      <c r="I47" s="114">
        <v>505.05</v>
      </c>
      <c r="J47" s="67">
        <v>39083</v>
      </c>
      <c r="K47" s="67">
        <v>39447</v>
      </c>
      <c r="L47" s="7">
        <f>SUMIF('LCA Data'!$B$2:$B$169,"="&amp;raadhus[[#This Row],[LCA Category]],'LCA Data'!$F$2:$F$169)</f>
        <v>2.6088472499999997</v>
      </c>
      <c r="M47" s="79">
        <f>raadhus[[#This Row],[Eff. Mass (kg)]]*raadhus[[#This Row],[kg-CO2 Eqv. per kg]]</f>
        <v>182.61930749999999</v>
      </c>
    </row>
    <row r="48" spans="1:13">
      <c r="A48" s="63">
        <v>57.2</v>
      </c>
      <c r="B48" s="46" t="s">
        <v>122</v>
      </c>
      <c r="C48" s="46" t="s">
        <v>1018</v>
      </c>
      <c r="D48" s="72" t="s">
        <v>1166</v>
      </c>
      <c r="E48" s="98">
        <v>91</v>
      </c>
      <c r="F48" s="31" t="s">
        <v>657</v>
      </c>
      <c r="G48" s="156">
        <v>0.125</v>
      </c>
      <c r="H48" s="66">
        <f>raadhus[[#This Row],[Count]]*raadhus[[#This Row],[Conv. Fact.]]</f>
        <v>11.375</v>
      </c>
      <c r="I48" s="113">
        <v>1410.5</v>
      </c>
      <c r="J48" s="67">
        <v>39083</v>
      </c>
      <c r="K48" s="67">
        <v>39447</v>
      </c>
      <c r="L48" s="7">
        <f>SUMIF('LCA Data'!$B$2:$B$169,"="&amp;raadhus[[#This Row],[LCA Category]],'LCA Data'!$F$2:$F$169)</f>
        <v>2.6088472499999997</v>
      </c>
      <c r="M48" s="49">
        <f>raadhus[[#This Row],[Eff. Mass (kg)]]*raadhus[[#This Row],[kg-CO2 Eqv. per kg]]</f>
        <v>29.675637468749997</v>
      </c>
    </row>
    <row r="49" spans="1:13">
      <c r="A49" s="63">
        <v>102.3</v>
      </c>
      <c r="B49" s="46" t="s">
        <v>24</v>
      </c>
      <c r="C49" s="46" t="s">
        <v>984</v>
      </c>
      <c r="D49" s="72" t="s">
        <v>1166</v>
      </c>
      <c r="E49" s="98">
        <v>20</v>
      </c>
      <c r="F49" s="31" t="s">
        <v>652</v>
      </c>
      <c r="G49" s="156">
        <v>1</v>
      </c>
      <c r="H49" s="66">
        <f>raadhus[[#This Row],[Count]]*raadhus[[#This Row],[Conv. Fact.]]</f>
        <v>20</v>
      </c>
      <c r="I49" s="113">
        <v>1670</v>
      </c>
      <c r="J49" s="67">
        <v>39083</v>
      </c>
      <c r="K49" s="67">
        <v>39447</v>
      </c>
      <c r="L49" s="7">
        <f>SUMIF('LCA Data'!$B$2:$B$169,"="&amp;raadhus[[#This Row],[LCA Category]],'LCA Data'!$F$2:$F$169)</f>
        <v>2.6088472499999997</v>
      </c>
      <c r="M49" s="49">
        <f>raadhus[[#This Row],[Eff. Mass (kg)]]*raadhus[[#This Row],[kg-CO2 Eqv. per kg]]</f>
        <v>52.176944999999996</v>
      </c>
    </row>
    <row r="50" spans="1:13">
      <c r="A50" s="10">
        <v>36120</v>
      </c>
      <c r="B50" s="11" t="s">
        <v>316</v>
      </c>
      <c r="C50" s="11" t="s">
        <v>959</v>
      </c>
      <c r="D50" s="34" t="s">
        <v>1166</v>
      </c>
      <c r="E50" s="78">
        <v>204</v>
      </c>
      <c r="F50" s="31" t="s">
        <v>631</v>
      </c>
      <c r="G50" s="156">
        <v>0.18</v>
      </c>
      <c r="H50" s="66">
        <f>raadhus[[#This Row],[Count]]*raadhus[[#This Row],[Conv. Fact.]]</f>
        <v>36.72</v>
      </c>
      <c r="I50" s="115">
        <v>2180.7600000000002</v>
      </c>
      <c r="J50" s="67">
        <v>39083</v>
      </c>
      <c r="K50" s="67">
        <v>39447</v>
      </c>
      <c r="L50" s="7">
        <f>SUMIF('LCA Data'!$B$2:$B$169,"="&amp;raadhus[[#This Row],[LCA Category]],'LCA Data'!$F$2:$F$169)</f>
        <v>2.6088472499999997</v>
      </c>
      <c r="M50" s="79">
        <f>raadhus[[#This Row],[Eff. Mass (kg)]]*raadhus[[#This Row],[kg-CO2 Eqv. per kg]]</f>
        <v>95.796871019999983</v>
      </c>
    </row>
    <row r="51" spans="1:13">
      <c r="A51" s="10">
        <v>86604</v>
      </c>
      <c r="B51" s="11" t="s">
        <v>520</v>
      </c>
      <c r="C51" s="11" t="s">
        <v>953</v>
      </c>
      <c r="D51" s="34" t="s">
        <v>1166</v>
      </c>
      <c r="E51" s="78">
        <v>2</v>
      </c>
      <c r="F51" s="31" t="s">
        <v>633</v>
      </c>
      <c r="G51" s="156">
        <v>5</v>
      </c>
      <c r="H51" s="66">
        <f>raadhus[[#This Row],[Count]]*raadhus[[#This Row],[Conv. Fact.]]</f>
        <v>10</v>
      </c>
      <c r="I51" s="115">
        <v>1182.0999999999999</v>
      </c>
      <c r="J51" s="67">
        <v>39083</v>
      </c>
      <c r="K51" s="67">
        <v>39447</v>
      </c>
      <c r="L51" s="7">
        <f>SUMIF('LCA Data'!$B$2:$B$169,"="&amp;raadhus[[#This Row],[LCA Category]],'LCA Data'!$F$2:$F$169)</f>
        <v>2.6088472499999997</v>
      </c>
      <c r="M51" s="79">
        <f>raadhus[[#This Row],[Eff. Mass (kg)]]*raadhus[[#This Row],[kg-CO2 Eqv. per kg]]</f>
        <v>26.088472499999998</v>
      </c>
    </row>
    <row r="52" spans="1:13">
      <c r="A52" s="10">
        <v>38035</v>
      </c>
      <c r="B52" s="11" t="s">
        <v>331</v>
      </c>
      <c r="C52" s="11" t="s">
        <v>964</v>
      </c>
      <c r="D52" s="34" t="s">
        <v>1166</v>
      </c>
      <c r="E52" s="78">
        <v>18</v>
      </c>
      <c r="F52" s="31" t="s">
        <v>631</v>
      </c>
      <c r="G52" s="156">
        <v>1.05</v>
      </c>
      <c r="H52" s="66">
        <f>raadhus[[#This Row],[Count]]*raadhus[[#This Row],[Conv. Fact.]]</f>
        <v>18.900000000000002</v>
      </c>
      <c r="I52" s="115">
        <v>1455.78</v>
      </c>
      <c r="J52" s="67">
        <v>39083</v>
      </c>
      <c r="K52" s="67">
        <v>39447</v>
      </c>
      <c r="L52" s="7">
        <f>SUMIF('LCA Data'!$B$2:$B$169,"="&amp;raadhus[[#This Row],[LCA Category]],'LCA Data'!$F$2:$F$169)</f>
        <v>2.6088472499999997</v>
      </c>
      <c r="M52" s="79">
        <f>raadhus[[#This Row],[Eff. Mass (kg)]]*raadhus[[#This Row],[kg-CO2 Eqv. per kg]]</f>
        <v>49.307213025000003</v>
      </c>
    </row>
    <row r="53" spans="1:13">
      <c r="A53" s="63">
        <v>50.1</v>
      </c>
      <c r="B53" s="46" t="s">
        <v>119</v>
      </c>
      <c r="C53" s="46" t="s">
        <v>1014</v>
      </c>
      <c r="D53" s="72" t="s">
        <v>1166</v>
      </c>
      <c r="E53" s="98">
        <v>21.5</v>
      </c>
      <c r="F53" s="31" t="s">
        <v>650</v>
      </c>
      <c r="G53" s="156">
        <v>5</v>
      </c>
      <c r="H53" s="66">
        <f>raadhus[[#This Row],[Count]]*raadhus[[#This Row],[Conv. Fact.]]</f>
        <v>107.5</v>
      </c>
      <c r="I53" s="113">
        <v>2819.5</v>
      </c>
      <c r="J53" s="67">
        <v>39083</v>
      </c>
      <c r="K53" s="67">
        <v>39447</v>
      </c>
      <c r="L53" s="7">
        <f>SUMIF('LCA Data'!$B$2:$B$169,"="&amp;raadhus[[#This Row],[LCA Category]],'LCA Data'!$F$2:$F$169)</f>
        <v>2.6088472499999997</v>
      </c>
      <c r="M53" s="49">
        <f>raadhus[[#This Row],[Eff. Mass (kg)]]*raadhus[[#This Row],[kg-CO2 Eqv. per kg]]</f>
        <v>280.45107937499995</v>
      </c>
    </row>
    <row r="54" spans="1:13">
      <c r="A54" s="10">
        <v>27181</v>
      </c>
      <c r="B54" s="11" t="s">
        <v>289</v>
      </c>
      <c r="C54" s="11" t="s">
        <v>974</v>
      </c>
      <c r="D54" s="34" t="s">
        <v>1166</v>
      </c>
      <c r="E54" s="78">
        <v>67</v>
      </c>
      <c r="F54" s="31" t="s">
        <v>633</v>
      </c>
      <c r="G54" s="156">
        <v>0.9</v>
      </c>
      <c r="H54" s="68">
        <f>raadhus[[#This Row],[Count]]*raadhus[[#This Row],[Conv. Fact.]]</f>
        <v>60.300000000000004</v>
      </c>
      <c r="I54" s="114">
        <v>644.94000000000005</v>
      </c>
      <c r="J54" s="67">
        <v>39083</v>
      </c>
      <c r="K54" s="67">
        <v>39447</v>
      </c>
      <c r="L54" s="7">
        <f>SUMIF('LCA Data'!$B$2:$B$169,"="&amp;raadhus[[#This Row],[LCA Category]],'LCA Data'!$F$2:$F$169)</f>
        <v>2.6088472499999997</v>
      </c>
      <c r="M54" s="79">
        <f>raadhus[[#This Row],[Eff. Mass (kg)]]*raadhus[[#This Row],[kg-CO2 Eqv. per kg]]</f>
        <v>157.313489175</v>
      </c>
    </row>
    <row r="55" spans="1:13">
      <c r="A55" s="63">
        <v>68.3</v>
      </c>
      <c r="B55" s="46" t="s">
        <v>128</v>
      </c>
      <c r="C55" s="46" t="s">
        <v>1001</v>
      </c>
      <c r="D55" s="72" t="s">
        <v>1166</v>
      </c>
      <c r="E55" s="98">
        <v>66</v>
      </c>
      <c r="F55" s="31" t="s">
        <v>652</v>
      </c>
      <c r="G55" s="156">
        <v>1</v>
      </c>
      <c r="H55" s="68">
        <f>raadhus[[#This Row],[Count]]*raadhus[[#This Row],[Conv. Fact.]]</f>
        <v>66</v>
      </c>
      <c r="I55" s="117">
        <v>557</v>
      </c>
      <c r="J55" s="67">
        <v>39083</v>
      </c>
      <c r="K55" s="67">
        <v>39447</v>
      </c>
      <c r="L55" s="7">
        <f>SUMIF('LCA Data'!$B$2:$B$169,"="&amp;raadhus[[#This Row],[LCA Category]],'LCA Data'!$F$2:$F$169)</f>
        <v>2.6088472499999997</v>
      </c>
      <c r="M55" s="49">
        <f>raadhus[[#This Row],[Eff. Mass (kg)]]*raadhus[[#This Row],[kg-CO2 Eqv. per kg]]</f>
        <v>172.18391849999998</v>
      </c>
    </row>
    <row r="56" spans="1:13">
      <c r="A56" s="19">
        <v>9230</v>
      </c>
      <c r="B56" s="70" t="s">
        <v>845</v>
      </c>
      <c r="C56" s="70" t="s">
        <v>845</v>
      </c>
      <c r="D56" s="71" t="s">
        <v>1166</v>
      </c>
      <c r="E56" s="99">
        <v>93</v>
      </c>
      <c r="F56" s="32" t="s">
        <v>637</v>
      </c>
      <c r="G56" s="156">
        <v>1</v>
      </c>
      <c r="H56" s="68">
        <f>raadhus[[#This Row],[Count]]*raadhus[[#This Row],[Conv. Fact.]]</f>
        <v>93</v>
      </c>
      <c r="I56" s="116">
        <v>0</v>
      </c>
      <c r="J56" s="67">
        <v>39109</v>
      </c>
      <c r="K56" s="67">
        <v>39475</v>
      </c>
      <c r="L56" s="7">
        <f>SUMIF('LCA Data'!$B$2:$B$169,"="&amp;raadhus[[#This Row],[LCA Category]],'LCA Data'!$F$2:$F$169)</f>
        <v>2.6088472499999997</v>
      </c>
      <c r="M56" s="79">
        <f>raadhus[[#This Row],[Eff. Mass (kg)]]*raadhus[[#This Row],[kg-CO2 Eqv. per kg]]</f>
        <v>242.62279424999997</v>
      </c>
    </row>
    <row r="57" spans="1:13">
      <c r="A57" s="10">
        <v>27170</v>
      </c>
      <c r="B57" s="11" t="s">
        <v>288</v>
      </c>
      <c r="C57" s="11" t="s">
        <v>967</v>
      </c>
      <c r="D57" s="34" t="s">
        <v>1166</v>
      </c>
      <c r="E57" s="78">
        <v>26</v>
      </c>
      <c r="F57" s="31" t="s">
        <v>639</v>
      </c>
      <c r="G57" s="156">
        <v>5</v>
      </c>
      <c r="H57" s="68">
        <f>raadhus[[#This Row],[Count]]*raadhus[[#This Row],[Conv. Fact.]]</f>
        <v>130</v>
      </c>
      <c r="I57" s="114">
        <v>978.31</v>
      </c>
      <c r="J57" s="67">
        <v>39083</v>
      </c>
      <c r="K57" s="67">
        <v>39447</v>
      </c>
      <c r="L57" s="7">
        <f>SUMIF('LCA Data'!$B$2:$B$169,"="&amp;raadhus[[#This Row],[LCA Category]],'LCA Data'!$F$2:$F$169)</f>
        <v>2.6088472499999997</v>
      </c>
      <c r="M57" s="79">
        <f>raadhus[[#This Row],[Eff. Mass (kg)]]*raadhus[[#This Row],[kg-CO2 Eqv. per kg]]</f>
        <v>339.15014249999996</v>
      </c>
    </row>
    <row r="58" spans="1:13">
      <c r="A58" s="63" t="s">
        <v>18</v>
      </c>
      <c r="B58" s="46" t="s">
        <v>149</v>
      </c>
      <c r="C58" s="46" t="s">
        <v>1008</v>
      </c>
      <c r="D58" s="72" t="s">
        <v>1166</v>
      </c>
      <c r="E58" s="98">
        <v>10</v>
      </c>
      <c r="F58" s="31" t="s">
        <v>650</v>
      </c>
      <c r="G58" s="156">
        <v>1.5</v>
      </c>
      <c r="H58" s="66">
        <f>raadhus[[#This Row],[Count]]*raadhus[[#This Row],[Conv. Fact.]]</f>
        <v>15</v>
      </c>
      <c r="I58" s="113">
        <v>1621</v>
      </c>
      <c r="J58" s="67">
        <v>39083</v>
      </c>
      <c r="K58" s="67">
        <v>39447</v>
      </c>
      <c r="L58" s="7">
        <f>SUMIF('LCA Data'!$B$2:$B$169,"="&amp;raadhus[[#This Row],[LCA Category]],'LCA Data'!$F$2:$F$169)</f>
        <v>2.6088472499999997</v>
      </c>
      <c r="M58" s="49">
        <f>raadhus[[#This Row],[Eff. Mass (kg)]]*raadhus[[#This Row],[kg-CO2 Eqv. per kg]]</f>
        <v>39.132708749999999</v>
      </c>
    </row>
    <row r="59" spans="1:13">
      <c r="A59" s="10">
        <v>36121</v>
      </c>
      <c r="B59" s="11" t="s">
        <v>317</v>
      </c>
      <c r="C59" s="11" t="s">
        <v>954</v>
      </c>
      <c r="D59" s="34" t="s">
        <v>1166</v>
      </c>
      <c r="E59" s="78">
        <v>108</v>
      </c>
      <c r="F59" s="31" t="s">
        <v>631</v>
      </c>
      <c r="G59" s="156">
        <v>0.18</v>
      </c>
      <c r="H59" s="66">
        <f>raadhus[[#This Row],[Count]]*raadhus[[#This Row],[Conv. Fact.]]</f>
        <v>19.439999999999998</v>
      </c>
      <c r="I59" s="115">
        <v>1168.92</v>
      </c>
      <c r="J59" s="67">
        <v>39083</v>
      </c>
      <c r="K59" s="67">
        <v>39447</v>
      </c>
      <c r="L59" s="7">
        <f>SUMIF('LCA Data'!$B$2:$B$169,"="&amp;raadhus[[#This Row],[LCA Category]],'LCA Data'!$F$2:$F$169)</f>
        <v>2.6088472499999997</v>
      </c>
      <c r="M59" s="79">
        <f>raadhus[[#This Row],[Eff. Mass (kg)]]*raadhus[[#This Row],[kg-CO2 Eqv. per kg]]</f>
        <v>50.715990539999986</v>
      </c>
    </row>
    <row r="60" spans="1:13">
      <c r="A60" s="63">
        <v>93.1</v>
      </c>
      <c r="B60" s="46" t="s">
        <v>146</v>
      </c>
      <c r="C60" s="46" t="s">
        <v>936</v>
      </c>
      <c r="D60" s="72" t="s">
        <v>1166</v>
      </c>
      <c r="E60" s="98">
        <v>25</v>
      </c>
      <c r="F60" s="31" t="s">
        <v>650</v>
      </c>
      <c r="G60" s="156">
        <v>5</v>
      </c>
      <c r="H60" s="66">
        <f>raadhus[[#This Row],[Count]]*raadhus[[#This Row],[Conv. Fact.]]</f>
        <v>125</v>
      </c>
      <c r="I60" s="113">
        <v>2495</v>
      </c>
      <c r="J60" s="67">
        <v>39083</v>
      </c>
      <c r="K60" s="67">
        <v>39447</v>
      </c>
      <c r="L60" s="7">
        <f>SUMIF('LCA Data'!$B$2:$B$169,"="&amp;raadhus[[#This Row],[LCA Category]],'LCA Data'!$F$2:$F$169)</f>
        <v>2.6088472499999997</v>
      </c>
      <c r="M60" s="49">
        <f>raadhus[[#This Row],[Eff. Mass (kg)]]*raadhus[[#This Row],[kg-CO2 Eqv. per kg]]</f>
        <v>326.10590624999998</v>
      </c>
    </row>
    <row r="61" spans="1:13">
      <c r="A61" s="10">
        <v>38036</v>
      </c>
      <c r="B61" s="11" t="s">
        <v>332</v>
      </c>
      <c r="C61" s="11" t="s">
        <v>2068</v>
      </c>
      <c r="D61" s="34" t="s">
        <v>1166</v>
      </c>
      <c r="E61" s="78">
        <v>18</v>
      </c>
      <c r="F61" s="31" t="s">
        <v>631</v>
      </c>
      <c r="G61" s="156">
        <v>1.05</v>
      </c>
      <c r="H61" s="66">
        <f>raadhus[[#This Row],[Count]]*raadhus[[#This Row],[Conv. Fact.]]</f>
        <v>18.900000000000002</v>
      </c>
      <c r="I61" s="115">
        <v>1191.8699999999999</v>
      </c>
      <c r="J61" s="67">
        <v>39083</v>
      </c>
      <c r="K61" s="67">
        <v>39447</v>
      </c>
      <c r="L61" s="7">
        <f>SUMIF('LCA Data'!$B$2:$B$169,"="&amp;raadhus[[#This Row],[LCA Category]],'LCA Data'!$F$2:$F$169)</f>
        <v>2.6088472499999997</v>
      </c>
      <c r="M61" s="79">
        <f>raadhus[[#This Row],[Eff. Mass (kg)]]*raadhus[[#This Row],[kg-CO2 Eqv. per kg]]</f>
        <v>49.307213025000003</v>
      </c>
    </row>
    <row r="62" spans="1:13">
      <c r="A62" s="63">
        <v>87.2</v>
      </c>
      <c r="B62" s="46" t="s">
        <v>142</v>
      </c>
      <c r="C62" s="46" t="s">
        <v>2070</v>
      </c>
      <c r="D62" s="72" t="s">
        <v>1166</v>
      </c>
      <c r="E62" s="98">
        <v>29</v>
      </c>
      <c r="F62" s="31" t="s">
        <v>655</v>
      </c>
      <c r="G62" s="156">
        <v>0.5</v>
      </c>
      <c r="H62" s="66">
        <f>raadhus[[#This Row],[Count]]*raadhus[[#This Row],[Conv. Fact.]]</f>
        <v>14.5</v>
      </c>
      <c r="I62" s="113">
        <v>1450</v>
      </c>
      <c r="J62" s="67">
        <v>39083</v>
      </c>
      <c r="K62" s="67">
        <v>39447</v>
      </c>
      <c r="L62" s="7">
        <f>SUMIF('LCA Data'!$B$2:$B$169,"="&amp;raadhus[[#This Row],[LCA Category]],'LCA Data'!$F$2:$F$169)</f>
        <v>2.6088472499999997</v>
      </c>
      <c r="M62" s="49">
        <f>raadhus[[#This Row],[Eff. Mass (kg)]]*raadhus[[#This Row],[kg-CO2 Eqv. per kg]]</f>
        <v>37.828285124999994</v>
      </c>
    </row>
    <row r="63" spans="1:13">
      <c r="A63" s="63">
        <v>170.1</v>
      </c>
      <c r="B63" s="46" t="s">
        <v>60</v>
      </c>
      <c r="C63" s="46" t="s">
        <v>2072</v>
      </c>
      <c r="D63" s="72" t="s">
        <v>1166</v>
      </c>
      <c r="E63" s="98">
        <v>21</v>
      </c>
      <c r="F63" s="31" t="s">
        <v>650</v>
      </c>
      <c r="G63" s="156">
        <v>1.5</v>
      </c>
      <c r="H63" s="66">
        <f>raadhus[[#This Row],[Count]]*raadhus[[#This Row],[Conv. Fact.]]</f>
        <v>31.5</v>
      </c>
      <c r="I63" s="113">
        <v>1830</v>
      </c>
      <c r="J63" s="67">
        <v>39083</v>
      </c>
      <c r="K63" s="67">
        <v>39447</v>
      </c>
      <c r="L63" s="7">
        <f>SUMIF('LCA Data'!$B$2:$B$169,"="&amp;raadhus[[#This Row],[LCA Category]],'LCA Data'!$F$2:$F$169)</f>
        <v>2.6088472499999997</v>
      </c>
      <c r="M63" s="49">
        <f>raadhus[[#This Row],[Eff. Mass (kg)]]*raadhus[[#This Row],[kg-CO2 Eqv. per kg]]</f>
        <v>82.178688374999993</v>
      </c>
    </row>
    <row r="64" spans="1:13">
      <c r="A64" s="63">
        <v>63.1</v>
      </c>
      <c r="B64" s="46" t="s">
        <v>124</v>
      </c>
      <c r="C64" s="46" t="s">
        <v>2073</v>
      </c>
      <c r="D64" s="72" t="s">
        <v>1166</v>
      </c>
      <c r="E64" s="98">
        <v>59.5</v>
      </c>
      <c r="F64" s="31" t="s">
        <v>650</v>
      </c>
      <c r="G64" s="156">
        <v>0</v>
      </c>
      <c r="H64" s="66">
        <f>raadhus[[#This Row],[Count]]*raadhus[[#This Row],[Conv. Fact.]]</f>
        <v>0</v>
      </c>
      <c r="I64" s="113">
        <v>5228</v>
      </c>
      <c r="J64" s="67">
        <v>39083</v>
      </c>
      <c r="K64" s="67">
        <v>39447</v>
      </c>
      <c r="L64" s="7">
        <f>SUMIF('LCA Data'!$B$2:$B$169,"="&amp;raadhus[[#This Row],[LCA Category]],'LCA Data'!$F$2:$F$169)</f>
        <v>2.6088472499999997</v>
      </c>
      <c r="M64" s="49">
        <f>raadhus[[#This Row],[Eff. Mass (kg)]]*raadhus[[#This Row],[kg-CO2 Eqv. per kg]]</f>
        <v>0</v>
      </c>
    </row>
    <row r="65" spans="1:13">
      <c r="A65" s="63">
        <v>10.199999999999999</v>
      </c>
      <c r="B65" s="46" t="s">
        <v>31</v>
      </c>
      <c r="C65" s="46" t="s">
        <v>985</v>
      </c>
      <c r="D65" s="149" t="s">
        <v>1082</v>
      </c>
      <c r="E65" s="98">
        <v>702</v>
      </c>
      <c r="F65" s="31" t="s">
        <v>655</v>
      </c>
      <c r="G65" s="156">
        <v>0.11799999999999999</v>
      </c>
      <c r="H65" s="66">
        <f>raadhus[[#This Row],[Count]]*raadhus[[#This Row],[Conv. Fact.]]</f>
        <v>82.835999999999999</v>
      </c>
      <c r="I65" s="113">
        <v>1614.6</v>
      </c>
      <c r="J65" s="67">
        <v>39083</v>
      </c>
      <c r="K65" s="67">
        <v>39447</v>
      </c>
      <c r="L65" s="7">
        <f>SUMIF('LCA Data'!$B$2:$B$169,"="&amp;raadhus[[#This Row],[LCA Category]],'LCA Data'!$F$2:$F$169)</f>
        <v>1.8296999999999999</v>
      </c>
      <c r="M65" s="49">
        <f>raadhus[[#This Row],[Eff. Mass (kg)]]*raadhus[[#This Row],[kg-CO2 Eqv. per kg]]</f>
        <v>151.5650292</v>
      </c>
    </row>
    <row r="66" spans="1:13">
      <c r="A66" s="19">
        <v>2330</v>
      </c>
      <c r="B66" s="70" t="s">
        <v>726</v>
      </c>
      <c r="C66" s="70" t="s">
        <v>979</v>
      </c>
      <c r="D66" s="71" t="s">
        <v>1032</v>
      </c>
      <c r="E66" s="99">
        <v>152.5</v>
      </c>
      <c r="F66" s="32" t="s">
        <v>637</v>
      </c>
      <c r="G66" s="156">
        <v>1</v>
      </c>
      <c r="H66" s="68">
        <f>raadhus[[#This Row],[Count]]*raadhus[[#This Row],[Conv. Fact.]]</f>
        <v>152.5</v>
      </c>
      <c r="I66" s="116">
        <v>0</v>
      </c>
      <c r="J66" s="67">
        <v>39109</v>
      </c>
      <c r="K66" s="67">
        <v>39475</v>
      </c>
      <c r="L66" s="7">
        <f>SUMIF('LCA Data'!$B$2:$B$169,"="&amp;raadhus[[#This Row],[LCA Category]],'LCA Data'!$F$2:$F$169)</f>
        <v>19.673249999999999</v>
      </c>
      <c r="M66" s="79">
        <f>raadhus[[#This Row],[Eff. Mass (kg)]]*raadhus[[#This Row],[kg-CO2 Eqv. per kg]]</f>
        <v>3000.1706249999997</v>
      </c>
    </row>
    <row r="67" spans="1:13">
      <c r="A67" s="19">
        <v>2190</v>
      </c>
      <c r="B67" s="70" t="s">
        <v>724</v>
      </c>
      <c r="C67" s="70" t="s">
        <v>2076</v>
      </c>
      <c r="D67" s="71" t="s">
        <v>1032</v>
      </c>
      <c r="E67" s="99">
        <v>61.3</v>
      </c>
      <c r="F67" s="32" t="s">
        <v>637</v>
      </c>
      <c r="G67" s="156">
        <v>1</v>
      </c>
      <c r="H67" s="68">
        <f>raadhus[[#This Row],[Count]]*raadhus[[#This Row],[Conv. Fact.]]</f>
        <v>61.3</v>
      </c>
      <c r="I67" s="116">
        <v>0</v>
      </c>
      <c r="J67" s="67">
        <v>39109</v>
      </c>
      <c r="K67" s="67">
        <v>39475</v>
      </c>
      <c r="L67" s="7">
        <f>SUMIF('LCA Data'!$B$2:$B$169,"="&amp;raadhus[[#This Row],[LCA Category]],'LCA Data'!$F$2:$F$169)</f>
        <v>19.673249999999999</v>
      </c>
      <c r="M67" s="79">
        <f>raadhus[[#This Row],[Eff. Mass (kg)]]*raadhus[[#This Row],[kg-CO2 Eqv. per kg]]</f>
        <v>1205.9702249999998</v>
      </c>
    </row>
    <row r="68" spans="1:13">
      <c r="A68" s="10">
        <v>64130</v>
      </c>
      <c r="B68" s="11" t="s">
        <v>435</v>
      </c>
      <c r="C68" s="11" t="s">
        <v>2067</v>
      </c>
      <c r="D68" s="34" t="s">
        <v>1142</v>
      </c>
      <c r="E68" s="78">
        <v>81</v>
      </c>
      <c r="F68" s="31" t="s">
        <v>632</v>
      </c>
      <c r="G68" s="156">
        <v>0.5</v>
      </c>
      <c r="H68" s="66">
        <f>raadhus[[#This Row],[Count]]*raadhus[[#This Row],[Conv. Fact.]]</f>
        <v>40.5</v>
      </c>
      <c r="I68" s="115">
        <v>1631.71</v>
      </c>
      <c r="J68" s="67">
        <v>39083</v>
      </c>
      <c r="K68" s="67">
        <v>39447</v>
      </c>
      <c r="L68" s="7">
        <f>SUMIF('LCA Data'!$B$2:$B$169,"="&amp;raadhus[[#This Row],[LCA Category]],'LCA Data'!$F$2:$F$169)</f>
        <v>3.5069249999999998</v>
      </c>
      <c r="M68" s="79">
        <f>raadhus[[#This Row],[Eff. Mass (kg)]]*raadhus[[#This Row],[kg-CO2 Eqv. per kg]]</f>
        <v>142.0304625</v>
      </c>
    </row>
    <row r="69" spans="1:13">
      <c r="A69" s="63">
        <v>45.1</v>
      </c>
      <c r="B69" s="46" t="s">
        <v>112</v>
      </c>
      <c r="C69" s="46" t="s">
        <v>987</v>
      </c>
      <c r="D69" s="149" t="s">
        <v>1095</v>
      </c>
      <c r="E69" s="98">
        <v>19.5</v>
      </c>
      <c r="F69" s="31" t="s">
        <v>650</v>
      </c>
      <c r="G69" s="156">
        <v>6</v>
      </c>
      <c r="H69" s="66">
        <f>raadhus[[#This Row],[Count]]*raadhus[[#This Row],[Conv. Fact.]]</f>
        <v>117</v>
      </c>
      <c r="I69" s="113">
        <v>2469</v>
      </c>
      <c r="J69" s="67">
        <v>39083</v>
      </c>
      <c r="K69" s="67">
        <v>39447</v>
      </c>
      <c r="L69" s="7">
        <f>SUMIF('LCA Data'!$B$2:$B$169,"="&amp;raadhus[[#This Row],[LCA Category]],'LCA Data'!$F$2:$F$169)</f>
        <v>2.7445499999999998</v>
      </c>
      <c r="M69" s="49">
        <f>raadhus[[#This Row],[Eff. Mass (kg)]]*raadhus[[#This Row],[kg-CO2 Eqv. per kg]]</f>
        <v>321.11234999999999</v>
      </c>
    </row>
    <row r="70" spans="1:13">
      <c r="A70" s="63">
        <v>27.3</v>
      </c>
      <c r="B70" s="46" t="s">
        <v>88</v>
      </c>
      <c r="C70" s="46" t="s">
        <v>2030</v>
      </c>
      <c r="D70" s="149" t="s">
        <v>1091</v>
      </c>
      <c r="E70" s="98">
        <v>60</v>
      </c>
      <c r="F70" s="31" t="s">
        <v>652</v>
      </c>
      <c r="G70" s="156">
        <v>1</v>
      </c>
      <c r="H70" s="68">
        <f>raadhus[[#This Row],[Count]]*raadhus[[#This Row],[Conv. Fact.]]</f>
        <v>60</v>
      </c>
      <c r="I70" s="117">
        <v>720</v>
      </c>
      <c r="J70" s="67">
        <v>39083</v>
      </c>
      <c r="K70" s="67">
        <v>39447</v>
      </c>
      <c r="L70" s="7">
        <f>SUMIF('LCA Data'!$B$2:$B$169,"="&amp;raadhus[[#This Row],[LCA Category]],'LCA Data'!$F$2:$F$169)</f>
        <v>0.41168250000000001</v>
      </c>
      <c r="M70" s="49">
        <f>raadhus[[#This Row],[Eff. Mass (kg)]]*raadhus[[#This Row],[kg-CO2 Eqv. per kg]]</f>
        <v>24.700949999999999</v>
      </c>
    </row>
    <row r="71" spans="1:13">
      <c r="A71" s="19">
        <v>20423</v>
      </c>
      <c r="B71" s="70" t="s">
        <v>861</v>
      </c>
      <c r="C71" s="70" t="s">
        <v>956</v>
      </c>
      <c r="D71" s="71" t="s">
        <v>1044</v>
      </c>
      <c r="E71" s="99">
        <v>1048</v>
      </c>
      <c r="F71" s="32" t="s">
        <v>637</v>
      </c>
      <c r="G71" s="156">
        <v>1</v>
      </c>
      <c r="H71" s="68">
        <f>raadhus[[#This Row],[Count]]*raadhus[[#This Row],[Conv. Fact.]]</f>
        <v>1048</v>
      </c>
      <c r="I71" s="116">
        <v>0</v>
      </c>
      <c r="J71" s="67">
        <v>39109</v>
      </c>
      <c r="K71" s="67">
        <v>39475</v>
      </c>
      <c r="L71" s="7">
        <f>SUMIF('LCA Data'!$B$2:$B$169,"="&amp;raadhus[[#This Row],[LCA Category]],'LCA Data'!$F$2:$F$169)</f>
        <v>15.548500000000001</v>
      </c>
      <c r="M71" s="79">
        <f>raadhus[[#This Row],[Eff. Mass (kg)]]*raadhus[[#This Row],[kg-CO2 Eqv. per kg]]</f>
        <v>16294.828000000001</v>
      </c>
    </row>
    <row r="72" spans="1:13">
      <c r="A72" s="10">
        <v>93971</v>
      </c>
      <c r="B72" s="11" t="s">
        <v>577</v>
      </c>
      <c r="C72" s="11" t="s">
        <v>2167</v>
      </c>
      <c r="D72" s="34" t="s">
        <v>1024</v>
      </c>
      <c r="E72" s="78">
        <v>11</v>
      </c>
      <c r="F72" s="31" t="s">
        <v>638</v>
      </c>
      <c r="G72" s="156">
        <v>5</v>
      </c>
      <c r="H72" s="66">
        <f>raadhus[[#This Row],[Count]]*raadhus[[#This Row],[Conv. Fact.]]</f>
        <v>55</v>
      </c>
      <c r="I72" s="115">
        <v>3912.34</v>
      </c>
      <c r="J72" s="67">
        <v>39083</v>
      </c>
      <c r="K72" s="67">
        <v>39447</v>
      </c>
      <c r="L72" s="7">
        <f>SUMIF('LCA Data'!$B$2:$B$169,"="&amp;raadhus[[#This Row],[LCA Category]],'LCA Data'!$F$2:$F$169)</f>
        <v>5.3366249999999997</v>
      </c>
      <c r="M72" s="79">
        <f>raadhus[[#This Row],[Eff. Mass (kg)]]*raadhus[[#This Row],[kg-CO2 Eqv. per kg]]</f>
        <v>293.51437499999997</v>
      </c>
    </row>
    <row r="73" spans="1:13">
      <c r="A73" s="10">
        <v>93973</v>
      </c>
      <c r="B73" s="11" t="s">
        <v>578</v>
      </c>
      <c r="C73" s="11" t="s">
        <v>2168</v>
      </c>
      <c r="D73" s="34" t="s">
        <v>1024</v>
      </c>
      <c r="E73" s="78">
        <v>11</v>
      </c>
      <c r="F73" s="31" t="s">
        <v>638</v>
      </c>
      <c r="G73" s="156">
        <v>5</v>
      </c>
      <c r="H73" s="66">
        <f>raadhus[[#This Row],[Count]]*raadhus[[#This Row],[Conv. Fact.]]</f>
        <v>55</v>
      </c>
      <c r="I73" s="115">
        <v>2093.75</v>
      </c>
      <c r="J73" s="67">
        <v>39083</v>
      </c>
      <c r="K73" s="67">
        <v>39447</v>
      </c>
      <c r="L73" s="7">
        <f>SUMIF('LCA Data'!$B$2:$B$169,"="&amp;raadhus[[#This Row],[LCA Category]],'LCA Data'!$F$2:$F$169)</f>
        <v>5.3366249999999997</v>
      </c>
      <c r="M73" s="79">
        <f>raadhus[[#This Row],[Eff. Mass (kg)]]*raadhus[[#This Row],[kg-CO2 Eqv. per kg]]</f>
        <v>293.51437499999997</v>
      </c>
    </row>
    <row r="74" spans="1:13">
      <c r="A74" s="10">
        <v>59190</v>
      </c>
      <c r="B74" s="11" t="s">
        <v>408</v>
      </c>
      <c r="C74" s="11" t="s">
        <v>940</v>
      </c>
      <c r="D74" s="34" t="s">
        <v>1061</v>
      </c>
      <c r="E74" s="78">
        <v>19</v>
      </c>
      <c r="F74" s="31" t="s">
        <v>634</v>
      </c>
      <c r="G74" s="156">
        <v>1</v>
      </c>
      <c r="H74" s="66">
        <f>raadhus[[#This Row],[Count]]*raadhus[[#This Row],[Conv. Fact.]]</f>
        <v>19</v>
      </c>
      <c r="I74" s="115">
        <v>1742.57</v>
      </c>
      <c r="J74" s="67">
        <v>39083</v>
      </c>
      <c r="K74" s="67">
        <v>39447</v>
      </c>
      <c r="L74" s="7">
        <f>SUMIF('LCA Data'!$B$2:$B$169,"="&amp;raadhus[[#This Row],[LCA Category]],'LCA Data'!$F$2:$F$169)</f>
        <v>6.5564249999999999</v>
      </c>
      <c r="M74" s="79">
        <f>raadhus[[#This Row],[Eff. Mass (kg)]]*raadhus[[#This Row],[kg-CO2 Eqv. per kg]]</f>
        <v>124.572075</v>
      </c>
    </row>
    <row r="75" spans="1:13">
      <c r="A75" s="10">
        <v>59120</v>
      </c>
      <c r="B75" s="11" t="s">
        <v>406</v>
      </c>
      <c r="C75" s="11" t="s">
        <v>2069</v>
      </c>
      <c r="D75" s="34" t="s">
        <v>1061</v>
      </c>
      <c r="E75" s="78">
        <v>13</v>
      </c>
      <c r="F75" s="31" t="s">
        <v>643</v>
      </c>
      <c r="G75" s="156">
        <v>5</v>
      </c>
      <c r="H75" s="68">
        <f>raadhus[[#This Row],[Count]]*raadhus[[#This Row],[Conv. Fact.]]</f>
        <v>65</v>
      </c>
      <c r="I75" s="115">
        <v>3809.58</v>
      </c>
      <c r="J75" s="67">
        <v>39083</v>
      </c>
      <c r="K75" s="67">
        <v>39447</v>
      </c>
      <c r="L75" s="7">
        <f>SUMIF('LCA Data'!$B$2:$B$169,"="&amp;raadhus[[#This Row],[LCA Category]],'LCA Data'!$F$2:$F$169)</f>
        <v>6.5564249999999999</v>
      </c>
      <c r="M75" s="79">
        <f>raadhus[[#This Row],[Eff. Mass (kg)]]*raadhus[[#This Row],[kg-CO2 Eqv. per kg]]</f>
        <v>426.16762499999999</v>
      </c>
    </row>
    <row r="76" spans="1:13">
      <c r="A76" s="10" t="s">
        <v>226</v>
      </c>
      <c r="B76" s="11" t="s">
        <v>630</v>
      </c>
      <c r="C76" s="11" t="s">
        <v>2078</v>
      </c>
      <c r="D76" s="34" t="s">
        <v>1061</v>
      </c>
      <c r="E76" s="78">
        <v>12</v>
      </c>
      <c r="F76" s="31" t="s">
        <v>638</v>
      </c>
      <c r="G76" s="156">
        <v>1.82</v>
      </c>
      <c r="H76" s="66">
        <f>raadhus[[#This Row],[Count]]*raadhus[[#This Row],[Conv. Fact.]]</f>
        <v>21.84</v>
      </c>
      <c r="I76" s="115">
        <v>2494.4</v>
      </c>
      <c r="J76" s="67">
        <v>39083</v>
      </c>
      <c r="K76" s="67">
        <v>39447</v>
      </c>
      <c r="L76" s="7">
        <f>SUMIF('LCA Data'!$B$2:$B$169,"="&amp;raadhus[[#This Row],[LCA Category]],'LCA Data'!$F$2:$F$169)</f>
        <v>6.5564249999999999</v>
      </c>
      <c r="M76" s="79">
        <f>raadhus[[#This Row],[Eff. Mass (kg)]]*raadhus[[#This Row],[kg-CO2 Eqv. per kg]]</f>
        <v>143.19232199999999</v>
      </c>
    </row>
    <row r="77" spans="1:13">
      <c r="A77" s="10">
        <v>59483</v>
      </c>
      <c r="B77" s="11" t="s">
        <v>421</v>
      </c>
      <c r="C77" s="11" t="s">
        <v>2071</v>
      </c>
      <c r="D77" s="34" t="s">
        <v>1061</v>
      </c>
      <c r="E77" s="78">
        <v>20</v>
      </c>
      <c r="F77" s="31" t="s">
        <v>640</v>
      </c>
      <c r="G77" s="156">
        <v>3</v>
      </c>
      <c r="H77" s="66">
        <f>raadhus[[#This Row],[Count]]*raadhus[[#This Row],[Conv. Fact.]]</f>
        <v>60</v>
      </c>
      <c r="I77" s="115">
        <v>5290.85</v>
      </c>
      <c r="J77" s="67">
        <v>39083</v>
      </c>
      <c r="K77" s="67">
        <v>39447</v>
      </c>
      <c r="L77" s="7">
        <f>SUMIF('LCA Data'!$B$2:$B$169,"="&amp;raadhus[[#This Row],[LCA Category]],'LCA Data'!$F$2:$F$169)</f>
        <v>6.5564249999999999</v>
      </c>
      <c r="M77" s="79">
        <f>raadhus[[#This Row],[Eff. Mass (kg)]]*raadhus[[#This Row],[kg-CO2 Eqv. per kg]]</f>
        <v>393.38549999999998</v>
      </c>
    </row>
    <row r="78" spans="1:13">
      <c r="A78" s="10" t="s">
        <v>218</v>
      </c>
      <c r="B78" s="11" t="s">
        <v>622</v>
      </c>
      <c r="C78" s="11" t="s">
        <v>2077</v>
      </c>
      <c r="D78" s="34" t="s">
        <v>1061</v>
      </c>
      <c r="E78" s="78">
        <v>8</v>
      </c>
      <c r="F78" s="31" t="s">
        <v>638</v>
      </c>
      <c r="G78" s="156">
        <v>1.82</v>
      </c>
      <c r="H78" s="66">
        <f>raadhus[[#This Row],[Count]]*raadhus[[#This Row],[Conv. Fact.]]</f>
        <v>14.56</v>
      </c>
      <c r="I78" s="115">
        <v>1812</v>
      </c>
      <c r="J78" s="67">
        <v>39083</v>
      </c>
      <c r="K78" s="67">
        <v>39447</v>
      </c>
      <c r="L78" s="7">
        <f>SUMIF('LCA Data'!$B$2:$B$169,"="&amp;raadhus[[#This Row],[LCA Category]],'LCA Data'!$F$2:$F$169)</f>
        <v>6.5564249999999999</v>
      </c>
      <c r="M78" s="79">
        <f>raadhus[[#This Row],[Eff. Mass (kg)]]*raadhus[[#This Row],[kg-CO2 Eqv. per kg]]</f>
        <v>95.461548000000008</v>
      </c>
    </row>
    <row r="79" spans="1:13">
      <c r="A79" s="22">
        <v>3580</v>
      </c>
      <c r="B79" s="44" t="s">
        <v>188</v>
      </c>
      <c r="C79" s="44" t="s">
        <v>991</v>
      </c>
      <c r="D79" s="22" t="s">
        <v>1035</v>
      </c>
      <c r="E79" s="100">
        <v>20</v>
      </c>
      <c r="F79" s="28" t="s">
        <v>637</v>
      </c>
      <c r="G79" s="156">
        <v>1</v>
      </c>
      <c r="H79" s="66">
        <f>raadhus[[#This Row],[Count]]*raadhus[[#This Row],[Conv. Fact.]]</f>
        <v>20</v>
      </c>
      <c r="I79" s="113">
        <v>1760</v>
      </c>
      <c r="J79" s="67">
        <v>39083</v>
      </c>
      <c r="K79" s="67">
        <v>39447</v>
      </c>
      <c r="L79" s="7">
        <f>SUMIF('LCA Data'!$B$2:$B$169,"="&amp;raadhus[[#This Row],[LCA Category]],'LCA Data'!$F$2:$F$169)</f>
        <v>16.009875000000001</v>
      </c>
      <c r="M79" s="79">
        <f>raadhus[[#This Row],[Eff. Mass (kg)]]*raadhus[[#This Row],[kg-CO2 Eqv. per kg]]</f>
        <v>320.19749999999999</v>
      </c>
    </row>
    <row r="80" spans="1:13">
      <c r="A80" s="10">
        <v>93850</v>
      </c>
      <c r="B80" s="11" t="s">
        <v>573</v>
      </c>
      <c r="C80" s="11" t="s">
        <v>938</v>
      </c>
      <c r="D80" s="22" t="s">
        <v>1035</v>
      </c>
      <c r="E80" s="78">
        <v>7</v>
      </c>
      <c r="F80" s="31" t="s">
        <v>638</v>
      </c>
      <c r="G80" s="156">
        <v>5</v>
      </c>
      <c r="H80" s="66">
        <f>raadhus[[#This Row],[Count]]*raadhus[[#This Row],[Conv. Fact.]]</f>
        <v>35</v>
      </c>
      <c r="I80" s="115">
        <v>2293.8000000000002</v>
      </c>
      <c r="J80" s="67">
        <v>39083</v>
      </c>
      <c r="K80" s="67">
        <v>39447</v>
      </c>
      <c r="L80" s="7">
        <f>SUMIF('LCA Data'!$B$2:$B$169,"="&amp;raadhus[[#This Row],[LCA Category]],'LCA Data'!$F$2:$F$169)</f>
        <v>16.009875000000001</v>
      </c>
      <c r="M80" s="79">
        <f>raadhus[[#This Row],[Eff. Mass (kg)]]*raadhus[[#This Row],[kg-CO2 Eqv. per kg]]</f>
        <v>560.34562500000004</v>
      </c>
    </row>
    <row r="81" spans="1:13">
      <c r="A81" s="22">
        <v>1170</v>
      </c>
      <c r="B81" s="44" t="s">
        <v>152</v>
      </c>
      <c r="C81" s="44" t="s">
        <v>2165</v>
      </c>
      <c r="D81" s="22" t="s">
        <v>1035</v>
      </c>
      <c r="E81" s="100">
        <v>15</v>
      </c>
      <c r="F81" s="28" t="s">
        <v>637</v>
      </c>
      <c r="G81" s="156">
        <v>5</v>
      </c>
      <c r="H81" s="66">
        <f>raadhus[[#This Row],[Count]]*raadhus[[#This Row],[Conv. Fact.]]</f>
        <v>75</v>
      </c>
      <c r="I81" s="113">
        <v>2970</v>
      </c>
      <c r="J81" s="67">
        <v>39083</v>
      </c>
      <c r="K81" s="67">
        <v>39447</v>
      </c>
      <c r="L81" s="7">
        <f>SUMIF('LCA Data'!$B$2:$B$169,"="&amp;raadhus[[#This Row],[LCA Category]],'LCA Data'!$F$2:$F$169)</f>
        <v>16.009875000000001</v>
      </c>
      <c r="M81" s="79">
        <f>raadhus[[#This Row],[Eff. Mass (kg)]]*raadhus[[#This Row],[kg-CO2 Eqv. per kg]]</f>
        <v>1200.7406250000001</v>
      </c>
    </row>
    <row r="82" spans="1:13">
      <c r="A82" s="10">
        <v>92624</v>
      </c>
      <c r="B82" s="11" t="s">
        <v>560</v>
      </c>
      <c r="C82" s="11" t="s">
        <v>2141</v>
      </c>
      <c r="D82" s="34" t="s">
        <v>1128</v>
      </c>
      <c r="E82" s="78">
        <v>5</v>
      </c>
      <c r="F82" s="31" t="s">
        <v>638</v>
      </c>
      <c r="G82" s="156">
        <v>6</v>
      </c>
      <c r="H82" s="66">
        <f>raadhus[[#This Row],[Count]]*raadhus[[#This Row],[Conv. Fact.]]</f>
        <v>30</v>
      </c>
      <c r="I82" s="115">
        <v>1200.4000000000001</v>
      </c>
      <c r="J82" s="67">
        <v>39083</v>
      </c>
      <c r="K82" s="67">
        <v>39447</v>
      </c>
      <c r="L82" s="7">
        <f>SUMIF('LCA Data'!$B$2:$B$169,"="&amp;raadhus[[#This Row],[LCA Category]],'LCA Data'!$F$2:$F$169)</f>
        <v>0.77762249999999999</v>
      </c>
      <c r="M82" s="79">
        <f>raadhus[[#This Row],[Eff. Mass (kg)]]*raadhus[[#This Row],[kg-CO2 Eqv. per kg]]</f>
        <v>23.328675</v>
      </c>
    </row>
    <row r="83" spans="1:13">
      <c r="A83" s="19">
        <v>11136</v>
      </c>
      <c r="B83" s="70" t="s">
        <v>855</v>
      </c>
      <c r="C83" s="70" t="s">
        <v>1005</v>
      </c>
      <c r="D83" s="71" t="s">
        <v>1049</v>
      </c>
      <c r="E83" s="99">
        <v>141</v>
      </c>
      <c r="F83" s="32" t="s">
        <v>634</v>
      </c>
      <c r="G83" s="156">
        <v>0.5</v>
      </c>
      <c r="H83" s="68">
        <f>raadhus[[#This Row],[Count]]*raadhus[[#This Row],[Conv. Fact.]]</f>
        <v>70.5</v>
      </c>
      <c r="I83" s="116">
        <v>0</v>
      </c>
      <c r="J83" s="67">
        <v>39109</v>
      </c>
      <c r="K83" s="67">
        <v>39475</v>
      </c>
      <c r="L83" s="7">
        <f>SUMIF('LCA Data'!$B$2:$B$169,"="&amp;raadhus[[#This Row],[LCA Category]],'LCA Data'!$F$2:$F$169)</f>
        <v>2.7445499999999998</v>
      </c>
      <c r="M83" s="79">
        <f>raadhus[[#This Row],[Eff. Mass (kg)]]*raadhus[[#This Row],[kg-CO2 Eqv. per kg]]</f>
        <v>193.49077499999999</v>
      </c>
    </row>
    <row r="84" spans="1:13">
      <c r="A84" s="63">
        <v>122.1</v>
      </c>
      <c r="B84" s="46" t="s">
        <v>33</v>
      </c>
      <c r="C84" s="46" t="s">
        <v>2035</v>
      </c>
      <c r="D84" s="149" t="s">
        <v>1079</v>
      </c>
      <c r="E84" s="98">
        <v>8</v>
      </c>
      <c r="F84" s="31" t="s">
        <v>650</v>
      </c>
      <c r="G84" s="156">
        <v>6</v>
      </c>
      <c r="H84" s="66">
        <f>raadhus[[#This Row],[Count]]*raadhus[[#This Row],[Conv. Fact.]]</f>
        <v>48</v>
      </c>
      <c r="I84" s="113">
        <v>1605</v>
      </c>
      <c r="J84" s="67">
        <v>39083</v>
      </c>
      <c r="K84" s="67">
        <v>39447</v>
      </c>
      <c r="L84" s="7">
        <f>SUMIF('LCA Data'!$B$2:$B$169,"="&amp;raadhus[[#This Row],[LCA Category]],'LCA Data'!$F$2:$F$169)</f>
        <v>1.1893050000000001</v>
      </c>
      <c r="M84" s="49">
        <f>raadhus[[#This Row],[Eff. Mass (kg)]]*raadhus[[#This Row],[kg-CO2 Eqv. per kg]]</f>
        <v>57.086640000000003</v>
      </c>
    </row>
    <row r="85" spans="1:13">
      <c r="A85" s="10">
        <v>51070</v>
      </c>
      <c r="B85" s="11" t="s">
        <v>350</v>
      </c>
      <c r="C85" s="11" t="s">
        <v>952</v>
      </c>
      <c r="D85" s="34" t="s">
        <v>1037</v>
      </c>
      <c r="E85" s="78">
        <v>24</v>
      </c>
      <c r="F85" s="31" t="s">
        <v>639</v>
      </c>
      <c r="G85" s="156">
        <v>0.85</v>
      </c>
      <c r="H85" s="66">
        <f>raadhus[[#This Row],[Count]]*raadhus[[#This Row],[Conv. Fact.]]</f>
        <v>20.399999999999999</v>
      </c>
      <c r="I85" s="115">
        <v>1220.68</v>
      </c>
      <c r="J85" s="67">
        <v>39083</v>
      </c>
      <c r="K85" s="67">
        <v>39447</v>
      </c>
      <c r="L85" s="7">
        <f>SUMIF('LCA Data'!$B$2:$B$169,"="&amp;raadhus[[#This Row],[LCA Category]],'LCA Data'!$F$2:$F$169)</f>
        <v>5.6415749999999996</v>
      </c>
      <c r="M85" s="79">
        <f>raadhus[[#This Row],[Eff. Mass (kg)]]*raadhus[[#This Row],[kg-CO2 Eqv. per kg]]</f>
        <v>115.08812999999998</v>
      </c>
    </row>
    <row r="86" spans="1:13">
      <c r="A86" s="22">
        <v>2980</v>
      </c>
      <c r="B86" s="44" t="s">
        <v>184</v>
      </c>
      <c r="C86" s="44" t="s">
        <v>1015</v>
      </c>
      <c r="D86" s="34" t="s">
        <v>1037</v>
      </c>
      <c r="E86" s="100">
        <v>26</v>
      </c>
      <c r="F86" s="28" t="s">
        <v>637</v>
      </c>
      <c r="G86" s="156">
        <v>1</v>
      </c>
      <c r="H86" s="66">
        <f>raadhus[[#This Row],[Count]]*raadhus[[#This Row],[Conv. Fact.]]</f>
        <v>26</v>
      </c>
      <c r="I86" s="113">
        <v>1170</v>
      </c>
      <c r="J86" s="67">
        <v>39083</v>
      </c>
      <c r="K86" s="67">
        <v>39447</v>
      </c>
      <c r="L86" s="7">
        <f>SUMIF('LCA Data'!$B$2:$B$169,"="&amp;raadhus[[#This Row],[LCA Category]],'LCA Data'!$F$2:$F$169)</f>
        <v>5.6415749999999996</v>
      </c>
      <c r="M86" s="79">
        <f>raadhus[[#This Row],[Eff. Mass (kg)]]*raadhus[[#This Row],[kg-CO2 Eqv. per kg]]</f>
        <v>146.68095</v>
      </c>
    </row>
    <row r="87" spans="1:13">
      <c r="A87" s="22">
        <v>2950</v>
      </c>
      <c r="B87" s="44" t="s">
        <v>182</v>
      </c>
      <c r="C87" s="44" t="s">
        <v>968</v>
      </c>
      <c r="D87" s="34" t="s">
        <v>1037</v>
      </c>
      <c r="E87" s="100">
        <v>38</v>
      </c>
      <c r="F87" s="28" t="s">
        <v>637</v>
      </c>
      <c r="G87" s="156">
        <v>1</v>
      </c>
      <c r="H87" s="66">
        <f>raadhus[[#This Row],[Count]]*raadhus[[#This Row],[Conv. Fact.]]</f>
        <v>38</v>
      </c>
      <c r="I87" s="113">
        <v>2790</v>
      </c>
      <c r="J87" s="67">
        <v>39083</v>
      </c>
      <c r="K87" s="67">
        <v>39447</v>
      </c>
      <c r="L87" s="7">
        <f>SUMIF('LCA Data'!$B$2:$B$169,"="&amp;raadhus[[#This Row],[LCA Category]],'LCA Data'!$F$2:$F$169)</f>
        <v>5.6415749999999996</v>
      </c>
      <c r="M87" s="79">
        <f>raadhus[[#This Row],[Eff. Mass (kg)]]*raadhus[[#This Row],[kg-CO2 Eqv. per kg]]</f>
        <v>214.37984999999998</v>
      </c>
    </row>
    <row r="88" spans="1:13">
      <c r="A88" s="10">
        <v>19095</v>
      </c>
      <c r="B88" s="11" t="s">
        <v>249</v>
      </c>
      <c r="C88" s="11" t="s">
        <v>2080</v>
      </c>
      <c r="D88" s="34" t="s">
        <v>1068</v>
      </c>
      <c r="E88" s="78">
        <v>56</v>
      </c>
      <c r="F88" s="31" t="s">
        <v>640</v>
      </c>
      <c r="G88" s="156">
        <v>2</v>
      </c>
      <c r="H88" s="68">
        <f>raadhus[[#This Row],[Count]]*raadhus[[#This Row],[Conv. Fact.]]</f>
        <v>112</v>
      </c>
      <c r="I88" s="115">
        <v>1922.87</v>
      </c>
      <c r="J88" s="67">
        <v>39083</v>
      </c>
      <c r="K88" s="67">
        <v>39447</v>
      </c>
      <c r="L88" s="7">
        <f>SUMIF('LCA Data'!$B$2:$B$169,"="&amp;raadhus[[#This Row],[LCA Category]],'LCA Data'!$F$2:$F$169)</f>
        <v>2.5920749999999999</v>
      </c>
      <c r="M88" s="79">
        <f>raadhus[[#This Row],[Eff. Mass (kg)]]*raadhus[[#This Row],[kg-CO2 Eqv. per kg]]</f>
        <v>290.31239999999997</v>
      </c>
    </row>
    <row r="89" spans="1:13">
      <c r="A89" s="10">
        <v>36181</v>
      </c>
      <c r="B89" s="11" t="s">
        <v>325</v>
      </c>
      <c r="C89" s="11" t="s">
        <v>941</v>
      </c>
      <c r="D89" s="34" t="s">
        <v>1100</v>
      </c>
      <c r="E89" s="78">
        <v>14</v>
      </c>
      <c r="F89" s="31" t="s">
        <v>631</v>
      </c>
      <c r="G89" s="156">
        <v>2.1</v>
      </c>
      <c r="H89" s="66">
        <f>raadhus[[#This Row],[Count]]*raadhus[[#This Row],[Conv. Fact.]]</f>
        <v>29.400000000000002</v>
      </c>
      <c r="I89" s="115">
        <v>1544.27</v>
      </c>
      <c r="J89" s="67">
        <v>39083</v>
      </c>
      <c r="K89" s="67">
        <v>39447</v>
      </c>
      <c r="L89" s="7">
        <f>SUMIF('LCA Data'!$B$2:$B$169,"="&amp;raadhus[[#This Row],[LCA Category]],'LCA Data'!$F$2:$F$169)</f>
        <v>2.2871250000000001</v>
      </c>
      <c r="M89" s="79">
        <f>raadhus[[#This Row],[Eff. Mass (kg)]]*raadhus[[#This Row],[kg-CO2 Eqv. per kg]]</f>
        <v>67.241475000000008</v>
      </c>
    </row>
    <row r="90" spans="1:13">
      <c r="A90" s="10">
        <v>38124</v>
      </c>
      <c r="B90" s="11" t="s">
        <v>338</v>
      </c>
      <c r="C90" s="11" t="s">
        <v>947</v>
      </c>
      <c r="D90" s="34" t="s">
        <v>1100</v>
      </c>
      <c r="E90" s="78">
        <v>14</v>
      </c>
      <c r="F90" s="31" t="s">
        <v>631</v>
      </c>
      <c r="G90" s="156">
        <v>2.1</v>
      </c>
      <c r="H90" s="66">
        <f>raadhus[[#This Row],[Count]]*raadhus[[#This Row],[Conv. Fact.]]</f>
        <v>29.400000000000002</v>
      </c>
      <c r="I90" s="115">
        <v>1399.2</v>
      </c>
      <c r="J90" s="67">
        <v>39083</v>
      </c>
      <c r="K90" s="67">
        <v>39447</v>
      </c>
      <c r="L90" s="7">
        <f>SUMIF('LCA Data'!$B$2:$B$169,"="&amp;raadhus[[#This Row],[LCA Category]],'LCA Data'!$F$2:$F$169)</f>
        <v>2.2871250000000001</v>
      </c>
      <c r="M90" s="79">
        <f>raadhus[[#This Row],[Eff. Mass (kg)]]*raadhus[[#This Row],[kg-CO2 Eqv. per kg]]</f>
        <v>67.241475000000008</v>
      </c>
    </row>
    <row r="91" spans="1:13">
      <c r="A91" s="10">
        <v>75153</v>
      </c>
      <c r="B91" s="11" t="s">
        <v>480</v>
      </c>
      <c r="C91" s="11" t="s">
        <v>946</v>
      </c>
      <c r="D91" s="34" t="s">
        <v>1123</v>
      </c>
      <c r="E91" s="78">
        <v>3</v>
      </c>
      <c r="F91" s="31" t="s">
        <v>638</v>
      </c>
      <c r="G91" s="156">
        <v>6</v>
      </c>
      <c r="H91" s="66">
        <f>raadhus[[#This Row],[Count]]*raadhus[[#This Row],[Conv. Fact.]]</f>
        <v>18</v>
      </c>
      <c r="I91" s="115">
        <v>1442.79</v>
      </c>
      <c r="J91" s="67">
        <v>39083</v>
      </c>
      <c r="K91" s="67">
        <v>39447</v>
      </c>
      <c r="L91" s="7">
        <f>SUMIF('LCA Data'!$B$2:$B$169,"="&amp;raadhus[[#This Row],[LCA Category]],'LCA Data'!$F$2:$F$169)</f>
        <v>1.0368299999999999</v>
      </c>
      <c r="M91" s="79">
        <f>raadhus[[#This Row],[Eff. Mass (kg)]]*raadhus[[#This Row],[kg-CO2 Eqv. per kg]]</f>
        <v>18.662939999999999</v>
      </c>
    </row>
    <row r="92" spans="1:13">
      <c r="A92" s="10">
        <v>91010</v>
      </c>
      <c r="B92" s="11" t="s">
        <v>540</v>
      </c>
      <c r="C92" s="11" t="s">
        <v>966</v>
      </c>
      <c r="D92" s="34" t="s">
        <v>1102</v>
      </c>
      <c r="E92" s="78">
        <v>36</v>
      </c>
      <c r="F92" s="31" t="s">
        <v>643</v>
      </c>
      <c r="G92" s="156">
        <v>2.5</v>
      </c>
      <c r="H92" s="68">
        <f>raadhus[[#This Row],[Count]]*raadhus[[#This Row],[Conv. Fact.]]</f>
        <v>90</v>
      </c>
      <c r="I92" s="115">
        <v>1614.32</v>
      </c>
      <c r="J92" s="67">
        <v>39083</v>
      </c>
      <c r="K92" s="67">
        <v>39447</v>
      </c>
      <c r="L92" s="7">
        <f>SUMIF('LCA Data'!$B$2:$B$169,"="&amp;raadhus[[#This Row],[LCA Category]],'LCA Data'!$F$2:$F$169)</f>
        <v>1.52475</v>
      </c>
      <c r="M92" s="79">
        <f>raadhus[[#This Row],[Eff. Mass (kg)]]*raadhus[[#This Row],[kg-CO2 Eqv. per kg]]</f>
        <v>137.22749999999999</v>
      </c>
    </row>
    <row r="93" spans="1:13">
      <c r="A93" s="19">
        <v>7240</v>
      </c>
      <c r="B93" s="70" t="s">
        <v>789</v>
      </c>
      <c r="C93" s="70" t="s">
        <v>2191</v>
      </c>
      <c r="D93" s="71" t="s">
        <v>2223</v>
      </c>
      <c r="E93" s="99">
        <v>77.2</v>
      </c>
      <c r="F93" s="32" t="s">
        <v>637</v>
      </c>
      <c r="G93" s="156">
        <v>1</v>
      </c>
      <c r="H93" s="68">
        <f>raadhus[[#This Row],[Count]]*raadhus[[#This Row],[Conv. Fact.]]</f>
        <v>77.2</v>
      </c>
      <c r="I93" s="116">
        <v>0</v>
      </c>
      <c r="J93" s="67">
        <v>39109</v>
      </c>
      <c r="K93" s="67">
        <v>39475</v>
      </c>
      <c r="L93" s="7">
        <f>SUMIF('LCA Data'!$B$2:$B$169,"="&amp;raadhus[[#This Row],[LCA Category]],'LCA Data'!$F$2:$F$169)</f>
        <v>5.1841499999999998</v>
      </c>
      <c r="M93" s="79">
        <f>raadhus[[#This Row],[Eff. Mass (kg)]]*raadhus[[#This Row],[kg-CO2 Eqv. per kg]]</f>
        <v>400.21638000000002</v>
      </c>
    </row>
    <row r="94" spans="1:13">
      <c r="A94" s="19">
        <v>7400</v>
      </c>
      <c r="B94" s="70" t="s">
        <v>795</v>
      </c>
      <c r="C94" s="70" t="s">
        <v>975</v>
      </c>
      <c r="D94" s="71" t="s">
        <v>1028</v>
      </c>
      <c r="E94" s="99">
        <v>153.4</v>
      </c>
      <c r="F94" s="32" t="s">
        <v>637</v>
      </c>
      <c r="G94" s="156">
        <v>1</v>
      </c>
      <c r="H94" s="68">
        <f>raadhus[[#This Row],[Count]]*raadhus[[#This Row],[Conv. Fact.]]</f>
        <v>153.4</v>
      </c>
      <c r="I94" s="116">
        <v>0</v>
      </c>
      <c r="J94" s="67">
        <v>39109</v>
      </c>
      <c r="K94" s="67">
        <v>39475</v>
      </c>
      <c r="L94" s="7">
        <f>SUMIF('LCA Data'!$B$2:$B$169,"="&amp;raadhus[[#This Row],[LCA Category]],'LCA Data'!$F$2:$F$169)</f>
        <v>6.0990000000000002</v>
      </c>
      <c r="M94" s="79">
        <f>raadhus[[#This Row],[Eff. Mass (kg)]]*raadhus[[#This Row],[kg-CO2 Eqv. per kg]]</f>
        <v>935.58660000000009</v>
      </c>
    </row>
    <row r="95" spans="1:13">
      <c r="A95" s="19">
        <v>7480</v>
      </c>
      <c r="B95" s="70" t="s">
        <v>796</v>
      </c>
      <c r="C95" s="70" t="s">
        <v>1011</v>
      </c>
      <c r="D95" s="71" t="s">
        <v>1028</v>
      </c>
      <c r="E95" s="99">
        <v>67.099999999999994</v>
      </c>
      <c r="F95" s="32" t="s">
        <v>637</v>
      </c>
      <c r="G95" s="156">
        <v>1</v>
      </c>
      <c r="H95" s="68">
        <f>raadhus[[#This Row],[Count]]*raadhus[[#This Row],[Conv. Fact.]]</f>
        <v>67.099999999999994</v>
      </c>
      <c r="I95" s="116">
        <v>0</v>
      </c>
      <c r="J95" s="67">
        <v>39109</v>
      </c>
      <c r="K95" s="67">
        <v>39475</v>
      </c>
      <c r="L95" s="7">
        <f>SUMIF('LCA Data'!$B$2:$B$169,"="&amp;raadhus[[#This Row],[LCA Category]],'LCA Data'!$F$2:$F$169)</f>
        <v>6.0990000000000002</v>
      </c>
      <c r="M95" s="79">
        <f>raadhus[[#This Row],[Eff. Mass (kg)]]*raadhus[[#This Row],[kg-CO2 Eqv. per kg]]</f>
        <v>409.24289999999996</v>
      </c>
    </row>
    <row r="96" spans="1:13">
      <c r="A96" s="19">
        <v>4600</v>
      </c>
      <c r="B96" s="70" t="s">
        <v>760</v>
      </c>
      <c r="C96" s="70" t="s">
        <v>1013</v>
      </c>
      <c r="D96" s="71" t="s">
        <v>1028</v>
      </c>
      <c r="E96" s="99">
        <v>75.599999999999994</v>
      </c>
      <c r="F96" s="32" t="s">
        <v>637</v>
      </c>
      <c r="G96" s="156">
        <v>1</v>
      </c>
      <c r="H96" s="68">
        <f>raadhus[[#This Row],[Count]]*raadhus[[#This Row],[Conv. Fact.]]</f>
        <v>75.599999999999994</v>
      </c>
      <c r="I96" s="116">
        <v>0</v>
      </c>
      <c r="J96" s="67">
        <v>39109</v>
      </c>
      <c r="K96" s="67">
        <v>39475</v>
      </c>
      <c r="L96" s="7">
        <f>SUMIF('LCA Data'!$B$2:$B$169,"="&amp;raadhus[[#This Row],[LCA Category]],'LCA Data'!$F$2:$F$169)</f>
        <v>6.0990000000000002</v>
      </c>
      <c r="M96" s="79">
        <f>raadhus[[#This Row],[Eff. Mass (kg)]]*raadhus[[#This Row],[kg-CO2 Eqv. per kg]]</f>
        <v>461.08439999999996</v>
      </c>
    </row>
    <row r="97" spans="1:13">
      <c r="A97" s="19">
        <v>4370</v>
      </c>
      <c r="B97" s="70" t="s">
        <v>752</v>
      </c>
      <c r="C97" s="70" t="s">
        <v>2188</v>
      </c>
      <c r="D97" s="71" t="s">
        <v>1028</v>
      </c>
      <c r="E97" s="99">
        <v>308.2</v>
      </c>
      <c r="F97" s="32" t="s">
        <v>637</v>
      </c>
      <c r="G97" s="156">
        <v>1</v>
      </c>
      <c r="H97" s="68">
        <f>raadhus[[#This Row],[Count]]*raadhus[[#This Row],[Conv. Fact.]]</f>
        <v>308.2</v>
      </c>
      <c r="I97" s="116">
        <v>0</v>
      </c>
      <c r="J97" s="67">
        <v>39109</v>
      </c>
      <c r="K97" s="67">
        <v>39475</v>
      </c>
      <c r="L97" s="7">
        <f>SUMIF('LCA Data'!$B$2:$B$169,"="&amp;raadhus[[#This Row],[LCA Category]],'LCA Data'!$F$2:$F$169)</f>
        <v>6.0990000000000002</v>
      </c>
      <c r="M97" s="79">
        <f>raadhus[[#This Row],[Eff. Mass (kg)]]*raadhus[[#This Row],[kg-CO2 Eqv. per kg]]</f>
        <v>1879.7118</v>
      </c>
    </row>
    <row r="98" spans="1:13">
      <c r="A98" s="63">
        <v>14.3</v>
      </c>
      <c r="B98" s="46" t="s">
        <v>50</v>
      </c>
      <c r="C98" s="46" t="s">
        <v>972</v>
      </c>
      <c r="D98" s="149" t="s">
        <v>1086</v>
      </c>
      <c r="E98" s="98">
        <v>148</v>
      </c>
      <c r="F98" s="31" t="s">
        <v>652</v>
      </c>
      <c r="G98" s="156">
        <v>1</v>
      </c>
      <c r="H98" s="68">
        <f>raadhus[[#This Row],[Count]]*raadhus[[#This Row],[Conv. Fact.]]</f>
        <v>148</v>
      </c>
      <c r="I98" s="113">
        <v>2882</v>
      </c>
      <c r="J98" s="67">
        <v>39083</v>
      </c>
      <c r="K98" s="67">
        <v>39447</v>
      </c>
      <c r="L98" s="7">
        <f>SUMIF('LCA Data'!$B$2:$B$169,"="&amp;raadhus[[#This Row],[LCA Category]],'LCA Data'!$F$2:$F$169)</f>
        <v>0.70138499999999993</v>
      </c>
      <c r="M98" s="49">
        <f>raadhus[[#This Row],[Eff. Mass (kg)]]*raadhus[[#This Row],[kg-CO2 Eqv. per kg]]</f>
        <v>103.80497999999999</v>
      </c>
    </row>
    <row r="99" spans="1:13">
      <c r="A99" s="10">
        <v>90757</v>
      </c>
      <c r="B99" s="11" t="s">
        <v>534</v>
      </c>
      <c r="C99" s="11" t="s">
        <v>2079</v>
      </c>
      <c r="D99" s="149" t="s">
        <v>1086</v>
      </c>
      <c r="E99" s="78">
        <v>5</v>
      </c>
      <c r="F99" s="31" t="s">
        <v>638</v>
      </c>
      <c r="G99" s="156">
        <v>5.2</v>
      </c>
      <c r="H99" s="66">
        <f>raadhus[[#This Row],[Count]]*raadhus[[#This Row],[Conv. Fact.]]</f>
        <v>26</v>
      </c>
      <c r="I99" s="115">
        <v>1314.43</v>
      </c>
      <c r="J99" s="67">
        <v>39083</v>
      </c>
      <c r="K99" s="67">
        <v>39447</v>
      </c>
      <c r="L99" s="7">
        <f>SUMIF('LCA Data'!$B$2:$B$169,"="&amp;raadhus[[#This Row],[LCA Category]],'LCA Data'!$F$2:$F$169)</f>
        <v>0.70138499999999993</v>
      </c>
      <c r="M99" s="79">
        <f>raadhus[[#This Row],[Eff. Mass (kg)]]*raadhus[[#This Row],[kg-CO2 Eqv. per kg]]</f>
        <v>18.236009999999997</v>
      </c>
    </row>
    <row r="100" spans="1:13">
      <c r="A100" s="63" t="s">
        <v>12</v>
      </c>
      <c r="B100" s="46" t="s">
        <v>77</v>
      </c>
      <c r="C100" s="46" t="s">
        <v>2110</v>
      </c>
      <c r="D100" s="149" t="s">
        <v>1086</v>
      </c>
      <c r="E100" s="98">
        <v>165</v>
      </c>
      <c r="F100" s="31" t="s">
        <v>652</v>
      </c>
      <c r="G100" s="156">
        <v>1</v>
      </c>
      <c r="H100" s="68">
        <f>raadhus[[#This Row],[Count]]*raadhus[[#This Row],[Conv. Fact.]]</f>
        <v>165</v>
      </c>
      <c r="I100" s="113">
        <v>2805</v>
      </c>
      <c r="J100" s="67">
        <v>39083</v>
      </c>
      <c r="K100" s="67">
        <v>39447</v>
      </c>
      <c r="L100" s="7">
        <f>SUMIF('LCA Data'!$B$2:$B$169,"="&amp;raadhus[[#This Row],[LCA Category]],'LCA Data'!$F$2:$F$169)</f>
        <v>0.70138499999999993</v>
      </c>
      <c r="M100" s="49">
        <f>raadhus[[#This Row],[Eff. Mass (kg)]]*raadhus[[#This Row],[kg-CO2 Eqv. per kg]]</f>
        <v>115.72852499999999</v>
      </c>
    </row>
    <row r="101" spans="1:13">
      <c r="A101" s="10">
        <v>53220</v>
      </c>
      <c r="B101" s="11" t="s">
        <v>363</v>
      </c>
      <c r="C101" s="11" t="s">
        <v>2074</v>
      </c>
      <c r="D101" s="34" t="s">
        <v>2145</v>
      </c>
      <c r="E101" s="78">
        <v>57</v>
      </c>
      <c r="F101" s="31" t="s">
        <v>635</v>
      </c>
      <c r="G101" s="156">
        <v>9.1999999999999993</v>
      </c>
      <c r="H101" s="66">
        <f>raadhus[[#This Row],[Count]]*raadhus[[#This Row],[Conv. Fact.]]</f>
        <v>524.4</v>
      </c>
      <c r="I101" s="115">
        <v>4431.75</v>
      </c>
      <c r="J101" s="67">
        <v>39083</v>
      </c>
      <c r="K101" s="67">
        <v>39447</v>
      </c>
      <c r="L101" s="7">
        <f>SUMIF('LCA Data'!$B$2:$B$169,"="&amp;raadhus[[#This Row],[LCA Category]],'LCA Data'!$F$2:$F$169)</f>
        <v>2.2871250000000001</v>
      </c>
      <c r="M101" s="79">
        <f>raadhus[[#This Row],[Eff. Mass (kg)]]*raadhus[[#This Row],[kg-CO2 Eqv. per kg]]</f>
        <v>1199.36835</v>
      </c>
    </row>
    <row r="102" spans="1:13">
      <c r="A102" s="22">
        <v>2200</v>
      </c>
      <c r="B102" s="44" t="s">
        <v>161</v>
      </c>
      <c r="C102" s="44" t="s">
        <v>1004</v>
      </c>
      <c r="D102" s="22" t="s">
        <v>1039</v>
      </c>
      <c r="E102" s="100">
        <v>99.34</v>
      </c>
      <c r="F102" s="28" t="s">
        <v>637</v>
      </c>
      <c r="G102" s="156">
        <v>1</v>
      </c>
      <c r="H102" s="66">
        <f>raadhus[[#This Row],[Count]]*raadhus[[#This Row],[Conv. Fact.]]</f>
        <v>99.34</v>
      </c>
      <c r="I102" s="113">
        <v>6004.2</v>
      </c>
      <c r="J102" s="67">
        <v>39083</v>
      </c>
      <c r="K102" s="67">
        <v>39447</v>
      </c>
      <c r="L102" s="7">
        <f>SUMIF('LCA Data'!$B$2:$B$169,"="&amp;raadhus[[#This Row],[LCA Category]],'LCA Data'!$F$2:$F$169)</f>
        <v>12.8079</v>
      </c>
      <c r="M102" s="79">
        <f>raadhus[[#This Row],[Eff. Mass (kg)]]*raadhus[[#This Row],[kg-CO2 Eqv. per kg]]</f>
        <v>1272.3367860000001</v>
      </c>
    </row>
    <row r="103" spans="1:13">
      <c r="A103" s="10">
        <v>93858</v>
      </c>
      <c r="B103" s="11" t="s">
        <v>574</v>
      </c>
      <c r="C103" s="11" t="s">
        <v>981</v>
      </c>
      <c r="D103" s="22" t="s">
        <v>1039</v>
      </c>
      <c r="E103" s="78">
        <v>59.39</v>
      </c>
      <c r="F103" s="31" t="s">
        <v>637</v>
      </c>
      <c r="G103" s="156">
        <v>1</v>
      </c>
      <c r="H103" s="68">
        <f>raadhus[[#This Row],[Count]]*raadhus[[#This Row],[Conv. Fact.]]</f>
        <v>59.39</v>
      </c>
      <c r="I103" s="115">
        <v>8535.56</v>
      </c>
      <c r="J103" s="67">
        <v>39083</v>
      </c>
      <c r="K103" s="67">
        <v>39447</v>
      </c>
      <c r="L103" s="7">
        <f>SUMIF('LCA Data'!$B$2:$B$169,"="&amp;raadhus[[#This Row],[LCA Category]],'LCA Data'!$F$2:$F$169)</f>
        <v>12.8079</v>
      </c>
      <c r="M103" s="79">
        <f>raadhus[[#This Row],[Eff. Mass (kg)]]*raadhus[[#This Row],[kg-CO2 Eqv. per kg]]</f>
        <v>760.66118100000006</v>
      </c>
    </row>
    <row r="104" spans="1:13">
      <c r="A104" s="22">
        <v>3010</v>
      </c>
      <c r="B104" s="44" t="s">
        <v>185</v>
      </c>
      <c r="C104" s="44" t="s">
        <v>1006</v>
      </c>
      <c r="D104" s="22" t="s">
        <v>1039</v>
      </c>
      <c r="E104" s="100">
        <v>102</v>
      </c>
      <c r="F104" s="28" t="s">
        <v>637</v>
      </c>
      <c r="G104" s="156">
        <v>1</v>
      </c>
      <c r="H104" s="66">
        <f>raadhus[[#This Row],[Count]]*raadhus[[#This Row],[Conv. Fact.]]</f>
        <v>102</v>
      </c>
      <c r="I104" s="113">
        <v>10098</v>
      </c>
      <c r="J104" s="67">
        <v>39083</v>
      </c>
      <c r="K104" s="67">
        <v>39447</v>
      </c>
      <c r="L104" s="7">
        <f>SUMIF('LCA Data'!$B$2:$B$169,"="&amp;raadhus[[#This Row],[LCA Category]],'LCA Data'!$F$2:$F$169)</f>
        <v>12.8079</v>
      </c>
      <c r="M104" s="79">
        <f>raadhus[[#This Row],[Eff. Mass (kg)]]*raadhus[[#This Row],[kg-CO2 Eqv. per kg]]</f>
        <v>1306.4058</v>
      </c>
    </row>
    <row r="105" spans="1:13">
      <c r="A105" s="22">
        <v>3681</v>
      </c>
      <c r="B105" s="44" t="s">
        <v>190</v>
      </c>
      <c r="C105" s="44" t="s">
        <v>980</v>
      </c>
      <c r="D105" s="22" t="s">
        <v>1039</v>
      </c>
      <c r="E105" s="100">
        <v>56.15</v>
      </c>
      <c r="F105" s="28" t="s">
        <v>637</v>
      </c>
      <c r="G105" s="156">
        <v>1</v>
      </c>
      <c r="H105" s="66">
        <f>raadhus[[#This Row],[Count]]*raadhus[[#This Row],[Conv. Fact.]]</f>
        <v>56.15</v>
      </c>
      <c r="I105" s="113">
        <v>6176.5</v>
      </c>
      <c r="J105" s="67">
        <v>39083</v>
      </c>
      <c r="K105" s="67">
        <v>39447</v>
      </c>
      <c r="L105" s="7">
        <f>SUMIF('LCA Data'!$B$2:$B$169,"="&amp;raadhus[[#This Row],[LCA Category]],'LCA Data'!$F$2:$F$169)</f>
        <v>12.8079</v>
      </c>
      <c r="M105" s="79">
        <f>raadhus[[#This Row],[Eff. Mass (kg)]]*raadhus[[#This Row],[kg-CO2 Eqv. per kg]]</f>
        <v>719.16358500000001</v>
      </c>
    </row>
    <row r="106" spans="1:13">
      <c r="A106" s="22">
        <v>2290</v>
      </c>
      <c r="B106" s="44" t="s">
        <v>163</v>
      </c>
      <c r="C106" s="44" t="s">
        <v>2075</v>
      </c>
      <c r="D106" s="22" t="s">
        <v>1039</v>
      </c>
      <c r="E106" s="100">
        <v>31.5</v>
      </c>
      <c r="F106" s="28" t="s">
        <v>637</v>
      </c>
      <c r="G106" s="156">
        <v>1</v>
      </c>
      <c r="H106" s="66">
        <f>raadhus[[#This Row],[Count]]*raadhus[[#This Row],[Conv. Fact.]]</f>
        <v>31.5</v>
      </c>
      <c r="I106" s="113">
        <v>1363.5</v>
      </c>
      <c r="J106" s="67">
        <v>39083</v>
      </c>
      <c r="K106" s="67">
        <v>39447</v>
      </c>
      <c r="L106" s="7">
        <f>SUMIF('LCA Data'!$B$2:$B$169,"="&amp;raadhus[[#This Row],[LCA Category]],'LCA Data'!$F$2:$F$169)</f>
        <v>12.8079</v>
      </c>
      <c r="M106" s="79">
        <f>raadhus[[#This Row],[Eff. Mass (kg)]]*raadhus[[#This Row],[kg-CO2 Eqv. per kg]]</f>
        <v>403.44884999999999</v>
      </c>
    </row>
    <row r="107" spans="1:13">
      <c r="A107" s="10">
        <v>95011</v>
      </c>
      <c r="B107" s="11" t="s">
        <v>584</v>
      </c>
      <c r="C107" s="11" t="s">
        <v>982</v>
      </c>
      <c r="D107" s="34" t="s">
        <v>1041</v>
      </c>
      <c r="E107" s="78">
        <v>68</v>
      </c>
      <c r="F107" s="31" t="s">
        <v>643</v>
      </c>
      <c r="G107" s="156">
        <v>2.5</v>
      </c>
      <c r="H107" s="68">
        <f>raadhus[[#This Row],[Count]]*raadhus[[#This Row],[Conv. Fact.]]</f>
        <v>170</v>
      </c>
      <c r="I107" s="115">
        <v>13614.45</v>
      </c>
      <c r="J107" s="67">
        <v>39083</v>
      </c>
      <c r="K107" s="67">
        <v>39447</v>
      </c>
      <c r="L107" s="7">
        <f>SUMIF('LCA Data'!$B$2:$B$169,"="&amp;raadhus[[#This Row],[LCA Category]],'LCA Data'!$F$2:$F$169)</f>
        <v>33.544499999999999</v>
      </c>
      <c r="M107" s="79">
        <f>raadhus[[#This Row],[Eff. Mass (kg)]]*raadhus[[#This Row],[kg-CO2 Eqv. per kg]]</f>
        <v>5702.5649999999996</v>
      </c>
    </row>
    <row r="108" spans="1:13">
      <c r="A108" s="22">
        <v>2670</v>
      </c>
      <c r="B108" s="44" t="s">
        <v>175</v>
      </c>
      <c r="C108" s="44" t="s">
        <v>1010</v>
      </c>
      <c r="D108" s="34" t="s">
        <v>1041</v>
      </c>
      <c r="E108" s="100">
        <v>15</v>
      </c>
      <c r="F108" s="28" t="s">
        <v>643</v>
      </c>
      <c r="G108" s="156">
        <v>0.9</v>
      </c>
      <c r="H108" s="66">
        <f>raadhus[[#This Row],[Count]]*raadhus[[#This Row],[Conv. Fact.]]</f>
        <v>13.5</v>
      </c>
      <c r="I108" s="113">
        <v>1230</v>
      </c>
      <c r="J108" s="67">
        <v>39083</v>
      </c>
      <c r="K108" s="67">
        <v>39447</v>
      </c>
      <c r="L108" s="7">
        <f>SUMIF('LCA Data'!$B$2:$B$169,"="&amp;raadhus[[#This Row],[LCA Category]],'LCA Data'!$F$2:$F$169)</f>
        <v>33.544499999999999</v>
      </c>
      <c r="M108" s="79">
        <f>raadhus[[#This Row],[Eff. Mass (kg)]]*raadhus[[#This Row],[kg-CO2 Eqv. per kg]]</f>
        <v>452.85075000000001</v>
      </c>
    </row>
    <row r="109" spans="1:13">
      <c r="A109" s="63">
        <v>156.30000000000001</v>
      </c>
      <c r="B109" s="46" t="s">
        <v>52</v>
      </c>
      <c r="C109" s="46" t="s">
        <v>1007</v>
      </c>
      <c r="D109" s="149" t="s">
        <v>1116</v>
      </c>
      <c r="E109" s="98">
        <v>43</v>
      </c>
      <c r="F109" s="31" t="s">
        <v>652</v>
      </c>
      <c r="G109" s="156">
        <v>1</v>
      </c>
      <c r="H109" s="66">
        <f>raadhus[[#This Row],[Count]]*raadhus[[#This Row],[Conv. Fact.]]</f>
        <v>43</v>
      </c>
      <c r="I109" s="113">
        <v>3070</v>
      </c>
      <c r="J109" s="67">
        <v>39083</v>
      </c>
      <c r="K109" s="67">
        <v>39447</v>
      </c>
      <c r="L109" s="7">
        <f>SUMIF('LCA Data'!$B$2:$B$169,"="&amp;raadhus[[#This Row],[LCA Category]],'LCA Data'!$F$2:$F$169)</f>
        <v>0.94534499999999999</v>
      </c>
      <c r="M109" s="49">
        <f>raadhus[[#This Row],[Eff. Mass (kg)]]*raadhus[[#This Row],[kg-CO2 Eqv. per kg]]</f>
        <v>40.649835000000003</v>
      </c>
    </row>
    <row r="110" spans="1:13">
      <c r="A110" s="10">
        <v>71040</v>
      </c>
      <c r="B110" s="11" t="s">
        <v>455</v>
      </c>
      <c r="C110" s="11" t="s">
        <v>969</v>
      </c>
      <c r="D110" s="34" t="s">
        <v>1056</v>
      </c>
      <c r="E110" s="78">
        <v>6</v>
      </c>
      <c r="F110" s="31" t="s">
        <v>648</v>
      </c>
      <c r="G110" s="156">
        <v>25</v>
      </c>
      <c r="H110" s="68">
        <f>raadhus[[#This Row],[Count]]*raadhus[[#This Row],[Conv. Fact.]]</f>
        <v>150</v>
      </c>
      <c r="I110" s="114">
        <v>991.92</v>
      </c>
      <c r="J110" s="67">
        <v>39083</v>
      </c>
      <c r="K110" s="67">
        <v>39447</v>
      </c>
      <c r="L110" s="7">
        <f>SUMIF('LCA Data'!$B$2:$B$169,"="&amp;raadhus[[#This Row],[LCA Category]],'LCA Data'!$F$2:$F$169)</f>
        <v>1.4942550000000001</v>
      </c>
      <c r="M110" s="79">
        <f>raadhus[[#This Row],[Eff. Mass (kg)]]*raadhus[[#This Row],[kg-CO2 Eqv. per kg]]</f>
        <v>224.13825000000003</v>
      </c>
    </row>
    <row r="111" spans="1:13">
      <c r="A111" s="10">
        <v>36015</v>
      </c>
      <c r="B111" s="11" t="s">
        <v>313</v>
      </c>
      <c r="C111" s="11" t="s">
        <v>2132</v>
      </c>
      <c r="D111" s="34" t="s">
        <v>1099</v>
      </c>
      <c r="E111" s="78">
        <v>30</v>
      </c>
      <c r="F111" s="31" t="s">
        <v>639</v>
      </c>
      <c r="G111" s="156">
        <v>3</v>
      </c>
      <c r="H111" s="68">
        <f>raadhus[[#This Row],[Count]]*raadhus[[#This Row],[Conv. Fact.]]</f>
        <v>90</v>
      </c>
      <c r="I111" s="114">
        <v>470.45</v>
      </c>
      <c r="J111" s="67">
        <v>39083</v>
      </c>
      <c r="K111" s="67">
        <v>39447</v>
      </c>
      <c r="L111" s="7">
        <f>SUMIF('LCA Data'!$B$2:$B$169,"="&amp;raadhus[[#This Row],[LCA Category]],'LCA Data'!$F$2:$F$169)</f>
        <v>2.1346500000000002</v>
      </c>
      <c r="M111" s="79">
        <f>raadhus[[#This Row],[Eff. Mass (kg)]]*raadhus[[#This Row],[kg-CO2 Eqv. per kg]]</f>
        <v>192.11850000000001</v>
      </c>
    </row>
    <row r="112" spans="1:13">
      <c r="A112" s="63">
        <v>29.1</v>
      </c>
      <c r="B112" s="46" t="s">
        <v>90</v>
      </c>
      <c r="C112" s="46" t="s">
        <v>2133</v>
      </c>
      <c r="D112" s="107" t="s">
        <v>1104</v>
      </c>
      <c r="E112" s="98">
        <v>67</v>
      </c>
      <c r="F112" s="31" t="s">
        <v>650</v>
      </c>
      <c r="G112" s="156">
        <v>6</v>
      </c>
      <c r="H112" s="66">
        <f>raadhus[[#This Row],[Count]]*raadhus[[#This Row],[Conv. Fact.]]</f>
        <v>402</v>
      </c>
      <c r="I112" s="113">
        <v>6217</v>
      </c>
      <c r="J112" s="67">
        <v>39083</v>
      </c>
      <c r="K112" s="67">
        <v>39447</v>
      </c>
      <c r="L112" s="7">
        <f>SUMIF('LCA Data'!$B$2:$B$169,"="&amp;raadhus[[#This Row],[LCA Category]],'LCA Data'!$F$2:$F$169)</f>
        <v>10.06335</v>
      </c>
      <c r="M112" s="49">
        <f>raadhus[[#This Row],[Eff. Mass (kg)]]*raadhus[[#This Row],[kg-CO2 Eqv. per kg]]</f>
        <v>4045.4666999999999</v>
      </c>
    </row>
    <row r="113" spans="1:13">
      <c r="A113" s="10">
        <v>33031</v>
      </c>
      <c r="B113" s="11" t="s">
        <v>299</v>
      </c>
      <c r="C113" s="11" t="s">
        <v>1002</v>
      </c>
      <c r="D113" s="34" t="s">
        <v>1083</v>
      </c>
      <c r="E113" s="78">
        <v>60</v>
      </c>
      <c r="F113" s="31" t="s">
        <v>639</v>
      </c>
      <c r="G113" s="156">
        <v>1</v>
      </c>
      <c r="H113" s="68">
        <f>raadhus[[#This Row],[Count]]*raadhus[[#This Row],[Conv. Fact.]]</f>
        <v>60</v>
      </c>
      <c r="I113" s="114">
        <v>599.76</v>
      </c>
      <c r="J113" s="67">
        <v>39083</v>
      </c>
      <c r="K113" s="67">
        <v>39447</v>
      </c>
      <c r="L113" s="7">
        <f>SUMIF('LCA Data'!$B$2:$B$169,"="&amp;raadhus[[#This Row],[LCA Category]],'LCA Data'!$F$2:$F$169)</f>
        <v>1.982175</v>
      </c>
      <c r="M113" s="79">
        <f>raadhus[[#This Row],[Eff. Mass (kg)]]*raadhus[[#This Row],[kg-CO2 Eqv. per kg]]</f>
        <v>118.93049999999999</v>
      </c>
    </row>
    <row r="114" spans="1:13">
      <c r="A114" s="63">
        <v>124.1</v>
      </c>
      <c r="B114" s="46" t="s">
        <v>35</v>
      </c>
      <c r="C114" s="46" t="s">
        <v>935</v>
      </c>
      <c r="D114" s="149" t="s">
        <v>1084</v>
      </c>
      <c r="E114" s="98">
        <v>16</v>
      </c>
      <c r="F114" s="31" t="s">
        <v>650</v>
      </c>
      <c r="G114" s="156">
        <v>10</v>
      </c>
      <c r="H114" s="66">
        <f>raadhus[[#This Row],[Count]]*raadhus[[#This Row],[Conv. Fact.]]</f>
        <v>160</v>
      </c>
      <c r="I114" s="113">
        <v>2554</v>
      </c>
      <c r="J114" s="67">
        <v>39083</v>
      </c>
      <c r="K114" s="67">
        <v>39447</v>
      </c>
      <c r="L114" s="7">
        <f>SUMIF('LCA Data'!$B$2:$B$169,"="&amp;raadhus[[#This Row],[LCA Category]],'LCA Data'!$F$2:$F$169)</f>
        <v>17.534624999999998</v>
      </c>
      <c r="M114" s="49">
        <f>raadhus[[#This Row],[Eff. Mass (kg)]]*raadhus[[#This Row],[kg-CO2 Eqv. per kg]]</f>
        <v>2805.54</v>
      </c>
    </row>
    <row r="115" spans="1:13">
      <c r="A115" s="10">
        <v>73028</v>
      </c>
      <c r="B115" s="11" t="s">
        <v>462</v>
      </c>
      <c r="C115" s="11" t="s">
        <v>2081</v>
      </c>
      <c r="D115" s="34" t="s">
        <v>1130</v>
      </c>
      <c r="E115" s="78">
        <v>63</v>
      </c>
      <c r="F115" s="31" t="s">
        <v>648</v>
      </c>
      <c r="G115" s="156">
        <v>20</v>
      </c>
      <c r="H115" s="68">
        <f>raadhus[[#This Row],[Count]]*raadhus[[#This Row],[Conv. Fact.]]</f>
        <v>1260</v>
      </c>
      <c r="I115" s="115">
        <v>4261.3599999999997</v>
      </c>
      <c r="J115" s="67">
        <v>39083</v>
      </c>
      <c r="K115" s="67">
        <v>39447</v>
      </c>
      <c r="L115" s="7">
        <f>SUMIF('LCA Data'!$B$2:$B$169,"="&amp;raadhus[[#This Row],[LCA Category]],'LCA Data'!$F$2:$F$169)</f>
        <v>0.76237500000000002</v>
      </c>
      <c r="M115" s="79">
        <f>raadhus[[#This Row],[Eff. Mass (kg)]]*raadhus[[#This Row],[kg-CO2 Eqv. per kg]]</f>
        <v>960.59250000000009</v>
      </c>
    </row>
    <row r="116" spans="1:13">
      <c r="A116" s="63" t="s">
        <v>9</v>
      </c>
      <c r="B116" s="64" t="s">
        <v>667</v>
      </c>
      <c r="C116" s="10" t="s">
        <v>667</v>
      </c>
      <c r="D116" s="139"/>
      <c r="E116" s="98">
        <v>13</v>
      </c>
      <c r="F116" s="65" t="s">
        <v>667</v>
      </c>
      <c r="G116" s="156"/>
      <c r="H116" s="66">
        <f>raadhus[[#This Row],[Count]]*raadhus[[#This Row],[Conv. Fact.]]</f>
        <v>0</v>
      </c>
      <c r="I116" s="113">
        <v>2295</v>
      </c>
      <c r="J116" s="67">
        <v>39083</v>
      </c>
      <c r="K116" s="67">
        <v>39447</v>
      </c>
      <c r="L116" s="7">
        <f>SUMIF('LCA Data'!$B$2:$B$169,"="&amp;raadhus[[#This Row],[LCA Category]],'LCA Data'!$F$2:$F$169)</f>
        <v>0</v>
      </c>
      <c r="M116" s="49">
        <f>raadhus[[#This Row],[Eff. Mass (kg)]]*raadhus[[#This Row],[kg-CO2 Eqv. per kg]]</f>
        <v>0</v>
      </c>
    </row>
    <row r="117" spans="1:13">
      <c r="A117" s="10">
        <v>70030</v>
      </c>
      <c r="B117" s="11" t="s">
        <v>453</v>
      </c>
      <c r="C117" s="11" t="s">
        <v>990</v>
      </c>
      <c r="D117" s="140"/>
      <c r="E117" s="78">
        <v>3</v>
      </c>
      <c r="F117" s="31" t="s">
        <v>648</v>
      </c>
      <c r="G117" s="156">
        <v>25</v>
      </c>
      <c r="H117" s="68">
        <f>raadhus[[#This Row],[Count]]*raadhus[[#This Row],[Conv. Fact.]]</f>
        <v>75</v>
      </c>
      <c r="I117" s="114">
        <v>197.49</v>
      </c>
      <c r="J117" s="67">
        <v>39083</v>
      </c>
      <c r="K117" s="67">
        <v>39447</v>
      </c>
      <c r="L117" s="7">
        <f>SUMIF('LCA Data'!$B$2:$B$169,"="&amp;raadhus[[#This Row],[LCA Category]],'LCA Data'!$F$2:$F$169)</f>
        <v>0</v>
      </c>
      <c r="M117" s="79">
        <f>raadhus[[#This Row],[Eff. Mass (kg)]]*raadhus[[#This Row],[kg-CO2 Eqv. per kg]]</f>
        <v>0</v>
      </c>
    </row>
    <row r="118" spans="1:13">
      <c r="A118" s="10">
        <v>27018</v>
      </c>
      <c r="B118" s="11" t="s">
        <v>280</v>
      </c>
      <c r="C118" s="11" t="s">
        <v>962</v>
      </c>
      <c r="D118" s="140"/>
      <c r="E118" s="78">
        <v>42</v>
      </c>
      <c r="F118" s="31" t="s">
        <v>639</v>
      </c>
      <c r="G118" s="156">
        <v>5</v>
      </c>
      <c r="H118" s="68">
        <f>raadhus[[#This Row],[Count]]*raadhus[[#This Row],[Conv. Fact.]]</f>
        <v>210</v>
      </c>
      <c r="I118" s="115">
        <v>1409.48</v>
      </c>
      <c r="J118" s="67">
        <v>39083</v>
      </c>
      <c r="K118" s="67">
        <v>39447</v>
      </c>
      <c r="L118" s="7">
        <f>SUMIF('LCA Data'!$B$2:$B$169,"="&amp;raadhus[[#This Row],[LCA Category]],'LCA Data'!$F$2:$F$169)</f>
        <v>0</v>
      </c>
      <c r="M118" s="79">
        <f>raadhus[[#This Row],[Eff. Mass (kg)]]*raadhus[[#This Row],[kg-CO2 Eqv. per kg]]</f>
        <v>0</v>
      </c>
    </row>
    <row r="119" spans="1:13">
      <c r="A119" s="10">
        <v>98849</v>
      </c>
      <c r="B119" s="11" t="s">
        <v>609</v>
      </c>
      <c r="C119" s="11" t="s">
        <v>2170</v>
      </c>
      <c r="D119" s="140"/>
      <c r="E119" s="78">
        <v>10</v>
      </c>
      <c r="F119" s="31" t="s">
        <v>636</v>
      </c>
      <c r="G119" s="156">
        <v>0</v>
      </c>
      <c r="H119" s="66">
        <f>raadhus[[#This Row],[Count]]*raadhus[[#This Row],[Conv. Fact.]]</f>
        <v>0</v>
      </c>
      <c r="I119" s="115">
        <v>4541.7299999999996</v>
      </c>
      <c r="J119" s="67">
        <v>39083</v>
      </c>
      <c r="K119" s="67">
        <v>39447</v>
      </c>
      <c r="L119" s="7">
        <f>SUMIF('LCA Data'!$B$2:$B$169,"="&amp;raadhus[[#This Row],[LCA Category]],'LCA Data'!$F$2:$F$169)</f>
        <v>0</v>
      </c>
      <c r="M119" s="79">
        <f>raadhus[[#This Row],[Eff. Mass (kg)]]*raadhus[[#This Row],[kg-CO2 Eqv. per kg]]</f>
        <v>0</v>
      </c>
    </row>
    <row r="120" spans="1:13">
      <c r="A120" s="10">
        <v>98865</v>
      </c>
      <c r="B120" s="11" t="s">
        <v>611</v>
      </c>
      <c r="C120" s="11" t="s">
        <v>2171</v>
      </c>
      <c r="D120" s="140"/>
      <c r="E120" s="78">
        <v>327</v>
      </c>
      <c r="F120" s="31" t="s">
        <v>636</v>
      </c>
      <c r="G120" s="156">
        <v>0</v>
      </c>
      <c r="H120" s="66">
        <f>raadhus[[#This Row],[Count]]*raadhus[[#This Row],[Conv. Fact.]]</f>
        <v>0</v>
      </c>
      <c r="I120" s="115">
        <v>13005.22</v>
      </c>
      <c r="J120" s="67">
        <v>39083</v>
      </c>
      <c r="K120" s="67">
        <v>39447</v>
      </c>
      <c r="L120" s="7">
        <f>SUMIF('LCA Data'!$B$2:$B$169,"="&amp;raadhus[[#This Row],[LCA Category]],'LCA Data'!$F$2:$F$169)</f>
        <v>0</v>
      </c>
      <c r="M120" s="79">
        <f>raadhus[[#This Row],[Eff. Mass (kg)]]*raadhus[[#This Row],[kg-CO2 Eqv. per kg]]</f>
        <v>0</v>
      </c>
    </row>
    <row r="121" spans="1:13">
      <c r="A121" s="10">
        <v>98845</v>
      </c>
      <c r="B121" s="11" t="s">
        <v>608</v>
      </c>
      <c r="C121" s="11" t="s">
        <v>2173</v>
      </c>
      <c r="D121" s="140"/>
      <c r="E121" s="78">
        <v>7</v>
      </c>
      <c r="F121" s="31" t="s">
        <v>636</v>
      </c>
      <c r="G121" s="156">
        <v>0</v>
      </c>
      <c r="H121" s="66">
        <f>raadhus[[#This Row],[Count]]*raadhus[[#This Row],[Conv. Fact.]]</f>
        <v>0</v>
      </c>
      <c r="I121" s="115">
        <v>1892.07</v>
      </c>
      <c r="J121" s="67">
        <v>39083</v>
      </c>
      <c r="K121" s="67">
        <v>39447</v>
      </c>
      <c r="L121" s="7">
        <f>SUMIF('LCA Data'!$B$2:$B$169,"="&amp;raadhus[[#This Row],[LCA Category]],'LCA Data'!$F$2:$F$169)</f>
        <v>0</v>
      </c>
      <c r="M121" s="79">
        <f>raadhus[[#This Row],[Eff. Mass (kg)]]*raadhus[[#This Row],[kg-CO2 Eqv. per kg]]</f>
        <v>0</v>
      </c>
    </row>
    <row r="122" spans="1:13">
      <c r="A122" s="10">
        <v>97902</v>
      </c>
      <c r="B122" s="11" t="s">
        <v>606</v>
      </c>
      <c r="C122" s="11" t="s">
        <v>2174</v>
      </c>
      <c r="D122" s="140"/>
      <c r="E122" s="78">
        <v>48</v>
      </c>
      <c r="F122" s="31" t="s">
        <v>635</v>
      </c>
      <c r="G122" s="156">
        <v>0.5</v>
      </c>
      <c r="H122" s="66">
        <f>raadhus[[#This Row],[Count]]*raadhus[[#This Row],[Conv. Fact.]]</f>
        <v>24</v>
      </c>
      <c r="I122" s="115">
        <v>1474.41</v>
      </c>
      <c r="J122" s="67">
        <v>39083</v>
      </c>
      <c r="K122" s="67">
        <v>39447</v>
      </c>
      <c r="L122" s="7">
        <f>SUMIF('LCA Data'!$B$2:$B$169,"="&amp;raadhus[[#This Row],[LCA Category]],'LCA Data'!$F$2:$F$169)</f>
        <v>0</v>
      </c>
      <c r="M122" s="79">
        <f>raadhus[[#This Row],[Eff. Mass (kg)]]*raadhus[[#This Row],[kg-CO2 Eqv. per kg]]</f>
        <v>0</v>
      </c>
    </row>
    <row r="123" spans="1:13">
      <c r="A123" s="19">
        <v>9140</v>
      </c>
      <c r="B123" s="70" t="s">
        <v>840</v>
      </c>
      <c r="C123" s="70" t="s">
        <v>993</v>
      </c>
      <c r="D123" s="141"/>
      <c r="E123" s="99">
        <v>60</v>
      </c>
      <c r="F123" s="32" t="s">
        <v>637</v>
      </c>
      <c r="G123" s="156">
        <v>1</v>
      </c>
      <c r="H123" s="68">
        <f>raadhus[[#This Row],[Count]]*raadhus[[#This Row],[Conv. Fact.]]</f>
        <v>60</v>
      </c>
      <c r="I123" s="116">
        <v>0</v>
      </c>
      <c r="J123" s="67">
        <v>39109</v>
      </c>
      <c r="K123" s="67">
        <v>39475</v>
      </c>
      <c r="L123" s="7">
        <f>SUMIF('LCA Data'!$B$2:$B$169,"="&amp;raadhus[[#This Row],[LCA Category]],'LCA Data'!$F$2:$F$169)</f>
        <v>0</v>
      </c>
      <c r="M123" s="79">
        <f>raadhus[[#This Row],[Eff. Mass (kg)]]*raadhus[[#This Row],[kg-CO2 Eqv. per kg]]</f>
        <v>0</v>
      </c>
    </row>
    <row r="124" spans="1:13">
      <c r="A124" s="19">
        <v>9125</v>
      </c>
      <c r="B124" s="70" t="s">
        <v>838</v>
      </c>
      <c r="C124" s="70" t="s">
        <v>995</v>
      </c>
      <c r="D124" s="141"/>
      <c r="E124" s="99">
        <v>59</v>
      </c>
      <c r="F124" s="32" t="s">
        <v>637</v>
      </c>
      <c r="G124" s="156">
        <v>1</v>
      </c>
      <c r="H124" s="68">
        <f>raadhus[[#This Row],[Count]]*raadhus[[#This Row],[Conv. Fact.]]</f>
        <v>59</v>
      </c>
      <c r="I124" s="116">
        <v>0</v>
      </c>
      <c r="J124" s="67">
        <v>39109</v>
      </c>
      <c r="K124" s="67">
        <v>39475</v>
      </c>
      <c r="L124" s="7">
        <f>SUMIF('LCA Data'!$B$2:$B$169,"="&amp;raadhus[[#This Row],[LCA Category]],'LCA Data'!$F$2:$F$169)</f>
        <v>0</v>
      </c>
      <c r="M124" s="79">
        <f>raadhus[[#This Row],[Eff. Mass (kg)]]*raadhus[[#This Row],[kg-CO2 Eqv. per kg]]</f>
        <v>0</v>
      </c>
    </row>
    <row r="125" spans="1:13">
      <c r="A125" s="19">
        <v>8390</v>
      </c>
      <c r="B125" s="70" t="s">
        <v>828</v>
      </c>
      <c r="C125" s="70" t="s">
        <v>973</v>
      </c>
      <c r="D125" s="141"/>
      <c r="E125" s="99">
        <v>70.8</v>
      </c>
      <c r="F125" s="32" t="s">
        <v>637</v>
      </c>
      <c r="G125" s="156">
        <v>1</v>
      </c>
      <c r="H125" s="68">
        <f>raadhus[[#This Row],[Count]]*raadhus[[#This Row],[Conv. Fact.]]</f>
        <v>70.8</v>
      </c>
      <c r="I125" s="116">
        <v>0</v>
      </c>
      <c r="J125" s="67">
        <v>39109</v>
      </c>
      <c r="K125" s="67">
        <v>39475</v>
      </c>
      <c r="L125" s="7">
        <f>SUMIF('LCA Data'!$B$2:$B$169,"="&amp;raadhus[[#This Row],[LCA Category]],'LCA Data'!$F$2:$F$169)</f>
        <v>0</v>
      </c>
      <c r="M125" s="79">
        <f>raadhus[[#This Row],[Eff. Mass (kg)]]*raadhus[[#This Row],[kg-CO2 Eqv. per kg]]</f>
        <v>0</v>
      </c>
    </row>
    <row r="126" spans="1:13">
      <c r="A126" s="19">
        <v>9100</v>
      </c>
      <c r="B126" s="70" t="s">
        <v>836</v>
      </c>
      <c r="C126" s="70" t="s">
        <v>965</v>
      </c>
      <c r="D126" s="141"/>
      <c r="E126" s="99">
        <v>89</v>
      </c>
      <c r="F126" s="32" t="s">
        <v>637</v>
      </c>
      <c r="G126" s="156">
        <v>1</v>
      </c>
      <c r="H126" s="68">
        <f>raadhus[[#This Row],[Count]]*raadhus[[#This Row],[Conv. Fact.]]</f>
        <v>89</v>
      </c>
      <c r="I126" s="116">
        <v>0</v>
      </c>
      <c r="J126" s="67">
        <v>39109</v>
      </c>
      <c r="K126" s="67">
        <v>39475</v>
      </c>
      <c r="L126" s="7">
        <f>SUMIF('LCA Data'!$B$2:$B$169,"="&amp;raadhus[[#This Row],[LCA Category]],'LCA Data'!$F$2:$F$169)</f>
        <v>0</v>
      </c>
      <c r="M126" s="79">
        <f>raadhus[[#This Row],[Eff. Mass (kg)]]*raadhus[[#This Row],[kg-CO2 Eqv. per kg]]</f>
        <v>0</v>
      </c>
    </row>
    <row r="127" spans="1:13">
      <c r="A127" s="10">
        <v>31093</v>
      </c>
      <c r="B127" s="11" t="s">
        <v>296</v>
      </c>
      <c r="C127" s="11" t="s">
        <v>939</v>
      </c>
      <c r="D127" s="140"/>
      <c r="E127" s="78">
        <v>8</v>
      </c>
      <c r="F127" s="31" t="s">
        <v>631</v>
      </c>
      <c r="G127" s="156">
        <v>2.2999999999999998</v>
      </c>
      <c r="H127" s="66">
        <f>raadhus[[#This Row],[Count]]*raadhus[[#This Row],[Conv. Fact.]]</f>
        <v>18.399999999999999</v>
      </c>
      <c r="I127" s="115">
        <v>2106.3000000000002</v>
      </c>
      <c r="J127" s="67">
        <v>39083</v>
      </c>
      <c r="K127" s="67">
        <v>39447</v>
      </c>
      <c r="L127" s="7">
        <f>SUMIF('LCA Data'!$B$2:$B$169,"="&amp;raadhus[[#This Row],[LCA Category]],'LCA Data'!$F$2:$F$169)</f>
        <v>0</v>
      </c>
      <c r="M127" s="79">
        <f>raadhus[[#This Row],[Eff. Mass (kg)]]*raadhus[[#This Row],[kg-CO2 Eqv. per kg]]</f>
        <v>0</v>
      </c>
    </row>
    <row r="128" spans="1:13">
      <c r="A128" s="19">
        <v>9130</v>
      </c>
      <c r="B128" s="70" t="s">
        <v>839</v>
      </c>
      <c r="C128" s="70" t="s">
        <v>1003</v>
      </c>
      <c r="D128" s="141"/>
      <c r="E128" s="99">
        <v>131</v>
      </c>
      <c r="F128" s="32" t="s">
        <v>637</v>
      </c>
      <c r="G128" s="156">
        <v>1</v>
      </c>
      <c r="H128" s="68">
        <f>raadhus[[#This Row],[Count]]*raadhus[[#This Row],[Conv. Fact.]]</f>
        <v>131</v>
      </c>
      <c r="I128" s="116">
        <v>0</v>
      </c>
      <c r="J128" s="67">
        <v>39109</v>
      </c>
      <c r="K128" s="67">
        <v>39475</v>
      </c>
      <c r="L128" s="7">
        <f>SUMIF('LCA Data'!$B$2:$B$169,"="&amp;raadhus[[#This Row],[LCA Category]],'LCA Data'!$F$2:$F$169)</f>
        <v>0</v>
      </c>
      <c r="M128" s="79">
        <f>raadhus[[#This Row],[Eff. Mass (kg)]]*raadhus[[#This Row],[kg-CO2 Eqv. per kg]]</f>
        <v>0</v>
      </c>
    </row>
    <row r="129" spans="1:13">
      <c r="A129" s="63">
        <v>303.2</v>
      </c>
      <c r="B129" s="46" t="s">
        <v>93</v>
      </c>
      <c r="C129" s="46"/>
      <c r="D129" s="72"/>
      <c r="E129" s="98">
        <v>105</v>
      </c>
      <c r="F129" s="31" t="s">
        <v>657</v>
      </c>
      <c r="G129" s="156"/>
      <c r="H129" s="66">
        <f>raadhus[[#This Row],[Count]]*raadhus[[#This Row],[Conv. Fact.]]</f>
        <v>0</v>
      </c>
      <c r="I129" s="117">
        <v>1155</v>
      </c>
      <c r="J129" s="67">
        <v>39083</v>
      </c>
      <c r="K129" s="67">
        <v>39447</v>
      </c>
      <c r="L129" s="7">
        <f>SUMIF('LCA Data'!$B$2:$B$169,"="&amp;raadhus[[#This Row],[LCA Category]],'LCA Data'!$F$2:$F$169)</f>
        <v>0</v>
      </c>
      <c r="M129" s="49">
        <f>raadhus[[#This Row],[Eff. Mass (kg)]]*raadhus[[#This Row],[kg-CO2 Eqv. per kg]]</f>
        <v>0</v>
      </c>
    </row>
    <row r="130" spans="1:13">
      <c r="A130" s="63">
        <v>67.2</v>
      </c>
      <c r="B130" s="46" t="s">
        <v>127</v>
      </c>
      <c r="C130" s="46"/>
      <c r="D130" s="72"/>
      <c r="E130" s="98">
        <v>95</v>
      </c>
      <c r="F130" s="31" t="s">
        <v>664</v>
      </c>
      <c r="G130" s="156"/>
      <c r="H130" s="66">
        <f>raadhus[[#This Row],[Count]]*raadhus[[#This Row],[Conv. Fact.]]</f>
        <v>0</v>
      </c>
      <c r="I130" s="117">
        <v>1145</v>
      </c>
      <c r="J130" s="67">
        <v>39083</v>
      </c>
      <c r="K130" s="67">
        <v>39447</v>
      </c>
      <c r="L130" s="7">
        <f>SUMIF('LCA Data'!$B$2:$B$169,"="&amp;raadhus[[#This Row],[LCA Category]],'LCA Data'!$F$2:$F$169)</f>
        <v>0</v>
      </c>
      <c r="M130" s="49">
        <f>raadhus[[#This Row],[Eff. Mass (kg)]]*raadhus[[#This Row],[kg-CO2 Eqv. per kg]]</f>
        <v>0</v>
      </c>
    </row>
    <row r="131" spans="1:13">
      <c r="A131" s="10">
        <v>96764</v>
      </c>
      <c r="B131" s="11" t="s">
        <v>603</v>
      </c>
      <c r="C131" s="11"/>
      <c r="D131" s="34"/>
      <c r="E131" s="78">
        <v>8</v>
      </c>
      <c r="F131" s="31" t="s">
        <v>643</v>
      </c>
      <c r="G131" s="156">
        <v>2.5</v>
      </c>
      <c r="H131" s="66">
        <f>raadhus[[#This Row],[Count]]*raadhus[[#This Row],[Conv. Fact.]]</f>
        <v>20</v>
      </c>
      <c r="I131" s="114">
        <v>1138.32</v>
      </c>
      <c r="J131" s="67">
        <v>39083</v>
      </c>
      <c r="K131" s="67">
        <v>39447</v>
      </c>
      <c r="L131" s="7">
        <f>SUMIF('LCA Data'!$B$2:$B$169,"="&amp;raadhus[[#This Row],[LCA Category]],'LCA Data'!$F$2:$F$169)</f>
        <v>0</v>
      </c>
      <c r="M131" s="79">
        <f>raadhus[[#This Row],[Eff. Mass (kg)]]*raadhus[[#This Row],[kg-CO2 Eqv. per kg]]</f>
        <v>0</v>
      </c>
    </row>
    <row r="132" spans="1:13">
      <c r="A132" s="10">
        <v>98919</v>
      </c>
      <c r="B132" s="11" t="s">
        <v>612</v>
      </c>
      <c r="C132" s="11"/>
      <c r="D132" s="34"/>
      <c r="E132" s="78">
        <v>22.8</v>
      </c>
      <c r="F132" s="31" t="s">
        <v>637</v>
      </c>
      <c r="G132" s="156">
        <v>1</v>
      </c>
      <c r="H132" s="66">
        <f>raadhus[[#This Row],[Count]]*raadhus[[#This Row],[Conv. Fact.]]</f>
        <v>22.8</v>
      </c>
      <c r="I132" s="114">
        <v>1137.72</v>
      </c>
      <c r="J132" s="67">
        <v>39083</v>
      </c>
      <c r="K132" s="67">
        <v>39447</v>
      </c>
      <c r="L132" s="7">
        <f>SUMIF('LCA Data'!$B$2:$B$169,"="&amp;raadhus[[#This Row],[LCA Category]],'LCA Data'!$F$2:$F$169)</f>
        <v>0</v>
      </c>
      <c r="M132" s="79">
        <f>raadhus[[#This Row],[Eff. Mass (kg)]]*raadhus[[#This Row],[kg-CO2 Eqv. per kg]]</f>
        <v>0</v>
      </c>
    </row>
    <row r="133" spans="1:13">
      <c r="A133" s="10">
        <v>86587</v>
      </c>
      <c r="B133" s="11" t="s">
        <v>519</v>
      </c>
      <c r="C133" s="11"/>
      <c r="D133" s="34"/>
      <c r="E133" s="78">
        <v>8</v>
      </c>
      <c r="F133" s="31" t="s">
        <v>639</v>
      </c>
      <c r="G133" s="156">
        <v>0.8</v>
      </c>
      <c r="H133" s="66">
        <f>raadhus[[#This Row],[Count]]*raadhus[[#This Row],[Conv. Fact.]]</f>
        <v>6.4</v>
      </c>
      <c r="I133" s="114">
        <v>1128.1199999999999</v>
      </c>
      <c r="J133" s="67">
        <v>39083</v>
      </c>
      <c r="K133" s="67">
        <v>39447</v>
      </c>
      <c r="L133" s="7">
        <f>SUMIF('LCA Data'!$B$2:$B$169,"="&amp;raadhus[[#This Row],[LCA Category]],'LCA Data'!$F$2:$F$169)</f>
        <v>0</v>
      </c>
      <c r="M133" s="79">
        <f>raadhus[[#This Row],[Eff. Mass (kg)]]*raadhus[[#This Row],[kg-CO2 Eqv. per kg]]</f>
        <v>0</v>
      </c>
    </row>
    <row r="134" spans="1:13">
      <c r="A134" s="10">
        <v>82445</v>
      </c>
      <c r="B134" s="11" t="s">
        <v>504</v>
      </c>
      <c r="C134" s="11"/>
      <c r="D134" s="34"/>
      <c r="E134" s="78">
        <v>2</v>
      </c>
      <c r="F134" s="31" t="s">
        <v>638</v>
      </c>
      <c r="G134" s="156">
        <v>4.38</v>
      </c>
      <c r="H134" s="66">
        <f>raadhus[[#This Row],[Count]]*raadhus[[#This Row],[Conv. Fact.]]</f>
        <v>8.76</v>
      </c>
      <c r="I134" s="114">
        <v>1122.3399999999999</v>
      </c>
      <c r="J134" s="67">
        <v>39083</v>
      </c>
      <c r="K134" s="67">
        <v>39447</v>
      </c>
      <c r="L134" s="7">
        <f>SUMIF('LCA Data'!$B$2:$B$169,"="&amp;raadhus[[#This Row],[LCA Category]],'LCA Data'!$F$2:$F$169)</f>
        <v>0</v>
      </c>
      <c r="M134" s="79">
        <f>raadhus[[#This Row],[Eff. Mass (kg)]]*raadhus[[#This Row],[kg-CO2 Eqv. per kg]]</f>
        <v>0</v>
      </c>
    </row>
    <row r="135" spans="1:13">
      <c r="A135" s="63">
        <v>27.1</v>
      </c>
      <c r="B135" s="46" t="s">
        <v>85</v>
      </c>
      <c r="C135" s="46"/>
      <c r="D135" s="72"/>
      <c r="E135" s="98">
        <v>13</v>
      </c>
      <c r="F135" s="31" t="s">
        <v>650</v>
      </c>
      <c r="G135" s="156"/>
      <c r="H135" s="66">
        <f>raadhus[[#This Row],[Count]]*raadhus[[#This Row],[Conv. Fact.]]</f>
        <v>0</v>
      </c>
      <c r="I135" s="117">
        <v>1105</v>
      </c>
      <c r="J135" s="67">
        <v>39083</v>
      </c>
      <c r="K135" s="67">
        <v>39447</v>
      </c>
      <c r="L135" s="7">
        <f>SUMIF('LCA Data'!$B$2:$B$169,"="&amp;raadhus[[#This Row],[LCA Category]],'LCA Data'!$F$2:$F$169)</f>
        <v>0</v>
      </c>
      <c r="M135" s="49">
        <f>raadhus[[#This Row],[Eff. Mass (kg)]]*raadhus[[#This Row],[kg-CO2 Eqv. per kg]]</f>
        <v>0</v>
      </c>
    </row>
    <row r="136" spans="1:13">
      <c r="A136" s="10">
        <v>81160</v>
      </c>
      <c r="B136" s="11" t="s">
        <v>503</v>
      </c>
      <c r="C136" s="11"/>
      <c r="D136" s="34"/>
      <c r="E136" s="78">
        <v>6</v>
      </c>
      <c r="F136" s="31" t="s">
        <v>638</v>
      </c>
      <c r="G136" s="156"/>
      <c r="H136" s="66">
        <f>raadhus[[#This Row],[Count]]*raadhus[[#This Row],[Conv. Fact.]]</f>
        <v>0</v>
      </c>
      <c r="I136" s="114">
        <v>1093.94</v>
      </c>
      <c r="J136" s="67">
        <v>39083</v>
      </c>
      <c r="K136" s="67">
        <v>39447</v>
      </c>
      <c r="L136" s="7">
        <f>SUMIF('LCA Data'!$B$2:$B$169,"="&amp;raadhus[[#This Row],[LCA Category]],'LCA Data'!$F$2:$F$169)</f>
        <v>0</v>
      </c>
      <c r="M136" s="79">
        <f>raadhus[[#This Row],[Eff. Mass (kg)]]*raadhus[[#This Row],[kg-CO2 Eqv. per kg]]</f>
        <v>0</v>
      </c>
    </row>
    <row r="137" spans="1:13">
      <c r="A137" s="10">
        <v>68069</v>
      </c>
      <c r="B137" s="11" t="s">
        <v>449</v>
      </c>
      <c r="C137" s="11"/>
      <c r="D137" s="34"/>
      <c r="E137" s="78">
        <v>30</v>
      </c>
      <c r="F137" s="31" t="s">
        <v>634</v>
      </c>
      <c r="G137" s="156">
        <v>0.5</v>
      </c>
      <c r="H137" s="66">
        <f>raadhus[[#This Row],[Count]]*raadhus[[#This Row],[Conv. Fact.]]</f>
        <v>15</v>
      </c>
      <c r="I137" s="114">
        <v>1088.8499999999999</v>
      </c>
      <c r="J137" s="67">
        <v>39083</v>
      </c>
      <c r="K137" s="67">
        <v>39447</v>
      </c>
      <c r="L137" s="7">
        <f>SUMIF('LCA Data'!$B$2:$B$169,"="&amp;raadhus[[#This Row],[LCA Category]],'LCA Data'!$F$2:$F$169)</f>
        <v>0</v>
      </c>
      <c r="M137" s="79">
        <f>raadhus[[#This Row],[Eff. Mass (kg)]]*raadhus[[#This Row],[kg-CO2 Eqv. per kg]]</f>
        <v>0</v>
      </c>
    </row>
    <row r="138" spans="1:13">
      <c r="A138" s="22">
        <v>3140</v>
      </c>
      <c r="B138" s="44" t="s">
        <v>204</v>
      </c>
      <c r="C138" s="44"/>
      <c r="D138" s="22"/>
      <c r="E138" s="100">
        <v>6.4</v>
      </c>
      <c r="F138" s="65" t="s">
        <v>667</v>
      </c>
      <c r="G138" s="156"/>
      <c r="H138" s="66">
        <f>raadhus[[#This Row],[Count]]*raadhus[[#This Row],[Conv. Fact.]]</f>
        <v>0</v>
      </c>
      <c r="I138" s="117">
        <v>1081.5999999999999</v>
      </c>
      <c r="J138" s="67">
        <v>39083</v>
      </c>
      <c r="K138" s="67">
        <v>39447</v>
      </c>
      <c r="L138" s="7">
        <f>SUMIF('LCA Data'!$B$2:$B$169,"="&amp;raadhus[[#This Row],[LCA Category]],'LCA Data'!$F$2:$F$169)</f>
        <v>0</v>
      </c>
      <c r="M138" s="79">
        <f>raadhus[[#This Row],[Eff. Mass (kg)]]*raadhus[[#This Row],[kg-CO2 Eqv. per kg]]</f>
        <v>0</v>
      </c>
    </row>
    <row r="139" spans="1:13">
      <c r="A139" s="10">
        <v>66061</v>
      </c>
      <c r="B139" s="11" t="s">
        <v>444</v>
      </c>
      <c r="C139" s="11"/>
      <c r="D139" s="34"/>
      <c r="E139" s="78">
        <v>4</v>
      </c>
      <c r="F139" s="31" t="s">
        <v>638</v>
      </c>
      <c r="G139" s="156">
        <v>6</v>
      </c>
      <c r="H139" s="66">
        <f>raadhus[[#This Row],[Count]]*raadhus[[#This Row],[Conv. Fact.]]</f>
        <v>24</v>
      </c>
      <c r="I139" s="114">
        <v>1079.1500000000001</v>
      </c>
      <c r="J139" s="67">
        <v>39083</v>
      </c>
      <c r="K139" s="67">
        <v>39447</v>
      </c>
      <c r="L139" s="7">
        <f>SUMIF('LCA Data'!$B$2:$B$169,"="&amp;raadhus[[#This Row],[LCA Category]],'LCA Data'!$F$2:$F$169)</f>
        <v>0</v>
      </c>
      <c r="M139" s="79">
        <f>raadhus[[#This Row],[Eff. Mass (kg)]]*raadhus[[#This Row],[kg-CO2 Eqv. per kg]]</f>
        <v>0</v>
      </c>
    </row>
    <row r="140" spans="1:13">
      <c r="A140" s="10">
        <v>36134</v>
      </c>
      <c r="B140" s="11" t="s">
        <v>319</v>
      </c>
      <c r="C140" s="11"/>
      <c r="D140" s="34"/>
      <c r="E140" s="78">
        <v>12</v>
      </c>
      <c r="F140" s="31" t="s">
        <v>633</v>
      </c>
      <c r="G140" s="156">
        <v>1.6</v>
      </c>
      <c r="H140" s="66">
        <f>raadhus[[#This Row],[Count]]*raadhus[[#This Row],[Conv. Fact.]]</f>
        <v>19.200000000000003</v>
      </c>
      <c r="I140" s="114">
        <v>1059.78</v>
      </c>
      <c r="J140" s="67">
        <v>39083</v>
      </c>
      <c r="K140" s="67">
        <v>39447</v>
      </c>
      <c r="L140" s="7">
        <f>SUMIF('LCA Data'!$B$2:$B$169,"="&amp;raadhus[[#This Row],[LCA Category]],'LCA Data'!$F$2:$F$169)</f>
        <v>0</v>
      </c>
      <c r="M140" s="79">
        <f>raadhus[[#This Row],[Eff. Mass (kg)]]*raadhus[[#This Row],[kg-CO2 Eqv. per kg]]</f>
        <v>0</v>
      </c>
    </row>
    <row r="141" spans="1:13">
      <c r="A141" s="10">
        <v>31105</v>
      </c>
      <c r="B141" s="11" t="s">
        <v>298</v>
      </c>
      <c r="C141" s="11"/>
      <c r="D141" s="34"/>
      <c r="E141" s="78">
        <v>8</v>
      </c>
      <c r="F141" s="31" t="s">
        <v>631</v>
      </c>
      <c r="G141" s="156">
        <v>2.2999999999999998</v>
      </c>
      <c r="H141" s="66">
        <f>raadhus[[#This Row],[Count]]*raadhus[[#This Row],[Conv. Fact.]]</f>
        <v>18.399999999999999</v>
      </c>
      <c r="I141" s="114">
        <v>1053.6600000000001</v>
      </c>
      <c r="J141" s="67">
        <v>39083</v>
      </c>
      <c r="K141" s="67">
        <v>39447</v>
      </c>
      <c r="L141" s="7">
        <f>SUMIF('LCA Data'!$B$2:$B$169,"="&amp;raadhus[[#This Row],[LCA Category]],'LCA Data'!$F$2:$F$169)</f>
        <v>0</v>
      </c>
      <c r="M141" s="79">
        <f>raadhus[[#This Row],[Eff. Mass (kg)]]*raadhus[[#This Row],[kg-CO2 Eqv. per kg]]</f>
        <v>0</v>
      </c>
    </row>
    <row r="142" spans="1:13">
      <c r="A142" s="63">
        <v>33.1</v>
      </c>
      <c r="B142" s="46" t="s">
        <v>99</v>
      </c>
      <c r="C142" s="46"/>
      <c r="D142" s="72"/>
      <c r="E142" s="98">
        <v>16</v>
      </c>
      <c r="F142" s="31" t="s">
        <v>661</v>
      </c>
      <c r="G142" s="156"/>
      <c r="H142" s="66">
        <f>raadhus[[#This Row],[Count]]*raadhus[[#This Row],[Conv. Fact.]]</f>
        <v>0</v>
      </c>
      <c r="I142" s="117">
        <v>1048</v>
      </c>
      <c r="J142" s="67">
        <v>39083</v>
      </c>
      <c r="K142" s="67">
        <v>39447</v>
      </c>
      <c r="L142" s="7">
        <f>SUMIF('LCA Data'!$B$2:$B$169,"="&amp;raadhus[[#This Row],[LCA Category]],'LCA Data'!$F$2:$F$169)</f>
        <v>0</v>
      </c>
      <c r="M142" s="49">
        <f>raadhus[[#This Row],[Eff. Mass (kg)]]*raadhus[[#This Row],[kg-CO2 Eqv. per kg]]</f>
        <v>0</v>
      </c>
    </row>
    <row r="143" spans="1:13">
      <c r="A143" s="10">
        <v>38029</v>
      </c>
      <c r="B143" s="11" t="s">
        <v>329</v>
      </c>
      <c r="C143" s="11"/>
      <c r="D143" s="34"/>
      <c r="E143" s="78">
        <v>12</v>
      </c>
      <c r="F143" s="31" t="s">
        <v>631</v>
      </c>
      <c r="G143" s="156">
        <v>2.5499999999999998</v>
      </c>
      <c r="H143" s="66">
        <f>raadhus[[#This Row],[Count]]*raadhus[[#This Row],[Conv. Fact.]]</f>
        <v>30.599999999999998</v>
      </c>
      <c r="I143" s="114">
        <v>1035.3</v>
      </c>
      <c r="J143" s="67">
        <v>39083</v>
      </c>
      <c r="K143" s="67">
        <v>39447</v>
      </c>
      <c r="L143" s="7">
        <f>SUMIF('LCA Data'!$B$2:$B$169,"="&amp;raadhus[[#This Row],[LCA Category]],'LCA Data'!$F$2:$F$169)</f>
        <v>0</v>
      </c>
      <c r="M143" s="79">
        <f>raadhus[[#This Row],[Eff. Mass (kg)]]*raadhus[[#This Row],[kg-CO2 Eqv. per kg]]</f>
        <v>0</v>
      </c>
    </row>
    <row r="144" spans="1:13">
      <c r="A144" s="10">
        <v>62139</v>
      </c>
      <c r="B144" s="11" t="s">
        <v>430</v>
      </c>
      <c r="C144" s="11"/>
      <c r="D144" s="34"/>
      <c r="E144" s="78">
        <v>3</v>
      </c>
      <c r="F144" s="31" t="s">
        <v>638</v>
      </c>
      <c r="G144" s="156">
        <v>5</v>
      </c>
      <c r="H144" s="66">
        <f>raadhus[[#This Row],[Count]]*raadhus[[#This Row],[Conv. Fact.]]</f>
        <v>15</v>
      </c>
      <c r="I144" s="114">
        <v>1026.25</v>
      </c>
      <c r="J144" s="67">
        <v>39083</v>
      </c>
      <c r="K144" s="67">
        <v>39447</v>
      </c>
      <c r="L144" s="7">
        <f>SUMIF('LCA Data'!$B$2:$B$169,"="&amp;raadhus[[#This Row],[LCA Category]],'LCA Data'!$F$2:$F$169)</f>
        <v>0</v>
      </c>
      <c r="M144" s="79">
        <f>raadhus[[#This Row],[Eff. Mass (kg)]]*raadhus[[#This Row],[kg-CO2 Eqv. per kg]]</f>
        <v>0</v>
      </c>
    </row>
    <row r="145" spans="1:13">
      <c r="A145" s="63">
        <v>83.3</v>
      </c>
      <c r="B145" s="46" t="s">
        <v>140</v>
      </c>
      <c r="C145" s="46"/>
      <c r="D145" s="72"/>
      <c r="E145" s="98">
        <v>30</v>
      </c>
      <c r="F145" s="31" t="s">
        <v>652</v>
      </c>
      <c r="G145" s="156">
        <v>1</v>
      </c>
      <c r="H145" s="66">
        <f>raadhus[[#This Row],[Count]]*raadhus[[#This Row],[Conv. Fact.]]</f>
        <v>30</v>
      </c>
      <c r="I145" s="117">
        <v>1020</v>
      </c>
      <c r="J145" s="67">
        <v>39083</v>
      </c>
      <c r="K145" s="67">
        <v>39447</v>
      </c>
      <c r="L145" s="7">
        <f>SUMIF('LCA Data'!$B$2:$B$169,"="&amp;raadhus[[#This Row],[LCA Category]],'LCA Data'!$F$2:$F$169)</f>
        <v>0</v>
      </c>
      <c r="M145" s="49">
        <f>raadhus[[#This Row],[Eff. Mass (kg)]]*raadhus[[#This Row],[kg-CO2 Eqv. per kg]]</f>
        <v>0</v>
      </c>
    </row>
    <row r="146" spans="1:13">
      <c r="A146" s="63">
        <v>203.2</v>
      </c>
      <c r="B146" s="46" t="s">
        <v>75</v>
      </c>
      <c r="C146" s="46"/>
      <c r="D146" s="72"/>
      <c r="E146" s="98">
        <v>45</v>
      </c>
      <c r="F146" s="31" t="s">
        <v>653</v>
      </c>
      <c r="G146" s="156"/>
      <c r="H146" s="66">
        <f>raadhus[[#This Row],[Count]]*raadhus[[#This Row],[Conv. Fact.]]</f>
        <v>0</v>
      </c>
      <c r="I146" s="117">
        <v>1012.5</v>
      </c>
      <c r="J146" s="67">
        <v>39083</v>
      </c>
      <c r="K146" s="67">
        <v>39447</v>
      </c>
      <c r="L146" s="7">
        <f>SUMIF('LCA Data'!$B$2:$B$169,"="&amp;raadhus[[#This Row],[LCA Category]],'LCA Data'!$F$2:$F$169)</f>
        <v>0</v>
      </c>
      <c r="M146" s="49">
        <f>raadhus[[#This Row],[Eff. Mass (kg)]]*raadhus[[#This Row],[kg-CO2 Eqv. per kg]]</f>
        <v>0</v>
      </c>
    </row>
    <row r="147" spans="1:13">
      <c r="A147" s="63">
        <v>95.1</v>
      </c>
      <c r="B147" s="46" t="s">
        <v>150</v>
      </c>
      <c r="C147" s="46"/>
      <c r="D147" s="72"/>
      <c r="E147" s="98">
        <v>6</v>
      </c>
      <c r="F147" s="65" t="s">
        <v>667</v>
      </c>
      <c r="G147" s="156"/>
      <c r="H147" s="66">
        <f>raadhus[[#This Row],[Count]]*raadhus[[#This Row],[Conv. Fact.]]</f>
        <v>0</v>
      </c>
      <c r="I147" s="117">
        <v>1005</v>
      </c>
      <c r="J147" s="67">
        <v>39083</v>
      </c>
      <c r="K147" s="67">
        <v>39447</v>
      </c>
      <c r="L147" s="7">
        <f>SUMIF('LCA Data'!$B$2:$B$169,"="&amp;raadhus[[#This Row],[LCA Category]],'LCA Data'!$F$2:$F$169)</f>
        <v>0</v>
      </c>
      <c r="M147" s="49">
        <f>raadhus[[#This Row],[Eff. Mass (kg)]]*raadhus[[#This Row],[kg-CO2 Eqv. per kg]]</f>
        <v>0</v>
      </c>
    </row>
    <row r="148" spans="1:13">
      <c r="A148" s="10">
        <v>94130</v>
      </c>
      <c r="B148" s="11" t="s">
        <v>582</v>
      </c>
      <c r="C148" s="11"/>
      <c r="D148" s="34"/>
      <c r="E148" s="78">
        <v>12</v>
      </c>
      <c r="F148" s="31" t="s">
        <v>643</v>
      </c>
      <c r="G148" s="156">
        <v>1.2</v>
      </c>
      <c r="H148" s="66">
        <f>raadhus[[#This Row],[Count]]*raadhus[[#This Row],[Conv. Fact.]]</f>
        <v>14.399999999999999</v>
      </c>
      <c r="I148" s="114">
        <v>997.56</v>
      </c>
      <c r="J148" s="67">
        <v>39083</v>
      </c>
      <c r="K148" s="67">
        <v>39447</v>
      </c>
      <c r="L148" s="7">
        <f>SUMIF('LCA Data'!$B$2:$B$169,"="&amp;raadhus[[#This Row],[LCA Category]],'LCA Data'!$F$2:$F$169)</f>
        <v>0</v>
      </c>
      <c r="M148" s="79">
        <f>raadhus[[#This Row],[Eff. Mass (kg)]]*raadhus[[#This Row],[kg-CO2 Eqv. per kg]]</f>
        <v>0</v>
      </c>
    </row>
    <row r="149" spans="1:13">
      <c r="A149" s="10">
        <v>93122</v>
      </c>
      <c r="B149" s="11" t="s">
        <v>566</v>
      </c>
      <c r="C149" s="11"/>
      <c r="D149" s="34"/>
      <c r="E149" s="78">
        <v>24</v>
      </c>
      <c r="F149" s="31" t="s">
        <v>643</v>
      </c>
      <c r="G149" s="156">
        <v>1.5</v>
      </c>
      <c r="H149" s="66">
        <f>raadhus[[#This Row],[Count]]*raadhus[[#This Row],[Conv. Fact.]]</f>
        <v>36</v>
      </c>
      <c r="I149" s="114">
        <v>995.76</v>
      </c>
      <c r="J149" s="67">
        <v>39083</v>
      </c>
      <c r="K149" s="67">
        <v>39447</v>
      </c>
      <c r="L149" s="7">
        <f>SUMIF('LCA Data'!$B$2:$B$169,"="&amp;raadhus[[#This Row],[LCA Category]],'LCA Data'!$F$2:$F$169)</f>
        <v>0</v>
      </c>
      <c r="M149" s="79">
        <f>raadhus[[#This Row],[Eff. Mass (kg)]]*raadhus[[#This Row],[kg-CO2 Eqv. per kg]]</f>
        <v>0</v>
      </c>
    </row>
    <row r="150" spans="1:13">
      <c r="A150" s="63">
        <v>7.2</v>
      </c>
      <c r="B150" s="46" t="s">
        <v>136</v>
      </c>
      <c r="C150" s="46"/>
      <c r="D150" s="72"/>
      <c r="E150" s="98">
        <v>485</v>
      </c>
      <c r="F150" s="31" t="s">
        <v>655</v>
      </c>
      <c r="G150" s="156"/>
      <c r="H150" s="66">
        <f>raadhus[[#This Row],[Count]]*raadhus[[#This Row],[Conv. Fact.]]</f>
        <v>0</v>
      </c>
      <c r="I150" s="117">
        <v>946.5</v>
      </c>
      <c r="J150" s="67">
        <v>39083</v>
      </c>
      <c r="K150" s="67">
        <v>39447</v>
      </c>
      <c r="L150" s="7">
        <f>SUMIF('LCA Data'!$B$2:$B$169,"="&amp;raadhus[[#This Row],[LCA Category]],'LCA Data'!$F$2:$F$169)</f>
        <v>0</v>
      </c>
      <c r="M150" s="49">
        <f>raadhus[[#This Row],[Eff. Mass (kg)]]*raadhus[[#This Row],[kg-CO2 Eqv. per kg]]</f>
        <v>0</v>
      </c>
    </row>
    <row r="151" spans="1:13">
      <c r="A151" s="10">
        <v>55120</v>
      </c>
      <c r="B151" s="11" t="s">
        <v>375</v>
      </c>
      <c r="C151" s="11"/>
      <c r="D151" s="34"/>
      <c r="E151" s="78">
        <v>70</v>
      </c>
      <c r="F151" s="31" t="s">
        <v>643</v>
      </c>
      <c r="G151" s="156">
        <v>0.5</v>
      </c>
      <c r="H151" s="66">
        <f>raadhus[[#This Row],[Count]]*raadhus[[#This Row],[Conv. Fact.]]</f>
        <v>35</v>
      </c>
      <c r="I151" s="114">
        <v>945.62</v>
      </c>
      <c r="J151" s="67">
        <v>39083</v>
      </c>
      <c r="K151" s="67">
        <v>39447</v>
      </c>
      <c r="L151" s="7">
        <f>SUMIF('LCA Data'!$B$2:$B$169,"="&amp;raadhus[[#This Row],[LCA Category]],'LCA Data'!$F$2:$F$169)</f>
        <v>0</v>
      </c>
      <c r="M151" s="79">
        <f>raadhus[[#This Row],[Eff. Mass (kg)]]*raadhus[[#This Row],[kg-CO2 Eqv. per kg]]</f>
        <v>0</v>
      </c>
    </row>
    <row r="152" spans="1:13">
      <c r="A152" s="10">
        <v>86611</v>
      </c>
      <c r="B152" s="11" t="s">
        <v>521</v>
      </c>
      <c r="C152" s="11"/>
      <c r="D152" s="34"/>
      <c r="E152" s="78">
        <v>2</v>
      </c>
      <c r="F152" s="31" t="s">
        <v>633</v>
      </c>
      <c r="G152" s="156">
        <v>5</v>
      </c>
      <c r="H152" s="66">
        <f>raadhus[[#This Row],[Count]]*raadhus[[#This Row],[Conv. Fact.]]</f>
        <v>10</v>
      </c>
      <c r="I152" s="114">
        <v>935</v>
      </c>
      <c r="J152" s="67">
        <v>39083</v>
      </c>
      <c r="K152" s="67">
        <v>39447</v>
      </c>
      <c r="L152" s="7">
        <f>SUMIF('LCA Data'!$B$2:$B$169,"="&amp;raadhus[[#This Row],[LCA Category]],'LCA Data'!$F$2:$F$169)</f>
        <v>0</v>
      </c>
      <c r="M152" s="79">
        <f>raadhus[[#This Row],[Eff. Mass (kg)]]*raadhus[[#This Row],[kg-CO2 Eqv. per kg]]</f>
        <v>0</v>
      </c>
    </row>
    <row r="153" spans="1:13">
      <c r="A153" s="63">
        <v>35.200000000000003</v>
      </c>
      <c r="B153" s="46" t="s">
        <v>103</v>
      </c>
      <c r="C153" s="46"/>
      <c r="D153" s="72"/>
      <c r="E153" s="98">
        <v>94</v>
      </c>
      <c r="F153" s="31" t="s">
        <v>655</v>
      </c>
      <c r="G153" s="156"/>
      <c r="H153" s="66">
        <f>raadhus[[#This Row],[Count]]*raadhus[[#This Row],[Conv. Fact.]]</f>
        <v>0</v>
      </c>
      <c r="I153" s="117">
        <v>933.5</v>
      </c>
      <c r="J153" s="67">
        <v>39083</v>
      </c>
      <c r="K153" s="67">
        <v>39447</v>
      </c>
      <c r="L153" s="7">
        <f>SUMIF('LCA Data'!$B$2:$B$169,"="&amp;raadhus[[#This Row],[LCA Category]],'LCA Data'!$F$2:$F$169)</f>
        <v>0</v>
      </c>
      <c r="M153" s="49">
        <f>raadhus[[#This Row],[Eff. Mass (kg)]]*raadhus[[#This Row],[kg-CO2 Eqv. per kg]]</f>
        <v>0</v>
      </c>
    </row>
    <row r="154" spans="1:13">
      <c r="A154" s="63">
        <v>134.30000000000001</v>
      </c>
      <c r="B154" s="46" t="s">
        <v>45</v>
      </c>
      <c r="C154" s="46"/>
      <c r="D154" s="72"/>
      <c r="E154" s="98">
        <v>38</v>
      </c>
      <c r="F154" s="31" t="s">
        <v>652</v>
      </c>
      <c r="G154" s="156">
        <v>1</v>
      </c>
      <c r="H154" s="66">
        <f>raadhus[[#This Row],[Count]]*raadhus[[#This Row],[Conv. Fact.]]</f>
        <v>38</v>
      </c>
      <c r="I154" s="117">
        <v>931</v>
      </c>
      <c r="J154" s="67">
        <v>39083</v>
      </c>
      <c r="K154" s="67">
        <v>39447</v>
      </c>
      <c r="L154" s="7">
        <f>SUMIF('LCA Data'!$B$2:$B$169,"="&amp;raadhus[[#This Row],[LCA Category]],'LCA Data'!$F$2:$F$169)</f>
        <v>0</v>
      </c>
      <c r="M154" s="49">
        <f>raadhus[[#This Row],[Eff. Mass (kg)]]*raadhus[[#This Row],[kg-CO2 Eqv. per kg]]</f>
        <v>0</v>
      </c>
    </row>
    <row r="155" spans="1:13">
      <c r="A155" s="63">
        <v>134.1</v>
      </c>
      <c r="B155" s="46" t="s">
        <v>44</v>
      </c>
      <c r="C155" s="46"/>
      <c r="D155" s="72"/>
      <c r="E155" s="98">
        <v>8</v>
      </c>
      <c r="F155" s="31" t="s">
        <v>650</v>
      </c>
      <c r="G155" s="156"/>
      <c r="H155" s="66">
        <f>raadhus[[#This Row],[Count]]*raadhus[[#This Row],[Conv. Fact.]]</f>
        <v>0</v>
      </c>
      <c r="I155" s="117">
        <v>925</v>
      </c>
      <c r="J155" s="67">
        <v>39083</v>
      </c>
      <c r="K155" s="67">
        <v>39447</v>
      </c>
      <c r="L155" s="7">
        <f>SUMIF('LCA Data'!$B$2:$B$169,"="&amp;raadhus[[#This Row],[LCA Category]],'LCA Data'!$F$2:$F$169)</f>
        <v>0</v>
      </c>
      <c r="M155" s="49">
        <f>raadhus[[#This Row],[Eff. Mass (kg)]]*raadhus[[#This Row],[kg-CO2 Eqv. per kg]]</f>
        <v>0</v>
      </c>
    </row>
    <row r="156" spans="1:13">
      <c r="A156" s="10">
        <v>31091</v>
      </c>
      <c r="B156" s="11" t="s">
        <v>295</v>
      </c>
      <c r="C156" s="11"/>
      <c r="D156" s="34"/>
      <c r="E156" s="78">
        <v>4</v>
      </c>
      <c r="F156" s="31" t="s">
        <v>631</v>
      </c>
      <c r="G156" s="156">
        <v>2.4</v>
      </c>
      <c r="H156" s="66">
        <f>raadhus[[#This Row],[Count]]*raadhus[[#This Row],[Conv. Fact.]]</f>
        <v>9.6</v>
      </c>
      <c r="I156" s="114">
        <v>922.25</v>
      </c>
      <c r="J156" s="67">
        <v>39083</v>
      </c>
      <c r="K156" s="67">
        <v>39447</v>
      </c>
      <c r="L156" s="7">
        <f>SUMIF('LCA Data'!$B$2:$B$169,"="&amp;raadhus[[#This Row],[LCA Category]],'LCA Data'!$F$2:$F$169)</f>
        <v>0</v>
      </c>
      <c r="M156" s="79">
        <f>raadhus[[#This Row],[Eff. Mass (kg)]]*raadhus[[#This Row],[kg-CO2 Eqv. per kg]]</f>
        <v>0</v>
      </c>
    </row>
    <row r="157" spans="1:13">
      <c r="A157" s="10">
        <v>57491</v>
      </c>
      <c r="B157" s="11" t="s">
        <v>395</v>
      </c>
      <c r="C157" s="11"/>
      <c r="D157" s="34"/>
      <c r="E157" s="78">
        <v>2</v>
      </c>
      <c r="F157" s="31" t="s">
        <v>633</v>
      </c>
      <c r="G157" s="156">
        <v>5</v>
      </c>
      <c r="H157" s="66">
        <f>raadhus[[#This Row],[Count]]*raadhus[[#This Row],[Conv. Fact.]]</f>
        <v>10</v>
      </c>
      <c r="I157" s="114">
        <v>918.42</v>
      </c>
      <c r="J157" s="67">
        <v>39083</v>
      </c>
      <c r="K157" s="67">
        <v>39447</v>
      </c>
      <c r="L157" s="7">
        <f>SUMIF('LCA Data'!$B$2:$B$169,"="&amp;raadhus[[#This Row],[LCA Category]],'LCA Data'!$F$2:$F$169)</f>
        <v>0</v>
      </c>
      <c r="M157" s="79">
        <f>raadhus[[#This Row],[Eff. Mass (kg)]]*raadhus[[#This Row],[kg-CO2 Eqv. per kg]]</f>
        <v>0</v>
      </c>
    </row>
    <row r="158" spans="1:13">
      <c r="A158" s="10">
        <v>59450</v>
      </c>
      <c r="B158" s="11" t="s">
        <v>418</v>
      </c>
      <c r="C158" s="11"/>
      <c r="D158" s="34"/>
      <c r="E158" s="78">
        <v>3</v>
      </c>
      <c r="F158" s="31" t="s">
        <v>633</v>
      </c>
      <c r="G158" s="156">
        <v>5</v>
      </c>
      <c r="H158" s="66">
        <f>raadhus[[#This Row],[Count]]*raadhus[[#This Row],[Conv. Fact.]]</f>
        <v>15</v>
      </c>
      <c r="I158" s="114">
        <v>917.69</v>
      </c>
      <c r="J158" s="67">
        <v>39083</v>
      </c>
      <c r="K158" s="67">
        <v>39447</v>
      </c>
      <c r="L158" s="7">
        <f>SUMIF('LCA Data'!$B$2:$B$169,"="&amp;raadhus[[#This Row],[LCA Category]],'LCA Data'!$F$2:$F$169)</f>
        <v>0</v>
      </c>
      <c r="M158" s="79">
        <f>raadhus[[#This Row],[Eff. Mass (kg)]]*raadhus[[#This Row],[kg-CO2 Eqv. per kg]]</f>
        <v>0</v>
      </c>
    </row>
    <row r="159" spans="1:13">
      <c r="A159" s="63">
        <v>136.30000000000001</v>
      </c>
      <c r="B159" s="46" t="s">
        <v>47</v>
      </c>
      <c r="C159" s="46"/>
      <c r="D159" s="72"/>
      <c r="E159" s="98">
        <v>13</v>
      </c>
      <c r="F159" s="31" t="s">
        <v>652</v>
      </c>
      <c r="G159" s="156">
        <v>1</v>
      </c>
      <c r="H159" s="66">
        <f>raadhus[[#This Row],[Count]]*raadhus[[#This Row],[Conv. Fact.]]</f>
        <v>13</v>
      </c>
      <c r="I159" s="117">
        <v>910</v>
      </c>
      <c r="J159" s="67">
        <v>39083</v>
      </c>
      <c r="K159" s="67">
        <v>39447</v>
      </c>
      <c r="L159" s="7">
        <f>SUMIF('LCA Data'!$B$2:$B$169,"="&amp;raadhus[[#This Row],[LCA Category]],'LCA Data'!$F$2:$F$169)</f>
        <v>0</v>
      </c>
      <c r="M159" s="49">
        <f>raadhus[[#This Row],[Eff. Mass (kg)]]*raadhus[[#This Row],[kg-CO2 Eqv. per kg]]</f>
        <v>0</v>
      </c>
    </row>
    <row r="160" spans="1:13">
      <c r="A160" s="63">
        <v>53.1</v>
      </c>
      <c r="B160" s="46" t="s">
        <v>120</v>
      </c>
      <c r="C160" s="46"/>
      <c r="D160" s="72"/>
      <c r="E160" s="98">
        <v>10</v>
      </c>
      <c r="F160" s="31" t="s">
        <v>650</v>
      </c>
      <c r="G160" s="156"/>
      <c r="H160" s="66">
        <f>raadhus[[#This Row],[Count]]*raadhus[[#This Row],[Conv. Fact.]]</f>
        <v>0</v>
      </c>
      <c r="I160" s="117">
        <v>908.5</v>
      </c>
      <c r="J160" s="67">
        <v>39083</v>
      </c>
      <c r="K160" s="67">
        <v>39447</v>
      </c>
      <c r="L160" s="7">
        <f>SUMIF('LCA Data'!$B$2:$B$169,"="&amp;raadhus[[#This Row],[LCA Category]],'LCA Data'!$F$2:$F$169)</f>
        <v>0</v>
      </c>
      <c r="M160" s="49">
        <f>raadhus[[#This Row],[Eff. Mass (kg)]]*raadhus[[#This Row],[kg-CO2 Eqv. per kg]]</f>
        <v>0</v>
      </c>
    </row>
    <row r="161" spans="1:13">
      <c r="A161" s="10">
        <v>92626</v>
      </c>
      <c r="B161" s="11" t="s">
        <v>561</v>
      </c>
      <c r="C161" s="11"/>
      <c r="D161" s="34"/>
      <c r="E161" s="78">
        <v>4</v>
      </c>
      <c r="F161" s="31" t="s">
        <v>638</v>
      </c>
      <c r="G161" s="156">
        <v>5.6</v>
      </c>
      <c r="H161" s="66">
        <f>raadhus[[#This Row],[Count]]*raadhus[[#This Row],[Conv. Fact.]]</f>
        <v>22.4</v>
      </c>
      <c r="I161" s="114">
        <v>906.44</v>
      </c>
      <c r="J161" s="67">
        <v>39083</v>
      </c>
      <c r="K161" s="67">
        <v>39447</v>
      </c>
      <c r="L161" s="7">
        <f>SUMIF('LCA Data'!$B$2:$B$169,"="&amp;raadhus[[#This Row],[LCA Category]],'LCA Data'!$F$2:$F$169)</f>
        <v>0</v>
      </c>
      <c r="M161" s="79">
        <f>raadhus[[#This Row],[Eff. Mass (kg)]]*raadhus[[#This Row],[kg-CO2 Eqv. per kg]]</f>
        <v>0</v>
      </c>
    </row>
    <row r="162" spans="1:13">
      <c r="A162" s="10">
        <v>96023</v>
      </c>
      <c r="B162" s="11" t="s">
        <v>592</v>
      </c>
      <c r="C162" s="11"/>
      <c r="D162" s="34"/>
      <c r="E162" s="78">
        <v>9</v>
      </c>
      <c r="F162" s="31" t="s">
        <v>638</v>
      </c>
      <c r="G162" s="156"/>
      <c r="H162" s="66">
        <f>raadhus[[#This Row],[Count]]*raadhus[[#This Row],[Conv. Fact.]]</f>
        <v>0</v>
      </c>
      <c r="I162" s="114">
        <v>894.6</v>
      </c>
      <c r="J162" s="67">
        <v>39083</v>
      </c>
      <c r="K162" s="67">
        <v>39447</v>
      </c>
      <c r="L162" s="7">
        <f>SUMIF('LCA Data'!$B$2:$B$169,"="&amp;raadhus[[#This Row],[LCA Category]],'LCA Data'!$F$2:$F$169)</f>
        <v>0</v>
      </c>
      <c r="M162" s="79">
        <f>raadhus[[#This Row],[Eff. Mass (kg)]]*raadhus[[#This Row],[kg-CO2 Eqv. per kg]]</f>
        <v>0</v>
      </c>
    </row>
    <row r="163" spans="1:13">
      <c r="A163" s="10">
        <v>86497</v>
      </c>
      <c r="B163" s="11" t="s">
        <v>512</v>
      </c>
      <c r="C163" s="11"/>
      <c r="D163" s="34"/>
      <c r="E163" s="78">
        <v>9</v>
      </c>
      <c r="F163" s="31" t="s">
        <v>636</v>
      </c>
      <c r="G163" s="156">
        <v>1.25</v>
      </c>
      <c r="H163" s="66">
        <f>raadhus[[#This Row],[Count]]*raadhus[[#This Row],[Conv. Fact.]]</f>
        <v>11.25</v>
      </c>
      <c r="I163" s="114">
        <v>869.21</v>
      </c>
      <c r="J163" s="67">
        <v>39083</v>
      </c>
      <c r="K163" s="67">
        <v>39447</v>
      </c>
      <c r="L163" s="7">
        <f>SUMIF('LCA Data'!$B$2:$B$169,"="&amp;raadhus[[#This Row],[LCA Category]],'LCA Data'!$F$2:$F$169)</f>
        <v>0</v>
      </c>
      <c r="M163" s="79">
        <f>raadhus[[#This Row],[Eff. Mass (kg)]]*raadhus[[#This Row],[kg-CO2 Eqv. per kg]]</f>
        <v>0</v>
      </c>
    </row>
    <row r="164" spans="1:13">
      <c r="A164" s="10">
        <v>53211</v>
      </c>
      <c r="B164" s="11" t="s">
        <v>361</v>
      </c>
      <c r="C164" s="11"/>
      <c r="D164" s="34"/>
      <c r="E164" s="78">
        <v>48</v>
      </c>
      <c r="F164" s="31" t="s">
        <v>639</v>
      </c>
      <c r="G164" s="156"/>
      <c r="H164" s="66">
        <f>raadhus[[#This Row],[Count]]*raadhus[[#This Row],[Conv. Fact.]]</f>
        <v>0</v>
      </c>
      <c r="I164" s="114">
        <v>859.86</v>
      </c>
      <c r="J164" s="67">
        <v>39083</v>
      </c>
      <c r="K164" s="67">
        <v>39447</v>
      </c>
      <c r="L164" s="7">
        <f>SUMIF('LCA Data'!$B$2:$B$169,"="&amp;raadhus[[#This Row],[LCA Category]],'LCA Data'!$F$2:$F$169)</f>
        <v>0</v>
      </c>
      <c r="M164" s="79">
        <f>raadhus[[#This Row],[Eff. Mass (kg)]]*raadhus[[#This Row],[kg-CO2 Eqv. per kg]]</f>
        <v>0</v>
      </c>
    </row>
    <row r="165" spans="1:13">
      <c r="A165" s="10">
        <v>38125</v>
      </c>
      <c r="B165" s="11" t="s">
        <v>339</v>
      </c>
      <c r="C165" s="11"/>
      <c r="D165" s="34"/>
      <c r="E165" s="78">
        <v>10</v>
      </c>
      <c r="F165" s="31" t="s">
        <v>633</v>
      </c>
      <c r="G165" s="156"/>
      <c r="H165" s="66">
        <f>raadhus[[#This Row],[Count]]*raadhus[[#This Row],[Conv. Fact.]]</f>
        <v>0</v>
      </c>
      <c r="I165" s="114">
        <v>858.07</v>
      </c>
      <c r="J165" s="67">
        <v>39083</v>
      </c>
      <c r="K165" s="67">
        <v>39447</v>
      </c>
      <c r="L165" s="7">
        <f>SUMIF('LCA Data'!$B$2:$B$169,"="&amp;raadhus[[#This Row],[LCA Category]],'LCA Data'!$F$2:$F$169)</f>
        <v>0</v>
      </c>
      <c r="M165" s="79">
        <f>raadhus[[#This Row],[Eff. Mass (kg)]]*raadhus[[#This Row],[kg-CO2 Eqv. per kg]]</f>
        <v>0</v>
      </c>
    </row>
    <row r="166" spans="1:13">
      <c r="A166" s="63">
        <v>90.1</v>
      </c>
      <c r="B166" s="46" t="s">
        <v>144</v>
      </c>
      <c r="C166" s="46"/>
      <c r="D166" s="72"/>
      <c r="E166" s="98">
        <v>6</v>
      </c>
      <c r="F166" s="31" t="s">
        <v>650</v>
      </c>
      <c r="G166" s="156"/>
      <c r="H166" s="66">
        <f>raadhus[[#This Row],[Count]]*raadhus[[#This Row],[Conv. Fact.]]</f>
        <v>0</v>
      </c>
      <c r="I166" s="117">
        <v>840</v>
      </c>
      <c r="J166" s="67">
        <v>39083</v>
      </c>
      <c r="K166" s="67">
        <v>39447</v>
      </c>
      <c r="L166" s="7">
        <f>SUMIF('LCA Data'!$B$2:$B$169,"="&amp;raadhus[[#This Row],[LCA Category]],'LCA Data'!$F$2:$F$169)</f>
        <v>0</v>
      </c>
      <c r="M166" s="49">
        <f>raadhus[[#This Row],[Eff. Mass (kg)]]*raadhus[[#This Row],[kg-CO2 Eqv. per kg]]</f>
        <v>0</v>
      </c>
    </row>
    <row r="167" spans="1:13">
      <c r="A167" s="10">
        <v>13080</v>
      </c>
      <c r="B167" s="11" t="s">
        <v>233</v>
      </c>
      <c r="C167" s="11"/>
      <c r="D167" s="34"/>
      <c r="E167" s="78">
        <v>12</v>
      </c>
      <c r="F167" s="31" t="s">
        <v>631</v>
      </c>
      <c r="G167" s="156"/>
      <c r="H167" s="66">
        <f>raadhus[[#This Row],[Count]]*raadhus[[#This Row],[Conv. Fact.]]</f>
        <v>0</v>
      </c>
      <c r="I167" s="114">
        <v>839.96</v>
      </c>
      <c r="J167" s="67">
        <v>39083</v>
      </c>
      <c r="K167" s="67">
        <v>39447</v>
      </c>
      <c r="L167" s="7">
        <f>SUMIF('LCA Data'!$B$2:$B$169,"="&amp;raadhus[[#This Row],[LCA Category]],'LCA Data'!$F$2:$F$169)</f>
        <v>0</v>
      </c>
      <c r="M167" s="79">
        <f>raadhus[[#This Row],[Eff. Mass (kg)]]*raadhus[[#This Row],[kg-CO2 Eqv. per kg]]</f>
        <v>0</v>
      </c>
    </row>
    <row r="168" spans="1:13">
      <c r="A168" s="22">
        <v>2621</v>
      </c>
      <c r="B168" s="44" t="s">
        <v>173</v>
      </c>
      <c r="C168" s="44"/>
      <c r="D168" s="22"/>
      <c r="E168" s="100">
        <v>10</v>
      </c>
      <c r="F168" s="65" t="s">
        <v>667</v>
      </c>
      <c r="G168" s="156"/>
      <c r="H168" s="66">
        <f>raadhus[[#This Row],[Count]]*raadhus[[#This Row],[Conv. Fact.]]</f>
        <v>0</v>
      </c>
      <c r="I168" s="117">
        <v>820</v>
      </c>
      <c r="J168" s="67">
        <v>39083</v>
      </c>
      <c r="K168" s="67">
        <v>39447</v>
      </c>
      <c r="L168" s="7">
        <f>SUMIF('LCA Data'!$B$2:$B$169,"="&amp;raadhus[[#This Row],[LCA Category]],'LCA Data'!$F$2:$F$169)</f>
        <v>0</v>
      </c>
      <c r="M168" s="79">
        <f>raadhus[[#This Row],[Eff. Mass (kg)]]*raadhus[[#This Row],[kg-CO2 Eqv. per kg]]</f>
        <v>0</v>
      </c>
    </row>
    <row r="169" spans="1:13">
      <c r="A169" s="63">
        <v>14.1</v>
      </c>
      <c r="B169" s="46" t="s">
        <v>50</v>
      </c>
      <c r="C169" s="46"/>
      <c r="D169" s="72"/>
      <c r="E169" s="98">
        <v>6</v>
      </c>
      <c r="F169" s="31" t="s">
        <v>650</v>
      </c>
      <c r="G169" s="156"/>
      <c r="H169" s="66">
        <f>raadhus[[#This Row],[Count]]*raadhus[[#This Row],[Conv. Fact.]]</f>
        <v>0</v>
      </c>
      <c r="I169" s="117">
        <v>812</v>
      </c>
      <c r="J169" s="67">
        <v>39083</v>
      </c>
      <c r="K169" s="67">
        <v>39447</v>
      </c>
      <c r="L169" s="7">
        <f>SUMIF('LCA Data'!$B$2:$B$169,"="&amp;raadhus[[#This Row],[LCA Category]],'LCA Data'!$F$2:$F$169)</f>
        <v>0</v>
      </c>
      <c r="M169" s="49">
        <f>raadhus[[#This Row],[Eff. Mass (kg)]]*raadhus[[#This Row],[kg-CO2 Eqv. per kg]]</f>
        <v>0</v>
      </c>
    </row>
    <row r="170" spans="1:13">
      <c r="A170" s="10">
        <v>36062</v>
      </c>
      <c r="B170" s="11" t="s">
        <v>314</v>
      </c>
      <c r="C170" s="11"/>
      <c r="D170" s="34"/>
      <c r="E170" s="78">
        <v>72</v>
      </c>
      <c r="F170" s="31" t="s">
        <v>639</v>
      </c>
      <c r="G170" s="156">
        <v>0.56999999999999995</v>
      </c>
      <c r="H170" s="66">
        <f>raadhus[[#This Row],[Count]]*raadhus[[#This Row],[Conv. Fact.]]</f>
        <v>41.04</v>
      </c>
      <c r="I170" s="114">
        <v>807.84</v>
      </c>
      <c r="J170" s="67">
        <v>39083</v>
      </c>
      <c r="K170" s="67">
        <v>39447</v>
      </c>
      <c r="L170" s="7">
        <f>SUMIF('LCA Data'!$B$2:$B$169,"="&amp;raadhus[[#This Row],[LCA Category]],'LCA Data'!$F$2:$F$169)</f>
        <v>0</v>
      </c>
      <c r="M170" s="79">
        <f>raadhus[[#This Row],[Eff. Mass (kg)]]*raadhus[[#This Row],[kg-CO2 Eqv. per kg]]</f>
        <v>0</v>
      </c>
    </row>
    <row r="171" spans="1:13">
      <c r="A171" s="10">
        <v>93436</v>
      </c>
      <c r="B171" s="11" t="s">
        <v>570</v>
      </c>
      <c r="C171" s="11"/>
      <c r="D171" s="34"/>
      <c r="E171" s="78">
        <v>5</v>
      </c>
      <c r="F171" s="31" t="s">
        <v>638</v>
      </c>
      <c r="G171" s="156">
        <v>3.2</v>
      </c>
      <c r="H171" s="66">
        <f>raadhus[[#This Row],[Count]]*raadhus[[#This Row],[Conv. Fact.]]</f>
        <v>16</v>
      </c>
      <c r="I171" s="114">
        <v>806.81</v>
      </c>
      <c r="J171" s="67">
        <v>39083</v>
      </c>
      <c r="K171" s="67">
        <v>39447</v>
      </c>
      <c r="L171" s="7">
        <f>SUMIF('LCA Data'!$B$2:$B$169,"="&amp;raadhus[[#This Row],[LCA Category]],'LCA Data'!$F$2:$F$169)</f>
        <v>0</v>
      </c>
      <c r="M171" s="79">
        <f>raadhus[[#This Row],[Eff. Mass (kg)]]*raadhus[[#This Row],[kg-CO2 Eqv. per kg]]</f>
        <v>0</v>
      </c>
    </row>
    <row r="172" spans="1:13">
      <c r="A172" s="22">
        <v>3390</v>
      </c>
      <c r="B172" s="44" t="s">
        <v>207</v>
      </c>
      <c r="C172" s="44"/>
      <c r="D172" s="22"/>
      <c r="E172" s="100">
        <v>7.2</v>
      </c>
      <c r="F172" s="65" t="s">
        <v>667</v>
      </c>
      <c r="G172" s="156"/>
      <c r="H172" s="66">
        <f>raadhus[[#This Row],[Count]]*raadhus[[#This Row],[Conv. Fact.]]</f>
        <v>0</v>
      </c>
      <c r="I172" s="117">
        <v>792</v>
      </c>
      <c r="J172" s="67">
        <v>39083</v>
      </c>
      <c r="K172" s="67">
        <v>39447</v>
      </c>
      <c r="L172" s="7">
        <f>SUMIF('LCA Data'!$B$2:$B$169,"="&amp;raadhus[[#This Row],[LCA Category]],'LCA Data'!$F$2:$F$169)</f>
        <v>0</v>
      </c>
      <c r="M172" s="79">
        <f>raadhus[[#This Row],[Eff. Mass (kg)]]*raadhus[[#This Row],[kg-CO2 Eqv. per kg]]</f>
        <v>0</v>
      </c>
    </row>
    <row r="173" spans="1:13">
      <c r="A173" s="22">
        <v>2991</v>
      </c>
      <c r="B173" s="44" t="s">
        <v>163</v>
      </c>
      <c r="C173" s="44"/>
      <c r="D173" s="22"/>
      <c r="E173" s="100">
        <v>17.5</v>
      </c>
      <c r="F173" s="65" t="s">
        <v>667</v>
      </c>
      <c r="G173" s="156"/>
      <c r="H173" s="66">
        <f>raadhus[[#This Row],[Count]]*raadhus[[#This Row],[Conv. Fact.]]</f>
        <v>0</v>
      </c>
      <c r="I173" s="117">
        <v>775.1</v>
      </c>
      <c r="J173" s="67">
        <v>39083</v>
      </c>
      <c r="K173" s="67">
        <v>39447</v>
      </c>
      <c r="L173" s="7">
        <f>SUMIF('LCA Data'!$B$2:$B$169,"="&amp;raadhus[[#This Row],[LCA Category]],'LCA Data'!$F$2:$F$169)</f>
        <v>0</v>
      </c>
      <c r="M173" s="79">
        <f>raadhus[[#This Row],[Eff. Mass (kg)]]*raadhus[[#This Row],[kg-CO2 Eqv. per kg]]</f>
        <v>0</v>
      </c>
    </row>
    <row r="174" spans="1:13">
      <c r="A174" s="10">
        <v>93376</v>
      </c>
      <c r="B174" s="11" t="s">
        <v>569</v>
      </c>
      <c r="C174" s="11"/>
      <c r="D174" s="34"/>
      <c r="E174" s="78">
        <v>2</v>
      </c>
      <c r="F174" s="31" t="s">
        <v>638</v>
      </c>
      <c r="G174" s="156">
        <v>6</v>
      </c>
      <c r="H174" s="66">
        <f>raadhus[[#This Row],[Count]]*raadhus[[#This Row],[Conv. Fact.]]</f>
        <v>12</v>
      </c>
      <c r="I174" s="114">
        <v>757.18</v>
      </c>
      <c r="J174" s="67">
        <v>39083</v>
      </c>
      <c r="K174" s="67">
        <v>39447</v>
      </c>
      <c r="L174" s="7">
        <f>SUMIF('LCA Data'!$B$2:$B$169,"="&amp;raadhus[[#This Row],[LCA Category]],'LCA Data'!$F$2:$F$169)</f>
        <v>0</v>
      </c>
      <c r="M174" s="79">
        <f>raadhus[[#This Row],[Eff. Mass (kg)]]*raadhus[[#This Row],[kg-CO2 Eqv. per kg]]</f>
        <v>0</v>
      </c>
    </row>
    <row r="175" spans="1:13">
      <c r="A175" s="63">
        <v>5.0999999999999996</v>
      </c>
      <c r="B175" s="46" t="s">
        <v>123</v>
      </c>
      <c r="C175" s="46"/>
      <c r="D175" s="72"/>
      <c r="E175" s="98">
        <v>5.5</v>
      </c>
      <c r="F175" s="31" t="s">
        <v>650</v>
      </c>
      <c r="G175" s="156"/>
      <c r="H175" s="66">
        <f>raadhus[[#This Row],[Count]]*raadhus[[#This Row],[Conv. Fact.]]</f>
        <v>0</v>
      </c>
      <c r="I175" s="117">
        <v>756</v>
      </c>
      <c r="J175" s="67">
        <v>39083</v>
      </c>
      <c r="K175" s="67">
        <v>39447</v>
      </c>
      <c r="L175" s="7">
        <f>SUMIF('LCA Data'!$B$2:$B$169,"="&amp;raadhus[[#This Row],[LCA Category]],'LCA Data'!$F$2:$F$169)</f>
        <v>0</v>
      </c>
      <c r="M175" s="49">
        <f>raadhus[[#This Row],[Eff. Mass (kg)]]*raadhus[[#This Row],[kg-CO2 Eqv. per kg]]</f>
        <v>0</v>
      </c>
    </row>
    <row r="176" spans="1:13">
      <c r="A176" s="10" t="s">
        <v>224</v>
      </c>
      <c r="B176" s="11" t="s">
        <v>628</v>
      </c>
      <c r="C176" s="11"/>
      <c r="D176" s="34"/>
      <c r="E176" s="78">
        <v>7</v>
      </c>
      <c r="F176" s="31" t="s">
        <v>638</v>
      </c>
      <c r="G176" s="156">
        <v>1.25</v>
      </c>
      <c r="H176" s="66">
        <f>raadhus[[#This Row],[Count]]*raadhus[[#This Row],[Conv. Fact.]]</f>
        <v>8.75</v>
      </c>
      <c r="I176" s="114">
        <v>750.75</v>
      </c>
      <c r="J176" s="67">
        <v>39083</v>
      </c>
      <c r="K176" s="67">
        <v>39447</v>
      </c>
      <c r="L176" s="7">
        <f>SUMIF('LCA Data'!$B$2:$B$169,"="&amp;raadhus[[#This Row],[LCA Category]],'LCA Data'!$F$2:$F$169)</f>
        <v>0</v>
      </c>
      <c r="M176" s="79">
        <f>raadhus[[#This Row],[Eff. Mass (kg)]]*raadhus[[#This Row],[kg-CO2 Eqv. per kg]]</f>
        <v>0</v>
      </c>
    </row>
    <row r="177" spans="1:13">
      <c r="A177" s="10">
        <v>59101</v>
      </c>
      <c r="B177" s="11" t="s">
        <v>404</v>
      </c>
      <c r="C177" s="11"/>
      <c r="D177" s="34"/>
      <c r="E177" s="78">
        <v>3</v>
      </c>
      <c r="F177" s="31" t="s">
        <v>638</v>
      </c>
      <c r="G177" s="156">
        <v>2.004</v>
      </c>
      <c r="H177" s="66">
        <f>raadhus[[#This Row],[Count]]*raadhus[[#This Row],[Conv. Fact.]]</f>
        <v>6.0120000000000005</v>
      </c>
      <c r="I177" s="114">
        <v>750.59</v>
      </c>
      <c r="J177" s="67">
        <v>39083</v>
      </c>
      <c r="K177" s="67">
        <v>39447</v>
      </c>
      <c r="L177" s="7">
        <f>SUMIF('LCA Data'!$B$2:$B$169,"="&amp;raadhus[[#This Row],[LCA Category]],'LCA Data'!$F$2:$F$169)</f>
        <v>0</v>
      </c>
      <c r="M177" s="79">
        <f>raadhus[[#This Row],[Eff. Mass (kg)]]*raadhus[[#This Row],[kg-CO2 Eqv. per kg]]</f>
        <v>0</v>
      </c>
    </row>
    <row r="178" spans="1:13">
      <c r="A178" s="22">
        <v>1120</v>
      </c>
      <c r="B178" s="44" t="s">
        <v>160</v>
      </c>
      <c r="C178" s="44"/>
      <c r="D178" s="22"/>
      <c r="E178" s="100">
        <v>6</v>
      </c>
      <c r="F178" s="65" t="s">
        <v>667</v>
      </c>
      <c r="G178" s="156">
        <v>0.96</v>
      </c>
      <c r="H178" s="66">
        <f>raadhus[[#This Row],[Count]]*raadhus[[#This Row],[Conv. Fact.]]</f>
        <v>5.76</v>
      </c>
      <c r="I178" s="117">
        <v>750</v>
      </c>
      <c r="J178" s="67">
        <v>39083</v>
      </c>
      <c r="K178" s="67">
        <v>39447</v>
      </c>
      <c r="L178" s="7">
        <f>SUMIF('LCA Data'!$B$2:$B$169,"="&amp;raadhus[[#This Row],[LCA Category]],'LCA Data'!$F$2:$F$169)</f>
        <v>0</v>
      </c>
      <c r="M178" s="79">
        <f>raadhus[[#This Row],[Eff. Mass (kg)]]*raadhus[[#This Row],[kg-CO2 Eqv. per kg]]</f>
        <v>0</v>
      </c>
    </row>
    <row r="179" spans="1:13">
      <c r="A179" s="10">
        <v>98864</v>
      </c>
      <c r="B179" s="11" t="s">
        <v>610</v>
      </c>
      <c r="C179" s="11"/>
      <c r="D179" s="34"/>
      <c r="E179" s="78">
        <v>4</v>
      </c>
      <c r="F179" s="31" t="s">
        <v>636</v>
      </c>
      <c r="G179" s="156"/>
      <c r="H179" s="66">
        <f>raadhus[[#This Row],[Count]]*raadhus[[#This Row],[Conv. Fact.]]</f>
        <v>0</v>
      </c>
      <c r="I179" s="114">
        <v>747.11</v>
      </c>
      <c r="J179" s="67">
        <v>39083</v>
      </c>
      <c r="K179" s="67">
        <v>39447</v>
      </c>
      <c r="L179" s="7">
        <f>SUMIF('LCA Data'!$B$2:$B$169,"="&amp;raadhus[[#This Row],[LCA Category]],'LCA Data'!$F$2:$F$169)</f>
        <v>0</v>
      </c>
      <c r="M179" s="79">
        <f>raadhus[[#This Row],[Eff. Mass (kg)]]*raadhus[[#This Row],[kg-CO2 Eqv. per kg]]</f>
        <v>0</v>
      </c>
    </row>
    <row r="180" spans="1:13">
      <c r="A180" s="10">
        <v>59417</v>
      </c>
      <c r="B180" s="11" t="s">
        <v>415</v>
      </c>
      <c r="C180" s="11"/>
      <c r="D180" s="34"/>
      <c r="E180" s="78">
        <v>2</v>
      </c>
      <c r="F180" s="31" t="s">
        <v>638</v>
      </c>
      <c r="G180" s="156"/>
      <c r="H180" s="66">
        <f>raadhus[[#This Row],[Count]]*raadhus[[#This Row],[Conv. Fact.]]</f>
        <v>0</v>
      </c>
      <c r="I180" s="114">
        <v>738.9</v>
      </c>
      <c r="J180" s="67">
        <v>39083</v>
      </c>
      <c r="K180" s="67">
        <v>39447</v>
      </c>
      <c r="L180" s="7">
        <f>SUMIF('LCA Data'!$B$2:$B$169,"="&amp;raadhus[[#This Row],[LCA Category]],'LCA Data'!$F$2:$F$169)</f>
        <v>0</v>
      </c>
      <c r="M180" s="79">
        <f>raadhus[[#This Row],[Eff. Mass (kg)]]*raadhus[[#This Row],[kg-CO2 Eqv. per kg]]</f>
        <v>0</v>
      </c>
    </row>
    <row r="181" spans="1:13">
      <c r="A181" s="10">
        <v>59418</v>
      </c>
      <c r="B181" s="11" t="s">
        <v>416</v>
      </c>
      <c r="C181" s="11"/>
      <c r="D181" s="34"/>
      <c r="E181" s="78">
        <v>2</v>
      </c>
      <c r="F181" s="31" t="s">
        <v>638</v>
      </c>
      <c r="G181" s="156"/>
      <c r="H181" s="66">
        <f>raadhus[[#This Row],[Count]]*raadhus[[#This Row],[Conv. Fact.]]</f>
        <v>0</v>
      </c>
      <c r="I181" s="114">
        <v>738.9</v>
      </c>
      <c r="J181" s="67">
        <v>39083</v>
      </c>
      <c r="K181" s="67">
        <v>39447</v>
      </c>
      <c r="L181" s="7">
        <f>SUMIF('LCA Data'!$B$2:$B$169,"="&amp;raadhus[[#This Row],[LCA Category]],'LCA Data'!$F$2:$F$169)</f>
        <v>0</v>
      </c>
      <c r="M181" s="79">
        <f>raadhus[[#This Row],[Eff. Mass (kg)]]*raadhus[[#This Row],[kg-CO2 Eqv. per kg]]</f>
        <v>0</v>
      </c>
    </row>
    <row r="182" spans="1:13">
      <c r="A182" s="63">
        <v>75.3</v>
      </c>
      <c r="B182" s="46" t="s">
        <v>133</v>
      </c>
      <c r="C182" s="46"/>
      <c r="D182" s="72"/>
      <c r="E182" s="98">
        <v>40.6</v>
      </c>
      <c r="F182" s="31" t="s">
        <v>652</v>
      </c>
      <c r="G182" s="156">
        <v>1</v>
      </c>
      <c r="H182" s="66">
        <f>raadhus[[#This Row],[Count]]*raadhus[[#This Row],[Conv. Fact.]]</f>
        <v>40.6</v>
      </c>
      <c r="I182" s="117">
        <v>714.9</v>
      </c>
      <c r="J182" s="67">
        <v>39083</v>
      </c>
      <c r="K182" s="67">
        <v>39447</v>
      </c>
      <c r="L182" s="7">
        <f>SUMIF('LCA Data'!$B$2:$B$169,"="&amp;raadhus[[#This Row],[LCA Category]],'LCA Data'!$F$2:$F$169)</f>
        <v>0</v>
      </c>
      <c r="M182" s="49">
        <f>raadhus[[#This Row],[Eff. Mass (kg)]]*raadhus[[#This Row],[kg-CO2 Eqv. per kg]]</f>
        <v>0</v>
      </c>
    </row>
    <row r="183" spans="1:13">
      <c r="A183" s="10">
        <v>40780</v>
      </c>
      <c r="B183" s="11" t="s">
        <v>347</v>
      </c>
      <c r="C183" s="11"/>
      <c r="D183" s="34"/>
      <c r="E183" s="78">
        <v>8</v>
      </c>
      <c r="F183" s="31" t="s">
        <v>639</v>
      </c>
      <c r="G183" s="156">
        <v>4</v>
      </c>
      <c r="H183" s="66">
        <f>raadhus[[#This Row],[Count]]*raadhus[[#This Row],[Conv. Fact.]]</f>
        <v>32</v>
      </c>
      <c r="I183" s="114">
        <v>711.28</v>
      </c>
      <c r="J183" s="67">
        <v>39083</v>
      </c>
      <c r="K183" s="67">
        <v>39447</v>
      </c>
      <c r="L183" s="7">
        <f>SUMIF('LCA Data'!$B$2:$B$169,"="&amp;raadhus[[#This Row],[LCA Category]],'LCA Data'!$F$2:$F$169)</f>
        <v>0</v>
      </c>
      <c r="M183" s="79">
        <f>raadhus[[#This Row],[Eff. Mass (kg)]]*raadhus[[#This Row],[kg-CO2 Eqv. per kg]]</f>
        <v>0</v>
      </c>
    </row>
    <row r="184" spans="1:13">
      <c r="A184" s="63" t="s">
        <v>16</v>
      </c>
      <c r="B184" s="46" t="s">
        <v>111</v>
      </c>
      <c r="C184" s="46"/>
      <c r="D184" s="72"/>
      <c r="E184" s="98">
        <v>9</v>
      </c>
      <c r="F184" s="31" t="s">
        <v>655</v>
      </c>
      <c r="G184" s="156"/>
      <c r="H184" s="66">
        <f>raadhus[[#This Row],[Count]]*raadhus[[#This Row],[Conv. Fact.]]</f>
        <v>0</v>
      </c>
      <c r="I184" s="117">
        <v>711</v>
      </c>
      <c r="J184" s="67">
        <v>39083</v>
      </c>
      <c r="K184" s="67">
        <v>39447</v>
      </c>
      <c r="L184" s="7">
        <f>SUMIF('LCA Data'!$B$2:$B$169,"="&amp;raadhus[[#This Row],[LCA Category]],'LCA Data'!$F$2:$F$169)</f>
        <v>0</v>
      </c>
      <c r="M184" s="49">
        <f>raadhus[[#This Row],[Eff. Mass (kg)]]*raadhus[[#This Row],[kg-CO2 Eqv. per kg]]</f>
        <v>0</v>
      </c>
    </row>
    <row r="185" spans="1:13">
      <c r="A185" s="10">
        <v>59419</v>
      </c>
      <c r="B185" s="11" t="s">
        <v>417</v>
      </c>
      <c r="C185" s="11"/>
      <c r="D185" s="34"/>
      <c r="E185" s="78">
        <v>3</v>
      </c>
      <c r="F185" s="31" t="s">
        <v>638</v>
      </c>
      <c r="G185" s="156">
        <v>1</v>
      </c>
      <c r="H185" s="66">
        <f>raadhus[[#This Row],[Count]]*raadhus[[#This Row],[Conv. Fact.]]</f>
        <v>3</v>
      </c>
      <c r="I185" s="114">
        <v>708.77</v>
      </c>
      <c r="J185" s="67">
        <v>39083</v>
      </c>
      <c r="K185" s="67">
        <v>39447</v>
      </c>
      <c r="L185" s="7">
        <f>SUMIF('LCA Data'!$B$2:$B$169,"="&amp;raadhus[[#This Row],[LCA Category]],'LCA Data'!$F$2:$F$169)</f>
        <v>0</v>
      </c>
      <c r="M185" s="79">
        <f>raadhus[[#This Row],[Eff. Mass (kg)]]*raadhus[[#This Row],[kg-CO2 Eqv. per kg]]</f>
        <v>0</v>
      </c>
    </row>
    <row r="186" spans="1:13">
      <c r="A186" s="10">
        <v>87073</v>
      </c>
      <c r="B186" s="11" t="s">
        <v>532</v>
      </c>
      <c r="C186" s="11"/>
      <c r="D186" s="34"/>
      <c r="E186" s="78">
        <v>8</v>
      </c>
      <c r="F186" s="31" t="s">
        <v>638</v>
      </c>
      <c r="G186" s="156"/>
      <c r="H186" s="66">
        <f>raadhus[[#This Row],[Count]]*raadhus[[#This Row],[Conv. Fact.]]</f>
        <v>0</v>
      </c>
      <c r="I186" s="114">
        <v>703.2</v>
      </c>
      <c r="J186" s="67">
        <v>39083</v>
      </c>
      <c r="K186" s="67">
        <v>39447</v>
      </c>
      <c r="L186" s="7">
        <f>SUMIF('LCA Data'!$B$2:$B$169,"="&amp;raadhus[[#This Row],[LCA Category]],'LCA Data'!$F$2:$F$169)</f>
        <v>0</v>
      </c>
      <c r="M186" s="79">
        <f>raadhus[[#This Row],[Eff. Mass (kg)]]*raadhus[[#This Row],[kg-CO2 Eqv. per kg]]</f>
        <v>0</v>
      </c>
    </row>
    <row r="187" spans="1:13">
      <c r="A187" s="63">
        <v>89.2</v>
      </c>
      <c r="B187" s="46" t="s">
        <v>143</v>
      </c>
      <c r="C187" s="46"/>
      <c r="D187" s="72"/>
      <c r="E187" s="98">
        <v>50</v>
      </c>
      <c r="F187" s="31" t="s">
        <v>655</v>
      </c>
      <c r="G187" s="156"/>
      <c r="H187" s="66">
        <f>raadhus[[#This Row],[Count]]*raadhus[[#This Row],[Conv. Fact.]]</f>
        <v>0</v>
      </c>
      <c r="I187" s="117">
        <v>700</v>
      </c>
      <c r="J187" s="67">
        <v>39083</v>
      </c>
      <c r="K187" s="67">
        <v>39447</v>
      </c>
      <c r="L187" s="7">
        <f>SUMIF('LCA Data'!$B$2:$B$169,"="&amp;raadhus[[#This Row],[LCA Category]],'LCA Data'!$F$2:$F$169)</f>
        <v>0</v>
      </c>
      <c r="M187" s="49">
        <f>raadhus[[#This Row],[Eff. Mass (kg)]]*raadhus[[#This Row],[kg-CO2 Eqv. per kg]]</f>
        <v>0</v>
      </c>
    </row>
    <row r="188" spans="1:13">
      <c r="A188" s="22">
        <v>2510</v>
      </c>
      <c r="B188" s="44" t="s">
        <v>172</v>
      </c>
      <c r="C188" s="44"/>
      <c r="D188" s="22"/>
      <c r="E188" s="100">
        <v>20</v>
      </c>
      <c r="F188" s="65" t="s">
        <v>667</v>
      </c>
      <c r="G188" s="156"/>
      <c r="H188" s="66">
        <f>raadhus[[#This Row],[Count]]*raadhus[[#This Row],[Conv. Fact.]]</f>
        <v>0</v>
      </c>
      <c r="I188" s="117">
        <v>700</v>
      </c>
      <c r="J188" s="67">
        <v>39083</v>
      </c>
      <c r="K188" s="67">
        <v>39447</v>
      </c>
      <c r="L188" s="7">
        <f>SUMIF('LCA Data'!$B$2:$B$169,"="&amp;raadhus[[#This Row],[LCA Category]],'LCA Data'!$F$2:$F$169)</f>
        <v>0</v>
      </c>
      <c r="M188" s="79">
        <f>raadhus[[#This Row],[Eff. Mass (kg)]]*raadhus[[#This Row],[kg-CO2 Eqv. per kg]]</f>
        <v>0</v>
      </c>
    </row>
    <row r="189" spans="1:13">
      <c r="A189" s="63">
        <v>128.19999999999999</v>
      </c>
      <c r="B189" s="46" t="s">
        <v>38</v>
      </c>
      <c r="C189" s="46"/>
      <c r="D189" s="72"/>
      <c r="E189" s="98">
        <v>233</v>
      </c>
      <c r="F189" s="31" t="s">
        <v>655</v>
      </c>
      <c r="G189" s="156"/>
      <c r="H189" s="66">
        <f>raadhus[[#This Row],[Count]]*raadhus[[#This Row],[Conv. Fact.]]</f>
        <v>0</v>
      </c>
      <c r="I189" s="117">
        <v>697</v>
      </c>
      <c r="J189" s="67">
        <v>39083</v>
      </c>
      <c r="K189" s="67">
        <v>39447</v>
      </c>
      <c r="L189" s="7">
        <f>SUMIF('LCA Data'!$B$2:$B$169,"="&amp;raadhus[[#This Row],[LCA Category]],'LCA Data'!$F$2:$F$169)</f>
        <v>0</v>
      </c>
      <c r="M189" s="49">
        <f>raadhus[[#This Row],[Eff. Mass (kg)]]*raadhus[[#This Row],[kg-CO2 Eqv. per kg]]</f>
        <v>0</v>
      </c>
    </row>
    <row r="190" spans="1:13">
      <c r="A190" s="10">
        <v>73210</v>
      </c>
      <c r="B190" s="11" t="s">
        <v>471</v>
      </c>
      <c r="C190" s="11"/>
      <c r="D190" s="34"/>
      <c r="E190" s="78">
        <v>28</v>
      </c>
      <c r="F190" s="31" t="s">
        <v>643</v>
      </c>
      <c r="G190" s="156">
        <v>1</v>
      </c>
      <c r="H190" s="66">
        <f>raadhus[[#This Row],[Count]]*raadhus[[#This Row],[Conv. Fact.]]</f>
        <v>28</v>
      </c>
      <c r="I190" s="114">
        <v>694.96</v>
      </c>
      <c r="J190" s="67">
        <v>39083</v>
      </c>
      <c r="K190" s="67">
        <v>39447</v>
      </c>
      <c r="L190" s="7">
        <f>SUMIF('LCA Data'!$B$2:$B$169,"="&amp;raadhus[[#This Row],[LCA Category]],'LCA Data'!$F$2:$F$169)</f>
        <v>0</v>
      </c>
      <c r="M190" s="79">
        <f>raadhus[[#This Row],[Eff. Mass (kg)]]*raadhus[[#This Row],[kg-CO2 Eqv. per kg]]</f>
        <v>0</v>
      </c>
    </row>
    <row r="191" spans="1:13">
      <c r="A191" s="10">
        <v>59452</v>
      </c>
      <c r="B191" s="11" t="s">
        <v>419</v>
      </c>
      <c r="C191" s="11"/>
      <c r="D191" s="34"/>
      <c r="E191" s="78">
        <v>2</v>
      </c>
      <c r="F191" s="31" t="s">
        <v>633</v>
      </c>
      <c r="G191" s="156">
        <v>5</v>
      </c>
      <c r="H191" s="66">
        <f>raadhus[[#This Row],[Count]]*raadhus[[#This Row],[Conv. Fact.]]</f>
        <v>10</v>
      </c>
      <c r="I191" s="114">
        <v>689.6</v>
      </c>
      <c r="J191" s="67">
        <v>39083</v>
      </c>
      <c r="K191" s="67">
        <v>39447</v>
      </c>
      <c r="L191" s="7">
        <f>SUMIF('LCA Data'!$B$2:$B$169,"="&amp;raadhus[[#This Row],[LCA Category]],'LCA Data'!$F$2:$F$169)</f>
        <v>0</v>
      </c>
      <c r="M191" s="79">
        <f>raadhus[[#This Row],[Eff. Mass (kg)]]*raadhus[[#This Row],[kg-CO2 Eqv. per kg]]</f>
        <v>0</v>
      </c>
    </row>
    <row r="192" spans="1:13">
      <c r="A192" s="10">
        <v>38034</v>
      </c>
      <c r="B192" s="11" t="s">
        <v>330</v>
      </c>
      <c r="C192" s="11"/>
      <c r="D192" s="34"/>
      <c r="E192" s="78">
        <v>8</v>
      </c>
      <c r="F192" s="31" t="s">
        <v>639</v>
      </c>
      <c r="G192" s="156">
        <v>1.9</v>
      </c>
      <c r="H192" s="66">
        <f>raadhus[[#This Row],[Count]]*raadhus[[#This Row],[Conv. Fact.]]</f>
        <v>15.2</v>
      </c>
      <c r="I192" s="114">
        <v>682.38</v>
      </c>
      <c r="J192" s="67">
        <v>39083</v>
      </c>
      <c r="K192" s="67">
        <v>39447</v>
      </c>
      <c r="L192" s="7">
        <f>SUMIF('LCA Data'!$B$2:$B$169,"="&amp;raadhus[[#This Row],[LCA Category]],'LCA Data'!$F$2:$F$169)</f>
        <v>0</v>
      </c>
      <c r="M192" s="79">
        <f>raadhus[[#This Row],[Eff. Mass (kg)]]*raadhus[[#This Row],[kg-CO2 Eqv. per kg]]</f>
        <v>0</v>
      </c>
    </row>
    <row r="193" spans="1:13">
      <c r="A193" s="22">
        <v>2730</v>
      </c>
      <c r="B193" s="44" t="s">
        <v>177</v>
      </c>
      <c r="C193" s="44"/>
      <c r="D193" s="22"/>
      <c r="E193" s="100">
        <v>10.64</v>
      </c>
      <c r="F193" s="65" t="s">
        <v>667</v>
      </c>
      <c r="G193" s="156"/>
      <c r="H193" s="66">
        <f>raadhus[[#This Row],[Count]]*raadhus[[#This Row],[Conv. Fact.]]</f>
        <v>0</v>
      </c>
      <c r="I193" s="117">
        <v>681.56</v>
      </c>
      <c r="J193" s="67">
        <v>39083</v>
      </c>
      <c r="K193" s="67">
        <v>39447</v>
      </c>
      <c r="L193" s="7">
        <f>SUMIF('LCA Data'!$B$2:$B$169,"="&amp;raadhus[[#This Row],[LCA Category]],'LCA Data'!$F$2:$F$169)</f>
        <v>0</v>
      </c>
      <c r="M193" s="79">
        <f>raadhus[[#This Row],[Eff. Mass (kg)]]*raadhus[[#This Row],[kg-CO2 Eqv. per kg]]</f>
        <v>0</v>
      </c>
    </row>
    <row r="194" spans="1:13">
      <c r="A194" s="63">
        <v>1.2</v>
      </c>
      <c r="B194" s="46" t="s">
        <v>73</v>
      </c>
      <c r="C194" s="46"/>
      <c r="D194" s="72"/>
      <c r="E194" s="98">
        <v>330</v>
      </c>
      <c r="F194" s="31" t="s">
        <v>655</v>
      </c>
      <c r="G194" s="156"/>
      <c r="H194" s="66">
        <f>raadhus[[#This Row],[Count]]*raadhus[[#This Row],[Conv. Fact.]]</f>
        <v>0</v>
      </c>
      <c r="I194" s="117">
        <v>680.5</v>
      </c>
      <c r="J194" s="67">
        <v>39083</v>
      </c>
      <c r="K194" s="67">
        <v>39447</v>
      </c>
      <c r="L194" s="7">
        <f>SUMIF('LCA Data'!$B$2:$B$169,"="&amp;raadhus[[#This Row],[LCA Category]],'LCA Data'!$F$2:$F$169)</f>
        <v>0</v>
      </c>
      <c r="M194" s="49">
        <f>raadhus[[#This Row],[Eff. Mass (kg)]]*raadhus[[#This Row],[kg-CO2 Eqv. per kg]]</f>
        <v>0</v>
      </c>
    </row>
    <row r="195" spans="1:13">
      <c r="A195" s="10">
        <v>59048</v>
      </c>
      <c r="B195" s="11" t="s">
        <v>400</v>
      </c>
      <c r="C195" s="11"/>
      <c r="D195" s="34"/>
      <c r="E195" s="78">
        <v>6</v>
      </c>
      <c r="F195" s="31" t="s">
        <v>634</v>
      </c>
      <c r="G195" s="156">
        <v>1</v>
      </c>
      <c r="H195" s="66">
        <f>raadhus[[#This Row],[Count]]*raadhus[[#This Row],[Conv. Fact.]]</f>
        <v>6</v>
      </c>
      <c r="I195" s="114">
        <v>676.77</v>
      </c>
      <c r="J195" s="67">
        <v>39083</v>
      </c>
      <c r="K195" s="67">
        <v>39447</v>
      </c>
      <c r="L195" s="7">
        <f>SUMIF('LCA Data'!$B$2:$B$169,"="&amp;raadhus[[#This Row],[LCA Category]],'LCA Data'!$F$2:$F$169)</f>
        <v>0</v>
      </c>
      <c r="M195" s="79">
        <f>raadhus[[#This Row],[Eff. Mass (kg)]]*raadhus[[#This Row],[kg-CO2 Eqv. per kg]]</f>
        <v>0</v>
      </c>
    </row>
    <row r="196" spans="1:13">
      <c r="A196" s="10">
        <v>51030</v>
      </c>
      <c r="B196" s="11" t="s">
        <v>349</v>
      </c>
      <c r="C196" s="11"/>
      <c r="D196" s="34"/>
      <c r="E196" s="78">
        <v>30</v>
      </c>
      <c r="F196" s="31" t="s">
        <v>639</v>
      </c>
      <c r="G196" s="156">
        <v>0.6</v>
      </c>
      <c r="H196" s="66">
        <f>raadhus[[#This Row],[Count]]*raadhus[[#This Row],[Conv. Fact.]]</f>
        <v>18</v>
      </c>
      <c r="I196" s="114">
        <v>669.8</v>
      </c>
      <c r="J196" s="67">
        <v>39083</v>
      </c>
      <c r="K196" s="67">
        <v>39447</v>
      </c>
      <c r="L196" s="7">
        <f>SUMIF('LCA Data'!$B$2:$B$169,"="&amp;raadhus[[#This Row],[LCA Category]],'LCA Data'!$F$2:$F$169)</f>
        <v>0</v>
      </c>
      <c r="M196" s="79">
        <f>raadhus[[#This Row],[Eff. Mass (kg)]]*raadhus[[#This Row],[kg-CO2 Eqv. per kg]]</f>
        <v>0</v>
      </c>
    </row>
    <row r="197" spans="1:13">
      <c r="A197" s="10">
        <v>95118</v>
      </c>
      <c r="B197" s="11" t="s">
        <v>587</v>
      </c>
      <c r="C197" s="11"/>
      <c r="D197" s="34"/>
      <c r="E197" s="78">
        <v>2</v>
      </c>
      <c r="F197" s="31" t="s">
        <v>638</v>
      </c>
      <c r="G197" s="156">
        <v>5</v>
      </c>
      <c r="H197" s="66">
        <f>raadhus[[#This Row],[Count]]*raadhus[[#This Row],[Conv. Fact.]]</f>
        <v>10</v>
      </c>
      <c r="I197" s="114">
        <v>659.26</v>
      </c>
      <c r="J197" s="67">
        <v>39083</v>
      </c>
      <c r="K197" s="67">
        <v>39447</v>
      </c>
      <c r="L197" s="7">
        <f>SUMIF('LCA Data'!$B$2:$B$169,"="&amp;raadhus[[#This Row],[LCA Category]],'LCA Data'!$F$2:$F$169)</f>
        <v>0</v>
      </c>
      <c r="M197" s="79">
        <f>raadhus[[#This Row],[Eff. Mass (kg)]]*raadhus[[#This Row],[kg-CO2 Eqv. per kg]]</f>
        <v>0</v>
      </c>
    </row>
    <row r="198" spans="1:13">
      <c r="A198" s="10">
        <v>66030</v>
      </c>
      <c r="B198" s="11" t="s">
        <v>442</v>
      </c>
      <c r="C198" s="11"/>
      <c r="D198" s="34"/>
      <c r="E198" s="78">
        <v>10</v>
      </c>
      <c r="F198" s="31" t="s">
        <v>634</v>
      </c>
      <c r="G198" s="156"/>
      <c r="H198" s="66">
        <f>raadhus[[#This Row],[Count]]*raadhus[[#This Row],[Conv. Fact.]]</f>
        <v>0</v>
      </c>
      <c r="I198" s="114">
        <v>655.77</v>
      </c>
      <c r="J198" s="67">
        <v>39083</v>
      </c>
      <c r="K198" s="67">
        <v>39447</v>
      </c>
      <c r="L198" s="7">
        <f>SUMIF('LCA Data'!$B$2:$B$169,"="&amp;raadhus[[#This Row],[LCA Category]],'LCA Data'!$F$2:$F$169)</f>
        <v>0</v>
      </c>
      <c r="M198" s="79">
        <f>raadhus[[#This Row],[Eff. Mass (kg)]]*raadhus[[#This Row],[kg-CO2 Eqv. per kg]]</f>
        <v>0</v>
      </c>
    </row>
    <row r="199" spans="1:13">
      <c r="A199" s="22">
        <v>1880</v>
      </c>
      <c r="B199" s="44" t="s">
        <v>195</v>
      </c>
      <c r="C199" s="44"/>
      <c r="D199" s="22"/>
      <c r="E199" s="100">
        <v>4.4000000000000004</v>
      </c>
      <c r="F199" s="65" t="s">
        <v>667</v>
      </c>
      <c r="G199" s="156"/>
      <c r="H199" s="66">
        <f>raadhus[[#This Row],[Count]]*raadhus[[#This Row],[Conv. Fact.]]</f>
        <v>0</v>
      </c>
      <c r="I199" s="117">
        <v>655.6</v>
      </c>
      <c r="J199" s="67">
        <v>39083</v>
      </c>
      <c r="K199" s="67">
        <v>39447</v>
      </c>
      <c r="L199" s="7">
        <f>SUMIF('LCA Data'!$B$2:$B$169,"="&amp;raadhus[[#This Row],[LCA Category]],'LCA Data'!$F$2:$F$169)</f>
        <v>0</v>
      </c>
      <c r="M199" s="79">
        <f>raadhus[[#This Row],[Eff. Mass (kg)]]*raadhus[[#This Row],[kg-CO2 Eqv. per kg]]</f>
        <v>0</v>
      </c>
    </row>
    <row r="200" spans="1:13">
      <c r="A200" s="22">
        <v>2111</v>
      </c>
      <c r="B200" s="44" t="s">
        <v>198</v>
      </c>
      <c r="C200" s="44"/>
      <c r="D200" s="22"/>
      <c r="E200" s="100">
        <v>10</v>
      </c>
      <c r="F200" s="65" t="s">
        <v>667</v>
      </c>
      <c r="G200" s="156"/>
      <c r="H200" s="66">
        <f>raadhus[[#This Row],[Count]]*raadhus[[#This Row],[Conv. Fact.]]</f>
        <v>0</v>
      </c>
      <c r="I200" s="117">
        <v>650</v>
      </c>
      <c r="J200" s="67">
        <v>39083</v>
      </c>
      <c r="K200" s="67">
        <v>39447</v>
      </c>
      <c r="L200" s="7">
        <f>SUMIF('LCA Data'!$B$2:$B$169,"="&amp;raadhus[[#This Row],[LCA Category]],'LCA Data'!$F$2:$F$169)</f>
        <v>0</v>
      </c>
      <c r="M200" s="79">
        <f>raadhus[[#This Row],[Eff. Mass (kg)]]*raadhus[[#This Row],[kg-CO2 Eqv. per kg]]</f>
        <v>0</v>
      </c>
    </row>
    <row r="201" spans="1:13">
      <c r="A201" s="10">
        <v>62033</v>
      </c>
      <c r="B201" s="11" t="s">
        <v>423</v>
      </c>
      <c r="C201" s="11"/>
      <c r="D201" s="34"/>
      <c r="E201" s="78">
        <v>1</v>
      </c>
      <c r="F201" s="31" t="s">
        <v>643</v>
      </c>
      <c r="G201" s="156">
        <v>5</v>
      </c>
      <c r="H201" s="66">
        <f>raadhus[[#This Row],[Count]]*raadhus[[#This Row],[Conv. Fact.]]</f>
        <v>5</v>
      </c>
      <c r="I201" s="114">
        <v>642.73</v>
      </c>
      <c r="J201" s="67">
        <v>39083</v>
      </c>
      <c r="K201" s="67">
        <v>39447</v>
      </c>
      <c r="L201" s="7">
        <f>SUMIF('LCA Data'!$B$2:$B$169,"="&amp;raadhus[[#This Row],[LCA Category]],'LCA Data'!$F$2:$F$169)</f>
        <v>0</v>
      </c>
      <c r="M201" s="79">
        <f>raadhus[[#This Row],[Eff. Mass (kg)]]*raadhus[[#This Row],[kg-CO2 Eqv. per kg]]</f>
        <v>0</v>
      </c>
    </row>
    <row r="202" spans="1:13">
      <c r="A202" s="63">
        <v>82.3</v>
      </c>
      <c r="B202" s="46" t="s">
        <v>139</v>
      </c>
      <c r="C202" s="46"/>
      <c r="D202" s="72"/>
      <c r="E202" s="98">
        <v>22</v>
      </c>
      <c r="F202" s="31" t="s">
        <v>652</v>
      </c>
      <c r="G202" s="156">
        <v>1</v>
      </c>
      <c r="H202" s="66">
        <f>raadhus[[#This Row],[Count]]*raadhus[[#This Row],[Conv. Fact.]]</f>
        <v>22</v>
      </c>
      <c r="I202" s="117">
        <v>638</v>
      </c>
      <c r="J202" s="67">
        <v>39083</v>
      </c>
      <c r="K202" s="67">
        <v>39447</v>
      </c>
      <c r="L202" s="7">
        <f>SUMIF('LCA Data'!$B$2:$B$169,"="&amp;raadhus[[#This Row],[LCA Category]],'LCA Data'!$F$2:$F$169)</f>
        <v>0</v>
      </c>
      <c r="M202" s="49">
        <f>raadhus[[#This Row],[Eff. Mass (kg)]]*raadhus[[#This Row],[kg-CO2 Eqv. per kg]]</f>
        <v>0</v>
      </c>
    </row>
    <row r="203" spans="1:13">
      <c r="A203" s="10">
        <v>59413</v>
      </c>
      <c r="B203" s="11" t="s">
        <v>413</v>
      </c>
      <c r="C203" s="11"/>
      <c r="D203" s="34"/>
      <c r="E203" s="78">
        <v>2</v>
      </c>
      <c r="F203" s="31" t="s">
        <v>638</v>
      </c>
      <c r="G203" s="156"/>
      <c r="H203" s="66">
        <f>raadhus[[#This Row],[Count]]*raadhus[[#This Row],[Conv. Fact.]]</f>
        <v>0</v>
      </c>
      <c r="I203" s="114">
        <v>626.02</v>
      </c>
      <c r="J203" s="67">
        <v>39083</v>
      </c>
      <c r="K203" s="67">
        <v>39447</v>
      </c>
      <c r="L203" s="7">
        <f>SUMIF('LCA Data'!$B$2:$B$169,"="&amp;raadhus[[#This Row],[LCA Category]],'LCA Data'!$F$2:$F$169)</f>
        <v>0</v>
      </c>
      <c r="M203" s="79">
        <f>raadhus[[#This Row],[Eff. Mass (kg)]]*raadhus[[#This Row],[kg-CO2 Eqv. per kg]]</f>
        <v>0</v>
      </c>
    </row>
    <row r="204" spans="1:13">
      <c r="A204" s="10">
        <v>96614</v>
      </c>
      <c r="B204" s="11" t="s">
        <v>599</v>
      </c>
      <c r="C204" s="11"/>
      <c r="D204" s="34"/>
      <c r="E204" s="78">
        <v>4</v>
      </c>
      <c r="F204" s="31" t="s">
        <v>638</v>
      </c>
      <c r="G204" s="156"/>
      <c r="H204" s="66">
        <f>raadhus[[#This Row],[Count]]*raadhus[[#This Row],[Conv. Fact.]]</f>
        <v>0</v>
      </c>
      <c r="I204" s="114">
        <v>623.55999999999995</v>
      </c>
      <c r="J204" s="67">
        <v>39083</v>
      </c>
      <c r="K204" s="67">
        <v>39447</v>
      </c>
      <c r="L204" s="7">
        <f>SUMIF('LCA Data'!$B$2:$B$169,"="&amp;raadhus[[#This Row],[LCA Category]],'LCA Data'!$F$2:$F$169)</f>
        <v>0</v>
      </c>
      <c r="M204" s="79">
        <f>raadhus[[#This Row],[Eff. Mass (kg)]]*raadhus[[#This Row],[kg-CO2 Eqv. per kg]]</f>
        <v>0</v>
      </c>
    </row>
    <row r="205" spans="1:13">
      <c r="A205" s="10">
        <v>93978</v>
      </c>
      <c r="B205" s="11" t="s">
        <v>580</v>
      </c>
      <c r="C205" s="11"/>
      <c r="D205" s="34"/>
      <c r="E205" s="78">
        <v>3</v>
      </c>
      <c r="F205" s="31" t="s">
        <v>638</v>
      </c>
      <c r="G205" s="156">
        <v>3</v>
      </c>
      <c r="H205" s="66">
        <f>raadhus[[#This Row],[Count]]*raadhus[[#This Row],[Conv. Fact.]]</f>
        <v>9</v>
      </c>
      <c r="I205" s="114">
        <v>622.9</v>
      </c>
      <c r="J205" s="67">
        <v>39083</v>
      </c>
      <c r="K205" s="67">
        <v>39447</v>
      </c>
      <c r="L205" s="7">
        <f>SUMIF('LCA Data'!$B$2:$B$169,"="&amp;raadhus[[#This Row],[LCA Category]],'LCA Data'!$F$2:$F$169)</f>
        <v>0</v>
      </c>
      <c r="M205" s="79">
        <f>raadhus[[#This Row],[Eff. Mass (kg)]]*raadhus[[#This Row],[kg-CO2 Eqv. per kg]]</f>
        <v>0</v>
      </c>
    </row>
    <row r="206" spans="1:13">
      <c r="A206" s="10">
        <v>59414</v>
      </c>
      <c r="B206" s="11" t="s">
        <v>414</v>
      </c>
      <c r="C206" s="11"/>
      <c r="D206" s="34"/>
      <c r="E206" s="78">
        <v>2</v>
      </c>
      <c r="F206" s="31" t="s">
        <v>638</v>
      </c>
      <c r="G206" s="156">
        <v>2</v>
      </c>
      <c r="H206" s="66">
        <f>raadhus[[#This Row],[Count]]*raadhus[[#This Row],[Conv. Fact.]]</f>
        <v>4</v>
      </c>
      <c r="I206" s="114">
        <v>619.9</v>
      </c>
      <c r="J206" s="67">
        <v>39083</v>
      </c>
      <c r="K206" s="67">
        <v>39447</v>
      </c>
      <c r="L206" s="7">
        <f>SUMIF('LCA Data'!$B$2:$B$169,"="&amp;raadhus[[#This Row],[LCA Category]],'LCA Data'!$F$2:$F$169)</f>
        <v>0</v>
      </c>
      <c r="M206" s="79">
        <f>raadhus[[#This Row],[Eff. Mass (kg)]]*raadhus[[#This Row],[kg-CO2 Eqv. per kg]]</f>
        <v>0</v>
      </c>
    </row>
    <row r="207" spans="1:13">
      <c r="A207" s="10">
        <v>71090</v>
      </c>
      <c r="B207" s="11" t="s">
        <v>458</v>
      </c>
      <c r="C207" s="11"/>
      <c r="D207" s="34"/>
      <c r="E207" s="78">
        <v>84</v>
      </c>
      <c r="F207" s="31" t="s">
        <v>634</v>
      </c>
      <c r="G207" s="156">
        <v>0.5</v>
      </c>
      <c r="H207" s="66">
        <f>raadhus[[#This Row],[Count]]*raadhus[[#This Row],[Conv. Fact.]]</f>
        <v>42</v>
      </c>
      <c r="I207" s="114">
        <v>618.54</v>
      </c>
      <c r="J207" s="67">
        <v>39083</v>
      </c>
      <c r="K207" s="67">
        <v>39447</v>
      </c>
      <c r="L207" s="7">
        <f>SUMIF('LCA Data'!$B$2:$B$169,"="&amp;raadhus[[#This Row],[LCA Category]],'LCA Data'!$F$2:$F$169)</f>
        <v>0</v>
      </c>
      <c r="M207" s="79">
        <f>raadhus[[#This Row],[Eff. Mass (kg)]]*raadhus[[#This Row],[kg-CO2 Eqv. per kg]]</f>
        <v>0</v>
      </c>
    </row>
    <row r="208" spans="1:13">
      <c r="A208" s="10">
        <v>55251</v>
      </c>
      <c r="B208" s="11" t="s">
        <v>381</v>
      </c>
      <c r="C208" s="11"/>
      <c r="D208" s="34"/>
      <c r="E208" s="78">
        <v>6</v>
      </c>
      <c r="F208" s="31" t="s">
        <v>631</v>
      </c>
      <c r="G208" s="156">
        <v>1.6</v>
      </c>
      <c r="H208" s="66">
        <f>raadhus[[#This Row],[Count]]*raadhus[[#This Row],[Conv. Fact.]]</f>
        <v>9.6000000000000014</v>
      </c>
      <c r="I208" s="114">
        <v>615.98</v>
      </c>
      <c r="J208" s="67">
        <v>39083</v>
      </c>
      <c r="K208" s="67">
        <v>39447</v>
      </c>
      <c r="L208" s="7">
        <f>SUMIF('LCA Data'!$B$2:$B$169,"="&amp;raadhus[[#This Row],[LCA Category]],'LCA Data'!$F$2:$F$169)</f>
        <v>0</v>
      </c>
      <c r="M208" s="79">
        <f>raadhus[[#This Row],[Eff. Mass (kg)]]*raadhus[[#This Row],[kg-CO2 Eqv. per kg]]</f>
        <v>0</v>
      </c>
    </row>
    <row r="209" spans="1:13">
      <c r="A209" s="10">
        <v>35040</v>
      </c>
      <c r="B209" s="11" t="s">
        <v>308</v>
      </c>
      <c r="C209" s="11"/>
      <c r="D209" s="34"/>
      <c r="E209" s="78">
        <v>6</v>
      </c>
      <c r="F209" s="31" t="s">
        <v>639</v>
      </c>
      <c r="G209" s="156">
        <v>2.8</v>
      </c>
      <c r="H209" s="66">
        <f>raadhus[[#This Row],[Count]]*raadhus[[#This Row],[Conv. Fact.]]</f>
        <v>16.799999999999997</v>
      </c>
      <c r="I209" s="114">
        <v>605.37</v>
      </c>
      <c r="J209" s="67">
        <v>39083</v>
      </c>
      <c r="K209" s="67">
        <v>39447</v>
      </c>
      <c r="L209" s="7">
        <f>SUMIF('LCA Data'!$B$2:$B$169,"="&amp;raadhus[[#This Row],[LCA Category]],'LCA Data'!$F$2:$F$169)</f>
        <v>0</v>
      </c>
      <c r="M209" s="79">
        <f>raadhus[[#This Row],[Eff. Mass (kg)]]*raadhus[[#This Row],[kg-CO2 Eqv. per kg]]</f>
        <v>0</v>
      </c>
    </row>
    <row r="210" spans="1:13">
      <c r="A210" s="63" t="s">
        <v>14</v>
      </c>
      <c r="B210" s="46" t="s">
        <v>91</v>
      </c>
      <c r="C210" s="46"/>
      <c r="D210" s="72"/>
      <c r="E210" s="98">
        <v>4</v>
      </c>
      <c r="F210" s="31" t="s">
        <v>650</v>
      </c>
      <c r="G210" s="156"/>
      <c r="H210" s="66">
        <f>raadhus[[#This Row],[Count]]*raadhus[[#This Row],[Conv. Fact.]]</f>
        <v>0</v>
      </c>
      <c r="I210" s="117">
        <v>604</v>
      </c>
      <c r="J210" s="67">
        <v>39083</v>
      </c>
      <c r="K210" s="67">
        <v>39447</v>
      </c>
      <c r="L210" s="7">
        <f>SUMIF('LCA Data'!$B$2:$B$169,"="&amp;raadhus[[#This Row],[LCA Category]],'LCA Data'!$F$2:$F$169)</f>
        <v>0</v>
      </c>
      <c r="M210" s="49">
        <f>raadhus[[#This Row],[Eff. Mass (kg)]]*raadhus[[#This Row],[kg-CO2 Eqv. per kg]]</f>
        <v>0</v>
      </c>
    </row>
    <row r="211" spans="1:13">
      <c r="A211" s="63">
        <v>48.1</v>
      </c>
      <c r="B211" s="46" t="s">
        <v>116</v>
      </c>
      <c r="C211" s="46"/>
      <c r="D211" s="72"/>
      <c r="E211" s="98">
        <v>4</v>
      </c>
      <c r="F211" s="31" t="s">
        <v>650</v>
      </c>
      <c r="G211" s="156"/>
      <c r="H211" s="66">
        <f>raadhus[[#This Row],[Count]]*raadhus[[#This Row],[Conv. Fact.]]</f>
        <v>0</v>
      </c>
      <c r="I211" s="117">
        <v>600</v>
      </c>
      <c r="J211" s="67">
        <v>39083</v>
      </c>
      <c r="K211" s="67">
        <v>39447</v>
      </c>
      <c r="L211" s="7">
        <f>SUMIF('LCA Data'!$B$2:$B$169,"="&amp;raadhus[[#This Row],[LCA Category]],'LCA Data'!$F$2:$F$169)</f>
        <v>0</v>
      </c>
      <c r="M211" s="49">
        <f>raadhus[[#This Row],[Eff. Mass (kg)]]*raadhus[[#This Row],[kg-CO2 Eqv. per kg]]</f>
        <v>0</v>
      </c>
    </row>
    <row r="212" spans="1:13">
      <c r="A212" s="10">
        <v>75388</v>
      </c>
      <c r="B212" s="11" t="s">
        <v>487</v>
      </c>
      <c r="C212" s="11"/>
      <c r="D212" s="34"/>
      <c r="E212" s="78">
        <v>20</v>
      </c>
      <c r="F212" s="31" t="s">
        <v>643</v>
      </c>
      <c r="G212" s="156">
        <v>0.25</v>
      </c>
      <c r="H212" s="66">
        <f>raadhus[[#This Row],[Count]]*raadhus[[#This Row],[Conv. Fact.]]</f>
        <v>5</v>
      </c>
      <c r="I212" s="114">
        <v>598.4</v>
      </c>
      <c r="J212" s="67">
        <v>39083</v>
      </c>
      <c r="K212" s="67">
        <v>39447</v>
      </c>
      <c r="L212" s="7">
        <f>SUMIF('LCA Data'!$B$2:$B$169,"="&amp;raadhus[[#This Row],[LCA Category]],'LCA Data'!$F$2:$F$169)</f>
        <v>0</v>
      </c>
      <c r="M212" s="79">
        <f>raadhus[[#This Row],[Eff. Mass (kg)]]*raadhus[[#This Row],[kg-CO2 Eqv. per kg]]</f>
        <v>0</v>
      </c>
    </row>
    <row r="213" spans="1:13">
      <c r="A213" s="22">
        <v>1960</v>
      </c>
      <c r="B213" s="44" t="s">
        <v>196</v>
      </c>
      <c r="C213" s="44"/>
      <c r="D213" s="22"/>
      <c r="E213" s="100">
        <v>6.3</v>
      </c>
      <c r="F213" s="65" t="s">
        <v>667</v>
      </c>
      <c r="G213" s="156"/>
      <c r="H213" s="66">
        <f>raadhus[[#This Row],[Count]]*raadhus[[#This Row],[Conv. Fact.]]</f>
        <v>0</v>
      </c>
      <c r="I213" s="117">
        <v>596.70000000000005</v>
      </c>
      <c r="J213" s="67">
        <v>39083</v>
      </c>
      <c r="K213" s="67">
        <v>39447</v>
      </c>
      <c r="L213" s="7">
        <f>SUMIF('LCA Data'!$B$2:$B$169,"="&amp;raadhus[[#This Row],[LCA Category]],'LCA Data'!$F$2:$F$169)</f>
        <v>0</v>
      </c>
      <c r="M213" s="79">
        <f>raadhus[[#This Row],[Eff. Mass (kg)]]*raadhus[[#This Row],[kg-CO2 Eqv. per kg]]</f>
        <v>0</v>
      </c>
    </row>
    <row r="214" spans="1:13">
      <c r="A214" s="10">
        <v>62080</v>
      </c>
      <c r="B214" s="11" t="s">
        <v>424</v>
      </c>
      <c r="C214" s="11"/>
      <c r="D214" s="34"/>
      <c r="E214" s="78">
        <v>1</v>
      </c>
      <c r="F214" s="31" t="s">
        <v>643</v>
      </c>
      <c r="G214" s="156">
        <v>5</v>
      </c>
      <c r="H214" s="66">
        <f>raadhus[[#This Row],[Count]]*raadhus[[#This Row],[Conv. Fact.]]</f>
        <v>5</v>
      </c>
      <c r="I214" s="114">
        <v>595.80999999999995</v>
      </c>
      <c r="J214" s="67">
        <v>39083</v>
      </c>
      <c r="K214" s="67">
        <v>39447</v>
      </c>
      <c r="L214" s="7">
        <f>SUMIF('LCA Data'!$B$2:$B$169,"="&amp;raadhus[[#This Row],[LCA Category]],'LCA Data'!$F$2:$F$169)</f>
        <v>0</v>
      </c>
      <c r="M214" s="79">
        <f>raadhus[[#This Row],[Eff. Mass (kg)]]*raadhus[[#This Row],[kg-CO2 Eqv. per kg]]</f>
        <v>0</v>
      </c>
    </row>
    <row r="215" spans="1:13">
      <c r="A215" s="10">
        <v>59412</v>
      </c>
      <c r="B215" s="11" t="s">
        <v>412</v>
      </c>
      <c r="C215" s="11"/>
      <c r="D215" s="34"/>
      <c r="E215" s="78">
        <v>2</v>
      </c>
      <c r="F215" s="31" t="s">
        <v>638</v>
      </c>
      <c r="G215" s="156"/>
      <c r="H215" s="66">
        <f>raadhus[[#This Row],[Count]]*raadhus[[#This Row],[Conv. Fact.]]</f>
        <v>0</v>
      </c>
      <c r="I215" s="114">
        <v>591.86</v>
      </c>
      <c r="J215" s="67">
        <v>39083</v>
      </c>
      <c r="K215" s="67">
        <v>39447</v>
      </c>
      <c r="L215" s="7">
        <f>SUMIF('LCA Data'!$B$2:$B$169,"="&amp;raadhus[[#This Row],[LCA Category]],'LCA Data'!$F$2:$F$169)</f>
        <v>0</v>
      </c>
      <c r="M215" s="79">
        <f>raadhus[[#This Row],[Eff. Mass (kg)]]*raadhus[[#This Row],[kg-CO2 Eqv. per kg]]</f>
        <v>0</v>
      </c>
    </row>
    <row r="216" spans="1:13">
      <c r="A216" s="10">
        <v>90764</v>
      </c>
      <c r="B216" s="11" t="s">
        <v>537</v>
      </c>
      <c r="C216" s="11"/>
      <c r="D216" s="34"/>
      <c r="E216" s="78">
        <v>2</v>
      </c>
      <c r="F216" s="31" t="s">
        <v>638</v>
      </c>
      <c r="G216" s="156">
        <v>5</v>
      </c>
      <c r="H216" s="66">
        <f>raadhus[[#This Row],[Count]]*raadhus[[#This Row],[Conv. Fact.]]</f>
        <v>10</v>
      </c>
      <c r="I216" s="114">
        <v>582.84</v>
      </c>
      <c r="J216" s="67">
        <v>39083</v>
      </c>
      <c r="K216" s="67">
        <v>39447</v>
      </c>
      <c r="L216" s="7">
        <f>SUMIF('LCA Data'!$B$2:$B$169,"="&amp;raadhus[[#This Row],[LCA Category]],'LCA Data'!$F$2:$F$169)</f>
        <v>0</v>
      </c>
      <c r="M216" s="79">
        <f>raadhus[[#This Row],[Eff. Mass (kg)]]*raadhus[[#This Row],[kg-CO2 Eqv. per kg]]</f>
        <v>0</v>
      </c>
    </row>
    <row r="217" spans="1:13">
      <c r="A217" s="10">
        <v>91051</v>
      </c>
      <c r="B217" s="11" t="s">
        <v>541</v>
      </c>
      <c r="C217" s="11"/>
      <c r="D217" s="34"/>
      <c r="E217" s="78">
        <v>20</v>
      </c>
      <c r="F217" s="31" t="s">
        <v>643</v>
      </c>
      <c r="G217" s="156">
        <v>2.5</v>
      </c>
      <c r="H217" s="66">
        <f>raadhus[[#This Row],[Count]]*raadhus[[#This Row],[Conv. Fact.]]</f>
        <v>50</v>
      </c>
      <c r="I217" s="114">
        <v>580.54999999999995</v>
      </c>
      <c r="J217" s="67">
        <v>39083</v>
      </c>
      <c r="K217" s="67">
        <v>39447</v>
      </c>
      <c r="L217" s="7">
        <f>SUMIF('LCA Data'!$B$2:$B$169,"="&amp;raadhus[[#This Row],[LCA Category]],'LCA Data'!$F$2:$F$169)</f>
        <v>0</v>
      </c>
      <c r="M217" s="79">
        <f>raadhus[[#This Row],[Eff. Mass (kg)]]*raadhus[[#This Row],[kg-CO2 Eqv. per kg]]</f>
        <v>0</v>
      </c>
    </row>
    <row r="218" spans="1:13">
      <c r="A218" s="10">
        <v>93466</v>
      </c>
      <c r="B218" s="11" t="s">
        <v>571</v>
      </c>
      <c r="C218" s="11"/>
      <c r="D218" s="34"/>
      <c r="E218" s="78">
        <v>4</v>
      </c>
      <c r="F218" s="31" t="s">
        <v>643</v>
      </c>
      <c r="G218" s="156">
        <v>2.5</v>
      </c>
      <c r="H218" s="66">
        <f>raadhus[[#This Row],[Count]]*raadhus[[#This Row],[Conv. Fact.]]</f>
        <v>10</v>
      </c>
      <c r="I218" s="114">
        <v>580.38</v>
      </c>
      <c r="J218" s="67">
        <v>39083</v>
      </c>
      <c r="K218" s="67">
        <v>39447</v>
      </c>
      <c r="L218" s="7">
        <f>SUMIF('LCA Data'!$B$2:$B$169,"="&amp;raadhus[[#This Row],[LCA Category]],'LCA Data'!$F$2:$F$169)</f>
        <v>0</v>
      </c>
      <c r="M218" s="79">
        <f>raadhus[[#This Row],[Eff. Mass (kg)]]*raadhus[[#This Row],[kg-CO2 Eqv. per kg]]</f>
        <v>0</v>
      </c>
    </row>
    <row r="219" spans="1:13">
      <c r="A219" s="63">
        <v>113.1</v>
      </c>
      <c r="B219" s="46" t="s">
        <v>32</v>
      </c>
      <c r="C219" s="46"/>
      <c r="D219" s="72"/>
      <c r="E219" s="98">
        <v>4</v>
      </c>
      <c r="F219" s="31" t="s">
        <v>650</v>
      </c>
      <c r="G219" s="156"/>
      <c r="H219" s="66">
        <f>raadhus[[#This Row],[Count]]*raadhus[[#This Row],[Conv. Fact.]]</f>
        <v>0</v>
      </c>
      <c r="I219" s="117">
        <v>580</v>
      </c>
      <c r="J219" s="67">
        <v>39083</v>
      </c>
      <c r="K219" s="67">
        <v>39447</v>
      </c>
      <c r="L219" s="7">
        <f>SUMIF('LCA Data'!$B$2:$B$169,"="&amp;raadhus[[#This Row],[LCA Category]],'LCA Data'!$F$2:$F$169)</f>
        <v>0</v>
      </c>
      <c r="M219" s="49">
        <f>raadhus[[#This Row],[Eff. Mass (kg)]]*raadhus[[#This Row],[kg-CO2 Eqv. per kg]]</f>
        <v>0</v>
      </c>
    </row>
    <row r="220" spans="1:13">
      <c r="A220" s="22">
        <v>2301</v>
      </c>
      <c r="B220" s="44" t="s">
        <v>164</v>
      </c>
      <c r="C220" s="44"/>
      <c r="D220" s="22"/>
      <c r="E220" s="100">
        <v>10.5</v>
      </c>
      <c r="F220" s="65" t="s">
        <v>667</v>
      </c>
      <c r="G220" s="156"/>
      <c r="H220" s="66">
        <f>raadhus[[#This Row],[Count]]*raadhus[[#This Row],[Conv. Fact.]]</f>
        <v>0</v>
      </c>
      <c r="I220" s="117">
        <v>577.5</v>
      </c>
      <c r="J220" s="67">
        <v>39083</v>
      </c>
      <c r="K220" s="67">
        <v>39447</v>
      </c>
      <c r="L220" s="7">
        <f>SUMIF('LCA Data'!$B$2:$B$169,"="&amp;raadhus[[#This Row],[LCA Category]],'LCA Data'!$F$2:$F$169)</f>
        <v>0</v>
      </c>
      <c r="M220" s="79">
        <f>raadhus[[#This Row],[Eff. Mass (kg)]]*raadhus[[#This Row],[kg-CO2 Eqv. per kg]]</f>
        <v>0</v>
      </c>
    </row>
    <row r="221" spans="1:13">
      <c r="A221" s="10">
        <v>53310</v>
      </c>
      <c r="B221" s="11" t="s">
        <v>366</v>
      </c>
      <c r="C221" s="11"/>
      <c r="D221" s="34"/>
      <c r="E221" s="78">
        <v>12</v>
      </c>
      <c r="F221" s="31" t="s">
        <v>647</v>
      </c>
      <c r="G221" s="156"/>
      <c r="H221" s="66">
        <f>raadhus[[#This Row],[Count]]*raadhus[[#This Row],[Conv. Fact.]]</f>
        <v>0</v>
      </c>
      <c r="I221" s="114">
        <v>575.17999999999995</v>
      </c>
      <c r="J221" s="67">
        <v>39083</v>
      </c>
      <c r="K221" s="67">
        <v>39447</v>
      </c>
      <c r="L221" s="7">
        <f>SUMIF('LCA Data'!$B$2:$B$169,"="&amp;raadhus[[#This Row],[LCA Category]],'LCA Data'!$F$2:$F$169)</f>
        <v>0</v>
      </c>
      <c r="M221" s="79">
        <f>raadhus[[#This Row],[Eff. Mass (kg)]]*raadhus[[#This Row],[kg-CO2 Eqv. per kg]]</f>
        <v>0</v>
      </c>
    </row>
    <row r="222" spans="1:13">
      <c r="A222" s="10">
        <v>71060</v>
      </c>
      <c r="B222" s="11" t="s">
        <v>457</v>
      </c>
      <c r="C222" s="11"/>
      <c r="D222" s="34"/>
      <c r="E222" s="78">
        <v>5</v>
      </c>
      <c r="F222" s="31" t="s">
        <v>638</v>
      </c>
      <c r="G222" s="156">
        <v>10</v>
      </c>
      <c r="H222" s="66">
        <f>raadhus[[#This Row],[Count]]*raadhus[[#This Row],[Conv. Fact.]]</f>
        <v>50</v>
      </c>
      <c r="I222" s="114">
        <v>574.85</v>
      </c>
      <c r="J222" s="67">
        <v>39083</v>
      </c>
      <c r="K222" s="67">
        <v>39447</v>
      </c>
      <c r="L222" s="7">
        <f>SUMIF('LCA Data'!$B$2:$B$169,"="&amp;raadhus[[#This Row],[LCA Category]],'LCA Data'!$F$2:$F$169)</f>
        <v>0</v>
      </c>
      <c r="M222" s="79">
        <f>raadhus[[#This Row],[Eff. Mass (kg)]]*raadhus[[#This Row],[kg-CO2 Eqv. per kg]]</f>
        <v>0</v>
      </c>
    </row>
    <row r="223" spans="1:13">
      <c r="A223" s="10">
        <v>78130</v>
      </c>
      <c r="B223" s="11" t="s">
        <v>498</v>
      </c>
      <c r="C223" s="11"/>
      <c r="D223" s="34"/>
      <c r="E223" s="78">
        <v>13</v>
      </c>
      <c r="F223" s="31" t="s">
        <v>639</v>
      </c>
      <c r="G223" s="156">
        <v>2</v>
      </c>
      <c r="H223" s="66">
        <f>raadhus[[#This Row],[Count]]*raadhus[[#This Row],[Conv. Fact.]]</f>
        <v>26</v>
      </c>
      <c r="I223" s="114">
        <v>571.28</v>
      </c>
      <c r="J223" s="67">
        <v>39083</v>
      </c>
      <c r="K223" s="67">
        <v>39447</v>
      </c>
      <c r="L223" s="7">
        <f>SUMIF('LCA Data'!$B$2:$B$169,"="&amp;raadhus[[#This Row],[LCA Category]],'LCA Data'!$F$2:$F$169)</f>
        <v>0</v>
      </c>
      <c r="M223" s="79">
        <f>raadhus[[#This Row],[Eff. Mass (kg)]]*raadhus[[#This Row],[kg-CO2 Eqv. per kg]]</f>
        <v>0</v>
      </c>
    </row>
    <row r="224" spans="1:13">
      <c r="A224" s="10">
        <v>53311</v>
      </c>
      <c r="B224" s="11" t="s">
        <v>367</v>
      </c>
      <c r="C224" s="11"/>
      <c r="D224" s="34"/>
      <c r="E224" s="78">
        <v>12</v>
      </c>
      <c r="F224" s="31" t="s">
        <v>647</v>
      </c>
      <c r="G224" s="156"/>
      <c r="H224" s="66">
        <f>raadhus[[#This Row],[Count]]*raadhus[[#This Row],[Conv. Fact.]]</f>
        <v>0</v>
      </c>
      <c r="I224" s="114">
        <v>569.66</v>
      </c>
      <c r="J224" s="67">
        <v>39083</v>
      </c>
      <c r="K224" s="67">
        <v>39447</v>
      </c>
      <c r="L224" s="7">
        <f>SUMIF('LCA Data'!$B$2:$B$169,"="&amp;raadhus[[#This Row],[LCA Category]],'LCA Data'!$F$2:$F$169)</f>
        <v>0</v>
      </c>
      <c r="M224" s="79">
        <f>raadhus[[#This Row],[Eff. Mass (kg)]]*raadhus[[#This Row],[kg-CO2 Eqv. per kg]]</f>
        <v>0</v>
      </c>
    </row>
    <row r="225" spans="1:13">
      <c r="A225" s="10">
        <v>96765</v>
      </c>
      <c r="B225" s="11" t="s">
        <v>604</v>
      </c>
      <c r="C225" s="11"/>
      <c r="D225" s="34"/>
      <c r="E225" s="78">
        <v>4</v>
      </c>
      <c r="F225" s="31" t="s">
        <v>643</v>
      </c>
      <c r="G225" s="156">
        <v>2.5</v>
      </c>
      <c r="H225" s="66">
        <f>raadhus[[#This Row],[Count]]*raadhus[[#This Row],[Conv. Fact.]]</f>
        <v>10</v>
      </c>
      <c r="I225" s="114">
        <v>569.16</v>
      </c>
      <c r="J225" s="67">
        <v>39083</v>
      </c>
      <c r="K225" s="67">
        <v>39447</v>
      </c>
      <c r="L225" s="7">
        <f>SUMIF('LCA Data'!$B$2:$B$169,"="&amp;raadhus[[#This Row],[LCA Category]],'LCA Data'!$F$2:$F$169)</f>
        <v>0</v>
      </c>
      <c r="M225" s="79">
        <f>raadhus[[#This Row],[Eff. Mass (kg)]]*raadhus[[#This Row],[kg-CO2 Eqv. per kg]]</f>
        <v>0</v>
      </c>
    </row>
    <row r="226" spans="1:13">
      <c r="A226" s="63">
        <v>78.3</v>
      </c>
      <c r="B226" s="46" t="s">
        <v>134</v>
      </c>
      <c r="C226" s="46"/>
      <c r="D226" s="72"/>
      <c r="E226" s="98">
        <v>35</v>
      </c>
      <c r="F226" s="31" t="s">
        <v>652</v>
      </c>
      <c r="G226" s="156">
        <v>1</v>
      </c>
      <c r="H226" s="66">
        <f>raadhus[[#This Row],[Count]]*raadhus[[#This Row],[Conv. Fact.]]</f>
        <v>35</v>
      </c>
      <c r="I226" s="117">
        <v>560</v>
      </c>
      <c r="J226" s="67">
        <v>39083</v>
      </c>
      <c r="K226" s="67">
        <v>39447</v>
      </c>
      <c r="L226" s="7">
        <f>SUMIF('LCA Data'!$B$2:$B$169,"="&amp;raadhus[[#This Row],[LCA Category]],'LCA Data'!$F$2:$F$169)</f>
        <v>0</v>
      </c>
      <c r="M226" s="49">
        <f>raadhus[[#This Row],[Eff. Mass (kg)]]*raadhus[[#This Row],[kg-CO2 Eqv. per kg]]</f>
        <v>0</v>
      </c>
    </row>
    <row r="227" spans="1:13">
      <c r="A227" s="10" t="s">
        <v>213</v>
      </c>
      <c r="B227" s="11" t="s">
        <v>617</v>
      </c>
      <c r="C227" s="11"/>
      <c r="D227" s="34"/>
      <c r="E227" s="78">
        <v>2</v>
      </c>
      <c r="F227" s="31" t="s">
        <v>638</v>
      </c>
      <c r="G227" s="156"/>
      <c r="H227" s="66">
        <f>raadhus[[#This Row],[Count]]*raadhus[[#This Row],[Conv. Fact.]]</f>
        <v>0</v>
      </c>
      <c r="I227" s="114">
        <v>552.5</v>
      </c>
      <c r="J227" s="67">
        <v>39083</v>
      </c>
      <c r="K227" s="67">
        <v>39447</v>
      </c>
      <c r="L227" s="7">
        <f>SUMIF('LCA Data'!$B$2:$B$169,"="&amp;raadhus[[#This Row],[LCA Category]],'LCA Data'!$F$2:$F$169)</f>
        <v>0</v>
      </c>
      <c r="M227" s="79">
        <f>raadhus[[#This Row],[Eff. Mass (kg)]]*raadhus[[#This Row],[kg-CO2 Eqv. per kg]]</f>
        <v>0</v>
      </c>
    </row>
    <row r="228" spans="1:13">
      <c r="A228" s="22">
        <v>2641</v>
      </c>
      <c r="B228" s="44" t="s">
        <v>174</v>
      </c>
      <c r="C228" s="44"/>
      <c r="D228" s="22"/>
      <c r="E228" s="100">
        <v>10</v>
      </c>
      <c r="F228" s="65" t="s">
        <v>667</v>
      </c>
      <c r="G228" s="156"/>
      <c r="H228" s="66">
        <f>raadhus[[#This Row],[Count]]*raadhus[[#This Row],[Conv. Fact.]]</f>
        <v>0</v>
      </c>
      <c r="I228" s="117">
        <v>550</v>
      </c>
      <c r="J228" s="67">
        <v>39083</v>
      </c>
      <c r="K228" s="67">
        <v>39447</v>
      </c>
      <c r="L228" s="7">
        <f>SUMIF('LCA Data'!$B$2:$B$169,"="&amp;raadhus[[#This Row],[LCA Category]],'LCA Data'!$F$2:$F$169)</f>
        <v>0</v>
      </c>
      <c r="M228" s="79">
        <f>raadhus[[#This Row],[Eff. Mass (kg)]]*raadhus[[#This Row],[kg-CO2 Eqv. per kg]]</f>
        <v>0</v>
      </c>
    </row>
    <row r="229" spans="1:13">
      <c r="A229" s="10">
        <v>53082</v>
      </c>
      <c r="B229" s="11" t="s">
        <v>358</v>
      </c>
      <c r="C229" s="11"/>
      <c r="D229" s="34"/>
      <c r="E229" s="78">
        <v>12</v>
      </c>
      <c r="F229" s="31" t="s">
        <v>639</v>
      </c>
      <c r="G229" s="156">
        <v>1</v>
      </c>
      <c r="H229" s="66">
        <f>raadhus[[#This Row],[Count]]*raadhus[[#This Row],[Conv. Fact.]]</f>
        <v>12</v>
      </c>
      <c r="I229" s="114">
        <v>547.22</v>
      </c>
      <c r="J229" s="67">
        <v>39083</v>
      </c>
      <c r="K229" s="67">
        <v>39447</v>
      </c>
      <c r="L229" s="7">
        <f>SUMIF('LCA Data'!$B$2:$B$169,"="&amp;raadhus[[#This Row],[LCA Category]],'LCA Data'!$F$2:$F$169)</f>
        <v>0</v>
      </c>
      <c r="M229" s="79">
        <f>raadhus[[#This Row],[Eff. Mass (kg)]]*raadhus[[#This Row],[kg-CO2 Eqv. per kg]]</f>
        <v>0</v>
      </c>
    </row>
    <row r="230" spans="1:13">
      <c r="A230" s="63">
        <v>123.1</v>
      </c>
      <c r="B230" s="46" t="s">
        <v>34</v>
      </c>
      <c r="C230" s="46"/>
      <c r="D230" s="72"/>
      <c r="E230" s="98">
        <v>3</v>
      </c>
      <c r="F230" s="31" t="s">
        <v>650</v>
      </c>
      <c r="G230" s="156"/>
      <c r="H230" s="66">
        <f>raadhus[[#This Row],[Count]]*raadhus[[#This Row],[Conv. Fact.]]</f>
        <v>0</v>
      </c>
      <c r="I230" s="117">
        <v>545</v>
      </c>
      <c r="J230" s="67">
        <v>39083</v>
      </c>
      <c r="K230" s="67">
        <v>39447</v>
      </c>
      <c r="L230" s="7">
        <f>SUMIF('LCA Data'!$B$2:$B$169,"="&amp;raadhus[[#This Row],[LCA Category]],'LCA Data'!$F$2:$F$169)</f>
        <v>0</v>
      </c>
      <c r="M230" s="49">
        <f>raadhus[[#This Row],[Eff. Mass (kg)]]*raadhus[[#This Row],[kg-CO2 Eqv. per kg]]</f>
        <v>0</v>
      </c>
    </row>
    <row r="231" spans="1:13">
      <c r="A231" s="10">
        <v>31023</v>
      </c>
      <c r="B231" s="11" t="s">
        <v>294</v>
      </c>
      <c r="C231" s="11"/>
      <c r="D231" s="34"/>
      <c r="E231" s="78">
        <v>8</v>
      </c>
      <c r="F231" s="31" t="s">
        <v>631</v>
      </c>
      <c r="G231" s="156">
        <v>0.7</v>
      </c>
      <c r="H231" s="66">
        <f>raadhus[[#This Row],[Count]]*raadhus[[#This Row],[Conv. Fact.]]</f>
        <v>5.6</v>
      </c>
      <c r="I231" s="114">
        <v>540.6</v>
      </c>
      <c r="J231" s="67">
        <v>39083</v>
      </c>
      <c r="K231" s="67">
        <v>39447</v>
      </c>
      <c r="L231" s="7">
        <f>SUMIF('LCA Data'!$B$2:$B$169,"="&amp;raadhus[[#This Row],[LCA Category]],'LCA Data'!$F$2:$F$169)</f>
        <v>0</v>
      </c>
      <c r="M231" s="79">
        <f>raadhus[[#This Row],[Eff. Mass (kg)]]*raadhus[[#This Row],[kg-CO2 Eqv. per kg]]</f>
        <v>0</v>
      </c>
    </row>
    <row r="232" spans="1:13">
      <c r="A232" s="10">
        <v>57154</v>
      </c>
      <c r="B232" s="11" t="s">
        <v>389</v>
      </c>
      <c r="C232" s="11"/>
      <c r="D232" s="34"/>
      <c r="E232" s="78">
        <v>12</v>
      </c>
      <c r="F232" s="31" t="s">
        <v>631</v>
      </c>
      <c r="G232" s="156">
        <v>0.5</v>
      </c>
      <c r="H232" s="66">
        <f>raadhus[[#This Row],[Count]]*raadhus[[#This Row],[Conv. Fact.]]</f>
        <v>6</v>
      </c>
      <c r="I232" s="114">
        <v>539.78</v>
      </c>
      <c r="J232" s="67">
        <v>39083</v>
      </c>
      <c r="K232" s="67">
        <v>39447</v>
      </c>
      <c r="L232" s="7">
        <f>SUMIF('LCA Data'!$B$2:$B$169,"="&amp;raadhus[[#This Row],[LCA Category]],'LCA Data'!$F$2:$F$169)</f>
        <v>0</v>
      </c>
      <c r="M232" s="79">
        <f>raadhus[[#This Row],[Eff. Mass (kg)]]*raadhus[[#This Row],[kg-CO2 Eqv. per kg]]</f>
        <v>0</v>
      </c>
    </row>
    <row r="233" spans="1:13">
      <c r="A233" s="10">
        <v>33137</v>
      </c>
      <c r="B233" s="11" t="s">
        <v>301</v>
      </c>
      <c r="C233" s="11"/>
      <c r="D233" s="34"/>
      <c r="E233" s="78">
        <v>6</v>
      </c>
      <c r="F233" s="31" t="s">
        <v>639</v>
      </c>
      <c r="G233" s="156">
        <v>2</v>
      </c>
      <c r="H233" s="66">
        <f>raadhus[[#This Row],[Count]]*raadhus[[#This Row],[Conv. Fact.]]</f>
        <v>12</v>
      </c>
      <c r="I233" s="114">
        <v>536.26</v>
      </c>
      <c r="J233" s="67">
        <v>39083</v>
      </c>
      <c r="K233" s="67">
        <v>39447</v>
      </c>
      <c r="L233" s="7">
        <f>SUMIF('LCA Data'!$B$2:$B$169,"="&amp;raadhus[[#This Row],[LCA Category]],'LCA Data'!$F$2:$F$169)</f>
        <v>0</v>
      </c>
      <c r="M233" s="79">
        <f>raadhus[[#This Row],[Eff. Mass (kg)]]*raadhus[[#This Row],[kg-CO2 Eqv. per kg]]</f>
        <v>0</v>
      </c>
    </row>
    <row r="234" spans="1:13">
      <c r="A234" s="10" t="s">
        <v>222</v>
      </c>
      <c r="B234" s="11" t="s">
        <v>626</v>
      </c>
      <c r="C234" s="11"/>
      <c r="D234" s="34"/>
      <c r="E234" s="78">
        <v>7</v>
      </c>
      <c r="F234" s="31" t="s">
        <v>638</v>
      </c>
      <c r="G234" s="156">
        <v>1.03</v>
      </c>
      <c r="H234" s="66">
        <f>raadhus[[#This Row],[Count]]*raadhus[[#This Row],[Conv. Fact.]]</f>
        <v>7.21</v>
      </c>
      <c r="I234" s="114">
        <v>532.70000000000005</v>
      </c>
      <c r="J234" s="67">
        <v>39083</v>
      </c>
      <c r="K234" s="67">
        <v>39447</v>
      </c>
      <c r="L234" s="7">
        <f>SUMIF('LCA Data'!$B$2:$B$169,"="&amp;raadhus[[#This Row],[LCA Category]],'LCA Data'!$F$2:$F$169)</f>
        <v>0</v>
      </c>
      <c r="M234" s="79">
        <f>raadhus[[#This Row],[Eff. Mass (kg)]]*raadhus[[#This Row],[kg-CO2 Eqv. per kg]]</f>
        <v>0</v>
      </c>
    </row>
    <row r="235" spans="1:13">
      <c r="A235" s="10">
        <v>71130</v>
      </c>
      <c r="B235" s="11" t="s">
        <v>459</v>
      </c>
      <c r="C235" s="11"/>
      <c r="D235" s="34"/>
      <c r="E235" s="78">
        <v>60</v>
      </c>
      <c r="F235" s="31" t="s">
        <v>634</v>
      </c>
      <c r="G235" s="156">
        <v>0.5</v>
      </c>
      <c r="H235" s="66">
        <f>raadhus[[#This Row],[Count]]*raadhus[[#This Row],[Conv. Fact.]]</f>
        <v>30</v>
      </c>
      <c r="I235" s="114">
        <v>530.4</v>
      </c>
      <c r="J235" s="67">
        <v>39083</v>
      </c>
      <c r="K235" s="67">
        <v>39447</v>
      </c>
      <c r="L235" s="7">
        <f>SUMIF('LCA Data'!$B$2:$B$169,"="&amp;raadhus[[#This Row],[LCA Category]],'LCA Data'!$F$2:$F$169)</f>
        <v>0</v>
      </c>
      <c r="M235" s="79">
        <f>raadhus[[#This Row],[Eff. Mass (kg)]]*raadhus[[#This Row],[kg-CO2 Eqv. per kg]]</f>
        <v>0</v>
      </c>
    </row>
    <row r="236" spans="1:13">
      <c r="A236" s="10">
        <v>36133</v>
      </c>
      <c r="B236" s="11" t="s">
        <v>318</v>
      </c>
      <c r="C236" s="11"/>
      <c r="D236" s="34"/>
      <c r="E236" s="78">
        <v>6</v>
      </c>
      <c r="F236" s="31" t="s">
        <v>633</v>
      </c>
      <c r="G236" s="156">
        <v>1.7</v>
      </c>
      <c r="H236" s="66">
        <f>raadhus[[#This Row],[Count]]*raadhus[[#This Row],[Conv. Fact.]]</f>
        <v>10.199999999999999</v>
      </c>
      <c r="I236" s="114">
        <v>529.89</v>
      </c>
      <c r="J236" s="67">
        <v>39083</v>
      </c>
      <c r="K236" s="67">
        <v>39447</v>
      </c>
      <c r="L236" s="7">
        <f>SUMIF('LCA Data'!$B$2:$B$169,"="&amp;raadhus[[#This Row],[LCA Category]],'LCA Data'!$F$2:$F$169)</f>
        <v>0</v>
      </c>
      <c r="M236" s="79">
        <f>raadhus[[#This Row],[Eff. Mass (kg)]]*raadhus[[#This Row],[kg-CO2 Eqv. per kg]]</f>
        <v>0</v>
      </c>
    </row>
    <row r="237" spans="1:13">
      <c r="A237" s="10">
        <v>90723</v>
      </c>
      <c r="B237" s="11" t="s">
        <v>533</v>
      </c>
      <c r="C237" s="11"/>
      <c r="D237" s="34"/>
      <c r="E237" s="78">
        <v>3</v>
      </c>
      <c r="F237" s="31" t="s">
        <v>634</v>
      </c>
      <c r="G237" s="156">
        <v>1.08</v>
      </c>
      <c r="H237" s="66">
        <f>raadhus[[#This Row],[Count]]*raadhus[[#This Row],[Conv. Fact.]]</f>
        <v>3.24</v>
      </c>
      <c r="I237" s="114">
        <v>529.89</v>
      </c>
      <c r="J237" s="67">
        <v>39083</v>
      </c>
      <c r="K237" s="67">
        <v>39447</v>
      </c>
      <c r="L237" s="7">
        <f>SUMIF('LCA Data'!$B$2:$B$169,"="&amp;raadhus[[#This Row],[LCA Category]],'LCA Data'!$F$2:$F$169)</f>
        <v>0</v>
      </c>
      <c r="M237" s="79">
        <f>raadhus[[#This Row],[Eff. Mass (kg)]]*raadhus[[#This Row],[kg-CO2 Eqv. per kg]]</f>
        <v>0</v>
      </c>
    </row>
    <row r="238" spans="1:13">
      <c r="A238" s="10">
        <v>17131</v>
      </c>
      <c r="B238" s="11" t="s">
        <v>246</v>
      </c>
      <c r="C238" s="11"/>
      <c r="D238" s="34"/>
      <c r="E238" s="78">
        <v>3</v>
      </c>
      <c r="F238" s="31" t="s">
        <v>633</v>
      </c>
      <c r="G238" s="156">
        <v>3</v>
      </c>
      <c r="H238" s="66">
        <f>raadhus[[#This Row],[Count]]*raadhus[[#This Row],[Conv. Fact.]]</f>
        <v>9</v>
      </c>
      <c r="I238" s="114">
        <v>529</v>
      </c>
      <c r="J238" s="67">
        <v>39083</v>
      </c>
      <c r="K238" s="67">
        <v>39447</v>
      </c>
      <c r="L238" s="7">
        <f>SUMIF('LCA Data'!$B$2:$B$169,"="&amp;raadhus[[#This Row],[LCA Category]],'LCA Data'!$F$2:$F$169)</f>
        <v>0</v>
      </c>
      <c r="M238" s="79">
        <f>raadhus[[#This Row],[Eff. Mass (kg)]]*raadhus[[#This Row],[kg-CO2 Eqv. per kg]]</f>
        <v>0</v>
      </c>
    </row>
    <row r="239" spans="1:13">
      <c r="A239" s="63">
        <v>4.0999999999999996</v>
      </c>
      <c r="B239" s="46" t="s">
        <v>118</v>
      </c>
      <c r="C239" s="46"/>
      <c r="D239" s="72"/>
      <c r="E239" s="98">
        <v>2.5</v>
      </c>
      <c r="F239" s="31" t="s">
        <v>650</v>
      </c>
      <c r="G239" s="156"/>
      <c r="H239" s="66">
        <f>raadhus[[#This Row],[Count]]*raadhus[[#This Row],[Conv. Fact.]]</f>
        <v>0</v>
      </c>
      <c r="I239" s="117">
        <v>523</v>
      </c>
      <c r="J239" s="67">
        <v>39083</v>
      </c>
      <c r="K239" s="67">
        <v>39447</v>
      </c>
      <c r="L239" s="7">
        <f>SUMIF('LCA Data'!$B$2:$B$169,"="&amp;raadhus[[#This Row],[LCA Category]],'LCA Data'!$F$2:$F$169)</f>
        <v>0</v>
      </c>
      <c r="M239" s="49">
        <f>raadhus[[#This Row],[Eff. Mass (kg)]]*raadhus[[#This Row],[kg-CO2 Eqv. per kg]]</f>
        <v>0</v>
      </c>
    </row>
    <row r="240" spans="1:13">
      <c r="A240" s="63">
        <v>100.1</v>
      </c>
      <c r="B240" s="46" t="s">
        <v>22</v>
      </c>
      <c r="C240" s="46"/>
      <c r="D240" s="72"/>
      <c r="E240" s="98">
        <v>6</v>
      </c>
      <c r="F240" s="31" t="s">
        <v>650</v>
      </c>
      <c r="G240" s="156"/>
      <c r="H240" s="66">
        <f>raadhus[[#This Row],[Count]]*raadhus[[#This Row],[Conv. Fact.]]</f>
        <v>0</v>
      </c>
      <c r="I240" s="117">
        <v>518</v>
      </c>
      <c r="J240" s="67">
        <v>39083</v>
      </c>
      <c r="K240" s="67">
        <v>39447</v>
      </c>
      <c r="L240" s="7">
        <f>SUMIF('LCA Data'!$B$2:$B$169,"="&amp;raadhus[[#This Row],[LCA Category]],'LCA Data'!$F$2:$F$169)</f>
        <v>0</v>
      </c>
      <c r="M240" s="49">
        <f>raadhus[[#This Row],[Eff. Mass (kg)]]*raadhus[[#This Row],[kg-CO2 Eqv. per kg]]</f>
        <v>0</v>
      </c>
    </row>
    <row r="241" spans="1:13">
      <c r="A241" s="10">
        <v>62103</v>
      </c>
      <c r="B241" s="11" t="s">
        <v>427</v>
      </c>
      <c r="C241" s="11"/>
      <c r="D241" s="34"/>
      <c r="E241" s="78">
        <v>5</v>
      </c>
      <c r="F241" s="31" t="s">
        <v>643</v>
      </c>
      <c r="G241" s="156">
        <v>1</v>
      </c>
      <c r="H241" s="66">
        <f>raadhus[[#This Row],[Count]]*raadhus[[#This Row],[Conv. Fact.]]</f>
        <v>5</v>
      </c>
      <c r="I241" s="114">
        <v>515.74</v>
      </c>
      <c r="J241" s="67">
        <v>39083</v>
      </c>
      <c r="K241" s="67">
        <v>39447</v>
      </c>
      <c r="L241" s="7">
        <f>SUMIF('LCA Data'!$B$2:$B$169,"="&amp;raadhus[[#This Row],[LCA Category]],'LCA Data'!$F$2:$F$169)</f>
        <v>0</v>
      </c>
      <c r="M241" s="79">
        <f>raadhus[[#This Row],[Eff. Mass (kg)]]*raadhus[[#This Row],[kg-CO2 Eqv. per kg]]</f>
        <v>0</v>
      </c>
    </row>
    <row r="242" spans="1:13">
      <c r="A242" s="10">
        <v>27054</v>
      </c>
      <c r="B242" s="11" t="s">
        <v>282</v>
      </c>
      <c r="C242" s="11"/>
      <c r="D242" s="34"/>
      <c r="E242" s="78">
        <v>30</v>
      </c>
      <c r="F242" s="31" t="s">
        <v>631</v>
      </c>
      <c r="G242" s="156">
        <v>0.67</v>
      </c>
      <c r="H242" s="66">
        <f>raadhus[[#This Row],[Count]]*raadhus[[#This Row],[Conv. Fact.]]</f>
        <v>20.100000000000001</v>
      </c>
      <c r="I242" s="114">
        <v>512.54999999999995</v>
      </c>
      <c r="J242" s="67">
        <v>39083</v>
      </c>
      <c r="K242" s="67">
        <v>39447</v>
      </c>
      <c r="L242" s="7">
        <f>SUMIF('LCA Data'!$B$2:$B$169,"="&amp;raadhus[[#This Row],[LCA Category]],'LCA Data'!$F$2:$F$169)</f>
        <v>0</v>
      </c>
      <c r="M242" s="79">
        <f>raadhus[[#This Row],[Eff. Mass (kg)]]*raadhus[[#This Row],[kg-CO2 Eqv. per kg]]</f>
        <v>0</v>
      </c>
    </row>
    <row r="243" spans="1:13">
      <c r="A243" s="63">
        <v>20.3</v>
      </c>
      <c r="B243" s="46" t="s">
        <v>76</v>
      </c>
      <c r="C243" s="46"/>
      <c r="D243" s="72"/>
      <c r="E243" s="98">
        <v>50</v>
      </c>
      <c r="F243" s="31" t="s">
        <v>652</v>
      </c>
      <c r="G243" s="156">
        <v>1</v>
      </c>
      <c r="H243" s="66">
        <f>raadhus[[#This Row],[Count]]*raadhus[[#This Row],[Conv. Fact.]]</f>
        <v>50</v>
      </c>
      <c r="I243" s="117">
        <v>512.5</v>
      </c>
      <c r="J243" s="67">
        <v>39083</v>
      </c>
      <c r="K243" s="67">
        <v>39447</v>
      </c>
      <c r="L243" s="7">
        <f>SUMIF('LCA Data'!$B$2:$B$169,"="&amp;raadhus[[#This Row],[LCA Category]],'LCA Data'!$F$2:$F$169)</f>
        <v>0</v>
      </c>
      <c r="M243" s="49">
        <f>raadhus[[#This Row],[Eff. Mass (kg)]]*raadhus[[#This Row],[kg-CO2 Eqv. per kg]]</f>
        <v>0</v>
      </c>
    </row>
    <row r="244" spans="1:13">
      <c r="A244" s="10">
        <v>55210</v>
      </c>
      <c r="B244" s="11" t="s">
        <v>377</v>
      </c>
      <c r="C244" s="11"/>
      <c r="D244" s="34"/>
      <c r="E244" s="78">
        <v>6</v>
      </c>
      <c r="F244" s="31" t="s">
        <v>639</v>
      </c>
      <c r="G244" s="156">
        <v>2.5</v>
      </c>
      <c r="H244" s="66">
        <f>raadhus[[#This Row],[Count]]*raadhus[[#This Row],[Conv. Fact.]]</f>
        <v>15</v>
      </c>
      <c r="I244" s="114">
        <v>510.25</v>
      </c>
      <c r="J244" s="67">
        <v>39083</v>
      </c>
      <c r="K244" s="67">
        <v>39447</v>
      </c>
      <c r="L244" s="7">
        <f>SUMIF('LCA Data'!$B$2:$B$169,"="&amp;raadhus[[#This Row],[LCA Category]],'LCA Data'!$F$2:$F$169)</f>
        <v>0</v>
      </c>
      <c r="M244" s="79">
        <f>raadhus[[#This Row],[Eff. Mass (kg)]]*raadhus[[#This Row],[kg-CO2 Eqv. per kg]]</f>
        <v>0</v>
      </c>
    </row>
    <row r="245" spans="1:13">
      <c r="A245" s="10">
        <v>36174</v>
      </c>
      <c r="B245" s="11" t="s">
        <v>323</v>
      </c>
      <c r="C245" s="11"/>
      <c r="D245" s="34"/>
      <c r="E245" s="78">
        <v>4</v>
      </c>
      <c r="F245" s="31" t="s">
        <v>631</v>
      </c>
      <c r="G245" s="156">
        <v>1.58</v>
      </c>
      <c r="H245" s="66">
        <f>raadhus[[#This Row],[Count]]*raadhus[[#This Row],[Conv. Fact.]]</f>
        <v>6.32</v>
      </c>
      <c r="I245" s="114">
        <v>505.92</v>
      </c>
      <c r="J245" s="67">
        <v>39083</v>
      </c>
      <c r="K245" s="67">
        <v>39447</v>
      </c>
      <c r="L245" s="7">
        <f>SUMIF('LCA Data'!$B$2:$B$169,"="&amp;raadhus[[#This Row],[LCA Category]],'LCA Data'!$F$2:$F$169)</f>
        <v>0</v>
      </c>
      <c r="M245" s="79">
        <f>raadhus[[#This Row],[Eff. Mass (kg)]]*raadhus[[#This Row],[kg-CO2 Eqv. per kg]]</f>
        <v>0</v>
      </c>
    </row>
    <row r="246" spans="1:13">
      <c r="A246" s="10">
        <v>36190</v>
      </c>
      <c r="B246" s="11" t="s">
        <v>326</v>
      </c>
      <c r="C246" s="11"/>
      <c r="D246" s="34"/>
      <c r="E246" s="78">
        <v>36</v>
      </c>
      <c r="F246" s="31" t="s">
        <v>639</v>
      </c>
      <c r="G246" s="156">
        <v>1</v>
      </c>
      <c r="H246" s="66">
        <f>raadhus[[#This Row],[Count]]*raadhus[[#This Row],[Conv. Fact.]]</f>
        <v>36</v>
      </c>
      <c r="I246" s="114">
        <v>503.36</v>
      </c>
      <c r="J246" s="67">
        <v>39083</v>
      </c>
      <c r="K246" s="67">
        <v>39447</v>
      </c>
      <c r="L246" s="7">
        <f>SUMIF('LCA Data'!$B$2:$B$169,"="&amp;raadhus[[#This Row],[LCA Category]],'LCA Data'!$F$2:$F$169)</f>
        <v>0</v>
      </c>
      <c r="M246" s="79">
        <f>raadhus[[#This Row],[Eff. Mass (kg)]]*raadhus[[#This Row],[kg-CO2 Eqv. per kg]]</f>
        <v>0</v>
      </c>
    </row>
    <row r="247" spans="1:13">
      <c r="A247" s="63">
        <v>54.2</v>
      </c>
      <c r="B247" s="46" t="s">
        <v>121</v>
      </c>
      <c r="C247" s="46"/>
      <c r="D247" s="72"/>
      <c r="E247" s="98">
        <v>42</v>
      </c>
      <c r="F247" s="31" t="s">
        <v>655</v>
      </c>
      <c r="G247" s="156"/>
      <c r="H247" s="66">
        <f>raadhus[[#This Row],[Count]]*raadhus[[#This Row],[Conv. Fact.]]</f>
        <v>0</v>
      </c>
      <c r="I247" s="117">
        <v>503</v>
      </c>
      <c r="J247" s="67">
        <v>39083</v>
      </c>
      <c r="K247" s="67">
        <v>39447</v>
      </c>
      <c r="L247" s="7">
        <f>SUMIF('LCA Data'!$B$2:$B$169,"="&amp;raadhus[[#This Row],[LCA Category]],'LCA Data'!$F$2:$F$169)</f>
        <v>0</v>
      </c>
      <c r="M247" s="49">
        <f>raadhus[[#This Row],[Eff. Mass (kg)]]*raadhus[[#This Row],[kg-CO2 Eqv. per kg]]</f>
        <v>0</v>
      </c>
    </row>
    <row r="248" spans="1:13">
      <c r="A248" s="63">
        <v>31.3</v>
      </c>
      <c r="B248" s="46" t="s">
        <v>94</v>
      </c>
      <c r="C248" s="46"/>
      <c r="D248" s="72"/>
      <c r="E248" s="98">
        <v>25.8</v>
      </c>
      <c r="F248" s="31" t="s">
        <v>652</v>
      </c>
      <c r="G248" s="156">
        <v>1</v>
      </c>
      <c r="H248" s="66">
        <f>raadhus[[#This Row],[Count]]*raadhus[[#This Row],[Conv. Fact.]]</f>
        <v>25.8</v>
      </c>
      <c r="I248" s="117">
        <v>502.8</v>
      </c>
      <c r="J248" s="67">
        <v>39083</v>
      </c>
      <c r="K248" s="67">
        <v>39447</v>
      </c>
      <c r="L248" s="7">
        <f>SUMIF('LCA Data'!$B$2:$B$169,"="&amp;raadhus[[#This Row],[LCA Category]],'LCA Data'!$F$2:$F$169)</f>
        <v>0</v>
      </c>
      <c r="M248" s="49">
        <f>raadhus[[#This Row],[Eff. Mass (kg)]]*raadhus[[#This Row],[kg-CO2 Eqv. per kg]]</f>
        <v>0</v>
      </c>
    </row>
    <row r="249" spans="1:13">
      <c r="A249" s="10">
        <v>91087</v>
      </c>
      <c r="B249" s="11" t="s">
        <v>545</v>
      </c>
      <c r="C249" s="11"/>
      <c r="D249" s="34"/>
      <c r="E249" s="78">
        <v>12</v>
      </c>
      <c r="F249" s="31" t="s">
        <v>643</v>
      </c>
      <c r="G249" s="156">
        <v>1.2</v>
      </c>
      <c r="H249" s="66">
        <f>raadhus[[#This Row],[Count]]*raadhus[[#This Row],[Conv. Fact.]]</f>
        <v>14.399999999999999</v>
      </c>
      <c r="I249" s="114">
        <v>493.68</v>
      </c>
      <c r="J249" s="67">
        <v>39083</v>
      </c>
      <c r="K249" s="67">
        <v>39447</v>
      </c>
      <c r="L249" s="7">
        <f>SUMIF('LCA Data'!$B$2:$B$169,"="&amp;raadhus[[#This Row],[LCA Category]],'LCA Data'!$F$2:$F$169)</f>
        <v>0</v>
      </c>
      <c r="M249" s="79">
        <f>raadhus[[#This Row],[Eff. Mass (kg)]]*raadhus[[#This Row],[kg-CO2 Eqv. per kg]]</f>
        <v>0</v>
      </c>
    </row>
    <row r="250" spans="1:13">
      <c r="A250" s="10">
        <v>78120</v>
      </c>
      <c r="B250" s="11" t="s">
        <v>497</v>
      </c>
      <c r="C250" s="11"/>
      <c r="D250" s="34"/>
      <c r="E250" s="78">
        <v>7</v>
      </c>
      <c r="F250" s="31" t="s">
        <v>639</v>
      </c>
      <c r="G250" s="156">
        <v>2</v>
      </c>
      <c r="H250" s="66">
        <f>raadhus[[#This Row],[Count]]*raadhus[[#This Row],[Conv. Fact.]]</f>
        <v>14</v>
      </c>
      <c r="I250" s="114">
        <v>484.63</v>
      </c>
      <c r="J250" s="67">
        <v>39083</v>
      </c>
      <c r="K250" s="67">
        <v>39447</v>
      </c>
      <c r="L250" s="7">
        <f>SUMIF('LCA Data'!$B$2:$B$169,"="&amp;raadhus[[#This Row],[LCA Category]],'LCA Data'!$F$2:$F$169)</f>
        <v>0</v>
      </c>
      <c r="M250" s="79">
        <f>raadhus[[#This Row],[Eff. Mass (kg)]]*raadhus[[#This Row],[kg-CO2 Eqv. per kg]]</f>
        <v>0</v>
      </c>
    </row>
    <row r="251" spans="1:13">
      <c r="A251" s="10">
        <v>94029</v>
      </c>
      <c r="B251" s="11" t="s">
        <v>581</v>
      </c>
      <c r="C251" s="11"/>
      <c r="D251" s="34"/>
      <c r="E251" s="78">
        <v>2</v>
      </c>
      <c r="F251" s="31" t="s">
        <v>638</v>
      </c>
      <c r="G251" s="156">
        <v>5</v>
      </c>
      <c r="H251" s="66">
        <f>raadhus[[#This Row],[Count]]*raadhus[[#This Row],[Conv. Fact.]]</f>
        <v>10</v>
      </c>
      <c r="I251" s="114">
        <v>484.5</v>
      </c>
      <c r="J251" s="67">
        <v>39083</v>
      </c>
      <c r="K251" s="67">
        <v>39447</v>
      </c>
      <c r="L251" s="7">
        <f>SUMIF('LCA Data'!$B$2:$B$169,"="&amp;raadhus[[#This Row],[LCA Category]],'LCA Data'!$F$2:$F$169)</f>
        <v>0</v>
      </c>
      <c r="M251" s="79">
        <f>raadhus[[#This Row],[Eff. Mass (kg)]]*raadhus[[#This Row],[kg-CO2 Eqv. per kg]]</f>
        <v>0</v>
      </c>
    </row>
    <row r="252" spans="1:13">
      <c r="A252" s="10">
        <v>75026</v>
      </c>
      <c r="B252" s="11" t="s">
        <v>475</v>
      </c>
      <c r="C252" s="11"/>
      <c r="D252" s="34"/>
      <c r="E252" s="78">
        <v>12</v>
      </c>
      <c r="F252" s="31" t="s">
        <v>643</v>
      </c>
      <c r="G252" s="156">
        <v>1</v>
      </c>
      <c r="H252" s="66">
        <f>raadhus[[#This Row],[Count]]*raadhus[[#This Row],[Conv. Fact.]]</f>
        <v>12</v>
      </c>
      <c r="I252" s="114">
        <v>482.46</v>
      </c>
      <c r="J252" s="67">
        <v>39083</v>
      </c>
      <c r="K252" s="67">
        <v>39447</v>
      </c>
      <c r="L252" s="7">
        <f>SUMIF('LCA Data'!$B$2:$B$169,"="&amp;raadhus[[#This Row],[LCA Category]],'LCA Data'!$F$2:$F$169)</f>
        <v>0</v>
      </c>
      <c r="M252" s="79">
        <f>raadhus[[#This Row],[Eff. Mass (kg)]]*raadhus[[#This Row],[kg-CO2 Eqv. per kg]]</f>
        <v>0</v>
      </c>
    </row>
    <row r="253" spans="1:13">
      <c r="A253" s="10">
        <v>55272</v>
      </c>
      <c r="B253" s="11" t="s">
        <v>383</v>
      </c>
      <c r="C253" s="11"/>
      <c r="D253" s="34"/>
      <c r="E253" s="78">
        <v>6</v>
      </c>
      <c r="F253" s="31" t="s">
        <v>631</v>
      </c>
      <c r="G253" s="156">
        <v>0.65</v>
      </c>
      <c r="H253" s="66">
        <f>raadhus[[#This Row],[Count]]*raadhus[[#This Row],[Conv. Fact.]]</f>
        <v>3.9000000000000004</v>
      </c>
      <c r="I253" s="114">
        <v>482.31</v>
      </c>
      <c r="J253" s="67">
        <v>39083</v>
      </c>
      <c r="K253" s="67">
        <v>39447</v>
      </c>
      <c r="L253" s="7">
        <f>SUMIF('LCA Data'!$B$2:$B$169,"="&amp;raadhus[[#This Row],[LCA Category]],'LCA Data'!$F$2:$F$169)</f>
        <v>0</v>
      </c>
      <c r="M253" s="79">
        <f>raadhus[[#This Row],[Eff. Mass (kg)]]*raadhus[[#This Row],[kg-CO2 Eqv. per kg]]</f>
        <v>0</v>
      </c>
    </row>
    <row r="254" spans="1:13">
      <c r="A254" s="10">
        <v>90774</v>
      </c>
      <c r="B254" s="11" t="s">
        <v>538</v>
      </c>
      <c r="C254" s="11"/>
      <c r="D254" s="34"/>
      <c r="E254" s="78">
        <v>4</v>
      </c>
      <c r="F254" s="31" t="s">
        <v>643</v>
      </c>
      <c r="G254" s="156"/>
      <c r="H254" s="66">
        <f>raadhus[[#This Row],[Count]]*raadhus[[#This Row],[Conv. Fact.]]</f>
        <v>0</v>
      </c>
      <c r="I254" s="114">
        <v>480</v>
      </c>
      <c r="J254" s="67">
        <v>39083</v>
      </c>
      <c r="K254" s="67">
        <v>39447</v>
      </c>
      <c r="L254" s="7">
        <f>SUMIF('LCA Data'!$B$2:$B$169,"="&amp;raadhus[[#This Row],[LCA Category]],'LCA Data'!$F$2:$F$169)</f>
        <v>0</v>
      </c>
      <c r="M254" s="79">
        <f>raadhus[[#This Row],[Eff. Mass (kg)]]*raadhus[[#This Row],[kg-CO2 Eqv. per kg]]</f>
        <v>0</v>
      </c>
    </row>
    <row r="255" spans="1:13">
      <c r="A255" s="63">
        <v>28.2</v>
      </c>
      <c r="B255" s="46" t="s">
        <v>89</v>
      </c>
      <c r="C255" s="46"/>
      <c r="D255" s="72"/>
      <c r="E255" s="98">
        <v>83</v>
      </c>
      <c r="F255" s="31" t="s">
        <v>655</v>
      </c>
      <c r="G255" s="156"/>
      <c r="H255" s="66">
        <f>raadhus[[#This Row],[Count]]*raadhus[[#This Row],[Conv. Fact.]]</f>
        <v>0</v>
      </c>
      <c r="I255" s="117">
        <v>478.5</v>
      </c>
      <c r="J255" s="67">
        <v>39083</v>
      </c>
      <c r="K255" s="67">
        <v>39447</v>
      </c>
      <c r="L255" s="7">
        <f>SUMIF('LCA Data'!$B$2:$B$169,"="&amp;raadhus[[#This Row],[LCA Category]],'LCA Data'!$F$2:$F$169)</f>
        <v>0</v>
      </c>
      <c r="M255" s="49">
        <f>raadhus[[#This Row],[Eff. Mass (kg)]]*raadhus[[#This Row],[kg-CO2 Eqv. per kg]]</f>
        <v>0</v>
      </c>
    </row>
    <row r="256" spans="1:13">
      <c r="A256" s="10">
        <v>18361</v>
      </c>
      <c r="B256" s="11" t="s">
        <v>248</v>
      </c>
      <c r="C256" s="11"/>
      <c r="D256" s="34"/>
      <c r="E256" s="78">
        <v>4</v>
      </c>
      <c r="F256" s="31" t="s">
        <v>631</v>
      </c>
      <c r="G256" s="156">
        <v>0.95</v>
      </c>
      <c r="H256" s="66">
        <f>raadhus[[#This Row],[Count]]*raadhus[[#This Row],[Conv. Fact.]]</f>
        <v>3.8</v>
      </c>
      <c r="I256" s="114">
        <v>478.03</v>
      </c>
      <c r="J256" s="67">
        <v>39083</v>
      </c>
      <c r="K256" s="67">
        <v>39447</v>
      </c>
      <c r="L256" s="7">
        <f>SUMIF('LCA Data'!$B$2:$B$169,"="&amp;raadhus[[#This Row],[LCA Category]],'LCA Data'!$F$2:$F$169)</f>
        <v>0</v>
      </c>
      <c r="M256" s="79">
        <f>raadhus[[#This Row],[Eff. Mass (kg)]]*raadhus[[#This Row],[kg-CO2 Eqv. per kg]]</f>
        <v>0</v>
      </c>
    </row>
    <row r="257" spans="1:13">
      <c r="A257" s="22">
        <v>1690</v>
      </c>
      <c r="B257" s="44" t="s">
        <v>159</v>
      </c>
      <c r="C257" s="44"/>
      <c r="D257" s="22"/>
      <c r="E257" s="100">
        <v>8</v>
      </c>
      <c r="F257" s="65" t="s">
        <v>667</v>
      </c>
      <c r="G257" s="156"/>
      <c r="H257" s="66">
        <f>raadhus[[#This Row],[Count]]*raadhus[[#This Row],[Conv. Fact.]]</f>
        <v>0</v>
      </c>
      <c r="I257" s="117">
        <v>472</v>
      </c>
      <c r="J257" s="67">
        <v>39083</v>
      </c>
      <c r="K257" s="67">
        <v>39447</v>
      </c>
      <c r="L257" s="7">
        <f>SUMIF('LCA Data'!$B$2:$B$169,"="&amp;raadhus[[#This Row],[LCA Category]],'LCA Data'!$F$2:$F$169)</f>
        <v>0</v>
      </c>
      <c r="M257" s="79">
        <f>raadhus[[#This Row],[Eff. Mass (kg)]]*raadhus[[#This Row],[kg-CO2 Eqv. per kg]]</f>
        <v>0</v>
      </c>
    </row>
    <row r="258" spans="1:13">
      <c r="A258" s="10">
        <v>91214</v>
      </c>
      <c r="B258" s="11" t="s">
        <v>555</v>
      </c>
      <c r="C258" s="11"/>
      <c r="D258" s="34"/>
      <c r="E258" s="78">
        <v>2</v>
      </c>
      <c r="F258" s="31" t="s">
        <v>638</v>
      </c>
      <c r="G258" s="156">
        <v>4</v>
      </c>
      <c r="H258" s="66">
        <f>raadhus[[#This Row],[Count]]*raadhus[[#This Row],[Conv. Fact.]]</f>
        <v>8</v>
      </c>
      <c r="I258" s="114">
        <v>470.14</v>
      </c>
      <c r="J258" s="67">
        <v>39083</v>
      </c>
      <c r="K258" s="67">
        <v>39447</v>
      </c>
      <c r="L258" s="7">
        <f>SUMIF('LCA Data'!$B$2:$B$169,"="&amp;raadhus[[#This Row],[LCA Category]],'LCA Data'!$F$2:$F$169)</f>
        <v>0</v>
      </c>
      <c r="M258" s="79">
        <f>raadhus[[#This Row],[Eff. Mass (kg)]]*raadhus[[#This Row],[kg-CO2 Eqv. per kg]]</f>
        <v>0</v>
      </c>
    </row>
    <row r="259" spans="1:13">
      <c r="A259" s="10">
        <v>77640</v>
      </c>
      <c r="B259" s="11" t="s">
        <v>491</v>
      </c>
      <c r="C259" s="11"/>
      <c r="D259" s="34"/>
      <c r="E259" s="78">
        <v>2</v>
      </c>
      <c r="F259" s="31" t="s">
        <v>639</v>
      </c>
      <c r="G259" s="156">
        <v>1.5</v>
      </c>
      <c r="H259" s="66">
        <f>raadhus[[#This Row],[Count]]*raadhus[[#This Row],[Conv. Fact.]]</f>
        <v>3</v>
      </c>
      <c r="I259" s="114">
        <v>467.67</v>
      </c>
      <c r="J259" s="67">
        <v>39083</v>
      </c>
      <c r="K259" s="67">
        <v>39447</v>
      </c>
      <c r="L259" s="7">
        <f>SUMIF('LCA Data'!$B$2:$B$169,"="&amp;raadhus[[#This Row],[LCA Category]],'LCA Data'!$F$2:$F$169)</f>
        <v>0</v>
      </c>
      <c r="M259" s="79">
        <f>raadhus[[#This Row],[Eff. Mass (kg)]]*raadhus[[#This Row],[kg-CO2 Eqv. per kg]]</f>
        <v>0</v>
      </c>
    </row>
    <row r="260" spans="1:13">
      <c r="A260" s="10" t="s">
        <v>220</v>
      </c>
      <c r="B260" s="11" t="s">
        <v>624</v>
      </c>
      <c r="C260" s="11"/>
      <c r="D260" s="34"/>
      <c r="E260" s="78">
        <v>3</v>
      </c>
      <c r="F260" s="31" t="s">
        <v>638</v>
      </c>
      <c r="G260" s="156">
        <v>2.04</v>
      </c>
      <c r="H260" s="66">
        <f>raadhus[[#This Row],[Count]]*raadhus[[#This Row],[Conv. Fact.]]</f>
        <v>6.12</v>
      </c>
      <c r="I260" s="114">
        <v>462.6</v>
      </c>
      <c r="J260" s="67">
        <v>39083</v>
      </c>
      <c r="K260" s="67">
        <v>39447</v>
      </c>
      <c r="L260" s="7">
        <f>SUMIF('LCA Data'!$B$2:$B$169,"="&amp;raadhus[[#This Row],[LCA Category]],'LCA Data'!$F$2:$F$169)</f>
        <v>0</v>
      </c>
      <c r="M260" s="79">
        <f>raadhus[[#This Row],[Eff. Mass (kg)]]*raadhus[[#This Row],[kg-CO2 Eqv. per kg]]</f>
        <v>0</v>
      </c>
    </row>
    <row r="261" spans="1:13">
      <c r="A261" s="63">
        <v>21.3</v>
      </c>
      <c r="B261" s="46" t="s">
        <v>79</v>
      </c>
      <c r="C261" s="46"/>
      <c r="D261" s="72"/>
      <c r="E261" s="98">
        <v>45</v>
      </c>
      <c r="F261" s="31" t="s">
        <v>652</v>
      </c>
      <c r="G261" s="156">
        <v>1</v>
      </c>
      <c r="H261" s="66">
        <f>raadhus[[#This Row],[Count]]*raadhus[[#This Row],[Conv. Fact.]]</f>
        <v>45</v>
      </c>
      <c r="I261" s="117">
        <v>461.25</v>
      </c>
      <c r="J261" s="67">
        <v>39083</v>
      </c>
      <c r="K261" s="67">
        <v>39447</v>
      </c>
      <c r="L261" s="7">
        <f>SUMIF('LCA Data'!$B$2:$B$169,"="&amp;raadhus[[#This Row],[LCA Category]],'LCA Data'!$F$2:$F$169)</f>
        <v>0</v>
      </c>
      <c r="M261" s="49">
        <f>raadhus[[#This Row],[Eff. Mass (kg)]]*raadhus[[#This Row],[kg-CO2 Eqv. per kg]]</f>
        <v>0</v>
      </c>
    </row>
    <row r="262" spans="1:13">
      <c r="A262" s="63">
        <v>68.099999999999994</v>
      </c>
      <c r="B262" s="46" t="s">
        <v>128</v>
      </c>
      <c r="C262" s="46"/>
      <c r="D262" s="72"/>
      <c r="E262" s="98">
        <v>6</v>
      </c>
      <c r="F262" s="31" t="s">
        <v>650</v>
      </c>
      <c r="G262" s="156"/>
      <c r="H262" s="66">
        <f>raadhus[[#This Row],[Count]]*raadhus[[#This Row],[Conv. Fact.]]</f>
        <v>0</v>
      </c>
      <c r="I262" s="117">
        <v>450</v>
      </c>
      <c r="J262" s="67">
        <v>39083</v>
      </c>
      <c r="K262" s="67">
        <v>39447</v>
      </c>
      <c r="L262" s="7">
        <f>SUMIF('LCA Data'!$B$2:$B$169,"="&amp;raadhus[[#This Row],[LCA Category]],'LCA Data'!$F$2:$F$169)</f>
        <v>0</v>
      </c>
      <c r="M262" s="49">
        <f>raadhus[[#This Row],[Eff. Mass (kg)]]*raadhus[[#This Row],[kg-CO2 Eqv. per kg]]</f>
        <v>0</v>
      </c>
    </row>
    <row r="263" spans="1:13">
      <c r="A263" s="10">
        <v>86640</v>
      </c>
      <c r="B263" s="11" t="s">
        <v>527</v>
      </c>
      <c r="C263" s="11"/>
      <c r="D263" s="34"/>
      <c r="E263" s="78">
        <v>1</v>
      </c>
      <c r="F263" s="31" t="s">
        <v>633</v>
      </c>
      <c r="G263" s="156">
        <v>3</v>
      </c>
      <c r="H263" s="66">
        <f>raadhus[[#This Row],[Count]]*raadhus[[#This Row],[Conv. Fact.]]</f>
        <v>3</v>
      </c>
      <c r="I263" s="114">
        <v>441.62</v>
      </c>
      <c r="J263" s="67">
        <v>39083</v>
      </c>
      <c r="K263" s="67">
        <v>39447</v>
      </c>
      <c r="L263" s="7">
        <f>SUMIF('LCA Data'!$B$2:$B$169,"="&amp;raadhus[[#This Row],[LCA Category]],'LCA Data'!$F$2:$F$169)</f>
        <v>0</v>
      </c>
      <c r="M263" s="79">
        <f>raadhus[[#This Row],[Eff. Mass (kg)]]*raadhus[[#This Row],[kg-CO2 Eqv. per kg]]</f>
        <v>0</v>
      </c>
    </row>
    <row r="264" spans="1:13">
      <c r="A264" s="10">
        <v>85522</v>
      </c>
      <c r="B264" s="11" t="s">
        <v>506</v>
      </c>
      <c r="C264" s="11"/>
      <c r="D264" s="34"/>
      <c r="E264" s="78">
        <v>2</v>
      </c>
      <c r="F264" s="31" t="s">
        <v>638</v>
      </c>
      <c r="G264" s="156">
        <v>2.1</v>
      </c>
      <c r="H264" s="66">
        <f>raadhus[[#This Row],[Count]]*raadhus[[#This Row],[Conv. Fact.]]</f>
        <v>4.2</v>
      </c>
      <c r="I264" s="114">
        <v>441.48</v>
      </c>
      <c r="J264" s="67">
        <v>39083</v>
      </c>
      <c r="K264" s="67">
        <v>39447</v>
      </c>
      <c r="L264" s="7">
        <f>SUMIF('LCA Data'!$B$2:$B$169,"="&amp;raadhus[[#This Row],[LCA Category]],'LCA Data'!$F$2:$F$169)</f>
        <v>0</v>
      </c>
      <c r="M264" s="79">
        <f>raadhus[[#This Row],[Eff. Mass (kg)]]*raadhus[[#This Row],[kg-CO2 Eqv. per kg]]</f>
        <v>0</v>
      </c>
    </row>
    <row r="265" spans="1:13">
      <c r="A265" s="10">
        <v>13404</v>
      </c>
      <c r="B265" s="11" t="s">
        <v>235</v>
      </c>
      <c r="C265" s="11"/>
      <c r="D265" s="34"/>
      <c r="E265" s="78">
        <v>6</v>
      </c>
      <c r="F265" s="31" t="s">
        <v>635</v>
      </c>
      <c r="G265" s="156">
        <v>2.5</v>
      </c>
      <c r="H265" s="66">
        <f>raadhus[[#This Row],[Count]]*raadhus[[#This Row],[Conv. Fact.]]</f>
        <v>15</v>
      </c>
      <c r="I265" s="114">
        <v>440.38</v>
      </c>
      <c r="J265" s="67">
        <v>39083</v>
      </c>
      <c r="K265" s="67">
        <v>39447</v>
      </c>
      <c r="L265" s="7">
        <f>SUMIF('LCA Data'!$B$2:$B$169,"="&amp;raadhus[[#This Row],[LCA Category]],'LCA Data'!$F$2:$F$169)</f>
        <v>0</v>
      </c>
      <c r="M265" s="79">
        <f>raadhus[[#This Row],[Eff. Mass (kg)]]*raadhus[[#This Row],[kg-CO2 Eqv. per kg]]</f>
        <v>0</v>
      </c>
    </row>
    <row r="266" spans="1:13">
      <c r="A266" s="10">
        <v>27090</v>
      </c>
      <c r="B266" s="11" t="s">
        <v>284</v>
      </c>
      <c r="C266" s="11"/>
      <c r="D266" s="34"/>
      <c r="E266" s="78">
        <v>8</v>
      </c>
      <c r="F266" s="31" t="s">
        <v>639</v>
      </c>
      <c r="G266" s="156">
        <v>5</v>
      </c>
      <c r="H266" s="66">
        <f>raadhus[[#This Row],[Count]]*raadhus[[#This Row],[Conv. Fact.]]</f>
        <v>40</v>
      </c>
      <c r="I266" s="114">
        <v>440.29</v>
      </c>
      <c r="J266" s="67">
        <v>39083</v>
      </c>
      <c r="K266" s="67">
        <v>39447</v>
      </c>
      <c r="L266" s="7">
        <f>SUMIF('LCA Data'!$B$2:$B$169,"="&amp;raadhus[[#This Row],[LCA Category]],'LCA Data'!$F$2:$F$169)</f>
        <v>0</v>
      </c>
      <c r="M266" s="79">
        <f>raadhus[[#This Row],[Eff. Mass (kg)]]*raadhus[[#This Row],[kg-CO2 Eqv. per kg]]</f>
        <v>0</v>
      </c>
    </row>
    <row r="267" spans="1:13">
      <c r="A267" s="10">
        <v>77745</v>
      </c>
      <c r="B267" s="11" t="s">
        <v>496</v>
      </c>
      <c r="C267" s="11"/>
      <c r="D267" s="34"/>
      <c r="E267" s="78">
        <v>2</v>
      </c>
      <c r="F267" s="31" t="s">
        <v>633</v>
      </c>
      <c r="G267" s="156">
        <v>4.75</v>
      </c>
      <c r="H267" s="66">
        <f>raadhus[[#This Row],[Count]]*raadhus[[#This Row],[Conv. Fact.]]</f>
        <v>9.5</v>
      </c>
      <c r="I267" s="114">
        <v>439.79</v>
      </c>
      <c r="J267" s="67">
        <v>39083</v>
      </c>
      <c r="K267" s="67">
        <v>39447</v>
      </c>
      <c r="L267" s="7">
        <f>SUMIF('LCA Data'!$B$2:$B$169,"="&amp;raadhus[[#This Row],[LCA Category]],'LCA Data'!$F$2:$F$169)</f>
        <v>0</v>
      </c>
      <c r="M267" s="79">
        <f>raadhus[[#This Row],[Eff. Mass (kg)]]*raadhus[[#This Row],[kg-CO2 Eqv. per kg]]</f>
        <v>0</v>
      </c>
    </row>
    <row r="268" spans="1:13">
      <c r="A268" s="10">
        <v>86629</v>
      </c>
      <c r="B268" s="11" t="s">
        <v>525</v>
      </c>
      <c r="C268" s="11"/>
      <c r="D268" s="34"/>
      <c r="E268" s="78">
        <v>4</v>
      </c>
      <c r="F268" s="31" t="s">
        <v>639</v>
      </c>
      <c r="G268" s="156">
        <v>1.25</v>
      </c>
      <c r="H268" s="66">
        <f>raadhus[[#This Row],[Count]]*raadhus[[#This Row],[Conv. Fact.]]</f>
        <v>5</v>
      </c>
      <c r="I268" s="114">
        <v>439.45</v>
      </c>
      <c r="J268" s="67">
        <v>39083</v>
      </c>
      <c r="K268" s="67">
        <v>39447</v>
      </c>
      <c r="L268" s="7">
        <f>SUMIF('LCA Data'!$B$2:$B$169,"="&amp;raadhus[[#This Row],[LCA Category]],'LCA Data'!$F$2:$F$169)</f>
        <v>0</v>
      </c>
      <c r="M268" s="79">
        <f>raadhus[[#This Row],[Eff. Mass (kg)]]*raadhus[[#This Row],[kg-CO2 Eqv. per kg]]</f>
        <v>0</v>
      </c>
    </row>
    <row r="269" spans="1:13">
      <c r="A269" s="10">
        <v>85528</v>
      </c>
      <c r="B269" s="11" t="s">
        <v>508</v>
      </c>
      <c r="C269" s="11"/>
      <c r="D269" s="34"/>
      <c r="E269" s="78">
        <v>2</v>
      </c>
      <c r="F269" s="31" t="s">
        <v>638</v>
      </c>
      <c r="G269" s="156">
        <v>2.1</v>
      </c>
      <c r="H269" s="66">
        <f>raadhus[[#This Row],[Count]]*raadhus[[#This Row],[Conv. Fact.]]</f>
        <v>4.2</v>
      </c>
      <c r="I269" s="114">
        <v>437.06</v>
      </c>
      <c r="J269" s="67">
        <v>39083</v>
      </c>
      <c r="K269" s="67">
        <v>39447</v>
      </c>
      <c r="L269" s="7">
        <f>SUMIF('LCA Data'!$B$2:$B$169,"="&amp;raadhus[[#This Row],[LCA Category]],'LCA Data'!$F$2:$F$169)</f>
        <v>0</v>
      </c>
      <c r="M269" s="79">
        <f>raadhus[[#This Row],[Eff. Mass (kg)]]*raadhus[[#This Row],[kg-CO2 Eqv. per kg]]</f>
        <v>0</v>
      </c>
    </row>
    <row r="270" spans="1:13">
      <c r="A270" s="63">
        <v>26.1</v>
      </c>
      <c r="B270" s="46" t="s">
        <v>84</v>
      </c>
      <c r="C270" s="46"/>
      <c r="D270" s="72"/>
      <c r="E270" s="98">
        <v>3</v>
      </c>
      <c r="F270" s="31" t="s">
        <v>650</v>
      </c>
      <c r="G270" s="156"/>
      <c r="H270" s="66">
        <f>raadhus[[#This Row],[Count]]*raadhus[[#This Row],[Conv. Fact.]]</f>
        <v>0</v>
      </c>
      <c r="I270" s="117">
        <v>435</v>
      </c>
      <c r="J270" s="67">
        <v>39083</v>
      </c>
      <c r="K270" s="67">
        <v>39447</v>
      </c>
      <c r="L270" s="7">
        <f>SUMIF('LCA Data'!$B$2:$B$169,"="&amp;raadhus[[#This Row],[LCA Category]],'LCA Data'!$F$2:$F$169)</f>
        <v>0</v>
      </c>
      <c r="M270" s="49">
        <f>raadhus[[#This Row],[Eff. Mass (kg)]]*raadhus[[#This Row],[kg-CO2 Eqv. per kg]]</f>
        <v>0</v>
      </c>
    </row>
    <row r="271" spans="1:13">
      <c r="A271" s="10">
        <v>62081</v>
      </c>
      <c r="B271" s="11" t="s">
        <v>425</v>
      </c>
      <c r="C271" s="11"/>
      <c r="D271" s="34"/>
      <c r="E271" s="78">
        <v>1</v>
      </c>
      <c r="F271" s="31" t="s">
        <v>643</v>
      </c>
      <c r="G271" s="156">
        <v>5</v>
      </c>
      <c r="H271" s="66">
        <f>raadhus[[#This Row],[Count]]*raadhus[[#This Row],[Conv. Fact.]]</f>
        <v>5</v>
      </c>
      <c r="I271" s="114">
        <v>430.61</v>
      </c>
      <c r="J271" s="67">
        <v>39083</v>
      </c>
      <c r="K271" s="67">
        <v>39447</v>
      </c>
      <c r="L271" s="7">
        <f>SUMIF('LCA Data'!$B$2:$B$169,"="&amp;raadhus[[#This Row],[LCA Category]],'LCA Data'!$F$2:$F$169)</f>
        <v>0</v>
      </c>
      <c r="M271" s="79">
        <f>raadhus[[#This Row],[Eff. Mass (kg)]]*raadhus[[#This Row],[kg-CO2 Eqv. per kg]]</f>
        <v>0</v>
      </c>
    </row>
    <row r="272" spans="1:13">
      <c r="A272" s="10">
        <v>36163</v>
      </c>
      <c r="B272" s="11" t="s">
        <v>322</v>
      </c>
      <c r="C272" s="11"/>
      <c r="D272" s="34"/>
      <c r="E272" s="78">
        <v>4</v>
      </c>
      <c r="F272" s="31" t="s">
        <v>631</v>
      </c>
      <c r="G272" s="156">
        <v>2.5499999999999998</v>
      </c>
      <c r="H272" s="66">
        <f>raadhus[[#This Row],[Count]]*raadhus[[#This Row],[Conv. Fact.]]</f>
        <v>10.199999999999999</v>
      </c>
      <c r="I272" s="114">
        <v>430.44</v>
      </c>
      <c r="J272" s="67">
        <v>39083</v>
      </c>
      <c r="K272" s="67">
        <v>39447</v>
      </c>
      <c r="L272" s="7">
        <f>SUMIF('LCA Data'!$B$2:$B$169,"="&amp;raadhus[[#This Row],[LCA Category]],'LCA Data'!$F$2:$F$169)</f>
        <v>0</v>
      </c>
      <c r="M272" s="79">
        <f>raadhus[[#This Row],[Eff. Mass (kg)]]*raadhus[[#This Row],[kg-CO2 Eqv. per kg]]</f>
        <v>0</v>
      </c>
    </row>
    <row r="273" spans="1:13">
      <c r="A273" s="10">
        <v>57067</v>
      </c>
      <c r="B273" s="11" t="s">
        <v>386</v>
      </c>
      <c r="C273" s="11"/>
      <c r="D273" s="34"/>
      <c r="E273" s="78">
        <v>3</v>
      </c>
      <c r="F273" s="31" t="s">
        <v>634</v>
      </c>
      <c r="G273" s="156">
        <v>1.2</v>
      </c>
      <c r="H273" s="66">
        <f>raadhus[[#This Row],[Count]]*raadhus[[#This Row],[Conv. Fact.]]</f>
        <v>3.5999999999999996</v>
      </c>
      <c r="I273" s="114">
        <v>426.61</v>
      </c>
      <c r="J273" s="67">
        <v>39083</v>
      </c>
      <c r="K273" s="67">
        <v>39447</v>
      </c>
      <c r="L273" s="7">
        <f>SUMIF('LCA Data'!$B$2:$B$169,"="&amp;raadhus[[#This Row],[LCA Category]],'LCA Data'!$F$2:$F$169)</f>
        <v>0</v>
      </c>
      <c r="M273" s="79">
        <f>raadhus[[#This Row],[Eff. Mass (kg)]]*raadhus[[#This Row],[kg-CO2 Eqv. per kg]]</f>
        <v>0</v>
      </c>
    </row>
    <row r="274" spans="1:13">
      <c r="A274" s="10" t="s">
        <v>217</v>
      </c>
      <c r="B274" s="11" t="s">
        <v>621</v>
      </c>
      <c r="C274" s="11"/>
      <c r="D274" s="34"/>
      <c r="E274" s="78">
        <v>4</v>
      </c>
      <c r="F274" s="31" t="s">
        <v>638</v>
      </c>
      <c r="G274" s="156">
        <v>1</v>
      </c>
      <c r="H274" s="66">
        <f>raadhus[[#This Row],[Count]]*raadhus[[#This Row],[Conv. Fact.]]</f>
        <v>4</v>
      </c>
      <c r="I274" s="114">
        <v>425.2</v>
      </c>
      <c r="J274" s="67">
        <v>39083</v>
      </c>
      <c r="K274" s="67">
        <v>39447</v>
      </c>
      <c r="L274" s="7">
        <f>SUMIF('LCA Data'!$B$2:$B$169,"="&amp;raadhus[[#This Row],[LCA Category]],'LCA Data'!$F$2:$F$169)</f>
        <v>0</v>
      </c>
      <c r="M274" s="79">
        <f>raadhus[[#This Row],[Eff. Mass (kg)]]*raadhus[[#This Row],[kg-CO2 Eqv. per kg]]</f>
        <v>0</v>
      </c>
    </row>
    <row r="275" spans="1:13">
      <c r="A275" s="10">
        <v>92628</v>
      </c>
      <c r="B275" s="11" t="s">
        <v>562</v>
      </c>
      <c r="C275" s="11"/>
      <c r="D275" s="34"/>
      <c r="E275" s="78">
        <v>2</v>
      </c>
      <c r="F275" s="31" t="s">
        <v>638</v>
      </c>
      <c r="G275" s="156">
        <v>4</v>
      </c>
      <c r="H275" s="66">
        <f>raadhus[[#This Row],[Count]]*raadhus[[#This Row],[Conv. Fact.]]</f>
        <v>8</v>
      </c>
      <c r="I275" s="114">
        <v>421.68</v>
      </c>
      <c r="J275" s="67">
        <v>39083</v>
      </c>
      <c r="K275" s="67">
        <v>39447</v>
      </c>
      <c r="L275" s="7">
        <f>SUMIF('LCA Data'!$B$2:$B$169,"="&amp;raadhus[[#This Row],[LCA Category]],'LCA Data'!$F$2:$F$169)</f>
        <v>0</v>
      </c>
      <c r="M275" s="79">
        <f>raadhus[[#This Row],[Eff. Mass (kg)]]*raadhus[[#This Row],[kg-CO2 Eqv. per kg]]</f>
        <v>0</v>
      </c>
    </row>
    <row r="276" spans="1:13">
      <c r="A276" s="63">
        <v>186.2</v>
      </c>
      <c r="B276" s="46" t="s">
        <v>67</v>
      </c>
      <c r="C276" s="46"/>
      <c r="D276" s="72"/>
      <c r="E276" s="98">
        <v>25</v>
      </c>
      <c r="F276" s="31" t="s">
        <v>651</v>
      </c>
      <c r="G276" s="156"/>
      <c r="H276" s="66">
        <f>raadhus[[#This Row],[Count]]*raadhus[[#This Row],[Conv. Fact.]]</f>
        <v>0</v>
      </c>
      <c r="I276" s="117">
        <v>420.8</v>
      </c>
      <c r="J276" s="67">
        <v>39083</v>
      </c>
      <c r="K276" s="67">
        <v>39447</v>
      </c>
      <c r="L276" s="7">
        <f>SUMIF('LCA Data'!$B$2:$B$169,"="&amp;raadhus[[#This Row],[LCA Category]],'LCA Data'!$F$2:$F$169)</f>
        <v>0</v>
      </c>
      <c r="M276" s="49">
        <f>raadhus[[#This Row],[Eff. Mass (kg)]]*raadhus[[#This Row],[kg-CO2 Eqv. per kg]]</f>
        <v>0</v>
      </c>
    </row>
    <row r="277" spans="1:13">
      <c r="A277" s="10">
        <v>73001</v>
      </c>
      <c r="B277" s="11" t="s">
        <v>461</v>
      </c>
      <c r="C277" s="11"/>
      <c r="D277" s="34"/>
      <c r="E277" s="78">
        <v>1</v>
      </c>
      <c r="F277" s="31" t="s">
        <v>648</v>
      </c>
      <c r="G277" s="156">
        <v>10</v>
      </c>
      <c r="H277" s="66">
        <f>raadhus[[#This Row],[Count]]*raadhus[[#This Row],[Conv. Fact.]]</f>
        <v>10</v>
      </c>
      <c r="I277" s="114">
        <v>419.78</v>
      </c>
      <c r="J277" s="67">
        <v>39083</v>
      </c>
      <c r="K277" s="67">
        <v>39447</v>
      </c>
      <c r="L277" s="7">
        <f>SUMIF('LCA Data'!$B$2:$B$169,"="&amp;raadhus[[#This Row],[LCA Category]],'LCA Data'!$F$2:$F$169)</f>
        <v>0</v>
      </c>
      <c r="M277" s="79">
        <f>raadhus[[#This Row],[Eff. Mass (kg)]]*raadhus[[#This Row],[kg-CO2 Eqv. per kg]]</f>
        <v>0</v>
      </c>
    </row>
    <row r="278" spans="1:13">
      <c r="A278" s="10">
        <v>75087</v>
      </c>
      <c r="B278" s="11" t="s">
        <v>478</v>
      </c>
      <c r="C278" s="11"/>
      <c r="D278" s="34"/>
      <c r="E278" s="78">
        <v>12</v>
      </c>
      <c r="F278" s="31" t="s">
        <v>643</v>
      </c>
      <c r="G278" s="156">
        <v>3</v>
      </c>
      <c r="H278" s="66">
        <f>raadhus[[#This Row],[Count]]*raadhus[[#This Row],[Conv. Fact.]]</f>
        <v>36</v>
      </c>
      <c r="I278" s="114">
        <v>417.18</v>
      </c>
      <c r="J278" s="67">
        <v>39083</v>
      </c>
      <c r="K278" s="67">
        <v>39447</v>
      </c>
      <c r="L278" s="7">
        <f>SUMIF('LCA Data'!$B$2:$B$169,"="&amp;raadhus[[#This Row],[LCA Category]],'LCA Data'!$F$2:$F$169)</f>
        <v>0</v>
      </c>
      <c r="M278" s="79">
        <f>raadhus[[#This Row],[Eff. Mass (kg)]]*raadhus[[#This Row],[kg-CO2 Eqv. per kg]]</f>
        <v>0</v>
      </c>
    </row>
    <row r="279" spans="1:13">
      <c r="A279" s="63">
        <v>124.2</v>
      </c>
      <c r="B279" s="46" t="s">
        <v>36</v>
      </c>
      <c r="C279" s="46"/>
      <c r="D279" s="72"/>
      <c r="E279" s="98">
        <v>16</v>
      </c>
      <c r="F279" s="31" t="s">
        <v>655</v>
      </c>
      <c r="G279" s="156"/>
      <c r="H279" s="66">
        <f>raadhus[[#This Row],[Count]]*raadhus[[#This Row],[Conv. Fact.]]</f>
        <v>0</v>
      </c>
      <c r="I279" s="117">
        <v>416</v>
      </c>
      <c r="J279" s="67">
        <v>39083</v>
      </c>
      <c r="K279" s="67">
        <v>39447</v>
      </c>
      <c r="L279" s="7">
        <f>SUMIF('LCA Data'!$B$2:$B$169,"="&amp;raadhus[[#This Row],[LCA Category]],'LCA Data'!$F$2:$F$169)</f>
        <v>0</v>
      </c>
      <c r="M279" s="49">
        <f>raadhus[[#This Row],[Eff. Mass (kg)]]*raadhus[[#This Row],[kg-CO2 Eqv. per kg]]</f>
        <v>0</v>
      </c>
    </row>
    <row r="280" spans="1:13">
      <c r="A280" s="10" t="s">
        <v>210</v>
      </c>
      <c r="B280" s="11" t="s">
        <v>614</v>
      </c>
      <c r="C280" s="11"/>
      <c r="D280" s="34"/>
      <c r="E280" s="78">
        <v>2</v>
      </c>
      <c r="F280" s="31" t="s">
        <v>638</v>
      </c>
      <c r="G280" s="156">
        <v>1.44</v>
      </c>
      <c r="H280" s="66">
        <f>raadhus[[#This Row],[Count]]*raadhus[[#This Row],[Conv. Fact.]]</f>
        <v>2.88</v>
      </c>
      <c r="I280" s="114">
        <v>414.5</v>
      </c>
      <c r="J280" s="67">
        <v>39083</v>
      </c>
      <c r="K280" s="67">
        <v>39447</v>
      </c>
      <c r="L280" s="7">
        <f>SUMIF('LCA Data'!$B$2:$B$169,"="&amp;raadhus[[#This Row],[LCA Category]],'LCA Data'!$F$2:$F$169)</f>
        <v>0</v>
      </c>
      <c r="M280" s="79">
        <f>raadhus[[#This Row],[Eff. Mass (kg)]]*raadhus[[#This Row],[kg-CO2 Eqv. per kg]]</f>
        <v>0</v>
      </c>
    </row>
    <row r="281" spans="1:13">
      <c r="A281" s="22">
        <v>2170</v>
      </c>
      <c r="B281" s="44" t="s">
        <v>199</v>
      </c>
      <c r="C281" s="44"/>
      <c r="D281" s="22"/>
      <c r="E281" s="100">
        <v>11.4</v>
      </c>
      <c r="F281" s="65" t="s">
        <v>667</v>
      </c>
      <c r="G281" s="156"/>
      <c r="H281" s="66">
        <f>raadhus[[#This Row],[Count]]*raadhus[[#This Row],[Conv. Fact.]]</f>
        <v>0</v>
      </c>
      <c r="I281" s="117">
        <v>410.4</v>
      </c>
      <c r="J281" s="67">
        <v>39083</v>
      </c>
      <c r="K281" s="67">
        <v>39447</v>
      </c>
      <c r="L281" s="7">
        <f>SUMIF('LCA Data'!$B$2:$B$169,"="&amp;raadhus[[#This Row],[LCA Category]],'LCA Data'!$F$2:$F$169)</f>
        <v>0</v>
      </c>
      <c r="M281" s="79">
        <f>raadhus[[#This Row],[Eff. Mass (kg)]]*raadhus[[#This Row],[kg-CO2 Eqv. per kg]]</f>
        <v>0</v>
      </c>
    </row>
    <row r="282" spans="1:13">
      <c r="A282" s="63">
        <v>232.3</v>
      </c>
      <c r="B282" s="46" t="s">
        <v>81</v>
      </c>
      <c r="C282" s="46"/>
      <c r="D282" s="72"/>
      <c r="E282" s="98">
        <v>21.5</v>
      </c>
      <c r="F282" s="31" t="s">
        <v>652</v>
      </c>
      <c r="G282" s="156">
        <v>1</v>
      </c>
      <c r="H282" s="66">
        <f>raadhus[[#This Row],[Count]]*raadhus[[#This Row],[Conv. Fact.]]</f>
        <v>21.5</v>
      </c>
      <c r="I282" s="117">
        <v>404.2</v>
      </c>
      <c r="J282" s="67">
        <v>39083</v>
      </c>
      <c r="K282" s="67">
        <v>39447</v>
      </c>
      <c r="L282" s="7">
        <f>SUMIF('LCA Data'!$B$2:$B$169,"="&amp;raadhus[[#This Row],[LCA Category]],'LCA Data'!$F$2:$F$169)</f>
        <v>0</v>
      </c>
      <c r="M282" s="49">
        <f>raadhus[[#This Row],[Eff. Mass (kg)]]*raadhus[[#This Row],[kg-CO2 Eqv. per kg]]</f>
        <v>0</v>
      </c>
    </row>
    <row r="283" spans="1:13">
      <c r="A283" s="10">
        <v>55203</v>
      </c>
      <c r="B283" s="11" t="s">
        <v>376</v>
      </c>
      <c r="C283" s="11"/>
      <c r="D283" s="34"/>
      <c r="E283" s="78">
        <v>3</v>
      </c>
      <c r="F283" s="31" t="s">
        <v>635</v>
      </c>
      <c r="G283" s="156">
        <v>3.85</v>
      </c>
      <c r="H283" s="66">
        <f>raadhus[[#This Row],[Count]]*raadhus[[#This Row],[Conv. Fact.]]</f>
        <v>11.55</v>
      </c>
      <c r="I283" s="114">
        <v>401.73</v>
      </c>
      <c r="J283" s="67">
        <v>39083</v>
      </c>
      <c r="K283" s="67">
        <v>39447</v>
      </c>
      <c r="L283" s="7">
        <f>SUMIF('LCA Data'!$B$2:$B$169,"="&amp;raadhus[[#This Row],[LCA Category]],'LCA Data'!$F$2:$F$169)</f>
        <v>0</v>
      </c>
      <c r="M283" s="79">
        <f>raadhus[[#This Row],[Eff. Mass (kg)]]*raadhus[[#This Row],[kg-CO2 Eqv. per kg]]</f>
        <v>0</v>
      </c>
    </row>
    <row r="284" spans="1:13">
      <c r="A284" s="10">
        <v>33140</v>
      </c>
      <c r="B284" s="11" t="s">
        <v>302</v>
      </c>
      <c r="C284" s="11"/>
      <c r="D284" s="34"/>
      <c r="E284" s="78">
        <v>30</v>
      </c>
      <c r="F284" s="31" t="s">
        <v>639</v>
      </c>
      <c r="G284" s="156">
        <v>1</v>
      </c>
      <c r="H284" s="66">
        <f>raadhus[[#This Row],[Count]]*raadhus[[#This Row],[Conv. Fact.]]</f>
        <v>30</v>
      </c>
      <c r="I284" s="114">
        <v>399.05</v>
      </c>
      <c r="J284" s="67">
        <v>39083</v>
      </c>
      <c r="K284" s="67">
        <v>39447</v>
      </c>
      <c r="L284" s="7">
        <f>SUMIF('LCA Data'!$B$2:$B$169,"="&amp;raadhus[[#This Row],[LCA Category]],'LCA Data'!$F$2:$F$169)</f>
        <v>0</v>
      </c>
      <c r="M284" s="79">
        <f>raadhus[[#This Row],[Eff. Mass (kg)]]*raadhus[[#This Row],[kg-CO2 Eqv. per kg]]</f>
        <v>0</v>
      </c>
    </row>
    <row r="285" spans="1:13">
      <c r="A285" s="10">
        <v>86496</v>
      </c>
      <c r="B285" s="11" t="s">
        <v>511</v>
      </c>
      <c r="C285" s="11"/>
      <c r="D285" s="34"/>
      <c r="E285" s="78">
        <v>4</v>
      </c>
      <c r="F285" s="31" t="s">
        <v>636</v>
      </c>
      <c r="G285" s="156">
        <v>1.25</v>
      </c>
      <c r="H285" s="66">
        <f>raadhus[[#This Row],[Count]]*raadhus[[#This Row],[Conv. Fact.]]</f>
        <v>5</v>
      </c>
      <c r="I285" s="114">
        <v>395.08</v>
      </c>
      <c r="J285" s="67">
        <v>39083</v>
      </c>
      <c r="K285" s="67">
        <v>39447</v>
      </c>
      <c r="L285" s="7">
        <f>SUMIF('LCA Data'!$B$2:$B$169,"="&amp;raadhus[[#This Row],[LCA Category]],'LCA Data'!$F$2:$F$169)</f>
        <v>0</v>
      </c>
      <c r="M285" s="79">
        <f>raadhus[[#This Row],[Eff. Mass (kg)]]*raadhus[[#This Row],[kg-CO2 Eqv. per kg]]</f>
        <v>0</v>
      </c>
    </row>
    <row r="286" spans="1:13">
      <c r="A286" s="10">
        <v>86498</v>
      </c>
      <c r="B286" s="11" t="s">
        <v>513</v>
      </c>
      <c r="C286" s="11"/>
      <c r="D286" s="34"/>
      <c r="E286" s="78">
        <v>4</v>
      </c>
      <c r="F286" s="31" t="s">
        <v>636</v>
      </c>
      <c r="G286" s="156">
        <v>1.25</v>
      </c>
      <c r="H286" s="66">
        <f>raadhus[[#This Row],[Count]]*raadhus[[#This Row],[Conv. Fact.]]</f>
        <v>5</v>
      </c>
      <c r="I286" s="114">
        <v>395.08</v>
      </c>
      <c r="J286" s="67">
        <v>39083</v>
      </c>
      <c r="K286" s="67">
        <v>39447</v>
      </c>
      <c r="L286" s="7">
        <f>SUMIF('LCA Data'!$B$2:$B$169,"="&amp;raadhus[[#This Row],[LCA Category]],'LCA Data'!$F$2:$F$169)</f>
        <v>0</v>
      </c>
      <c r="M286" s="79">
        <f>raadhus[[#This Row],[Eff. Mass (kg)]]*raadhus[[#This Row],[kg-CO2 Eqv. per kg]]</f>
        <v>0</v>
      </c>
    </row>
    <row r="287" spans="1:13">
      <c r="A287" s="10">
        <v>93255</v>
      </c>
      <c r="B287" s="11" t="s">
        <v>568</v>
      </c>
      <c r="C287" s="11"/>
      <c r="D287" s="34"/>
      <c r="E287" s="78">
        <v>9.48</v>
      </c>
      <c r="F287" s="31" t="s">
        <v>637</v>
      </c>
      <c r="G287" s="156">
        <v>1</v>
      </c>
      <c r="H287" s="66">
        <f>raadhus[[#This Row],[Count]]*raadhus[[#This Row],[Conv. Fact.]]</f>
        <v>9.48</v>
      </c>
      <c r="I287" s="114">
        <v>389.15</v>
      </c>
      <c r="J287" s="67">
        <v>39083</v>
      </c>
      <c r="K287" s="67">
        <v>39447</v>
      </c>
      <c r="L287" s="7">
        <f>SUMIF('LCA Data'!$B$2:$B$169,"="&amp;raadhus[[#This Row],[LCA Category]],'LCA Data'!$F$2:$F$169)</f>
        <v>0</v>
      </c>
      <c r="M287" s="79">
        <f>raadhus[[#This Row],[Eff. Mass (kg)]]*raadhus[[#This Row],[kg-CO2 Eqv. per kg]]</f>
        <v>0</v>
      </c>
    </row>
    <row r="288" spans="1:13">
      <c r="A288" s="10">
        <v>96646</v>
      </c>
      <c r="B288" s="11" t="s">
        <v>601</v>
      </c>
      <c r="C288" s="11"/>
      <c r="D288" s="34"/>
      <c r="E288" s="78">
        <v>3</v>
      </c>
      <c r="F288" s="31" t="s">
        <v>638</v>
      </c>
      <c r="G288" s="156"/>
      <c r="H288" s="66">
        <f>raadhus[[#This Row],[Count]]*raadhus[[#This Row],[Conv. Fact.]]</f>
        <v>0</v>
      </c>
      <c r="I288" s="114">
        <v>388.61</v>
      </c>
      <c r="J288" s="67">
        <v>39083</v>
      </c>
      <c r="K288" s="67">
        <v>39447</v>
      </c>
      <c r="L288" s="7">
        <f>SUMIF('LCA Data'!$B$2:$B$169,"="&amp;raadhus[[#This Row],[LCA Category]],'LCA Data'!$F$2:$F$169)</f>
        <v>0</v>
      </c>
      <c r="M288" s="79">
        <f>raadhus[[#This Row],[Eff. Mass (kg)]]*raadhus[[#This Row],[kg-CO2 Eqv. per kg]]</f>
        <v>0</v>
      </c>
    </row>
    <row r="289" spans="1:13">
      <c r="A289" s="63">
        <v>356.3</v>
      </c>
      <c r="B289" s="46" t="s">
        <v>101</v>
      </c>
      <c r="C289" s="46"/>
      <c r="D289" s="72"/>
      <c r="E289" s="98">
        <v>25</v>
      </c>
      <c r="F289" s="31" t="s">
        <v>632</v>
      </c>
      <c r="G289" s="156"/>
      <c r="H289" s="66">
        <f>raadhus[[#This Row],[Count]]*raadhus[[#This Row],[Conv. Fact.]]</f>
        <v>0</v>
      </c>
      <c r="I289" s="117">
        <v>387.5</v>
      </c>
      <c r="J289" s="67">
        <v>39083</v>
      </c>
      <c r="K289" s="67">
        <v>39447</v>
      </c>
      <c r="L289" s="7">
        <f>SUMIF('LCA Data'!$B$2:$B$169,"="&amp;raadhus[[#This Row],[LCA Category]],'LCA Data'!$F$2:$F$169)</f>
        <v>0</v>
      </c>
      <c r="M289" s="49">
        <f>raadhus[[#This Row],[Eff. Mass (kg)]]*raadhus[[#This Row],[kg-CO2 Eqv. per kg]]</f>
        <v>0</v>
      </c>
    </row>
    <row r="290" spans="1:13">
      <c r="A290" s="63">
        <v>102.2</v>
      </c>
      <c r="B290" s="46" t="s">
        <v>23</v>
      </c>
      <c r="C290" s="46"/>
      <c r="D290" s="72"/>
      <c r="E290" s="98">
        <v>10</v>
      </c>
      <c r="F290" s="31" t="s">
        <v>651</v>
      </c>
      <c r="G290" s="156"/>
      <c r="H290" s="66">
        <f>raadhus[[#This Row],[Count]]*raadhus[[#This Row],[Conv. Fact.]]</f>
        <v>0</v>
      </c>
      <c r="I290" s="117">
        <v>385</v>
      </c>
      <c r="J290" s="67">
        <v>39083</v>
      </c>
      <c r="K290" s="67">
        <v>39447</v>
      </c>
      <c r="L290" s="7">
        <f>SUMIF('LCA Data'!$B$2:$B$169,"="&amp;raadhus[[#This Row],[LCA Category]],'LCA Data'!$F$2:$F$169)</f>
        <v>0</v>
      </c>
      <c r="M290" s="49">
        <f>raadhus[[#This Row],[Eff. Mass (kg)]]*raadhus[[#This Row],[kg-CO2 Eqv. per kg]]</f>
        <v>0</v>
      </c>
    </row>
    <row r="291" spans="1:13">
      <c r="A291" s="10">
        <v>68006</v>
      </c>
      <c r="B291" s="11" t="s">
        <v>446</v>
      </c>
      <c r="C291" s="11"/>
      <c r="D291" s="34"/>
      <c r="E291" s="78">
        <v>3</v>
      </c>
      <c r="F291" s="31" t="s">
        <v>638</v>
      </c>
      <c r="G291" s="156">
        <v>1.5</v>
      </c>
      <c r="H291" s="66">
        <f>raadhus[[#This Row],[Count]]*raadhus[[#This Row],[Conv. Fact.]]</f>
        <v>4.5</v>
      </c>
      <c r="I291" s="114">
        <v>384.15</v>
      </c>
      <c r="J291" s="67">
        <v>39083</v>
      </c>
      <c r="K291" s="67">
        <v>39447</v>
      </c>
      <c r="L291" s="7">
        <f>SUMIF('LCA Data'!$B$2:$B$169,"="&amp;raadhus[[#This Row],[LCA Category]],'LCA Data'!$F$2:$F$169)</f>
        <v>0</v>
      </c>
      <c r="M291" s="79">
        <f>raadhus[[#This Row],[Eff. Mass (kg)]]*raadhus[[#This Row],[kg-CO2 Eqv. per kg]]</f>
        <v>0</v>
      </c>
    </row>
    <row r="292" spans="1:13">
      <c r="A292" s="10">
        <v>77660</v>
      </c>
      <c r="B292" s="11" t="s">
        <v>494</v>
      </c>
      <c r="C292" s="11"/>
      <c r="D292" s="34"/>
      <c r="E292" s="78">
        <v>3</v>
      </c>
      <c r="F292" s="31" t="s">
        <v>638</v>
      </c>
      <c r="G292" s="156">
        <v>0.68</v>
      </c>
      <c r="H292" s="66">
        <f>raadhus[[#This Row],[Count]]*raadhus[[#This Row],[Conv. Fact.]]</f>
        <v>2.04</v>
      </c>
      <c r="I292" s="114">
        <v>382.67</v>
      </c>
      <c r="J292" s="67">
        <v>39083</v>
      </c>
      <c r="K292" s="67">
        <v>39447</v>
      </c>
      <c r="L292" s="7">
        <f>SUMIF('LCA Data'!$B$2:$B$169,"="&amp;raadhus[[#This Row],[LCA Category]],'LCA Data'!$F$2:$F$169)</f>
        <v>0</v>
      </c>
      <c r="M292" s="79">
        <f>raadhus[[#This Row],[Eff. Mass (kg)]]*raadhus[[#This Row],[kg-CO2 Eqv. per kg]]</f>
        <v>0</v>
      </c>
    </row>
    <row r="293" spans="1:13">
      <c r="A293" s="10">
        <v>86612</v>
      </c>
      <c r="B293" s="11" t="s">
        <v>522</v>
      </c>
      <c r="C293" s="11"/>
      <c r="D293" s="34"/>
      <c r="E293" s="78">
        <v>1</v>
      </c>
      <c r="F293" s="31" t="s">
        <v>633</v>
      </c>
      <c r="G293" s="156">
        <v>5</v>
      </c>
      <c r="H293" s="66">
        <f>raadhus[[#This Row],[Count]]*raadhus[[#This Row],[Conv. Fact.]]</f>
        <v>5</v>
      </c>
      <c r="I293" s="114">
        <v>378.16</v>
      </c>
      <c r="J293" s="67">
        <v>39083</v>
      </c>
      <c r="K293" s="67">
        <v>39447</v>
      </c>
      <c r="L293" s="7">
        <f>SUMIF('LCA Data'!$B$2:$B$169,"="&amp;raadhus[[#This Row],[LCA Category]],'LCA Data'!$F$2:$F$169)</f>
        <v>0</v>
      </c>
      <c r="M293" s="79">
        <f>raadhus[[#This Row],[Eff. Mass (kg)]]*raadhus[[#This Row],[kg-CO2 Eqv. per kg]]</f>
        <v>0</v>
      </c>
    </row>
    <row r="294" spans="1:13">
      <c r="A294" s="10">
        <v>38109</v>
      </c>
      <c r="B294" s="11" t="s">
        <v>336</v>
      </c>
      <c r="C294" s="11"/>
      <c r="D294" s="34"/>
      <c r="E294" s="78">
        <v>6</v>
      </c>
      <c r="F294" s="31" t="s">
        <v>639</v>
      </c>
      <c r="G294" s="156">
        <v>4.4000000000000004</v>
      </c>
      <c r="H294" s="66">
        <f>raadhus[[#This Row],[Count]]*raadhus[[#This Row],[Conv. Fact.]]</f>
        <v>26.400000000000002</v>
      </c>
      <c r="I294" s="114">
        <v>375.61</v>
      </c>
      <c r="J294" s="67">
        <v>39083</v>
      </c>
      <c r="K294" s="67">
        <v>39447</v>
      </c>
      <c r="L294" s="7">
        <f>SUMIF('LCA Data'!$B$2:$B$169,"="&amp;raadhus[[#This Row],[LCA Category]],'LCA Data'!$F$2:$F$169)</f>
        <v>0</v>
      </c>
      <c r="M294" s="79">
        <f>raadhus[[#This Row],[Eff. Mass (kg)]]*raadhus[[#This Row],[kg-CO2 Eqv. per kg]]</f>
        <v>0</v>
      </c>
    </row>
    <row r="295" spans="1:13">
      <c r="A295" s="22">
        <v>2482</v>
      </c>
      <c r="B295" s="44" t="s">
        <v>202</v>
      </c>
      <c r="C295" s="44"/>
      <c r="D295" s="22"/>
      <c r="E295" s="100">
        <v>3</v>
      </c>
      <c r="F295" s="65" t="s">
        <v>667</v>
      </c>
      <c r="G295" s="156"/>
      <c r="H295" s="66">
        <f>raadhus[[#This Row],[Count]]*raadhus[[#This Row],[Conv. Fact.]]</f>
        <v>0</v>
      </c>
      <c r="I295" s="117">
        <v>375</v>
      </c>
      <c r="J295" s="67">
        <v>39083</v>
      </c>
      <c r="K295" s="67">
        <v>39447</v>
      </c>
      <c r="L295" s="7">
        <f>SUMIF('LCA Data'!$B$2:$B$169,"="&amp;raadhus[[#This Row],[LCA Category]],'LCA Data'!$F$2:$F$169)</f>
        <v>0</v>
      </c>
      <c r="M295" s="79">
        <f>raadhus[[#This Row],[Eff. Mass (kg)]]*raadhus[[#This Row],[kg-CO2 Eqv. per kg]]</f>
        <v>0</v>
      </c>
    </row>
    <row r="296" spans="1:13">
      <c r="A296" s="10">
        <v>64370</v>
      </c>
      <c r="B296" s="11" t="s">
        <v>438</v>
      </c>
      <c r="C296" s="11"/>
      <c r="D296" s="34"/>
      <c r="E296" s="78">
        <v>18</v>
      </c>
      <c r="F296" s="31" t="s">
        <v>634</v>
      </c>
      <c r="G296" s="156">
        <v>0.3</v>
      </c>
      <c r="H296" s="66">
        <f>raadhus[[#This Row],[Count]]*raadhus[[#This Row],[Conv. Fact.]]</f>
        <v>5.3999999999999995</v>
      </c>
      <c r="I296" s="114">
        <v>374.85</v>
      </c>
      <c r="J296" s="67">
        <v>39083</v>
      </c>
      <c r="K296" s="67">
        <v>39447</v>
      </c>
      <c r="L296" s="7">
        <f>SUMIF('LCA Data'!$B$2:$B$169,"="&amp;raadhus[[#This Row],[LCA Category]],'LCA Data'!$F$2:$F$169)</f>
        <v>0</v>
      </c>
      <c r="M296" s="79">
        <f>raadhus[[#This Row],[Eff. Mass (kg)]]*raadhus[[#This Row],[kg-CO2 Eqv. per kg]]</f>
        <v>0</v>
      </c>
    </row>
    <row r="297" spans="1:13">
      <c r="A297" s="63">
        <v>91.1</v>
      </c>
      <c r="B297" s="46" t="s">
        <v>145</v>
      </c>
      <c r="C297" s="46"/>
      <c r="D297" s="72"/>
      <c r="E297" s="98">
        <v>3</v>
      </c>
      <c r="F297" s="31" t="s">
        <v>650</v>
      </c>
      <c r="G297" s="156"/>
      <c r="H297" s="66">
        <f>raadhus[[#This Row],[Count]]*raadhus[[#This Row],[Conv. Fact.]]</f>
        <v>0</v>
      </c>
      <c r="I297" s="117">
        <v>373</v>
      </c>
      <c r="J297" s="67">
        <v>39083</v>
      </c>
      <c r="K297" s="67">
        <v>39447</v>
      </c>
      <c r="L297" s="7">
        <f>SUMIF('LCA Data'!$B$2:$B$169,"="&amp;raadhus[[#This Row],[LCA Category]],'LCA Data'!$F$2:$F$169)</f>
        <v>0</v>
      </c>
      <c r="M297" s="49">
        <f>raadhus[[#This Row],[Eff. Mass (kg)]]*raadhus[[#This Row],[kg-CO2 Eqv. per kg]]</f>
        <v>0</v>
      </c>
    </row>
    <row r="298" spans="1:13">
      <c r="A298" s="63">
        <v>22.1</v>
      </c>
      <c r="B298" s="46" t="s">
        <v>80</v>
      </c>
      <c r="C298" s="46"/>
      <c r="D298" s="72"/>
      <c r="E298" s="98">
        <v>2</v>
      </c>
      <c r="F298" s="31" t="s">
        <v>650</v>
      </c>
      <c r="G298" s="156"/>
      <c r="H298" s="66">
        <f>raadhus[[#This Row],[Count]]*raadhus[[#This Row],[Conv. Fact.]]</f>
        <v>0</v>
      </c>
      <c r="I298" s="117">
        <v>370</v>
      </c>
      <c r="J298" s="67">
        <v>39083</v>
      </c>
      <c r="K298" s="67">
        <v>39447</v>
      </c>
      <c r="L298" s="7">
        <f>SUMIF('LCA Data'!$B$2:$B$169,"="&amp;raadhus[[#This Row],[LCA Category]],'LCA Data'!$F$2:$F$169)</f>
        <v>0</v>
      </c>
      <c r="M298" s="49">
        <f>raadhus[[#This Row],[Eff. Mass (kg)]]*raadhus[[#This Row],[kg-CO2 Eqv. per kg]]</f>
        <v>0</v>
      </c>
    </row>
    <row r="299" spans="1:13">
      <c r="A299" s="10">
        <v>53309</v>
      </c>
      <c r="B299" s="11" t="s">
        <v>365</v>
      </c>
      <c r="C299" s="11"/>
      <c r="D299" s="34"/>
      <c r="E299" s="78">
        <v>12</v>
      </c>
      <c r="F299" s="31" t="s">
        <v>647</v>
      </c>
      <c r="G299" s="156"/>
      <c r="H299" s="66">
        <f>raadhus[[#This Row],[Count]]*raadhus[[#This Row],[Conv. Fact.]]</f>
        <v>0</v>
      </c>
      <c r="I299" s="114">
        <v>369.24</v>
      </c>
      <c r="J299" s="67">
        <v>39083</v>
      </c>
      <c r="K299" s="67">
        <v>39447</v>
      </c>
      <c r="L299" s="7">
        <f>SUMIF('LCA Data'!$B$2:$B$169,"="&amp;raadhus[[#This Row],[LCA Category]],'LCA Data'!$F$2:$F$169)</f>
        <v>0</v>
      </c>
      <c r="M299" s="79">
        <f>raadhus[[#This Row],[Eff. Mass (kg)]]*raadhus[[#This Row],[kg-CO2 Eqv. per kg]]</f>
        <v>0</v>
      </c>
    </row>
    <row r="300" spans="1:13">
      <c r="A300" s="10">
        <v>23181</v>
      </c>
      <c r="B300" s="11" t="s">
        <v>256</v>
      </c>
      <c r="C300" s="11"/>
      <c r="D300" s="34"/>
      <c r="E300" s="78">
        <v>19</v>
      </c>
      <c r="F300" s="31" t="s">
        <v>634</v>
      </c>
      <c r="G300" s="156"/>
      <c r="H300" s="66">
        <f>raadhus[[#This Row],[Count]]*raadhus[[#This Row],[Conv. Fact.]]</f>
        <v>0</v>
      </c>
      <c r="I300" s="114">
        <v>368.9</v>
      </c>
      <c r="J300" s="67">
        <v>39083</v>
      </c>
      <c r="K300" s="67">
        <v>39447</v>
      </c>
      <c r="L300" s="7">
        <f>SUMIF('LCA Data'!$B$2:$B$169,"="&amp;raadhus[[#This Row],[LCA Category]],'LCA Data'!$F$2:$F$169)</f>
        <v>0</v>
      </c>
      <c r="M300" s="79">
        <f>raadhus[[#This Row],[Eff. Mass (kg)]]*raadhus[[#This Row],[kg-CO2 Eqv. per kg]]</f>
        <v>0</v>
      </c>
    </row>
    <row r="301" spans="1:13">
      <c r="A301" s="63">
        <v>149.19999999999999</v>
      </c>
      <c r="B301" s="46" t="s">
        <v>49</v>
      </c>
      <c r="C301" s="46"/>
      <c r="D301" s="72"/>
      <c r="E301" s="98">
        <v>36</v>
      </c>
      <c r="F301" s="31" t="s">
        <v>655</v>
      </c>
      <c r="G301" s="156"/>
      <c r="H301" s="66">
        <f>raadhus[[#This Row],[Count]]*raadhus[[#This Row],[Conv. Fact.]]</f>
        <v>0</v>
      </c>
      <c r="I301" s="117">
        <v>366</v>
      </c>
      <c r="J301" s="67">
        <v>39083</v>
      </c>
      <c r="K301" s="67">
        <v>39447</v>
      </c>
      <c r="L301" s="7">
        <f>SUMIF('LCA Data'!$B$2:$B$169,"="&amp;raadhus[[#This Row],[LCA Category]],'LCA Data'!$F$2:$F$169)</f>
        <v>0</v>
      </c>
      <c r="M301" s="49">
        <f>raadhus[[#This Row],[Eff. Mass (kg)]]*raadhus[[#This Row],[kg-CO2 Eqv. per kg]]</f>
        <v>0</v>
      </c>
    </row>
    <row r="302" spans="1:13">
      <c r="A302" s="10">
        <v>86641</v>
      </c>
      <c r="B302" s="11" t="s">
        <v>528</v>
      </c>
      <c r="C302" s="11"/>
      <c r="D302" s="34"/>
      <c r="E302" s="78">
        <v>1</v>
      </c>
      <c r="F302" s="31" t="s">
        <v>633</v>
      </c>
      <c r="G302" s="156">
        <v>3</v>
      </c>
      <c r="H302" s="66">
        <f>raadhus[[#This Row],[Count]]*raadhus[[#This Row],[Conv. Fact.]]</f>
        <v>3</v>
      </c>
      <c r="I302" s="114">
        <v>360.27</v>
      </c>
      <c r="J302" s="67">
        <v>39083</v>
      </c>
      <c r="K302" s="67">
        <v>39447</v>
      </c>
      <c r="L302" s="7">
        <f>SUMIF('LCA Data'!$B$2:$B$169,"="&amp;raadhus[[#This Row],[LCA Category]],'LCA Data'!$F$2:$F$169)</f>
        <v>0</v>
      </c>
      <c r="M302" s="79">
        <f>raadhus[[#This Row],[Eff. Mass (kg)]]*raadhus[[#This Row],[kg-CO2 Eqv. per kg]]</f>
        <v>0</v>
      </c>
    </row>
    <row r="303" spans="1:13">
      <c r="A303" s="63">
        <v>32.1</v>
      </c>
      <c r="B303" s="46" t="s">
        <v>96</v>
      </c>
      <c r="C303" s="46"/>
      <c r="D303" s="72"/>
      <c r="E303" s="98">
        <v>3</v>
      </c>
      <c r="F303" s="31" t="s">
        <v>650</v>
      </c>
      <c r="G303" s="156"/>
      <c r="H303" s="66">
        <f>raadhus[[#This Row],[Count]]*raadhus[[#This Row],[Conv. Fact.]]</f>
        <v>0</v>
      </c>
      <c r="I303" s="117">
        <v>359</v>
      </c>
      <c r="J303" s="67">
        <v>39083</v>
      </c>
      <c r="K303" s="67">
        <v>39447</v>
      </c>
      <c r="L303" s="7">
        <f>SUMIF('LCA Data'!$B$2:$B$169,"="&amp;raadhus[[#This Row],[LCA Category]],'LCA Data'!$F$2:$F$169)</f>
        <v>0</v>
      </c>
      <c r="M303" s="49">
        <f>raadhus[[#This Row],[Eff. Mass (kg)]]*raadhus[[#This Row],[kg-CO2 Eqv. per kg]]</f>
        <v>0</v>
      </c>
    </row>
    <row r="304" spans="1:13">
      <c r="A304" s="63">
        <v>127.2</v>
      </c>
      <c r="B304" s="46" t="s">
        <v>37</v>
      </c>
      <c r="C304" s="46"/>
      <c r="D304" s="72"/>
      <c r="E304" s="98">
        <v>113</v>
      </c>
      <c r="F304" s="31" t="s">
        <v>655</v>
      </c>
      <c r="G304" s="156"/>
      <c r="H304" s="66">
        <f>raadhus[[#This Row],[Count]]*raadhus[[#This Row],[Conv. Fact.]]</f>
        <v>0</v>
      </c>
      <c r="I304" s="117">
        <v>352.75</v>
      </c>
      <c r="J304" s="67">
        <v>39083</v>
      </c>
      <c r="K304" s="67">
        <v>39447</v>
      </c>
      <c r="L304" s="7">
        <f>SUMIF('LCA Data'!$B$2:$B$169,"="&amp;raadhus[[#This Row],[LCA Category]],'LCA Data'!$F$2:$F$169)</f>
        <v>0</v>
      </c>
      <c r="M304" s="49">
        <f>raadhus[[#This Row],[Eff. Mass (kg)]]*raadhus[[#This Row],[kg-CO2 Eqv. per kg]]</f>
        <v>0</v>
      </c>
    </row>
    <row r="305" spans="1:13">
      <c r="A305" s="10">
        <v>73099</v>
      </c>
      <c r="B305" s="11" t="s">
        <v>466</v>
      </c>
      <c r="C305" s="11"/>
      <c r="D305" s="34"/>
      <c r="E305" s="78">
        <v>11</v>
      </c>
      <c r="F305" s="31" t="s">
        <v>643</v>
      </c>
      <c r="G305" s="156">
        <v>2</v>
      </c>
      <c r="H305" s="66">
        <f>raadhus[[#This Row],[Count]]*raadhus[[#This Row],[Conv. Fact.]]</f>
        <v>22</v>
      </c>
      <c r="I305" s="114">
        <v>348.29</v>
      </c>
      <c r="J305" s="67">
        <v>39083</v>
      </c>
      <c r="K305" s="67">
        <v>39447</v>
      </c>
      <c r="L305" s="7">
        <f>SUMIF('LCA Data'!$B$2:$B$169,"="&amp;raadhus[[#This Row],[LCA Category]],'LCA Data'!$F$2:$F$169)</f>
        <v>0</v>
      </c>
      <c r="M305" s="79">
        <f>raadhus[[#This Row],[Eff. Mass (kg)]]*raadhus[[#This Row],[kg-CO2 Eqv. per kg]]</f>
        <v>0</v>
      </c>
    </row>
    <row r="306" spans="1:13">
      <c r="A306" s="10">
        <v>55223</v>
      </c>
      <c r="B306" s="11" t="s">
        <v>378</v>
      </c>
      <c r="C306" s="11"/>
      <c r="D306" s="34"/>
      <c r="E306" s="78">
        <v>3</v>
      </c>
      <c r="F306" s="31" t="s">
        <v>635</v>
      </c>
      <c r="G306" s="156">
        <v>3.85</v>
      </c>
      <c r="H306" s="66">
        <f>raadhus[[#This Row],[Count]]*raadhus[[#This Row],[Conv. Fact.]]</f>
        <v>11.55</v>
      </c>
      <c r="I306" s="114">
        <v>343.92</v>
      </c>
      <c r="J306" s="67">
        <v>39083</v>
      </c>
      <c r="K306" s="67">
        <v>39447</v>
      </c>
      <c r="L306" s="7">
        <f>SUMIF('LCA Data'!$B$2:$B$169,"="&amp;raadhus[[#This Row],[LCA Category]],'LCA Data'!$F$2:$F$169)</f>
        <v>0</v>
      </c>
      <c r="M306" s="79">
        <f>raadhus[[#This Row],[Eff. Mass (kg)]]*raadhus[[#This Row],[kg-CO2 Eqv. per kg]]</f>
        <v>0</v>
      </c>
    </row>
    <row r="307" spans="1:13">
      <c r="A307" s="10">
        <v>91098</v>
      </c>
      <c r="B307" s="11" t="s">
        <v>546</v>
      </c>
      <c r="C307" s="11"/>
      <c r="D307" s="34"/>
      <c r="E307" s="78">
        <v>8</v>
      </c>
      <c r="F307" s="31" t="s">
        <v>643</v>
      </c>
      <c r="G307" s="156">
        <v>1.8</v>
      </c>
      <c r="H307" s="66">
        <f>raadhus[[#This Row],[Count]]*raadhus[[#This Row],[Conv. Fact.]]</f>
        <v>14.4</v>
      </c>
      <c r="I307" s="114">
        <v>341.36</v>
      </c>
      <c r="J307" s="67">
        <v>39083</v>
      </c>
      <c r="K307" s="67">
        <v>39447</v>
      </c>
      <c r="L307" s="7">
        <f>SUMIF('LCA Data'!$B$2:$B$169,"="&amp;raadhus[[#This Row],[LCA Category]],'LCA Data'!$F$2:$F$169)</f>
        <v>0</v>
      </c>
      <c r="M307" s="79">
        <f>raadhus[[#This Row],[Eff. Mass (kg)]]*raadhus[[#This Row],[kg-CO2 Eqv. per kg]]</f>
        <v>0</v>
      </c>
    </row>
    <row r="308" spans="1:13">
      <c r="A308" s="63">
        <v>34.1</v>
      </c>
      <c r="B308" s="46" t="s">
        <v>100</v>
      </c>
      <c r="C308" s="46"/>
      <c r="D308" s="72"/>
      <c r="E308" s="98">
        <v>2</v>
      </c>
      <c r="F308" s="31" t="s">
        <v>650</v>
      </c>
      <c r="G308" s="156"/>
      <c r="H308" s="66">
        <f>raadhus[[#This Row],[Count]]*raadhus[[#This Row],[Conv. Fact.]]</f>
        <v>0</v>
      </c>
      <c r="I308" s="117">
        <v>340</v>
      </c>
      <c r="J308" s="67">
        <v>39083</v>
      </c>
      <c r="K308" s="67">
        <v>39447</v>
      </c>
      <c r="L308" s="7">
        <f>SUMIF('LCA Data'!$B$2:$B$169,"="&amp;raadhus[[#This Row],[LCA Category]],'LCA Data'!$F$2:$F$169)</f>
        <v>0</v>
      </c>
      <c r="M308" s="49">
        <f>raadhus[[#This Row],[Eff. Mass (kg)]]*raadhus[[#This Row],[kg-CO2 Eqv. per kg]]</f>
        <v>0</v>
      </c>
    </row>
    <row r="309" spans="1:13">
      <c r="A309" s="63" t="s">
        <v>11</v>
      </c>
      <c r="B309" s="46" t="s">
        <v>51</v>
      </c>
      <c r="C309" s="46"/>
      <c r="D309" s="72"/>
      <c r="E309" s="98">
        <v>2</v>
      </c>
      <c r="F309" s="31" t="s">
        <v>650</v>
      </c>
      <c r="G309" s="156"/>
      <c r="H309" s="66">
        <f>raadhus[[#This Row],[Count]]*raadhus[[#This Row],[Conv. Fact.]]</f>
        <v>0</v>
      </c>
      <c r="I309" s="117">
        <v>338</v>
      </c>
      <c r="J309" s="67">
        <v>39083</v>
      </c>
      <c r="K309" s="67">
        <v>39447</v>
      </c>
      <c r="L309" s="7">
        <f>SUMIF('LCA Data'!$B$2:$B$169,"="&amp;raadhus[[#This Row],[LCA Category]],'LCA Data'!$F$2:$F$169)</f>
        <v>0</v>
      </c>
      <c r="M309" s="49">
        <f>raadhus[[#This Row],[Eff. Mass (kg)]]*raadhus[[#This Row],[kg-CO2 Eqv. per kg]]</f>
        <v>0</v>
      </c>
    </row>
    <row r="310" spans="1:13">
      <c r="A310" s="63">
        <v>48.2</v>
      </c>
      <c r="B310" s="46" t="s">
        <v>116</v>
      </c>
      <c r="C310" s="46"/>
      <c r="D310" s="72"/>
      <c r="E310" s="98">
        <v>54</v>
      </c>
      <c r="F310" s="31" t="s">
        <v>655</v>
      </c>
      <c r="G310" s="156"/>
      <c r="H310" s="66">
        <f>raadhus[[#This Row],[Count]]*raadhus[[#This Row],[Conv. Fact.]]</f>
        <v>0</v>
      </c>
      <c r="I310" s="117">
        <v>336.8</v>
      </c>
      <c r="J310" s="67">
        <v>39083</v>
      </c>
      <c r="K310" s="67">
        <v>39447</v>
      </c>
      <c r="L310" s="7">
        <f>SUMIF('LCA Data'!$B$2:$B$169,"="&amp;raadhus[[#This Row],[LCA Category]],'LCA Data'!$F$2:$F$169)</f>
        <v>0</v>
      </c>
      <c r="M310" s="49">
        <f>raadhus[[#This Row],[Eff. Mass (kg)]]*raadhus[[#This Row],[kg-CO2 Eqv. per kg]]</f>
        <v>0</v>
      </c>
    </row>
    <row r="311" spans="1:13">
      <c r="A311" s="10">
        <v>55088</v>
      </c>
      <c r="B311" s="11" t="s">
        <v>374</v>
      </c>
      <c r="C311" s="11"/>
      <c r="D311" s="34"/>
      <c r="E311" s="78">
        <v>8</v>
      </c>
      <c r="F311" s="31" t="s">
        <v>643</v>
      </c>
      <c r="G311" s="156">
        <v>1</v>
      </c>
      <c r="H311" s="66">
        <f>raadhus[[#This Row],[Count]]*raadhus[[#This Row],[Conv. Fact.]]</f>
        <v>8</v>
      </c>
      <c r="I311" s="114">
        <v>330.65</v>
      </c>
      <c r="J311" s="67">
        <v>39083</v>
      </c>
      <c r="K311" s="67">
        <v>39447</v>
      </c>
      <c r="L311" s="7">
        <f>SUMIF('LCA Data'!$B$2:$B$169,"="&amp;raadhus[[#This Row],[LCA Category]],'LCA Data'!$F$2:$F$169)</f>
        <v>0</v>
      </c>
      <c r="M311" s="79">
        <f>raadhus[[#This Row],[Eff. Mass (kg)]]*raadhus[[#This Row],[kg-CO2 Eqv. per kg]]</f>
        <v>0</v>
      </c>
    </row>
    <row r="312" spans="1:13">
      <c r="A312" s="10">
        <v>17012</v>
      </c>
      <c r="B312" s="11" t="s">
        <v>245</v>
      </c>
      <c r="C312" s="11"/>
      <c r="D312" s="34"/>
      <c r="E312" s="78">
        <v>3</v>
      </c>
      <c r="F312" s="31" t="s">
        <v>633</v>
      </c>
      <c r="G312" s="156">
        <v>3</v>
      </c>
      <c r="H312" s="66">
        <f>raadhus[[#This Row],[Count]]*raadhus[[#This Row],[Conv. Fact.]]</f>
        <v>9</v>
      </c>
      <c r="I312" s="114">
        <v>330</v>
      </c>
      <c r="J312" s="67">
        <v>39083</v>
      </c>
      <c r="K312" s="67">
        <v>39447</v>
      </c>
      <c r="L312" s="7">
        <f>SUMIF('LCA Data'!$B$2:$B$169,"="&amp;raadhus[[#This Row],[LCA Category]],'LCA Data'!$F$2:$F$169)</f>
        <v>0</v>
      </c>
      <c r="M312" s="79">
        <f>raadhus[[#This Row],[Eff. Mass (kg)]]*raadhus[[#This Row],[kg-CO2 Eqv. per kg]]</f>
        <v>0</v>
      </c>
    </row>
    <row r="313" spans="1:13">
      <c r="A313" s="22">
        <v>3040</v>
      </c>
      <c r="B313" s="44" t="s">
        <v>186</v>
      </c>
      <c r="C313" s="44"/>
      <c r="D313" s="22"/>
      <c r="E313" s="100">
        <v>8</v>
      </c>
      <c r="F313" s="65" t="s">
        <v>667</v>
      </c>
      <c r="G313" s="156"/>
      <c r="H313" s="66">
        <f>raadhus[[#This Row],[Count]]*raadhus[[#This Row],[Conv. Fact.]]</f>
        <v>0</v>
      </c>
      <c r="I313" s="117">
        <v>328</v>
      </c>
      <c r="J313" s="67">
        <v>39083</v>
      </c>
      <c r="K313" s="67">
        <v>39447</v>
      </c>
      <c r="L313" s="7">
        <f>SUMIF('LCA Data'!$B$2:$B$169,"="&amp;raadhus[[#This Row],[LCA Category]],'LCA Data'!$F$2:$F$169)</f>
        <v>0</v>
      </c>
      <c r="M313" s="79">
        <f>raadhus[[#This Row],[Eff. Mass (kg)]]*raadhus[[#This Row],[kg-CO2 Eqv. per kg]]</f>
        <v>0</v>
      </c>
    </row>
    <row r="314" spans="1:13">
      <c r="A314" s="10">
        <v>59056</v>
      </c>
      <c r="B314" s="11" t="s">
        <v>403</v>
      </c>
      <c r="C314" s="11"/>
      <c r="D314" s="34"/>
      <c r="E314" s="78">
        <v>6</v>
      </c>
      <c r="F314" s="31" t="s">
        <v>643</v>
      </c>
      <c r="G314" s="156">
        <v>0.9</v>
      </c>
      <c r="H314" s="66">
        <f>raadhus[[#This Row],[Count]]*raadhus[[#This Row],[Conv. Fact.]]</f>
        <v>5.4</v>
      </c>
      <c r="I314" s="114">
        <v>326.39999999999998</v>
      </c>
      <c r="J314" s="67">
        <v>39083</v>
      </c>
      <c r="K314" s="67">
        <v>39447</v>
      </c>
      <c r="L314" s="7">
        <f>SUMIF('LCA Data'!$B$2:$B$169,"="&amp;raadhus[[#This Row],[LCA Category]],'LCA Data'!$F$2:$F$169)</f>
        <v>0</v>
      </c>
      <c r="M314" s="79">
        <f>raadhus[[#This Row],[Eff. Mass (kg)]]*raadhus[[#This Row],[kg-CO2 Eqv. per kg]]</f>
        <v>0</v>
      </c>
    </row>
    <row r="315" spans="1:13">
      <c r="A315" s="10">
        <v>81141</v>
      </c>
      <c r="B315" s="11" t="s">
        <v>502</v>
      </c>
      <c r="C315" s="11"/>
      <c r="D315" s="34"/>
      <c r="E315" s="78">
        <v>2</v>
      </c>
      <c r="F315" s="31" t="s">
        <v>638</v>
      </c>
      <c r="G315" s="156"/>
      <c r="H315" s="66">
        <f>raadhus[[#This Row],[Count]]*raadhus[[#This Row],[Conv. Fact.]]</f>
        <v>0</v>
      </c>
      <c r="I315" s="114">
        <v>324.52</v>
      </c>
      <c r="J315" s="67">
        <v>39083</v>
      </c>
      <c r="K315" s="67">
        <v>39447</v>
      </c>
      <c r="L315" s="7">
        <f>SUMIF('LCA Data'!$B$2:$B$169,"="&amp;raadhus[[#This Row],[LCA Category]],'LCA Data'!$F$2:$F$169)</f>
        <v>0</v>
      </c>
      <c r="M315" s="79">
        <f>raadhus[[#This Row],[Eff. Mass (kg)]]*raadhus[[#This Row],[kg-CO2 Eqv. per kg]]</f>
        <v>0</v>
      </c>
    </row>
    <row r="316" spans="1:13">
      <c r="A316" s="10">
        <v>91112</v>
      </c>
      <c r="B316" s="11" t="s">
        <v>548</v>
      </c>
      <c r="C316" s="11"/>
      <c r="D316" s="34"/>
      <c r="E316" s="78">
        <v>12</v>
      </c>
      <c r="F316" s="31" t="s">
        <v>643</v>
      </c>
      <c r="G316" s="156">
        <v>2.5</v>
      </c>
      <c r="H316" s="66">
        <f>raadhus[[#This Row],[Count]]*raadhus[[#This Row],[Conv. Fact.]]</f>
        <v>30</v>
      </c>
      <c r="I316" s="114">
        <v>323.33999999999997</v>
      </c>
      <c r="J316" s="67">
        <v>39083</v>
      </c>
      <c r="K316" s="67">
        <v>39447</v>
      </c>
      <c r="L316" s="7">
        <f>SUMIF('LCA Data'!$B$2:$B$169,"="&amp;raadhus[[#This Row],[LCA Category]],'LCA Data'!$F$2:$F$169)</f>
        <v>0</v>
      </c>
      <c r="M316" s="79">
        <f>raadhus[[#This Row],[Eff. Mass (kg)]]*raadhus[[#This Row],[kg-CO2 Eqv. per kg]]</f>
        <v>0</v>
      </c>
    </row>
    <row r="317" spans="1:13">
      <c r="A317" s="10">
        <v>38119</v>
      </c>
      <c r="B317" s="11" t="s">
        <v>337</v>
      </c>
      <c r="C317" s="11"/>
      <c r="D317" s="34"/>
      <c r="E317" s="78">
        <v>6</v>
      </c>
      <c r="F317" s="31" t="s">
        <v>639</v>
      </c>
      <c r="G317" s="156">
        <v>4.5999999999999996</v>
      </c>
      <c r="H317" s="66">
        <f>raadhus[[#This Row],[Count]]*raadhus[[#This Row],[Conv. Fact.]]</f>
        <v>27.599999999999998</v>
      </c>
      <c r="I317" s="114">
        <v>323.33999999999997</v>
      </c>
      <c r="J317" s="67">
        <v>39083</v>
      </c>
      <c r="K317" s="67">
        <v>39447</v>
      </c>
      <c r="L317" s="7">
        <f>SUMIF('LCA Data'!$B$2:$B$169,"="&amp;raadhus[[#This Row],[LCA Category]],'LCA Data'!$F$2:$F$169)</f>
        <v>0</v>
      </c>
      <c r="M317" s="79">
        <f>raadhus[[#This Row],[Eff. Mass (kg)]]*raadhus[[#This Row],[kg-CO2 Eqv. per kg]]</f>
        <v>0</v>
      </c>
    </row>
    <row r="318" spans="1:13">
      <c r="A318" s="10">
        <v>86650</v>
      </c>
      <c r="B318" s="11" t="s">
        <v>529</v>
      </c>
      <c r="C318" s="11"/>
      <c r="D318" s="34"/>
      <c r="E318" s="78">
        <v>1</v>
      </c>
      <c r="F318" s="31" t="s">
        <v>636</v>
      </c>
      <c r="G318" s="156"/>
      <c r="H318" s="66">
        <f>raadhus[[#This Row],[Count]]*raadhus[[#This Row],[Conv. Fact.]]</f>
        <v>0</v>
      </c>
      <c r="I318" s="114">
        <v>322.57</v>
      </c>
      <c r="J318" s="67">
        <v>39083</v>
      </c>
      <c r="K318" s="67">
        <v>39447</v>
      </c>
      <c r="L318" s="7">
        <f>SUMIF('LCA Data'!$B$2:$B$169,"="&amp;raadhus[[#This Row],[LCA Category]],'LCA Data'!$F$2:$F$169)</f>
        <v>0</v>
      </c>
      <c r="M318" s="79">
        <f>raadhus[[#This Row],[Eff. Mass (kg)]]*raadhus[[#This Row],[kg-CO2 Eqv. per kg]]</f>
        <v>0</v>
      </c>
    </row>
    <row r="319" spans="1:13">
      <c r="A319" s="10">
        <v>36080</v>
      </c>
      <c r="B319" s="11" t="s">
        <v>315</v>
      </c>
      <c r="C319" s="11"/>
      <c r="D319" s="34"/>
      <c r="E319" s="78">
        <v>8</v>
      </c>
      <c r="F319" s="31" t="s">
        <v>639</v>
      </c>
      <c r="G319" s="156">
        <v>3</v>
      </c>
      <c r="H319" s="66">
        <f>raadhus[[#This Row],[Count]]*raadhus[[#This Row],[Conv. Fact.]]</f>
        <v>24</v>
      </c>
      <c r="I319" s="114">
        <v>320.16000000000003</v>
      </c>
      <c r="J319" s="67">
        <v>39083</v>
      </c>
      <c r="K319" s="67">
        <v>39447</v>
      </c>
      <c r="L319" s="7">
        <f>SUMIF('LCA Data'!$B$2:$B$169,"="&amp;raadhus[[#This Row],[LCA Category]],'LCA Data'!$F$2:$F$169)</f>
        <v>0</v>
      </c>
      <c r="M319" s="79">
        <f>raadhus[[#This Row],[Eff. Mass (kg)]]*raadhus[[#This Row],[kg-CO2 Eqv. per kg]]</f>
        <v>0</v>
      </c>
    </row>
    <row r="320" spans="1:13">
      <c r="A320" s="63">
        <v>46.1</v>
      </c>
      <c r="B320" s="46" t="s">
        <v>113</v>
      </c>
      <c r="C320" s="46"/>
      <c r="D320" s="72"/>
      <c r="E320" s="98">
        <v>2</v>
      </c>
      <c r="F320" s="31" t="s">
        <v>650</v>
      </c>
      <c r="G320" s="156"/>
      <c r="H320" s="66">
        <f>raadhus[[#This Row],[Count]]*raadhus[[#This Row],[Conv. Fact.]]</f>
        <v>0</v>
      </c>
      <c r="I320" s="117">
        <v>320</v>
      </c>
      <c r="J320" s="67">
        <v>39083</v>
      </c>
      <c r="K320" s="67">
        <v>39447</v>
      </c>
      <c r="L320" s="7">
        <f>SUMIF('LCA Data'!$B$2:$B$169,"="&amp;raadhus[[#This Row],[LCA Category]],'LCA Data'!$F$2:$F$169)</f>
        <v>0</v>
      </c>
      <c r="M320" s="49">
        <f>raadhus[[#This Row],[Eff. Mass (kg)]]*raadhus[[#This Row],[kg-CO2 Eqv. per kg]]</f>
        <v>0</v>
      </c>
    </row>
    <row r="321" spans="1:13">
      <c r="A321" s="63">
        <v>133.19999999999999</v>
      </c>
      <c r="B321" s="46" t="s">
        <v>43</v>
      </c>
      <c r="C321" s="46"/>
      <c r="D321" s="72"/>
      <c r="E321" s="98">
        <v>23</v>
      </c>
      <c r="F321" s="31" t="s">
        <v>655</v>
      </c>
      <c r="G321" s="156"/>
      <c r="H321" s="66">
        <f>raadhus[[#This Row],[Count]]*raadhus[[#This Row],[Conv. Fact.]]</f>
        <v>0</v>
      </c>
      <c r="I321" s="117">
        <v>316</v>
      </c>
      <c r="J321" s="67">
        <v>39083</v>
      </c>
      <c r="K321" s="67">
        <v>39447</v>
      </c>
      <c r="L321" s="7">
        <f>SUMIF('LCA Data'!$B$2:$B$169,"="&amp;raadhus[[#This Row],[LCA Category]],'LCA Data'!$F$2:$F$169)</f>
        <v>0</v>
      </c>
      <c r="M321" s="49">
        <f>raadhus[[#This Row],[Eff. Mass (kg)]]*raadhus[[#This Row],[kg-CO2 Eqv. per kg]]</f>
        <v>0</v>
      </c>
    </row>
    <row r="322" spans="1:13">
      <c r="A322" s="10" t="s">
        <v>223</v>
      </c>
      <c r="B322" s="11" t="s">
        <v>627</v>
      </c>
      <c r="C322" s="11"/>
      <c r="D322" s="34"/>
      <c r="E322" s="78">
        <v>2</v>
      </c>
      <c r="F322" s="31" t="s">
        <v>638</v>
      </c>
      <c r="G322" s="156">
        <v>1.94</v>
      </c>
      <c r="H322" s="66">
        <f>raadhus[[#This Row],[Count]]*raadhus[[#This Row],[Conv. Fact.]]</f>
        <v>3.88</v>
      </c>
      <c r="I322" s="114">
        <v>314.35000000000002</v>
      </c>
      <c r="J322" s="67">
        <v>39083</v>
      </c>
      <c r="K322" s="67">
        <v>39447</v>
      </c>
      <c r="L322" s="7">
        <f>SUMIF('LCA Data'!$B$2:$B$169,"="&amp;raadhus[[#This Row],[LCA Category]],'LCA Data'!$F$2:$F$169)</f>
        <v>0</v>
      </c>
      <c r="M322" s="79">
        <f>raadhus[[#This Row],[Eff. Mass (kg)]]*raadhus[[#This Row],[kg-CO2 Eqv. per kg]]</f>
        <v>0</v>
      </c>
    </row>
    <row r="323" spans="1:13">
      <c r="A323" s="10" t="s">
        <v>216</v>
      </c>
      <c r="B323" s="11" t="s">
        <v>620</v>
      </c>
      <c r="C323" s="11"/>
      <c r="D323" s="34"/>
      <c r="E323" s="78">
        <v>3</v>
      </c>
      <c r="F323" s="31" t="s">
        <v>638</v>
      </c>
      <c r="G323" s="156"/>
      <c r="H323" s="66">
        <f>raadhus[[#This Row],[Count]]*raadhus[[#This Row],[Conv. Fact.]]</f>
        <v>0</v>
      </c>
      <c r="I323" s="114">
        <v>314.25</v>
      </c>
      <c r="J323" s="67">
        <v>39083</v>
      </c>
      <c r="K323" s="67">
        <v>39447</v>
      </c>
      <c r="L323" s="7">
        <f>SUMIF('LCA Data'!$B$2:$B$169,"="&amp;raadhus[[#This Row],[LCA Category]],'LCA Data'!$F$2:$F$169)</f>
        <v>0</v>
      </c>
      <c r="M323" s="79">
        <f>raadhus[[#This Row],[Eff. Mass (kg)]]*raadhus[[#This Row],[kg-CO2 Eqv. per kg]]</f>
        <v>0</v>
      </c>
    </row>
    <row r="324" spans="1:13">
      <c r="A324" s="63">
        <v>104.1</v>
      </c>
      <c r="B324" s="46" t="s">
        <v>26</v>
      </c>
      <c r="C324" s="46"/>
      <c r="D324" s="72"/>
      <c r="E324" s="98">
        <v>2</v>
      </c>
      <c r="F324" s="31" t="s">
        <v>650</v>
      </c>
      <c r="G324" s="156"/>
      <c r="H324" s="66">
        <f>raadhus[[#This Row],[Count]]*raadhus[[#This Row],[Conv. Fact.]]</f>
        <v>0</v>
      </c>
      <c r="I324" s="117">
        <v>310</v>
      </c>
      <c r="J324" s="67">
        <v>39083</v>
      </c>
      <c r="K324" s="67">
        <v>39447</v>
      </c>
      <c r="L324" s="7">
        <f>SUMIF('LCA Data'!$B$2:$B$169,"="&amp;raadhus[[#This Row],[LCA Category]],'LCA Data'!$F$2:$F$169)</f>
        <v>0</v>
      </c>
      <c r="M324" s="49">
        <f>raadhus[[#This Row],[Eff. Mass (kg)]]*raadhus[[#This Row],[kg-CO2 Eqv. per kg]]</f>
        <v>0</v>
      </c>
    </row>
    <row r="325" spans="1:13">
      <c r="A325" s="10">
        <v>95068</v>
      </c>
      <c r="B325" s="11" t="s">
        <v>586</v>
      </c>
      <c r="C325" s="11"/>
      <c r="D325" s="34"/>
      <c r="E325" s="78">
        <v>2</v>
      </c>
      <c r="F325" s="31" t="s">
        <v>638</v>
      </c>
      <c r="G325" s="156"/>
      <c r="H325" s="66">
        <f>raadhus[[#This Row],[Count]]*raadhus[[#This Row],[Conv. Fact.]]</f>
        <v>0</v>
      </c>
      <c r="I325" s="114">
        <v>309.25</v>
      </c>
      <c r="J325" s="67">
        <v>39083</v>
      </c>
      <c r="K325" s="67">
        <v>39447</v>
      </c>
      <c r="L325" s="7">
        <f>SUMIF('LCA Data'!$B$2:$B$169,"="&amp;raadhus[[#This Row],[LCA Category]],'LCA Data'!$F$2:$F$169)</f>
        <v>0</v>
      </c>
      <c r="M325" s="79">
        <f>raadhus[[#This Row],[Eff. Mass (kg)]]*raadhus[[#This Row],[kg-CO2 Eqv. per kg]]</f>
        <v>0</v>
      </c>
    </row>
    <row r="326" spans="1:13">
      <c r="A326" s="10">
        <v>95067</v>
      </c>
      <c r="B326" s="11" t="s">
        <v>585</v>
      </c>
      <c r="C326" s="11"/>
      <c r="D326" s="34"/>
      <c r="E326" s="78">
        <v>2</v>
      </c>
      <c r="F326" s="31" t="s">
        <v>638</v>
      </c>
      <c r="G326" s="156"/>
      <c r="H326" s="66">
        <f>raadhus[[#This Row],[Count]]*raadhus[[#This Row],[Conv. Fact.]]</f>
        <v>0</v>
      </c>
      <c r="I326" s="114">
        <v>309.23</v>
      </c>
      <c r="J326" s="67">
        <v>39083</v>
      </c>
      <c r="K326" s="67">
        <v>39447</v>
      </c>
      <c r="L326" s="7">
        <f>SUMIF('LCA Data'!$B$2:$B$169,"="&amp;raadhus[[#This Row],[LCA Category]],'LCA Data'!$F$2:$F$169)</f>
        <v>0</v>
      </c>
      <c r="M326" s="79">
        <f>raadhus[[#This Row],[Eff. Mass (kg)]]*raadhus[[#This Row],[kg-CO2 Eqv. per kg]]</f>
        <v>0</v>
      </c>
    </row>
    <row r="327" spans="1:13">
      <c r="A327" s="10">
        <v>36176</v>
      </c>
      <c r="B327" s="11" t="s">
        <v>324</v>
      </c>
      <c r="C327" s="11"/>
      <c r="D327" s="34"/>
      <c r="E327" s="78">
        <v>3</v>
      </c>
      <c r="F327" s="31" t="s">
        <v>631</v>
      </c>
      <c r="G327" s="156">
        <v>1.88</v>
      </c>
      <c r="H327" s="66">
        <f>raadhus[[#This Row],[Count]]*raadhus[[#This Row],[Conv. Fact.]]</f>
        <v>5.64</v>
      </c>
      <c r="I327" s="114">
        <v>308.55</v>
      </c>
      <c r="J327" s="67">
        <v>39083</v>
      </c>
      <c r="K327" s="67">
        <v>39447</v>
      </c>
      <c r="L327" s="7">
        <f>SUMIF('LCA Data'!$B$2:$B$169,"="&amp;raadhus[[#This Row],[LCA Category]],'LCA Data'!$F$2:$F$169)</f>
        <v>0</v>
      </c>
      <c r="M327" s="79">
        <f>raadhus[[#This Row],[Eff. Mass (kg)]]*raadhus[[#This Row],[kg-CO2 Eqv. per kg]]</f>
        <v>0</v>
      </c>
    </row>
    <row r="328" spans="1:13">
      <c r="A328" s="10">
        <v>55248</v>
      </c>
      <c r="B328" s="11" t="s">
        <v>380</v>
      </c>
      <c r="C328" s="11"/>
      <c r="D328" s="34"/>
      <c r="E328" s="78">
        <v>3</v>
      </c>
      <c r="F328" s="31" t="s">
        <v>639</v>
      </c>
      <c r="G328" s="156">
        <v>3</v>
      </c>
      <c r="H328" s="66">
        <f>raadhus[[#This Row],[Count]]*raadhus[[#This Row],[Conv. Fact.]]</f>
        <v>9</v>
      </c>
      <c r="I328" s="114">
        <v>308.37</v>
      </c>
      <c r="J328" s="67">
        <v>39083</v>
      </c>
      <c r="K328" s="67">
        <v>39447</v>
      </c>
      <c r="L328" s="7">
        <f>SUMIF('LCA Data'!$B$2:$B$169,"="&amp;raadhus[[#This Row],[LCA Category]],'LCA Data'!$F$2:$F$169)</f>
        <v>0</v>
      </c>
      <c r="M328" s="79">
        <f>raadhus[[#This Row],[Eff. Mass (kg)]]*raadhus[[#This Row],[kg-CO2 Eqv. per kg]]</f>
        <v>0</v>
      </c>
    </row>
    <row r="329" spans="1:13">
      <c r="A329" s="63">
        <v>49.1</v>
      </c>
      <c r="B329" s="46" t="s">
        <v>117</v>
      </c>
      <c r="C329" s="46"/>
      <c r="D329" s="72"/>
      <c r="E329" s="98">
        <v>2</v>
      </c>
      <c r="F329" s="31" t="s">
        <v>650</v>
      </c>
      <c r="G329" s="156"/>
      <c r="H329" s="66">
        <f>raadhus[[#This Row],[Count]]*raadhus[[#This Row],[Conv. Fact.]]</f>
        <v>0</v>
      </c>
      <c r="I329" s="117">
        <v>300</v>
      </c>
      <c r="J329" s="67">
        <v>39083</v>
      </c>
      <c r="K329" s="67">
        <v>39447</v>
      </c>
      <c r="L329" s="7">
        <f>SUMIF('LCA Data'!$B$2:$B$169,"="&amp;raadhus[[#This Row],[LCA Category]],'LCA Data'!$F$2:$F$169)</f>
        <v>0</v>
      </c>
      <c r="M329" s="49">
        <f>raadhus[[#This Row],[Eff. Mass (kg)]]*raadhus[[#This Row],[kg-CO2 Eqv. per kg]]</f>
        <v>0</v>
      </c>
    </row>
    <row r="330" spans="1:13">
      <c r="A330" s="63">
        <v>69.099999999999994</v>
      </c>
      <c r="B330" s="46" t="s">
        <v>129</v>
      </c>
      <c r="C330" s="46"/>
      <c r="D330" s="72"/>
      <c r="E330" s="98">
        <v>4</v>
      </c>
      <c r="F330" s="31" t="s">
        <v>650</v>
      </c>
      <c r="G330" s="156"/>
      <c r="H330" s="66">
        <f>raadhus[[#This Row],[Count]]*raadhus[[#This Row],[Conv. Fact.]]</f>
        <v>0</v>
      </c>
      <c r="I330" s="117">
        <v>300</v>
      </c>
      <c r="J330" s="67">
        <v>39083</v>
      </c>
      <c r="K330" s="67">
        <v>39447</v>
      </c>
      <c r="L330" s="7">
        <f>SUMIF('LCA Data'!$B$2:$B$169,"="&amp;raadhus[[#This Row],[LCA Category]],'LCA Data'!$F$2:$F$169)</f>
        <v>0</v>
      </c>
      <c r="M330" s="49">
        <f>raadhus[[#This Row],[Eff. Mass (kg)]]*raadhus[[#This Row],[kg-CO2 Eqv. per kg]]</f>
        <v>0</v>
      </c>
    </row>
    <row r="331" spans="1:13">
      <c r="A331" s="10">
        <v>91104</v>
      </c>
      <c r="B331" s="11" t="s">
        <v>547</v>
      </c>
      <c r="C331" s="11"/>
      <c r="D331" s="34"/>
      <c r="E331" s="78">
        <v>8</v>
      </c>
      <c r="F331" s="31" t="s">
        <v>643</v>
      </c>
      <c r="G331" s="156">
        <v>2</v>
      </c>
      <c r="H331" s="66">
        <f>raadhus[[#This Row],[Count]]*raadhus[[#This Row],[Conv. Fact.]]</f>
        <v>16</v>
      </c>
      <c r="I331" s="114">
        <v>295.63</v>
      </c>
      <c r="J331" s="67">
        <v>39083</v>
      </c>
      <c r="K331" s="67">
        <v>39447</v>
      </c>
      <c r="L331" s="7">
        <f>SUMIF('LCA Data'!$B$2:$B$169,"="&amp;raadhus[[#This Row],[LCA Category]],'LCA Data'!$F$2:$F$169)</f>
        <v>0</v>
      </c>
      <c r="M331" s="79">
        <f>raadhus[[#This Row],[Eff. Mass (kg)]]*raadhus[[#This Row],[kg-CO2 Eqv. per kg]]</f>
        <v>0</v>
      </c>
    </row>
    <row r="332" spans="1:13">
      <c r="A332" s="10">
        <v>86651</v>
      </c>
      <c r="B332" s="11" t="s">
        <v>530</v>
      </c>
      <c r="C332" s="11"/>
      <c r="D332" s="34"/>
      <c r="E332" s="78">
        <v>1</v>
      </c>
      <c r="F332" s="31" t="s">
        <v>636</v>
      </c>
      <c r="G332" s="156"/>
      <c r="H332" s="66">
        <f>raadhus[[#This Row],[Count]]*raadhus[[#This Row],[Conv. Fact.]]</f>
        <v>0</v>
      </c>
      <c r="I332" s="114">
        <v>294.35000000000002</v>
      </c>
      <c r="J332" s="67">
        <v>39083</v>
      </c>
      <c r="K332" s="67">
        <v>39447</v>
      </c>
      <c r="L332" s="7">
        <f>SUMIF('LCA Data'!$B$2:$B$169,"="&amp;raadhus[[#This Row],[LCA Category]],'LCA Data'!$F$2:$F$169)</f>
        <v>0</v>
      </c>
      <c r="M332" s="79">
        <f>raadhus[[#This Row],[Eff. Mass (kg)]]*raadhus[[#This Row],[kg-CO2 Eqv. per kg]]</f>
        <v>0</v>
      </c>
    </row>
    <row r="333" spans="1:13">
      <c r="A333" s="10">
        <v>38074</v>
      </c>
      <c r="B333" s="11" t="s">
        <v>334</v>
      </c>
      <c r="C333" s="11"/>
      <c r="D333" s="34"/>
      <c r="E333" s="78">
        <v>6</v>
      </c>
      <c r="F333" s="31" t="s">
        <v>639</v>
      </c>
      <c r="G333" s="156">
        <v>2.9</v>
      </c>
      <c r="H333" s="66">
        <f>raadhus[[#This Row],[Count]]*raadhus[[#This Row],[Conv. Fact.]]</f>
        <v>17.399999999999999</v>
      </c>
      <c r="I333" s="114">
        <v>293.5</v>
      </c>
      <c r="J333" s="67">
        <v>39083</v>
      </c>
      <c r="K333" s="67">
        <v>39447</v>
      </c>
      <c r="L333" s="7">
        <f>SUMIF('LCA Data'!$B$2:$B$169,"="&amp;raadhus[[#This Row],[LCA Category]],'LCA Data'!$F$2:$F$169)</f>
        <v>0</v>
      </c>
      <c r="M333" s="79">
        <f>raadhus[[#This Row],[Eff. Mass (kg)]]*raadhus[[#This Row],[kg-CO2 Eqv. per kg]]</f>
        <v>0</v>
      </c>
    </row>
    <row r="334" spans="1:13">
      <c r="A334" s="10">
        <v>59118</v>
      </c>
      <c r="B334" s="11" t="s">
        <v>405</v>
      </c>
      <c r="C334" s="11"/>
      <c r="D334" s="34"/>
      <c r="E334" s="78">
        <v>1</v>
      </c>
      <c r="F334" s="31" t="s">
        <v>643</v>
      </c>
      <c r="G334" s="156">
        <v>5</v>
      </c>
      <c r="H334" s="66">
        <f>raadhus[[#This Row],[Count]]*raadhus[[#This Row],[Conv. Fact.]]</f>
        <v>5</v>
      </c>
      <c r="I334" s="114">
        <v>292.82</v>
      </c>
      <c r="J334" s="67">
        <v>39083</v>
      </c>
      <c r="K334" s="67">
        <v>39447</v>
      </c>
      <c r="L334" s="7">
        <f>SUMIF('LCA Data'!$B$2:$B$169,"="&amp;raadhus[[#This Row],[LCA Category]],'LCA Data'!$F$2:$F$169)</f>
        <v>0</v>
      </c>
      <c r="M334" s="79">
        <f>raadhus[[#This Row],[Eff. Mass (kg)]]*raadhus[[#This Row],[kg-CO2 Eqv. per kg]]</f>
        <v>0</v>
      </c>
    </row>
    <row r="335" spans="1:13">
      <c r="A335" s="10">
        <v>35174</v>
      </c>
      <c r="B335" s="11" t="s">
        <v>312</v>
      </c>
      <c r="C335" s="11"/>
      <c r="D335" s="34"/>
      <c r="E335" s="78">
        <v>2</v>
      </c>
      <c r="F335" s="31" t="s">
        <v>643</v>
      </c>
      <c r="G335" s="156">
        <v>1</v>
      </c>
      <c r="H335" s="66">
        <f>raadhus[[#This Row],[Count]]*raadhus[[#This Row],[Conv. Fact.]]</f>
        <v>2</v>
      </c>
      <c r="I335" s="114">
        <v>292.39999999999998</v>
      </c>
      <c r="J335" s="67">
        <v>39083</v>
      </c>
      <c r="K335" s="67">
        <v>39447</v>
      </c>
      <c r="L335" s="7">
        <f>SUMIF('LCA Data'!$B$2:$B$169,"="&amp;raadhus[[#This Row],[LCA Category]],'LCA Data'!$F$2:$F$169)</f>
        <v>0</v>
      </c>
      <c r="M335" s="79">
        <f>raadhus[[#This Row],[Eff. Mass (kg)]]*raadhus[[#This Row],[kg-CO2 Eqv. per kg]]</f>
        <v>0</v>
      </c>
    </row>
    <row r="336" spans="1:13">
      <c r="A336" s="10">
        <v>96047</v>
      </c>
      <c r="B336" s="11" t="s">
        <v>593</v>
      </c>
      <c r="C336" s="11"/>
      <c r="D336" s="34"/>
      <c r="E336" s="78">
        <v>7</v>
      </c>
      <c r="F336" s="31" t="s">
        <v>638</v>
      </c>
      <c r="G336" s="156"/>
      <c r="H336" s="66">
        <f>raadhus[[#This Row],[Count]]*raadhus[[#This Row],[Conv. Fact.]]</f>
        <v>0</v>
      </c>
      <c r="I336" s="114">
        <v>291.24</v>
      </c>
      <c r="J336" s="67">
        <v>39083</v>
      </c>
      <c r="K336" s="67">
        <v>39447</v>
      </c>
      <c r="L336" s="7">
        <f>SUMIF('LCA Data'!$B$2:$B$169,"="&amp;raadhus[[#This Row],[LCA Category]],'LCA Data'!$F$2:$F$169)</f>
        <v>0</v>
      </c>
      <c r="M336" s="79">
        <f>raadhus[[#This Row],[Eff. Mass (kg)]]*raadhus[[#This Row],[kg-CO2 Eqv. per kg]]</f>
        <v>0</v>
      </c>
    </row>
    <row r="337" spans="1:13">
      <c r="A337" s="10">
        <v>98349</v>
      </c>
      <c r="B337" s="11" t="s">
        <v>607</v>
      </c>
      <c r="C337" s="11"/>
      <c r="D337" s="34"/>
      <c r="E337" s="78">
        <v>10.199999999999999</v>
      </c>
      <c r="F337" s="31" t="s">
        <v>637</v>
      </c>
      <c r="G337" s="156">
        <v>1</v>
      </c>
      <c r="H337" s="66">
        <f>raadhus[[#This Row],[Count]]*raadhus[[#This Row],[Conv. Fact.]]</f>
        <v>10.199999999999999</v>
      </c>
      <c r="I337" s="114">
        <v>290.7</v>
      </c>
      <c r="J337" s="67">
        <v>39083</v>
      </c>
      <c r="K337" s="67">
        <v>39447</v>
      </c>
      <c r="L337" s="7">
        <f>SUMIF('LCA Data'!$B$2:$B$169,"="&amp;raadhus[[#This Row],[LCA Category]],'LCA Data'!$F$2:$F$169)</f>
        <v>0</v>
      </c>
      <c r="M337" s="79">
        <f>raadhus[[#This Row],[Eff. Mass (kg)]]*raadhus[[#This Row],[kg-CO2 Eqv. per kg]]</f>
        <v>0</v>
      </c>
    </row>
    <row r="338" spans="1:13">
      <c r="A338" s="10">
        <v>66112</v>
      </c>
      <c r="B338" s="11" t="s">
        <v>445</v>
      </c>
      <c r="C338" s="11"/>
      <c r="D338" s="34"/>
      <c r="E338" s="78">
        <v>5</v>
      </c>
      <c r="F338" s="31" t="s">
        <v>643</v>
      </c>
      <c r="G338" s="156">
        <v>1</v>
      </c>
      <c r="H338" s="66">
        <f>raadhus[[#This Row],[Count]]*raadhus[[#This Row],[Conv. Fact.]]</f>
        <v>5</v>
      </c>
      <c r="I338" s="114">
        <v>288.57</v>
      </c>
      <c r="J338" s="67">
        <v>39083</v>
      </c>
      <c r="K338" s="67">
        <v>39447</v>
      </c>
      <c r="L338" s="7">
        <f>SUMIF('LCA Data'!$B$2:$B$169,"="&amp;raadhus[[#This Row],[LCA Category]],'LCA Data'!$F$2:$F$169)</f>
        <v>0</v>
      </c>
      <c r="M338" s="79">
        <f>raadhus[[#This Row],[Eff. Mass (kg)]]*raadhus[[#This Row],[kg-CO2 Eqv. per kg]]</f>
        <v>0</v>
      </c>
    </row>
    <row r="339" spans="1:13">
      <c r="A339" s="10">
        <v>96519</v>
      </c>
      <c r="B339" s="11" t="s">
        <v>597</v>
      </c>
      <c r="C339" s="11"/>
      <c r="D339" s="34"/>
      <c r="E339" s="78">
        <v>1</v>
      </c>
      <c r="F339" s="31" t="s">
        <v>641</v>
      </c>
      <c r="G339" s="156"/>
      <c r="H339" s="66">
        <f>raadhus[[#This Row],[Count]]*raadhus[[#This Row],[Conv. Fact.]]</f>
        <v>0</v>
      </c>
      <c r="I339" s="114">
        <v>287.60000000000002</v>
      </c>
      <c r="J339" s="67">
        <v>39083</v>
      </c>
      <c r="K339" s="67">
        <v>39447</v>
      </c>
      <c r="L339" s="7">
        <f>SUMIF('LCA Data'!$B$2:$B$169,"="&amp;raadhus[[#This Row],[LCA Category]],'LCA Data'!$F$2:$F$169)</f>
        <v>0</v>
      </c>
      <c r="M339" s="79">
        <f>raadhus[[#This Row],[Eff. Mass (kg)]]*raadhus[[#This Row],[kg-CO2 Eqv. per kg]]</f>
        <v>0</v>
      </c>
    </row>
    <row r="340" spans="1:13">
      <c r="A340" s="10">
        <v>93082</v>
      </c>
      <c r="B340" s="11" t="s">
        <v>565</v>
      </c>
      <c r="C340" s="11"/>
      <c r="D340" s="34"/>
      <c r="E340" s="78">
        <v>3</v>
      </c>
      <c r="F340" s="31" t="s">
        <v>643</v>
      </c>
      <c r="G340" s="156">
        <v>2</v>
      </c>
      <c r="H340" s="66">
        <f>raadhus[[#This Row],[Count]]*raadhus[[#This Row],[Conv. Fact.]]</f>
        <v>6</v>
      </c>
      <c r="I340" s="114">
        <v>281.52</v>
      </c>
      <c r="J340" s="67">
        <v>39083</v>
      </c>
      <c r="K340" s="67">
        <v>39447</v>
      </c>
      <c r="L340" s="7">
        <f>SUMIF('LCA Data'!$B$2:$B$169,"="&amp;raadhus[[#This Row],[LCA Category]],'LCA Data'!$F$2:$F$169)</f>
        <v>0</v>
      </c>
      <c r="M340" s="79">
        <f>raadhus[[#This Row],[Eff. Mass (kg)]]*raadhus[[#This Row],[kg-CO2 Eqv. per kg]]</f>
        <v>0</v>
      </c>
    </row>
    <row r="341" spans="1:13">
      <c r="A341" s="10">
        <v>94371</v>
      </c>
      <c r="B341" s="11" t="s">
        <v>583</v>
      </c>
      <c r="C341" s="11"/>
      <c r="D341" s="34"/>
      <c r="E341" s="78">
        <v>2</v>
      </c>
      <c r="F341" s="31" t="s">
        <v>638</v>
      </c>
      <c r="G341" s="156">
        <v>15</v>
      </c>
      <c r="H341" s="66">
        <f>raadhus[[#This Row],[Count]]*raadhus[[#This Row],[Conv. Fact.]]</f>
        <v>30</v>
      </c>
      <c r="I341" s="114">
        <v>281.35000000000002</v>
      </c>
      <c r="J341" s="67">
        <v>39083</v>
      </c>
      <c r="K341" s="67">
        <v>39447</v>
      </c>
      <c r="L341" s="7">
        <f>SUMIF('LCA Data'!$B$2:$B$169,"="&amp;raadhus[[#This Row],[LCA Category]],'LCA Data'!$F$2:$F$169)</f>
        <v>0</v>
      </c>
      <c r="M341" s="79">
        <f>raadhus[[#This Row],[Eff. Mass (kg)]]*raadhus[[#This Row],[kg-CO2 Eqv. per kg]]</f>
        <v>0</v>
      </c>
    </row>
    <row r="342" spans="1:13">
      <c r="A342" s="10">
        <v>55225</v>
      </c>
      <c r="B342" s="11" t="s">
        <v>379</v>
      </c>
      <c r="C342" s="11"/>
      <c r="D342" s="34"/>
      <c r="E342" s="78">
        <v>8</v>
      </c>
      <c r="F342" s="31" t="s">
        <v>631</v>
      </c>
      <c r="G342" s="156">
        <v>0.8</v>
      </c>
      <c r="H342" s="66">
        <f>raadhus[[#This Row],[Count]]*raadhus[[#This Row],[Conv. Fact.]]</f>
        <v>6.4</v>
      </c>
      <c r="I342" s="114">
        <v>278.8</v>
      </c>
      <c r="J342" s="67">
        <v>39083</v>
      </c>
      <c r="K342" s="67">
        <v>39447</v>
      </c>
      <c r="L342" s="7">
        <f>SUMIF('LCA Data'!$B$2:$B$169,"="&amp;raadhus[[#This Row],[LCA Category]],'LCA Data'!$F$2:$F$169)</f>
        <v>0</v>
      </c>
      <c r="M342" s="79">
        <f>raadhus[[#This Row],[Eff. Mass (kg)]]*raadhus[[#This Row],[kg-CO2 Eqv. per kg]]</f>
        <v>0</v>
      </c>
    </row>
    <row r="343" spans="1:13">
      <c r="A343" s="10">
        <v>55259</v>
      </c>
      <c r="B343" s="11" t="s">
        <v>382</v>
      </c>
      <c r="C343" s="11"/>
      <c r="D343" s="34"/>
      <c r="E343" s="78">
        <v>6</v>
      </c>
      <c r="F343" s="31" t="s">
        <v>631</v>
      </c>
      <c r="G343" s="156">
        <v>1.2</v>
      </c>
      <c r="H343" s="66">
        <f>raadhus[[#This Row],[Count]]*raadhus[[#This Row],[Conv. Fact.]]</f>
        <v>7.1999999999999993</v>
      </c>
      <c r="I343" s="114">
        <v>278.66000000000003</v>
      </c>
      <c r="J343" s="67">
        <v>39083</v>
      </c>
      <c r="K343" s="67">
        <v>39447</v>
      </c>
      <c r="L343" s="7">
        <f>SUMIF('LCA Data'!$B$2:$B$169,"="&amp;raadhus[[#This Row],[LCA Category]],'LCA Data'!$F$2:$F$169)</f>
        <v>0</v>
      </c>
      <c r="M343" s="79">
        <f>raadhus[[#This Row],[Eff. Mass (kg)]]*raadhus[[#This Row],[kg-CO2 Eqv. per kg]]</f>
        <v>0</v>
      </c>
    </row>
    <row r="344" spans="1:13">
      <c r="A344" s="63">
        <v>9.1</v>
      </c>
      <c r="B344" s="46" t="s">
        <v>151</v>
      </c>
      <c r="C344" s="46"/>
      <c r="D344" s="72"/>
      <c r="E344" s="98">
        <v>2</v>
      </c>
      <c r="F344" s="31" t="s">
        <v>650</v>
      </c>
      <c r="G344" s="156"/>
      <c r="H344" s="66">
        <f>raadhus[[#This Row],[Count]]*raadhus[[#This Row],[Conv. Fact.]]</f>
        <v>0</v>
      </c>
      <c r="I344" s="117">
        <v>278</v>
      </c>
      <c r="J344" s="67">
        <v>39083</v>
      </c>
      <c r="K344" s="67">
        <v>39447</v>
      </c>
      <c r="L344" s="7">
        <f>SUMIF('LCA Data'!$B$2:$B$169,"="&amp;raadhus[[#This Row],[LCA Category]],'LCA Data'!$F$2:$F$169)</f>
        <v>0</v>
      </c>
      <c r="M344" s="49">
        <f>raadhus[[#This Row],[Eff. Mass (kg)]]*raadhus[[#This Row],[kg-CO2 Eqv. per kg]]</f>
        <v>0</v>
      </c>
    </row>
    <row r="345" spans="1:13">
      <c r="A345" s="10">
        <v>36136</v>
      </c>
      <c r="B345" s="11" t="s">
        <v>320</v>
      </c>
      <c r="C345" s="11"/>
      <c r="D345" s="34"/>
      <c r="E345" s="78">
        <v>6</v>
      </c>
      <c r="F345" s="31" t="s">
        <v>631</v>
      </c>
      <c r="G345" s="156"/>
      <c r="H345" s="66">
        <f>raadhus[[#This Row],[Count]]*raadhus[[#This Row],[Conv. Fact.]]</f>
        <v>0</v>
      </c>
      <c r="I345" s="114">
        <v>277.8</v>
      </c>
      <c r="J345" s="67">
        <v>39083</v>
      </c>
      <c r="K345" s="67">
        <v>39447</v>
      </c>
      <c r="L345" s="7">
        <f>SUMIF('LCA Data'!$B$2:$B$169,"="&amp;raadhus[[#This Row],[LCA Category]],'LCA Data'!$F$2:$F$169)</f>
        <v>0</v>
      </c>
      <c r="M345" s="79">
        <f>raadhus[[#This Row],[Eff. Mass (kg)]]*raadhus[[#This Row],[kg-CO2 Eqv. per kg]]</f>
        <v>0</v>
      </c>
    </row>
    <row r="346" spans="1:13">
      <c r="A346" s="10">
        <v>36137</v>
      </c>
      <c r="B346" s="11" t="s">
        <v>321</v>
      </c>
      <c r="C346" s="11"/>
      <c r="D346" s="34"/>
      <c r="E346" s="78">
        <v>6</v>
      </c>
      <c r="F346" s="31" t="s">
        <v>631</v>
      </c>
      <c r="G346" s="156"/>
      <c r="H346" s="66">
        <f>raadhus[[#This Row],[Count]]*raadhus[[#This Row],[Conv. Fact.]]</f>
        <v>0</v>
      </c>
      <c r="I346" s="114">
        <v>277.8</v>
      </c>
      <c r="J346" s="67">
        <v>39083</v>
      </c>
      <c r="K346" s="67">
        <v>39447</v>
      </c>
      <c r="L346" s="7">
        <f>SUMIF('LCA Data'!$B$2:$B$169,"="&amp;raadhus[[#This Row],[LCA Category]],'LCA Data'!$F$2:$F$169)</f>
        <v>0</v>
      </c>
      <c r="M346" s="79">
        <f>raadhus[[#This Row],[Eff. Mass (kg)]]*raadhus[[#This Row],[kg-CO2 Eqv. per kg]]</f>
        <v>0</v>
      </c>
    </row>
    <row r="347" spans="1:13">
      <c r="A347" s="10" t="s">
        <v>214</v>
      </c>
      <c r="B347" s="11" t="s">
        <v>618</v>
      </c>
      <c r="C347" s="11"/>
      <c r="D347" s="34"/>
      <c r="E347" s="78">
        <v>1</v>
      </c>
      <c r="F347" s="31" t="s">
        <v>638</v>
      </c>
      <c r="G347" s="156"/>
      <c r="H347" s="66">
        <f>raadhus[[#This Row],[Count]]*raadhus[[#This Row],[Conv. Fact.]]</f>
        <v>0</v>
      </c>
      <c r="I347" s="114">
        <v>276.25</v>
      </c>
      <c r="J347" s="67">
        <v>39083</v>
      </c>
      <c r="K347" s="67">
        <v>39447</v>
      </c>
      <c r="L347" s="7">
        <f>SUMIF('LCA Data'!$B$2:$B$169,"="&amp;raadhus[[#This Row],[LCA Category]],'LCA Data'!$F$2:$F$169)</f>
        <v>0</v>
      </c>
      <c r="M347" s="79">
        <f>raadhus[[#This Row],[Eff. Mass (kg)]]*raadhus[[#This Row],[kg-CO2 Eqv. per kg]]</f>
        <v>0</v>
      </c>
    </row>
    <row r="348" spans="1:13">
      <c r="A348" s="10">
        <v>73150</v>
      </c>
      <c r="B348" s="11" t="s">
        <v>468</v>
      </c>
      <c r="C348" s="11"/>
      <c r="D348" s="34"/>
      <c r="E348" s="78">
        <v>9</v>
      </c>
      <c r="F348" s="31" t="s">
        <v>643</v>
      </c>
      <c r="G348" s="156">
        <v>2</v>
      </c>
      <c r="H348" s="66">
        <f>raadhus[[#This Row],[Count]]*raadhus[[#This Row],[Conv. Fact.]]</f>
        <v>18</v>
      </c>
      <c r="I348" s="114">
        <v>274.63</v>
      </c>
      <c r="J348" s="67">
        <v>39083</v>
      </c>
      <c r="K348" s="67">
        <v>39447</v>
      </c>
      <c r="L348" s="7">
        <f>SUMIF('LCA Data'!$B$2:$B$169,"="&amp;raadhus[[#This Row],[LCA Category]],'LCA Data'!$F$2:$F$169)</f>
        <v>0</v>
      </c>
      <c r="M348" s="79">
        <f>raadhus[[#This Row],[Eff. Mass (kg)]]*raadhus[[#This Row],[kg-CO2 Eqv. per kg]]</f>
        <v>0</v>
      </c>
    </row>
    <row r="349" spans="1:13">
      <c r="A349" s="63">
        <v>82.2</v>
      </c>
      <c r="B349" s="46" t="s">
        <v>138</v>
      </c>
      <c r="C349" s="46"/>
      <c r="D349" s="72"/>
      <c r="E349" s="98">
        <v>8</v>
      </c>
      <c r="F349" s="31" t="s">
        <v>665</v>
      </c>
      <c r="G349" s="156"/>
      <c r="H349" s="66">
        <f>raadhus[[#This Row],[Count]]*raadhus[[#This Row],[Conv. Fact.]]</f>
        <v>0</v>
      </c>
      <c r="I349" s="117">
        <v>272</v>
      </c>
      <c r="J349" s="67">
        <v>39083</v>
      </c>
      <c r="K349" s="67">
        <v>39447</v>
      </c>
      <c r="L349" s="7">
        <f>SUMIF('LCA Data'!$B$2:$B$169,"="&amp;raadhus[[#This Row],[LCA Category]],'LCA Data'!$F$2:$F$169)</f>
        <v>0</v>
      </c>
      <c r="M349" s="49">
        <f>raadhus[[#This Row],[Eff. Mass (kg)]]*raadhus[[#This Row],[kg-CO2 Eqv. per kg]]</f>
        <v>0</v>
      </c>
    </row>
    <row r="350" spans="1:13">
      <c r="A350" s="63">
        <v>6.2</v>
      </c>
      <c r="B350" s="46" t="s">
        <v>130</v>
      </c>
      <c r="C350" s="46"/>
      <c r="D350" s="72"/>
      <c r="E350" s="98">
        <v>115</v>
      </c>
      <c r="F350" s="31" t="s">
        <v>655</v>
      </c>
      <c r="G350" s="156"/>
      <c r="H350" s="66">
        <f>raadhus[[#This Row],[Count]]*raadhus[[#This Row],[Conv. Fact.]]</f>
        <v>0</v>
      </c>
      <c r="I350" s="117">
        <v>270</v>
      </c>
      <c r="J350" s="67">
        <v>39083</v>
      </c>
      <c r="K350" s="67">
        <v>39447</v>
      </c>
      <c r="L350" s="7">
        <f>SUMIF('LCA Data'!$B$2:$B$169,"="&amp;raadhus[[#This Row],[LCA Category]],'LCA Data'!$F$2:$F$169)</f>
        <v>0</v>
      </c>
      <c r="M350" s="49">
        <f>raadhus[[#This Row],[Eff. Mass (kg)]]*raadhus[[#This Row],[kg-CO2 Eqv. per kg]]</f>
        <v>0</v>
      </c>
    </row>
    <row r="351" spans="1:13">
      <c r="A351" s="63" t="s">
        <v>15</v>
      </c>
      <c r="B351" s="46" t="s">
        <v>97</v>
      </c>
      <c r="C351" s="46"/>
      <c r="D351" s="72"/>
      <c r="E351" s="98">
        <v>2</v>
      </c>
      <c r="F351" s="31" t="s">
        <v>650</v>
      </c>
      <c r="G351" s="156"/>
      <c r="H351" s="66">
        <f>raadhus[[#This Row],[Count]]*raadhus[[#This Row],[Conv. Fact.]]</f>
        <v>0</v>
      </c>
      <c r="I351" s="117">
        <v>270</v>
      </c>
      <c r="J351" s="67">
        <v>39083</v>
      </c>
      <c r="K351" s="67">
        <v>39447</v>
      </c>
      <c r="L351" s="7">
        <f>SUMIF('LCA Data'!$B$2:$B$169,"="&amp;raadhus[[#This Row],[LCA Category]],'LCA Data'!$F$2:$F$169)</f>
        <v>0</v>
      </c>
      <c r="M351" s="49">
        <f>raadhus[[#This Row],[Eff. Mass (kg)]]*raadhus[[#This Row],[kg-CO2 Eqv. per kg]]</f>
        <v>0</v>
      </c>
    </row>
    <row r="352" spans="1:13">
      <c r="A352" s="10">
        <v>36203</v>
      </c>
      <c r="B352" s="11" t="s">
        <v>327</v>
      </c>
      <c r="C352" s="11"/>
      <c r="D352" s="34"/>
      <c r="E352" s="78">
        <v>6</v>
      </c>
      <c r="F352" s="31" t="s">
        <v>631</v>
      </c>
      <c r="G352" s="156">
        <v>0.52</v>
      </c>
      <c r="H352" s="66">
        <f>raadhus[[#This Row],[Count]]*raadhus[[#This Row],[Conv. Fact.]]</f>
        <v>3.12</v>
      </c>
      <c r="I352" s="114">
        <v>268.77</v>
      </c>
      <c r="J352" s="67">
        <v>39083</v>
      </c>
      <c r="K352" s="67">
        <v>39447</v>
      </c>
      <c r="L352" s="7">
        <f>SUMIF('LCA Data'!$B$2:$B$169,"="&amp;raadhus[[#This Row],[LCA Category]],'LCA Data'!$F$2:$F$169)</f>
        <v>0</v>
      </c>
      <c r="M352" s="79">
        <f>raadhus[[#This Row],[Eff. Mass (kg)]]*raadhus[[#This Row],[kg-CO2 Eqv. per kg]]</f>
        <v>0</v>
      </c>
    </row>
    <row r="353" spans="1:13">
      <c r="A353" s="22">
        <v>1301</v>
      </c>
      <c r="B353" s="44" t="s">
        <v>191</v>
      </c>
      <c r="C353" s="44"/>
      <c r="D353" s="22"/>
      <c r="E353" s="100">
        <v>2</v>
      </c>
      <c r="F353" s="65" t="s">
        <v>667</v>
      </c>
      <c r="G353" s="156"/>
      <c r="H353" s="66">
        <f>raadhus[[#This Row],[Count]]*raadhus[[#This Row],[Conv. Fact.]]</f>
        <v>0</v>
      </c>
      <c r="I353" s="117">
        <v>268</v>
      </c>
      <c r="J353" s="67">
        <v>39083</v>
      </c>
      <c r="K353" s="67">
        <v>39447</v>
      </c>
      <c r="L353" s="7">
        <f>SUMIF('LCA Data'!$B$2:$B$169,"="&amp;raadhus[[#This Row],[LCA Category]],'LCA Data'!$F$2:$F$169)</f>
        <v>0</v>
      </c>
      <c r="M353" s="79">
        <f>raadhus[[#This Row],[Eff. Mass (kg)]]*raadhus[[#This Row],[kg-CO2 Eqv. per kg]]</f>
        <v>0</v>
      </c>
    </row>
    <row r="354" spans="1:13">
      <c r="A354" s="63">
        <v>37.200000000000003</v>
      </c>
      <c r="B354" s="46" t="s">
        <v>104</v>
      </c>
      <c r="C354" s="46"/>
      <c r="D354" s="72"/>
      <c r="E354" s="98">
        <v>17</v>
      </c>
      <c r="F354" s="31" t="s">
        <v>655</v>
      </c>
      <c r="G354" s="156"/>
      <c r="H354" s="66">
        <f>raadhus[[#This Row],[Count]]*raadhus[[#This Row],[Conv. Fact.]]</f>
        <v>0</v>
      </c>
      <c r="I354" s="117">
        <v>266.5</v>
      </c>
      <c r="J354" s="67">
        <v>39083</v>
      </c>
      <c r="K354" s="67">
        <v>39447</v>
      </c>
      <c r="L354" s="7">
        <f>SUMIF('LCA Data'!$B$2:$B$169,"="&amp;raadhus[[#This Row],[LCA Category]],'LCA Data'!$F$2:$F$169)</f>
        <v>0</v>
      </c>
      <c r="M354" s="49">
        <f>raadhus[[#This Row],[Eff. Mass (kg)]]*raadhus[[#This Row],[kg-CO2 Eqv. per kg]]</f>
        <v>0</v>
      </c>
    </row>
    <row r="355" spans="1:13">
      <c r="A355" s="63">
        <v>184.2</v>
      </c>
      <c r="B355" s="46" t="s">
        <v>65</v>
      </c>
      <c r="C355" s="46"/>
      <c r="D355" s="72"/>
      <c r="E355" s="98">
        <v>31</v>
      </c>
      <c r="F355" s="31" t="s">
        <v>651</v>
      </c>
      <c r="G355" s="156"/>
      <c r="H355" s="66">
        <f>raadhus[[#This Row],[Count]]*raadhus[[#This Row],[Conv. Fact.]]</f>
        <v>0</v>
      </c>
      <c r="I355" s="117">
        <v>263.5</v>
      </c>
      <c r="J355" s="67">
        <v>39083</v>
      </c>
      <c r="K355" s="67">
        <v>39447</v>
      </c>
      <c r="L355" s="7">
        <f>SUMIF('LCA Data'!$B$2:$B$169,"="&amp;raadhus[[#This Row],[LCA Category]],'LCA Data'!$F$2:$F$169)</f>
        <v>0</v>
      </c>
      <c r="M355" s="49">
        <f>raadhus[[#This Row],[Eff. Mass (kg)]]*raadhus[[#This Row],[kg-CO2 Eqv. per kg]]</f>
        <v>0</v>
      </c>
    </row>
    <row r="356" spans="1:13">
      <c r="A356" s="10">
        <v>93865</v>
      </c>
      <c r="B356" s="11" t="s">
        <v>575</v>
      </c>
      <c r="C356" s="11"/>
      <c r="D356" s="34"/>
      <c r="E356" s="78">
        <v>1</v>
      </c>
      <c r="F356" s="31" t="s">
        <v>638</v>
      </c>
      <c r="G356" s="156">
        <v>5</v>
      </c>
      <c r="H356" s="66">
        <f>raadhus[[#This Row],[Count]]*raadhus[[#This Row],[Conv. Fact.]]</f>
        <v>5</v>
      </c>
      <c r="I356" s="114">
        <v>262.73</v>
      </c>
      <c r="J356" s="67">
        <v>39083</v>
      </c>
      <c r="K356" s="67">
        <v>39447</v>
      </c>
      <c r="L356" s="7">
        <f>SUMIF('LCA Data'!$B$2:$B$169,"="&amp;raadhus[[#This Row],[LCA Category]],'LCA Data'!$F$2:$F$169)</f>
        <v>0</v>
      </c>
      <c r="M356" s="79">
        <f>raadhus[[#This Row],[Eff. Mass (kg)]]*raadhus[[#This Row],[kg-CO2 Eqv. per kg]]</f>
        <v>0</v>
      </c>
    </row>
    <row r="357" spans="1:13">
      <c r="A357" s="10">
        <v>93866</v>
      </c>
      <c r="B357" s="11" t="s">
        <v>576</v>
      </c>
      <c r="C357" s="11"/>
      <c r="D357" s="34"/>
      <c r="E357" s="78">
        <v>1</v>
      </c>
      <c r="F357" s="31" t="s">
        <v>638</v>
      </c>
      <c r="G357" s="156">
        <v>5</v>
      </c>
      <c r="H357" s="66">
        <f>raadhus[[#This Row],[Count]]*raadhus[[#This Row],[Conv. Fact.]]</f>
        <v>5</v>
      </c>
      <c r="I357" s="114">
        <v>262.73</v>
      </c>
      <c r="J357" s="67">
        <v>39083</v>
      </c>
      <c r="K357" s="67">
        <v>39447</v>
      </c>
      <c r="L357" s="7">
        <f>SUMIF('LCA Data'!$B$2:$B$169,"="&amp;raadhus[[#This Row],[LCA Category]],'LCA Data'!$F$2:$F$169)</f>
        <v>0</v>
      </c>
      <c r="M357" s="79">
        <f>raadhus[[#This Row],[Eff. Mass (kg)]]*raadhus[[#This Row],[kg-CO2 Eqv. per kg]]</f>
        <v>0</v>
      </c>
    </row>
    <row r="358" spans="1:13">
      <c r="A358" s="10">
        <v>77649</v>
      </c>
      <c r="B358" s="11" t="s">
        <v>492</v>
      </c>
      <c r="C358" s="11"/>
      <c r="D358" s="34"/>
      <c r="E358" s="78">
        <v>2</v>
      </c>
      <c r="F358" s="31" t="s">
        <v>638</v>
      </c>
      <c r="G358" s="156">
        <v>0.68</v>
      </c>
      <c r="H358" s="66">
        <f>raadhus[[#This Row],[Count]]*raadhus[[#This Row],[Conv. Fact.]]</f>
        <v>1.36</v>
      </c>
      <c r="I358" s="114">
        <v>261.97000000000003</v>
      </c>
      <c r="J358" s="67">
        <v>39083</v>
      </c>
      <c r="K358" s="67">
        <v>39447</v>
      </c>
      <c r="L358" s="7">
        <f>SUMIF('LCA Data'!$B$2:$B$169,"="&amp;raadhus[[#This Row],[LCA Category]],'LCA Data'!$F$2:$F$169)</f>
        <v>0</v>
      </c>
      <c r="M358" s="79">
        <f>raadhus[[#This Row],[Eff. Mass (kg)]]*raadhus[[#This Row],[kg-CO2 Eqv. per kg]]</f>
        <v>0</v>
      </c>
    </row>
    <row r="359" spans="1:13">
      <c r="A359" s="10">
        <v>38056</v>
      </c>
      <c r="B359" s="11" t="s">
        <v>333</v>
      </c>
      <c r="C359" s="11"/>
      <c r="D359" s="34"/>
      <c r="E359" s="78">
        <v>12</v>
      </c>
      <c r="F359" s="31" t="s">
        <v>639</v>
      </c>
      <c r="G359" s="156">
        <v>3</v>
      </c>
      <c r="H359" s="66">
        <f>raadhus[[#This Row],[Count]]*raadhus[[#This Row],[Conv. Fact.]]</f>
        <v>36</v>
      </c>
      <c r="I359" s="114">
        <v>258.56</v>
      </c>
      <c r="J359" s="67">
        <v>39083</v>
      </c>
      <c r="K359" s="67">
        <v>39447</v>
      </c>
      <c r="L359" s="7">
        <f>SUMIF('LCA Data'!$B$2:$B$169,"="&amp;raadhus[[#This Row],[LCA Category]],'LCA Data'!$F$2:$F$169)</f>
        <v>0</v>
      </c>
      <c r="M359" s="79">
        <f>raadhus[[#This Row],[Eff. Mass (kg)]]*raadhus[[#This Row],[kg-CO2 Eqv. per kg]]</f>
        <v>0</v>
      </c>
    </row>
    <row r="360" spans="1:13">
      <c r="A360" s="10">
        <v>40656</v>
      </c>
      <c r="B360" s="11" t="s">
        <v>346</v>
      </c>
      <c r="C360" s="11"/>
      <c r="D360" s="34"/>
      <c r="E360" s="78">
        <v>3</v>
      </c>
      <c r="F360" s="31" t="s">
        <v>633</v>
      </c>
      <c r="G360" s="156">
        <v>5</v>
      </c>
      <c r="H360" s="66">
        <f>raadhus[[#This Row],[Count]]*raadhus[[#This Row],[Conv. Fact.]]</f>
        <v>15</v>
      </c>
      <c r="I360" s="114">
        <v>258.31</v>
      </c>
      <c r="J360" s="67">
        <v>39083</v>
      </c>
      <c r="K360" s="67">
        <v>39447</v>
      </c>
      <c r="L360" s="7">
        <f>SUMIF('LCA Data'!$B$2:$B$169,"="&amp;raadhus[[#This Row],[LCA Category]],'LCA Data'!$F$2:$F$169)</f>
        <v>0</v>
      </c>
      <c r="M360" s="79">
        <f>raadhus[[#This Row],[Eff. Mass (kg)]]*raadhus[[#This Row],[kg-CO2 Eqv. per kg]]</f>
        <v>0</v>
      </c>
    </row>
    <row r="361" spans="1:13">
      <c r="A361" s="10">
        <v>92033</v>
      </c>
      <c r="B361" s="11" t="s">
        <v>558</v>
      </c>
      <c r="C361" s="11"/>
      <c r="D361" s="34"/>
      <c r="E361" s="78">
        <v>4</v>
      </c>
      <c r="F361" s="31" t="s">
        <v>643</v>
      </c>
      <c r="G361" s="156">
        <v>1</v>
      </c>
      <c r="H361" s="66">
        <f>raadhus[[#This Row],[Count]]*raadhus[[#This Row],[Conv. Fact.]]</f>
        <v>4</v>
      </c>
      <c r="I361" s="114">
        <v>255</v>
      </c>
      <c r="J361" s="67">
        <v>39083</v>
      </c>
      <c r="K361" s="67">
        <v>39447</v>
      </c>
      <c r="L361" s="7">
        <f>SUMIF('LCA Data'!$B$2:$B$169,"="&amp;raadhus[[#This Row],[LCA Category]],'LCA Data'!$F$2:$F$169)</f>
        <v>0</v>
      </c>
      <c r="M361" s="79">
        <f>raadhus[[#This Row],[Eff. Mass (kg)]]*raadhus[[#This Row],[kg-CO2 Eqv. per kg]]</f>
        <v>0</v>
      </c>
    </row>
    <row r="362" spans="1:13">
      <c r="A362" s="10">
        <v>93977</v>
      </c>
      <c r="B362" s="11" t="s">
        <v>579</v>
      </c>
      <c r="C362" s="11"/>
      <c r="D362" s="34"/>
      <c r="E362" s="78">
        <v>1</v>
      </c>
      <c r="F362" s="31" t="s">
        <v>638</v>
      </c>
      <c r="G362" s="156">
        <v>5</v>
      </c>
      <c r="H362" s="66">
        <f>raadhus[[#This Row],[Count]]*raadhus[[#This Row],[Conv. Fact.]]</f>
        <v>5</v>
      </c>
      <c r="I362" s="114">
        <v>250.92</v>
      </c>
      <c r="J362" s="67">
        <v>39083</v>
      </c>
      <c r="K362" s="67">
        <v>39447</v>
      </c>
      <c r="L362" s="7">
        <f>SUMIF('LCA Data'!$B$2:$B$169,"="&amp;raadhus[[#This Row],[LCA Category]],'LCA Data'!$F$2:$F$169)</f>
        <v>0</v>
      </c>
      <c r="M362" s="79">
        <f>raadhus[[#This Row],[Eff. Mass (kg)]]*raadhus[[#This Row],[kg-CO2 Eqv. per kg]]</f>
        <v>0</v>
      </c>
    </row>
    <row r="363" spans="1:13">
      <c r="A363" s="10">
        <v>13083</v>
      </c>
      <c r="B363" s="11" t="s">
        <v>234</v>
      </c>
      <c r="C363" s="11"/>
      <c r="D363" s="34"/>
      <c r="E363" s="78">
        <v>3</v>
      </c>
      <c r="F363" s="31" t="s">
        <v>633</v>
      </c>
      <c r="G363" s="156">
        <v>5</v>
      </c>
      <c r="H363" s="66">
        <f>raadhus[[#This Row],[Count]]*raadhus[[#This Row],[Conv. Fact.]]</f>
        <v>15</v>
      </c>
      <c r="I363" s="114">
        <v>250.91</v>
      </c>
      <c r="J363" s="67">
        <v>39083</v>
      </c>
      <c r="K363" s="67">
        <v>39447</v>
      </c>
      <c r="L363" s="7">
        <f>SUMIF('LCA Data'!$B$2:$B$169,"="&amp;raadhus[[#This Row],[LCA Category]],'LCA Data'!$F$2:$F$169)</f>
        <v>0</v>
      </c>
      <c r="M363" s="79">
        <f>raadhus[[#This Row],[Eff. Mass (kg)]]*raadhus[[#This Row],[kg-CO2 Eqv. per kg]]</f>
        <v>0</v>
      </c>
    </row>
    <row r="364" spans="1:13">
      <c r="A364" s="10">
        <v>15692</v>
      </c>
      <c r="B364" s="11" t="s">
        <v>241</v>
      </c>
      <c r="C364" s="11"/>
      <c r="D364" s="34"/>
      <c r="E364" s="78">
        <v>10</v>
      </c>
      <c r="F364" s="31" t="s">
        <v>636</v>
      </c>
      <c r="G364" s="156">
        <v>0.9</v>
      </c>
      <c r="H364" s="66">
        <f>raadhus[[#This Row],[Count]]*raadhus[[#This Row],[Conv. Fact.]]</f>
        <v>9</v>
      </c>
      <c r="I364" s="114">
        <v>250.75</v>
      </c>
      <c r="J364" s="67">
        <v>39083</v>
      </c>
      <c r="K364" s="67">
        <v>39447</v>
      </c>
      <c r="L364" s="7">
        <f>SUMIF('LCA Data'!$B$2:$B$169,"="&amp;raadhus[[#This Row],[LCA Category]],'LCA Data'!$F$2:$F$169)</f>
        <v>0</v>
      </c>
      <c r="M364" s="79">
        <f>raadhus[[#This Row],[Eff. Mass (kg)]]*raadhus[[#This Row],[kg-CO2 Eqv. per kg]]</f>
        <v>0</v>
      </c>
    </row>
    <row r="365" spans="1:13">
      <c r="A365" s="10" t="s">
        <v>211</v>
      </c>
      <c r="B365" s="11" t="s">
        <v>615</v>
      </c>
      <c r="C365" s="11"/>
      <c r="D365" s="34"/>
      <c r="E365" s="78">
        <v>1</v>
      </c>
      <c r="F365" s="31" t="s">
        <v>638</v>
      </c>
      <c r="G365" s="156"/>
      <c r="H365" s="66">
        <f>raadhus[[#This Row],[Count]]*raadhus[[#This Row],[Conv. Fact.]]</f>
        <v>0</v>
      </c>
      <c r="I365" s="114">
        <v>249.85</v>
      </c>
      <c r="J365" s="67">
        <v>39083</v>
      </c>
      <c r="K365" s="67">
        <v>39447</v>
      </c>
      <c r="L365" s="7">
        <f>SUMIF('LCA Data'!$B$2:$B$169,"="&amp;raadhus[[#This Row],[LCA Category]],'LCA Data'!$F$2:$F$169)</f>
        <v>0</v>
      </c>
      <c r="M365" s="79">
        <f>raadhus[[#This Row],[Eff. Mass (kg)]]*raadhus[[#This Row],[kg-CO2 Eqv. per kg]]</f>
        <v>0</v>
      </c>
    </row>
    <row r="366" spans="1:13">
      <c r="A366" s="10">
        <v>68099</v>
      </c>
      <c r="B366" s="11" t="s">
        <v>451</v>
      </c>
      <c r="C366" s="11"/>
      <c r="D366" s="34"/>
      <c r="E366" s="78">
        <v>2</v>
      </c>
      <c r="F366" s="31" t="s">
        <v>631</v>
      </c>
      <c r="G366" s="156">
        <v>1</v>
      </c>
      <c r="H366" s="66">
        <f>raadhus[[#This Row],[Count]]*raadhus[[#This Row],[Conv. Fact.]]</f>
        <v>2</v>
      </c>
      <c r="I366" s="114">
        <v>248.95</v>
      </c>
      <c r="J366" s="67">
        <v>39083</v>
      </c>
      <c r="K366" s="67">
        <v>39447</v>
      </c>
      <c r="L366" s="7">
        <f>SUMIF('LCA Data'!$B$2:$B$169,"="&amp;raadhus[[#This Row],[LCA Category]],'LCA Data'!$F$2:$F$169)</f>
        <v>0</v>
      </c>
      <c r="M366" s="79">
        <f>raadhus[[#This Row],[Eff. Mass (kg)]]*raadhus[[#This Row],[kg-CO2 Eqv. per kg]]</f>
        <v>0</v>
      </c>
    </row>
    <row r="367" spans="1:13">
      <c r="A367" s="10" t="s">
        <v>212</v>
      </c>
      <c r="B367" s="11" t="s">
        <v>616</v>
      </c>
      <c r="C367" s="11"/>
      <c r="D367" s="34"/>
      <c r="E367" s="78">
        <v>1</v>
      </c>
      <c r="F367" s="31" t="s">
        <v>638</v>
      </c>
      <c r="G367" s="156"/>
      <c r="H367" s="66">
        <f>raadhus[[#This Row],[Count]]*raadhus[[#This Row],[Conv. Fact.]]</f>
        <v>0</v>
      </c>
      <c r="I367" s="114">
        <v>248.5</v>
      </c>
      <c r="J367" s="67">
        <v>39083</v>
      </c>
      <c r="K367" s="67">
        <v>39447</v>
      </c>
      <c r="L367" s="7">
        <f>SUMIF('LCA Data'!$B$2:$B$169,"="&amp;raadhus[[#This Row],[LCA Category]],'LCA Data'!$F$2:$F$169)</f>
        <v>0</v>
      </c>
      <c r="M367" s="79">
        <f>raadhus[[#This Row],[Eff. Mass (kg)]]*raadhus[[#This Row],[kg-CO2 Eqv. per kg]]</f>
        <v>0</v>
      </c>
    </row>
    <row r="368" spans="1:13">
      <c r="A368" s="10">
        <v>58165</v>
      </c>
      <c r="B368" s="11" t="s">
        <v>398</v>
      </c>
      <c r="C368" s="11"/>
      <c r="D368" s="34"/>
      <c r="E368" s="78">
        <v>6</v>
      </c>
      <c r="F368" s="31" t="s">
        <v>640</v>
      </c>
      <c r="G368" s="156">
        <v>0.75</v>
      </c>
      <c r="H368" s="66">
        <f>raadhus[[#This Row],[Count]]*raadhus[[#This Row],[Conv. Fact.]]</f>
        <v>4.5</v>
      </c>
      <c r="I368" s="114">
        <v>248.09</v>
      </c>
      <c r="J368" s="67">
        <v>39083</v>
      </c>
      <c r="K368" s="67">
        <v>39447</v>
      </c>
      <c r="L368" s="7">
        <f>SUMIF('LCA Data'!$B$2:$B$169,"="&amp;raadhus[[#This Row],[LCA Category]],'LCA Data'!$F$2:$F$169)</f>
        <v>0</v>
      </c>
      <c r="M368" s="79">
        <f>raadhus[[#This Row],[Eff. Mass (kg)]]*raadhus[[#This Row],[kg-CO2 Eqv. per kg]]</f>
        <v>0</v>
      </c>
    </row>
    <row r="369" spans="1:13">
      <c r="A369" s="10" t="s">
        <v>221</v>
      </c>
      <c r="B369" s="11" t="s">
        <v>625</v>
      </c>
      <c r="C369" s="11"/>
      <c r="D369" s="34"/>
      <c r="E369" s="78">
        <v>2</v>
      </c>
      <c r="F369" s="31" t="s">
        <v>638</v>
      </c>
      <c r="G369" s="156"/>
      <c r="H369" s="66">
        <f>raadhus[[#This Row],[Count]]*raadhus[[#This Row],[Conv. Fact.]]</f>
        <v>0</v>
      </c>
      <c r="I369" s="114">
        <v>248</v>
      </c>
      <c r="J369" s="67">
        <v>39083</v>
      </c>
      <c r="K369" s="67">
        <v>39447</v>
      </c>
      <c r="L369" s="7">
        <f>SUMIF('LCA Data'!$B$2:$B$169,"="&amp;raadhus[[#This Row],[LCA Category]],'LCA Data'!$F$2:$F$169)</f>
        <v>0</v>
      </c>
      <c r="M369" s="79">
        <f>raadhus[[#This Row],[Eff. Mass (kg)]]*raadhus[[#This Row],[kg-CO2 Eqv. per kg]]</f>
        <v>0</v>
      </c>
    </row>
    <row r="370" spans="1:13">
      <c r="A370" s="22">
        <v>1450</v>
      </c>
      <c r="B370" s="44" t="s">
        <v>193</v>
      </c>
      <c r="C370" s="44"/>
      <c r="D370" s="22"/>
      <c r="E370" s="100">
        <v>2.5</v>
      </c>
      <c r="F370" s="65" t="s">
        <v>667</v>
      </c>
      <c r="G370" s="156"/>
      <c r="H370" s="66">
        <f>raadhus[[#This Row],[Count]]*raadhus[[#This Row],[Conv. Fact.]]</f>
        <v>0</v>
      </c>
      <c r="I370" s="117">
        <v>247.5</v>
      </c>
      <c r="J370" s="67">
        <v>39083</v>
      </c>
      <c r="K370" s="67">
        <v>39447</v>
      </c>
      <c r="L370" s="7">
        <f>SUMIF('LCA Data'!$B$2:$B$169,"="&amp;raadhus[[#This Row],[LCA Category]],'LCA Data'!$F$2:$F$169)</f>
        <v>0</v>
      </c>
      <c r="M370" s="79">
        <f>raadhus[[#This Row],[Eff. Mass (kg)]]*raadhus[[#This Row],[kg-CO2 Eqv. per kg]]</f>
        <v>0</v>
      </c>
    </row>
    <row r="371" spans="1:13">
      <c r="A371" s="10">
        <v>76020</v>
      </c>
      <c r="B371" s="11" t="s">
        <v>488</v>
      </c>
      <c r="C371" s="11"/>
      <c r="D371" s="34"/>
      <c r="E371" s="78">
        <v>2</v>
      </c>
      <c r="F371" s="31" t="s">
        <v>638</v>
      </c>
      <c r="G371" s="156">
        <v>6</v>
      </c>
      <c r="H371" s="66">
        <f>raadhus[[#This Row],[Count]]*raadhus[[#This Row],[Conv. Fact.]]</f>
        <v>12</v>
      </c>
      <c r="I371" s="114">
        <v>246.92</v>
      </c>
      <c r="J371" s="67">
        <v>39083</v>
      </c>
      <c r="K371" s="67">
        <v>39447</v>
      </c>
      <c r="L371" s="7">
        <f>SUMIF('LCA Data'!$B$2:$B$169,"="&amp;raadhus[[#This Row],[LCA Category]],'LCA Data'!$F$2:$F$169)</f>
        <v>0</v>
      </c>
      <c r="M371" s="79">
        <f>raadhus[[#This Row],[Eff. Mass (kg)]]*raadhus[[#This Row],[kg-CO2 Eqv. per kg]]</f>
        <v>0</v>
      </c>
    </row>
    <row r="372" spans="1:13">
      <c r="A372" s="10">
        <v>64143</v>
      </c>
      <c r="B372" s="11" t="s">
        <v>436</v>
      </c>
      <c r="C372" s="11"/>
      <c r="D372" s="34"/>
      <c r="E372" s="78">
        <v>1</v>
      </c>
      <c r="F372" s="31" t="s">
        <v>648</v>
      </c>
      <c r="G372" s="156">
        <v>12.5</v>
      </c>
      <c r="H372" s="66">
        <f>raadhus[[#This Row],[Count]]*raadhus[[#This Row],[Conv. Fact.]]</f>
        <v>12.5</v>
      </c>
      <c r="I372" s="114">
        <v>246.5</v>
      </c>
      <c r="J372" s="67">
        <v>39083</v>
      </c>
      <c r="K372" s="67">
        <v>39447</v>
      </c>
      <c r="L372" s="7">
        <f>SUMIF('LCA Data'!$B$2:$B$169,"="&amp;raadhus[[#This Row],[LCA Category]],'LCA Data'!$F$2:$F$169)</f>
        <v>0</v>
      </c>
      <c r="M372" s="79">
        <f>raadhus[[#This Row],[Eff. Mass (kg)]]*raadhus[[#This Row],[kg-CO2 Eqv. per kg]]</f>
        <v>0</v>
      </c>
    </row>
    <row r="373" spans="1:13">
      <c r="A373" s="10" t="s">
        <v>219</v>
      </c>
      <c r="B373" s="11" t="s">
        <v>623</v>
      </c>
      <c r="C373" s="11"/>
      <c r="D373" s="34"/>
      <c r="E373" s="78">
        <v>1</v>
      </c>
      <c r="F373" s="31" t="s">
        <v>638</v>
      </c>
      <c r="G373" s="156"/>
      <c r="H373" s="66">
        <f>raadhus[[#This Row],[Count]]*raadhus[[#This Row],[Conv. Fact.]]</f>
        <v>0</v>
      </c>
      <c r="I373" s="114">
        <v>243.35</v>
      </c>
      <c r="J373" s="67">
        <v>39083</v>
      </c>
      <c r="K373" s="67">
        <v>39447</v>
      </c>
      <c r="L373" s="7">
        <f>SUMIF('LCA Data'!$B$2:$B$169,"="&amp;raadhus[[#This Row],[LCA Category]],'LCA Data'!$F$2:$F$169)</f>
        <v>0</v>
      </c>
      <c r="M373" s="79">
        <f>raadhus[[#This Row],[Eff. Mass (kg)]]*raadhus[[#This Row],[kg-CO2 Eqv. per kg]]</f>
        <v>0</v>
      </c>
    </row>
    <row r="374" spans="1:13">
      <c r="A374" s="63">
        <v>83.2</v>
      </c>
      <c r="B374" s="46" t="s">
        <v>140</v>
      </c>
      <c r="C374" s="46"/>
      <c r="D374" s="72"/>
      <c r="E374" s="98">
        <v>7</v>
      </c>
      <c r="F374" s="31" t="s">
        <v>666</v>
      </c>
      <c r="G374" s="156"/>
      <c r="H374" s="66">
        <f>raadhus[[#This Row],[Count]]*raadhus[[#This Row],[Conv. Fact.]]</f>
        <v>0</v>
      </c>
      <c r="I374" s="117">
        <v>238</v>
      </c>
      <c r="J374" s="67">
        <v>39083</v>
      </c>
      <c r="K374" s="67">
        <v>39447</v>
      </c>
      <c r="L374" s="7">
        <f>SUMIF('LCA Data'!$B$2:$B$169,"="&amp;raadhus[[#This Row],[LCA Category]],'LCA Data'!$F$2:$F$169)</f>
        <v>0</v>
      </c>
      <c r="M374" s="49">
        <f>raadhus[[#This Row],[Eff. Mass (kg)]]*raadhus[[#This Row],[kg-CO2 Eqv. per kg]]</f>
        <v>0</v>
      </c>
    </row>
    <row r="375" spans="1:13">
      <c r="A375" s="10">
        <v>93821</v>
      </c>
      <c r="B375" s="11" t="s">
        <v>572</v>
      </c>
      <c r="C375" s="11"/>
      <c r="D375" s="34"/>
      <c r="E375" s="78">
        <v>1</v>
      </c>
      <c r="F375" s="31" t="s">
        <v>638</v>
      </c>
      <c r="G375" s="156">
        <v>5.5</v>
      </c>
      <c r="H375" s="66">
        <f>raadhus[[#This Row],[Count]]*raadhus[[#This Row],[Conv. Fact.]]</f>
        <v>5.5</v>
      </c>
      <c r="I375" s="114">
        <v>236.13</v>
      </c>
      <c r="J375" s="67">
        <v>39083</v>
      </c>
      <c r="K375" s="67">
        <v>39447</v>
      </c>
      <c r="L375" s="7">
        <f>SUMIF('LCA Data'!$B$2:$B$169,"="&amp;raadhus[[#This Row],[LCA Category]],'LCA Data'!$F$2:$F$169)</f>
        <v>0</v>
      </c>
      <c r="M375" s="79">
        <f>raadhus[[#This Row],[Eff. Mass (kg)]]*raadhus[[#This Row],[kg-CO2 Eqv. per kg]]</f>
        <v>0</v>
      </c>
    </row>
    <row r="376" spans="1:13">
      <c r="A376" s="63">
        <v>47.1</v>
      </c>
      <c r="B376" s="46" t="s">
        <v>114</v>
      </c>
      <c r="C376" s="46"/>
      <c r="D376" s="72"/>
      <c r="E376" s="98">
        <v>2</v>
      </c>
      <c r="F376" s="31" t="s">
        <v>650</v>
      </c>
      <c r="G376" s="156"/>
      <c r="H376" s="66">
        <f>raadhus[[#This Row],[Count]]*raadhus[[#This Row],[Conv. Fact.]]</f>
        <v>0</v>
      </c>
      <c r="I376" s="117">
        <v>236</v>
      </c>
      <c r="J376" s="67">
        <v>39083</v>
      </c>
      <c r="K376" s="67">
        <v>39447</v>
      </c>
      <c r="L376" s="7">
        <f>SUMIF('LCA Data'!$B$2:$B$169,"="&amp;raadhus[[#This Row],[LCA Category]],'LCA Data'!$F$2:$F$169)</f>
        <v>0</v>
      </c>
      <c r="M376" s="49">
        <f>raadhus[[#This Row],[Eff. Mass (kg)]]*raadhus[[#This Row],[kg-CO2 Eqv. per kg]]</f>
        <v>0</v>
      </c>
    </row>
    <row r="377" spans="1:13">
      <c r="A377" s="63">
        <v>42.2</v>
      </c>
      <c r="B377" s="46" t="s">
        <v>109</v>
      </c>
      <c r="C377" s="46"/>
      <c r="D377" s="72"/>
      <c r="E377" s="98">
        <v>12</v>
      </c>
      <c r="F377" s="31" t="s">
        <v>655</v>
      </c>
      <c r="G377" s="156"/>
      <c r="H377" s="66">
        <f>raadhus[[#This Row],[Count]]*raadhus[[#This Row],[Conv. Fact.]]</f>
        <v>0</v>
      </c>
      <c r="I377" s="117">
        <v>231.75</v>
      </c>
      <c r="J377" s="67">
        <v>39083</v>
      </c>
      <c r="K377" s="67">
        <v>39447</v>
      </c>
      <c r="L377" s="7">
        <f>SUMIF('LCA Data'!$B$2:$B$169,"="&amp;raadhus[[#This Row],[LCA Category]],'LCA Data'!$F$2:$F$169)</f>
        <v>0</v>
      </c>
      <c r="M377" s="49">
        <f>raadhus[[#This Row],[Eff. Mass (kg)]]*raadhus[[#This Row],[kg-CO2 Eqv. per kg]]</f>
        <v>0</v>
      </c>
    </row>
    <row r="378" spans="1:13">
      <c r="A378" s="10">
        <v>53040</v>
      </c>
      <c r="B378" s="11" t="s">
        <v>357</v>
      </c>
      <c r="C378" s="11"/>
      <c r="D378" s="34"/>
      <c r="E378" s="78">
        <v>12</v>
      </c>
      <c r="F378" s="31" t="s">
        <v>647</v>
      </c>
      <c r="G378" s="156"/>
      <c r="H378" s="66">
        <f>raadhus[[#This Row],[Count]]*raadhus[[#This Row],[Conv. Fact.]]</f>
        <v>0</v>
      </c>
      <c r="I378" s="114">
        <v>231.54</v>
      </c>
      <c r="J378" s="67">
        <v>39083</v>
      </c>
      <c r="K378" s="67">
        <v>39447</v>
      </c>
      <c r="L378" s="7">
        <f>SUMIF('LCA Data'!$B$2:$B$169,"="&amp;raadhus[[#This Row],[LCA Category]],'LCA Data'!$F$2:$F$169)</f>
        <v>0</v>
      </c>
      <c r="M378" s="79">
        <f>raadhus[[#This Row],[Eff. Mass (kg)]]*raadhus[[#This Row],[kg-CO2 Eqv. per kg]]</f>
        <v>0</v>
      </c>
    </row>
    <row r="379" spans="1:13">
      <c r="A379" s="22">
        <v>2600</v>
      </c>
      <c r="B379" s="44" t="s">
        <v>203</v>
      </c>
      <c r="C379" s="44"/>
      <c r="D379" s="22"/>
      <c r="E379" s="100">
        <v>5.6</v>
      </c>
      <c r="F379" s="65" t="s">
        <v>667</v>
      </c>
      <c r="G379" s="156"/>
      <c r="H379" s="66">
        <f>raadhus[[#This Row],[Count]]*raadhus[[#This Row],[Conv. Fact.]]</f>
        <v>0</v>
      </c>
      <c r="I379" s="117">
        <v>224</v>
      </c>
      <c r="J379" s="67">
        <v>39083</v>
      </c>
      <c r="K379" s="67">
        <v>39447</v>
      </c>
      <c r="L379" s="7">
        <f>SUMIF('LCA Data'!$B$2:$B$169,"="&amp;raadhus[[#This Row],[LCA Category]],'LCA Data'!$F$2:$F$169)</f>
        <v>0</v>
      </c>
      <c r="M379" s="79">
        <f>raadhus[[#This Row],[Eff. Mass (kg)]]*raadhus[[#This Row],[kg-CO2 Eqv. per kg]]</f>
        <v>0</v>
      </c>
    </row>
    <row r="380" spans="1:13">
      <c r="A380" s="10">
        <v>53548</v>
      </c>
      <c r="B380" s="11" t="s">
        <v>372</v>
      </c>
      <c r="C380" s="11"/>
      <c r="D380" s="34"/>
      <c r="E380" s="78">
        <v>12</v>
      </c>
      <c r="F380" s="31" t="s">
        <v>647</v>
      </c>
      <c r="G380" s="156">
        <v>0.56999999999999995</v>
      </c>
      <c r="H380" s="66">
        <f>raadhus[[#This Row],[Count]]*raadhus[[#This Row],[Conv. Fact.]]</f>
        <v>6.84</v>
      </c>
      <c r="I380" s="114">
        <v>222.36</v>
      </c>
      <c r="J380" s="67">
        <v>39083</v>
      </c>
      <c r="K380" s="67">
        <v>39447</v>
      </c>
      <c r="L380" s="7">
        <f>SUMIF('LCA Data'!$B$2:$B$169,"="&amp;raadhus[[#This Row],[LCA Category]],'LCA Data'!$F$2:$F$169)</f>
        <v>0</v>
      </c>
      <c r="M380" s="79">
        <f>raadhus[[#This Row],[Eff. Mass (kg)]]*raadhus[[#This Row],[kg-CO2 Eqv. per kg]]</f>
        <v>0</v>
      </c>
    </row>
    <row r="381" spans="1:13">
      <c r="A381" s="10">
        <v>80104</v>
      </c>
      <c r="B381" s="11" t="s">
        <v>501</v>
      </c>
      <c r="C381" s="11"/>
      <c r="D381" s="34"/>
      <c r="E381" s="78">
        <v>2.2200000000000002</v>
      </c>
      <c r="F381" s="31" t="s">
        <v>637</v>
      </c>
      <c r="G381" s="156">
        <v>1</v>
      </c>
      <c r="H381" s="66">
        <f>raadhus[[#This Row],[Count]]*raadhus[[#This Row],[Conv. Fact.]]</f>
        <v>2.2200000000000002</v>
      </c>
      <c r="I381" s="114">
        <v>222</v>
      </c>
      <c r="J381" s="67">
        <v>39083</v>
      </c>
      <c r="K381" s="67">
        <v>39447</v>
      </c>
      <c r="L381" s="7">
        <f>SUMIF('LCA Data'!$B$2:$B$169,"="&amp;raadhus[[#This Row],[LCA Category]],'LCA Data'!$F$2:$F$169)</f>
        <v>0</v>
      </c>
      <c r="M381" s="79">
        <f>raadhus[[#This Row],[Eff. Mass (kg)]]*raadhus[[#This Row],[kg-CO2 Eqv. per kg]]</f>
        <v>0</v>
      </c>
    </row>
    <row r="382" spans="1:13">
      <c r="A382" s="63">
        <v>142.19999999999999</v>
      </c>
      <c r="B382" s="46" t="s">
        <v>48</v>
      </c>
      <c r="C382" s="46"/>
      <c r="D382" s="72"/>
      <c r="E382" s="98">
        <v>26</v>
      </c>
      <c r="F382" s="31" t="s">
        <v>655</v>
      </c>
      <c r="G382" s="156"/>
      <c r="H382" s="66">
        <f>raadhus[[#This Row],[Count]]*raadhus[[#This Row],[Conv. Fact.]]</f>
        <v>0</v>
      </c>
      <c r="I382" s="117">
        <v>221</v>
      </c>
      <c r="J382" s="67">
        <v>39083</v>
      </c>
      <c r="K382" s="67">
        <v>39447</v>
      </c>
      <c r="L382" s="7">
        <f>SUMIF('LCA Data'!$B$2:$B$169,"="&amp;raadhus[[#This Row],[LCA Category]],'LCA Data'!$F$2:$F$169)</f>
        <v>0</v>
      </c>
      <c r="M382" s="49">
        <f>raadhus[[#This Row],[Eff. Mass (kg)]]*raadhus[[#This Row],[kg-CO2 Eqv. per kg]]</f>
        <v>0</v>
      </c>
    </row>
    <row r="383" spans="1:13">
      <c r="A383" s="10">
        <v>85527</v>
      </c>
      <c r="B383" s="11" t="s">
        <v>507</v>
      </c>
      <c r="C383" s="11"/>
      <c r="D383" s="34"/>
      <c r="E383" s="78">
        <v>1</v>
      </c>
      <c r="F383" s="31" t="s">
        <v>638</v>
      </c>
      <c r="G383" s="156">
        <v>2.1</v>
      </c>
      <c r="H383" s="66">
        <f>raadhus[[#This Row],[Count]]*raadhus[[#This Row],[Conv. Fact.]]</f>
        <v>2.1</v>
      </c>
      <c r="I383" s="114">
        <v>220.74</v>
      </c>
      <c r="J383" s="67">
        <v>39083</v>
      </c>
      <c r="K383" s="67">
        <v>39447</v>
      </c>
      <c r="L383" s="7">
        <f>SUMIF('LCA Data'!$B$2:$B$169,"="&amp;raadhus[[#This Row],[LCA Category]],'LCA Data'!$F$2:$F$169)</f>
        <v>0</v>
      </c>
      <c r="M383" s="79">
        <f>raadhus[[#This Row],[Eff. Mass (kg)]]*raadhus[[#This Row],[kg-CO2 Eqv. per kg]]</f>
        <v>0</v>
      </c>
    </row>
    <row r="384" spans="1:13">
      <c r="A384" s="10">
        <v>85529</v>
      </c>
      <c r="B384" s="11" t="s">
        <v>509</v>
      </c>
      <c r="C384" s="11"/>
      <c r="D384" s="34"/>
      <c r="E384" s="78">
        <v>1</v>
      </c>
      <c r="F384" s="31" t="s">
        <v>638</v>
      </c>
      <c r="G384" s="156">
        <v>2.1</v>
      </c>
      <c r="H384" s="66">
        <f>raadhus[[#This Row],[Count]]*raadhus[[#This Row],[Conv. Fact.]]</f>
        <v>2.1</v>
      </c>
      <c r="I384" s="114">
        <v>220.74</v>
      </c>
      <c r="J384" s="67">
        <v>39083</v>
      </c>
      <c r="K384" s="67">
        <v>39447</v>
      </c>
      <c r="L384" s="7">
        <f>SUMIF('LCA Data'!$B$2:$B$169,"="&amp;raadhus[[#This Row],[LCA Category]],'LCA Data'!$F$2:$F$169)</f>
        <v>0</v>
      </c>
      <c r="M384" s="79">
        <f>raadhus[[#This Row],[Eff. Mass (kg)]]*raadhus[[#This Row],[kg-CO2 Eqv. per kg]]</f>
        <v>0</v>
      </c>
    </row>
    <row r="385" spans="1:13">
      <c r="A385" s="10">
        <v>40526</v>
      </c>
      <c r="B385" s="11" t="s">
        <v>344</v>
      </c>
      <c r="C385" s="11"/>
      <c r="D385" s="34"/>
      <c r="E385" s="78">
        <v>2</v>
      </c>
      <c r="F385" s="31" t="s">
        <v>633</v>
      </c>
      <c r="G385" s="156">
        <v>5</v>
      </c>
      <c r="H385" s="66">
        <f>raadhus[[#This Row],[Count]]*raadhus[[#This Row],[Conv. Fact.]]</f>
        <v>10</v>
      </c>
      <c r="I385" s="114">
        <v>218.96</v>
      </c>
      <c r="J385" s="67">
        <v>39083</v>
      </c>
      <c r="K385" s="67">
        <v>39447</v>
      </c>
      <c r="L385" s="7">
        <f>SUMIF('LCA Data'!$B$2:$B$169,"="&amp;raadhus[[#This Row],[LCA Category]],'LCA Data'!$F$2:$F$169)</f>
        <v>0</v>
      </c>
      <c r="M385" s="79">
        <f>raadhus[[#This Row],[Eff. Mass (kg)]]*raadhus[[#This Row],[kg-CO2 Eqv. per kg]]</f>
        <v>0</v>
      </c>
    </row>
    <row r="386" spans="1:13">
      <c r="A386" s="63">
        <v>122.3</v>
      </c>
      <c r="B386" s="46" t="s">
        <v>33</v>
      </c>
      <c r="C386" s="46"/>
      <c r="D386" s="72"/>
      <c r="E386" s="98">
        <v>5</v>
      </c>
      <c r="F386" s="31" t="s">
        <v>652</v>
      </c>
      <c r="G386" s="156">
        <v>1</v>
      </c>
      <c r="H386" s="66">
        <f>raadhus[[#This Row],[Count]]*raadhus[[#This Row],[Conv. Fact.]]</f>
        <v>5</v>
      </c>
      <c r="I386" s="117">
        <v>217</v>
      </c>
      <c r="J386" s="67">
        <v>39083</v>
      </c>
      <c r="K386" s="67">
        <v>39447</v>
      </c>
      <c r="L386" s="7">
        <f>SUMIF('LCA Data'!$B$2:$B$169,"="&amp;raadhus[[#This Row],[LCA Category]],'LCA Data'!$F$2:$F$169)</f>
        <v>0</v>
      </c>
      <c r="M386" s="49">
        <f>raadhus[[#This Row],[Eff. Mass (kg)]]*raadhus[[#This Row],[kg-CO2 Eqv. per kg]]</f>
        <v>0</v>
      </c>
    </row>
    <row r="387" spans="1:13">
      <c r="A387" s="10">
        <v>59168</v>
      </c>
      <c r="B387" s="11" t="s">
        <v>407</v>
      </c>
      <c r="C387" s="11"/>
      <c r="D387" s="34"/>
      <c r="E387" s="78">
        <v>4</v>
      </c>
      <c r="F387" s="31" t="s">
        <v>641</v>
      </c>
      <c r="G387" s="156">
        <v>2</v>
      </c>
      <c r="H387" s="66">
        <f>raadhus[[#This Row],[Count]]*raadhus[[#This Row],[Conv. Fact.]]</f>
        <v>8</v>
      </c>
      <c r="I387" s="114">
        <v>216.75</v>
      </c>
      <c r="J387" s="67">
        <v>39083</v>
      </c>
      <c r="K387" s="67">
        <v>39447</v>
      </c>
      <c r="L387" s="7">
        <f>SUMIF('LCA Data'!$B$2:$B$169,"="&amp;raadhus[[#This Row],[LCA Category]],'LCA Data'!$F$2:$F$169)</f>
        <v>0</v>
      </c>
      <c r="M387" s="79">
        <f>raadhus[[#This Row],[Eff. Mass (kg)]]*raadhus[[#This Row],[kg-CO2 Eqv. per kg]]</f>
        <v>0</v>
      </c>
    </row>
    <row r="388" spans="1:13">
      <c r="A388" s="63">
        <v>54.1</v>
      </c>
      <c r="B388" s="46" t="s">
        <v>121</v>
      </c>
      <c r="C388" s="46"/>
      <c r="D388" s="72"/>
      <c r="E388" s="98">
        <v>2.5</v>
      </c>
      <c r="F388" s="31" t="s">
        <v>650</v>
      </c>
      <c r="G388" s="156"/>
      <c r="H388" s="66">
        <f>raadhus[[#This Row],[Count]]*raadhus[[#This Row],[Conv. Fact.]]</f>
        <v>0</v>
      </c>
      <c r="I388" s="117">
        <v>216.5</v>
      </c>
      <c r="J388" s="67">
        <v>39083</v>
      </c>
      <c r="K388" s="67">
        <v>39447</v>
      </c>
      <c r="L388" s="7">
        <f>SUMIF('LCA Data'!$B$2:$B$169,"="&amp;raadhus[[#This Row],[LCA Category]],'LCA Data'!$F$2:$F$169)</f>
        <v>0</v>
      </c>
      <c r="M388" s="49">
        <f>raadhus[[#This Row],[Eff. Mass (kg)]]*raadhus[[#This Row],[kg-CO2 Eqv. per kg]]</f>
        <v>0</v>
      </c>
    </row>
    <row r="389" spans="1:13">
      <c r="A389" s="10">
        <v>75371</v>
      </c>
      <c r="B389" s="11" t="s">
        <v>486</v>
      </c>
      <c r="C389" s="11"/>
      <c r="D389" s="34"/>
      <c r="E389" s="78">
        <v>4</v>
      </c>
      <c r="F389" s="31" t="s">
        <v>643</v>
      </c>
      <c r="G389" s="156">
        <v>1</v>
      </c>
      <c r="H389" s="66">
        <f>raadhus[[#This Row],[Count]]*raadhus[[#This Row],[Conv. Fact.]]</f>
        <v>4</v>
      </c>
      <c r="I389" s="114">
        <v>216.24</v>
      </c>
      <c r="J389" s="67">
        <v>39083</v>
      </c>
      <c r="K389" s="67">
        <v>39447</v>
      </c>
      <c r="L389" s="7">
        <f>SUMIF('LCA Data'!$B$2:$B$169,"="&amp;raadhus[[#This Row],[LCA Category]],'LCA Data'!$F$2:$F$169)</f>
        <v>0</v>
      </c>
      <c r="M389" s="79">
        <f>raadhus[[#This Row],[Eff. Mass (kg)]]*raadhus[[#This Row],[kg-CO2 Eqv. per kg]]</f>
        <v>0</v>
      </c>
    </row>
    <row r="390" spans="1:13">
      <c r="A390" s="10">
        <v>86626</v>
      </c>
      <c r="B390" s="11" t="s">
        <v>524</v>
      </c>
      <c r="C390" s="11"/>
      <c r="D390" s="34"/>
      <c r="E390" s="78">
        <v>1</v>
      </c>
      <c r="F390" s="31" t="s">
        <v>648</v>
      </c>
      <c r="G390" s="156">
        <v>10</v>
      </c>
      <c r="H390" s="66">
        <f>raadhus[[#This Row],[Count]]*raadhus[[#This Row],[Conv. Fact.]]</f>
        <v>10</v>
      </c>
      <c r="I390" s="114">
        <v>215.6</v>
      </c>
      <c r="J390" s="67">
        <v>39083</v>
      </c>
      <c r="K390" s="67">
        <v>39447</v>
      </c>
      <c r="L390" s="7">
        <f>SUMIF('LCA Data'!$B$2:$B$169,"="&amp;raadhus[[#This Row],[LCA Category]],'LCA Data'!$F$2:$F$169)</f>
        <v>0</v>
      </c>
      <c r="M390" s="79">
        <f>raadhus[[#This Row],[Eff. Mass (kg)]]*raadhus[[#This Row],[kg-CO2 Eqv. per kg]]</f>
        <v>0</v>
      </c>
    </row>
    <row r="391" spans="1:13">
      <c r="A391" s="10">
        <v>64600</v>
      </c>
      <c r="B391" s="11" t="s">
        <v>441</v>
      </c>
      <c r="C391" s="11"/>
      <c r="D391" s="34"/>
      <c r="E391" s="78">
        <v>1</v>
      </c>
      <c r="F391" s="31" t="s">
        <v>638</v>
      </c>
      <c r="G391" s="156">
        <v>7.65</v>
      </c>
      <c r="H391" s="66">
        <f>raadhus[[#This Row],[Count]]*raadhus[[#This Row],[Conv. Fact.]]</f>
        <v>7.65</v>
      </c>
      <c r="I391" s="114">
        <v>212.07</v>
      </c>
      <c r="J391" s="67">
        <v>39083</v>
      </c>
      <c r="K391" s="67">
        <v>39447</v>
      </c>
      <c r="L391" s="7">
        <f>SUMIF('LCA Data'!$B$2:$B$169,"="&amp;raadhus[[#This Row],[LCA Category]],'LCA Data'!$F$2:$F$169)</f>
        <v>0</v>
      </c>
      <c r="M391" s="79">
        <f>raadhus[[#This Row],[Eff. Mass (kg)]]*raadhus[[#This Row],[kg-CO2 Eqv. per kg]]</f>
        <v>0</v>
      </c>
    </row>
    <row r="392" spans="1:13">
      <c r="A392" s="10">
        <v>90760</v>
      </c>
      <c r="B392" s="11" t="s">
        <v>535</v>
      </c>
      <c r="C392" s="11"/>
      <c r="D392" s="34"/>
      <c r="E392" s="78">
        <v>2</v>
      </c>
      <c r="F392" s="31" t="s">
        <v>643</v>
      </c>
      <c r="G392" s="156">
        <v>3</v>
      </c>
      <c r="H392" s="66">
        <f>raadhus[[#This Row],[Count]]*raadhus[[#This Row],[Conv. Fact.]]</f>
        <v>6</v>
      </c>
      <c r="I392" s="114">
        <v>210.8</v>
      </c>
      <c r="J392" s="67">
        <v>39083</v>
      </c>
      <c r="K392" s="67">
        <v>39447</v>
      </c>
      <c r="L392" s="7">
        <f>SUMIF('LCA Data'!$B$2:$B$169,"="&amp;raadhus[[#This Row],[LCA Category]],'LCA Data'!$F$2:$F$169)</f>
        <v>0</v>
      </c>
      <c r="M392" s="79">
        <f>raadhus[[#This Row],[Eff. Mass (kg)]]*raadhus[[#This Row],[kg-CO2 Eqv. per kg]]</f>
        <v>0</v>
      </c>
    </row>
    <row r="393" spans="1:13">
      <c r="A393" s="22">
        <v>2240</v>
      </c>
      <c r="B393" s="44" t="s">
        <v>200</v>
      </c>
      <c r="C393" s="44"/>
      <c r="D393" s="22"/>
      <c r="E393" s="100">
        <v>1</v>
      </c>
      <c r="F393" s="65" t="s">
        <v>667</v>
      </c>
      <c r="G393" s="156">
        <v>0.5</v>
      </c>
      <c r="H393" s="66">
        <f>raadhus[[#This Row],[Count]]*raadhus[[#This Row],[Conv. Fact.]]</f>
        <v>0.5</v>
      </c>
      <c r="I393" s="117">
        <v>210</v>
      </c>
      <c r="J393" s="67">
        <v>39083</v>
      </c>
      <c r="K393" s="67">
        <v>39447</v>
      </c>
      <c r="L393" s="7">
        <f>SUMIF('LCA Data'!$B$2:$B$169,"="&amp;raadhus[[#This Row],[LCA Category]],'LCA Data'!$F$2:$F$169)</f>
        <v>0</v>
      </c>
      <c r="M393" s="79">
        <f>raadhus[[#This Row],[Eff. Mass (kg)]]*raadhus[[#This Row],[kg-CO2 Eqv. per kg]]</f>
        <v>0</v>
      </c>
    </row>
    <row r="394" spans="1:13">
      <c r="A394" s="22">
        <v>3532</v>
      </c>
      <c r="B394" s="44" t="s">
        <v>209</v>
      </c>
      <c r="C394" s="44"/>
      <c r="D394" s="22"/>
      <c r="E394" s="100">
        <v>1</v>
      </c>
      <c r="F394" s="65" t="s">
        <v>667</v>
      </c>
      <c r="G394" s="156"/>
      <c r="H394" s="66">
        <f>raadhus[[#This Row],[Count]]*raadhus[[#This Row],[Conv. Fact.]]</f>
        <v>0</v>
      </c>
      <c r="I394" s="117">
        <v>210</v>
      </c>
      <c r="J394" s="67">
        <v>39083</v>
      </c>
      <c r="K394" s="67">
        <v>39447</v>
      </c>
      <c r="L394" s="7">
        <f>SUMIF('LCA Data'!$B$2:$B$169,"="&amp;raadhus[[#This Row],[LCA Category]],'LCA Data'!$F$2:$F$169)</f>
        <v>0</v>
      </c>
      <c r="M394" s="79">
        <f>raadhus[[#This Row],[Eff. Mass (kg)]]*raadhus[[#This Row],[kg-CO2 Eqv. per kg]]</f>
        <v>0</v>
      </c>
    </row>
    <row r="395" spans="1:13">
      <c r="A395" s="63">
        <v>104.2</v>
      </c>
      <c r="B395" s="46" t="s">
        <v>26</v>
      </c>
      <c r="C395" s="46"/>
      <c r="D395" s="72"/>
      <c r="E395" s="98">
        <v>35</v>
      </c>
      <c r="F395" s="31" t="s">
        <v>651</v>
      </c>
      <c r="G395" s="156"/>
      <c r="H395" s="66">
        <f>raadhus[[#This Row],[Count]]*raadhus[[#This Row],[Conv. Fact.]]</f>
        <v>0</v>
      </c>
      <c r="I395" s="117">
        <v>208.75</v>
      </c>
      <c r="J395" s="67">
        <v>39083</v>
      </c>
      <c r="K395" s="67">
        <v>39447</v>
      </c>
      <c r="L395" s="7">
        <f>SUMIF('LCA Data'!$B$2:$B$169,"="&amp;raadhus[[#This Row],[LCA Category]],'LCA Data'!$F$2:$F$169)</f>
        <v>0</v>
      </c>
      <c r="M395" s="49">
        <f>raadhus[[#This Row],[Eff. Mass (kg)]]*raadhus[[#This Row],[kg-CO2 Eqv. per kg]]</f>
        <v>0</v>
      </c>
    </row>
    <row r="396" spans="1:13">
      <c r="A396" s="63">
        <v>325.2</v>
      </c>
      <c r="B396" s="46" t="s">
        <v>95</v>
      </c>
      <c r="C396" s="46"/>
      <c r="D396" s="72"/>
      <c r="E396" s="98">
        <v>4</v>
      </c>
      <c r="F396" s="31" t="s">
        <v>655</v>
      </c>
      <c r="G396" s="156"/>
      <c r="H396" s="66">
        <f>raadhus[[#This Row],[Count]]*raadhus[[#This Row],[Conv. Fact.]]</f>
        <v>0</v>
      </c>
      <c r="I396" s="117">
        <v>208</v>
      </c>
      <c r="J396" s="67">
        <v>39083</v>
      </c>
      <c r="K396" s="67">
        <v>39447</v>
      </c>
      <c r="L396" s="7">
        <f>SUMIF('LCA Data'!$B$2:$B$169,"="&amp;raadhus[[#This Row],[LCA Category]],'LCA Data'!$F$2:$F$169)</f>
        <v>0</v>
      </c>
      <c r="M396" s="49">
        <f>raadhus[[#This Row],[Eff. Mass (kg)]]*raadhus[[#This Row],[kg-CO2 Eqv. per kg]]</f>
        <v>0</v>
      </c>
    </row>
    <row r="397" spans="1:13">
      <c r="A397" s="10">
        <v>27096</v>
      </c>
      <c r="B397" s="11" t="s">
        <v>285</v>
      </c>
      <c r="C397" s="11"/>
      <c r="D397" s="34"/>
      <c r="E397" s="78">
        <v>2</v>
      </c>
      <c r="F397" s="31" t="s">
        <v>639</v>
      </c>
      <c r="G397" s="156">
        <v>10</v>
      </c>
      <c r="H397" s="66">
        <f>raadhus[[#This Row],[Count]]*raadhus[[#This Row],[Conv. Fact.]]</f>
        <v>20</v>
      </c>
      <c r="I397" s="114">
        <v>207.4</v>
      </c>
      <c r="J397" s="67">
        <v>39083</v>
      </c>
      <c r="K397" s="67">
        <v>39447</v>
      </c>
      <c r="L397" s="7">
        <f>SUMIF('LCA Data'!$B$2:$B$169,"="&amp;raadhus[[#This Row],[LCA Category]],'LCA Data'!$F$2:$F$169)</f>
        <v>0</v>
      </c>
      <c r="M397" s="79">
        <f>raadhus[[#This Row],[Eff. Mass (kg)]]*raadhus[[#This Row],[kg-CO2 Eqv. per kg]]</f>
        <v>0</v>
      </c>
    </row>
    <row r="398" spans="1:13">
      <c r="A398" s="10">
        <v>71010</v>
      </c>
      <c r="B398" s="11" t="s">
        <v>454</v>
      </c>
      <c r="C398" s="11"/>
      <c r="D398" s="34"/>
      <c r="E398" s="78">
        <v>25</v>
      </c>
      <c r="F398" s="31" t="s">
        <v>643</v>
      </c>
      <c r="G398" s="156">
        <v>1</v>
      </c>
      <c r="H398" s="66">
        <f>raadhus[[#This Row],[Count]]*raadhus[[#This Row],[Conv. Fact.]]</f>
        <v>25</v>
      </c>
      <c r="I398" s="114">
        <v>206.12</v>
      </c>
      <c r="J398" s="67">
        <v>39083</v>
      </c>
      <c r="K398" s="67">
        <v>39447</v>
      </c>
      <c r="L398" s="7">
        <f>SUMIF('LCA Data'!$B$2:$B$169,"="&amp;raadhus[[#This Row],[LCA Category]],'LCA Data'!$F$2:$F$169)</f>
        <v>0</v>
      </c>
      <c r="M398" s="79">
        <f>raadhus[[#This Row],[Eff. Mass (kg)]]*raadhus[[#This Row],[kg-CO2 Eqv. per kg]]</f>
        <v>0</v>
      </c>
    </row>
    <row r="399" spans="1:13">
      <c r="A399" s="10">
        <v>75179</v>
      </c>
      <c r="B399" s="11" t="s">
        <v>484</v>
      </c>
      <c r="C399" s="11"/>
      <c r="D399" s="34"/>
      <c r="E399" s="78">
        <v>1</v>
      </c>
      <c r="F399" s="31" t="s">
        <v>638</v>
      </c>
      <c r="G399" s="156">
        <v>6</v>
      </c>
      <c r="H399" s="66">
        <f>raadhus[[#This Row],[Count]]*raadhus[[#This Row],[Conv. Fact.]]</f>
        <v>6</v>
      </c>
      <c r="I399" s="114">
        <v>205.7</v>
      </c>
      <c r="J399" s="67">
        <v>39083</v>
      </c>
      <c r="K399" s="67">
        <v>39447</v>
      </c>
      <c r="L399" s="7">
        <f>SUMIF('LCA Data'!$B$2:$B$169,"="&amp;raadhus[[#This Row],[LCA Category]],'LCA Data'!$F$2:$F$169)</f>
        <v>0</v>
      </c>
      <c r="M399" s="79">
        <f>raadhus[[#This Row],[Eff. Mass (kg)]]*raadhus[[#This Row],[kg-CO2 Eqv. per kg]]</f>
        <v>0</v>
      </c>
    </row>
    <row r="400" spans="1:13">
      <c r="A400" s="10">
        <v>91062</v>
      </c>
      <c r="B400" s="11" t="s">
        <v>543</v>
      </c>
      <c r="C400" s="11"/>
      <c r="D400" s="34"/>
      <c r="E400" s="78">
        <v>1</v>
      </c>
      <c r="F400" s="31" t="s">
        <v>638</v>
      </c>
      <c r="G400" s="156">
        <v>6</v>
      </c>
      <c r="H400" s="66">
        <f>raadhus[[#This Row],[Count]]*raadhus[[#This Row],[Conv. Fact.]]</f>
        <v>6</v>
      </c>
      <c r="I400" s="114">
        <v>203.83</v>
      </c>
      <c r="J400" s="67">
        <v>39083</v>
      </c>
      <c r="K400" s="67">
        <v>39447</v>
      </c>
      <c r="L400" s="7">
        <f>SUMIF('LCA Data'!$B$2:$B$169,"="&amp;raadhus[[#This Row],[LCA Category]],'LCA Data'!$F$2:$F$169)</f>
        <v>0</v>
      </c>
      <c r="M400" s="79">
        <f>raadhus[[#This Row],[Eff. Mass (kg)]]*raadhus[[#This Row],[kg-CO2 Eqv. per kg]]</f>
        <v>0</v>
      </c>
    </row>
    <row r="401" spans="1:13">
      <c r="A401" s="10">
        <v>91063</v>
      </c>
      <c r="B401" s="11" t="s">
        <v>544</v>
      </c>
      <c r="C401" s="11"/>
      <c r="D401" s="34"/>
      <c r="E401" s="78">
        <v>1</v>
      </c>
      <c r="F401" s="31" t="s">
        <v>638</v>
      </c>
      <c r="G401" s="156">
        <v>6</v>
      </c>
      <c r="H401" s="66">
        <f>raadhus[[#This Row],[Count]]*raadhus[[#This Row],[Conv. Fact.]]</f>
        <v>6</v>
      </c>
      <c r="I401" s="114">
        <v>203.83</v>
      </c>
      <c r="J401" s="67">
        <v>39083</v>
      </c>
      <c r="K401" s="67">
        <v>39447</v>
      </c>
      <c r="L401" s="7">
        <f>SUMIF('LCA Data'!$B$2:$B$169,"="&amp;raadhus[[#This Row],[LCA Category]],'LCA Data'!$F$2:$F$169)</f>
        <v>0</v>
      </c>
      <c r="M401" s="79">
        <f>raadhus[[#This Row],[Eff. Mass (kg)]]*raadhus[[#This Row],[kg-CO2 Eqv. per kg]]</f>
        <v>0</v>
      </c>
    </row>
    <row r="402" spans="1:13">
      <c r="A402" s="10">
        <v>24668</v>
      </c>
      <c r="B402" s="11" t="s">
        <v>274</v>
      </c>
      <c r="C402" s="11"/>
      <c r="D402" s="34"/>
      <c r="E402" s="78">
        <v>2</v>
      </c>
      <c r="F402" s="31" t="s">
        <v>638</v>
      </c>
      <c r="G402" s="156">
        <v>3</v>
      </c>
      <c r="H402" s="66">
        <f>raadhus[[#This Row],[Count]]*raadhus[[#This Row],[Conv. Fact.]]</f>
        <v>6</v>
      </c>
      <c r="I402" s="114">
        <v>201.6</v>
      </c>
      <c r="J402" s="67">
        <v>39083</v>
      </c>
      <c r="K402" s="67">
        <v>39447</v>
      </c>
      <c r="L402" s="7">
        <f>SUMIF('LCA Data'!$B$2:$B$169,"="&amp;raadhus[[#This Row],[LCA Category]],'LCA Data'!$F$2:$F$169)</f>
        <v>0</v>
      </c>
      <c r="M402" s="79">
        <f>raadhus[[#This Row],[Eff. Mass (kg)]]*raadhus[[#This Row],[kg-CO2 Eqv. per kg]]</f>
        <v>0</v>
      </c>
    </row>
    <row r="403" spans="1:13">
      <c r="A403" s="63">
        <v>187.2</v>
      </c>
      <c r="B403" s="46" t="s">
        <v>68</v>
      </c>
      <c r="C403" s="46"/>
      <c r="D403" s="72"/>
      <c r="E403" s="98">
        <v>11</v>
      </c>
      <c r="F403" s="31" t="s">
        <v>651</v>
      </c>
      <c r="G403" s="156"/>
      <c r="H403" s="66">
        <f>raadhus[[#This Row],[Count]]*raadhus[[#This Row],[Conv. Fact.]]</f>
        <v>0</v>
      </c>
      <c r="I403" s="117">
        <v>200.75</v>
      </c>
      <c r="J403" s="67">
        <v>39083</v>
      </c>
      <c r="K403" s="67">
        <v>39447</v>
      </c>
      <c r="L403" s="7">
        <f>SUMIF('LCA Data'!$B$2:$B$169,"="&amp;raadhus[[#This Row],[LCA Category]],'LCA Data'!$F$2:$F$169)</f>
        <v>0</v>
      </c>
      <c r="M403" s="49">
        <f>raadhus[[#This Row],[Eff. Mass (kg)]]*raadhus[[#This Row],[kg-CO2 Eqv. per kg]]</f>
        <v>0</v>
      </c>
    </row>
    <row r="404" spans="1:13">
      <c r="A404" s="22">
        <v>3290</v>
      </c>
      <c r="B404" s="44" t="s">
        <v>205</v>
      </c>
      <c r="C404" s="44"/>
      <c r="D404" s="22"/>
      <c r="E404" s="100">
        <v>8</v>
      </c>
      <c r="F404" s="65" t="s">
        <v>667</v>
      </c>
      <c r="G404" s="156"/>
      <c r="H404" s="66">
        <f>raadhus[[#This Row],[Count]]*raadhus[[#This Row],[Conv. Fact.]]</f>
        <v>0</v>
      </c>
      <c r="I404" s="117">
        <v>200</v>
      </c>
      <c r="J404" s="67">
        <v>39083</v>
      </c>
      <c r="K404" s="67">
        <v>39447</v>
      </c>
      <c r="L404" s="7">
        <f>SUMIF('LCA Data'!$B$2:$B$169,"="&amp;raadhus[[#This Row],[LCA Category]],'LCA Data'!$F$2:$F$169)</f>
        <v>0</v>
      </c>
      <c r="M404" s="79">
        <f>raadhus[[#This Row],[Eff. Mass (kg)]]*raadhus[[#This Row],[kg-CO2 Eqv. per kg]]</f>
        <v>0</v>
      </c>
    </row>
    <row r="405" spans="1:13">
      <c r="A405" s="10">
        <v>96639</v>
      </c>
      <c r="B405" s="11" t="s">
        <v>600</v>
      </c>
      <c r="C405" s="11"/>
      <c r="D405" s="34"/>
      <c r="E405" s="78">
        <v>1</v>
      </c>
      <c r="F405" s="31" t="s">
        <v>638</v>
      </c>
      <c r="G405" s="156"/>
      <c r="H405" s="66">
        <f>raadhus[[#This Row],[Count]]*raadhus[[#This Row],[Conv. Fact.]]</f>
        <v>0</v>
      </c>
      <c r="I405" s="114">
        <v>199.28</v>
      </c>
      <c r="J405" s="67">
        <v>39083</v>
      </c>
      <c r="K405" s="67">
        <v>39447</v>
      </c>
      <c r="L405" s="7">
        <f>SUMIF('LCA Data'!$B$2:$B$169,"="&amp;raadhus[[#This Row],[LCA Category]],'LCA Data'!$F$2:$F$169)</f>
        <v>0</v>
      </c>
      <c r="M405" s="79">
        <f>raadhus[[#This Row],[Eff. Mass (kg)]]*raadhus[[#This Row],[kg-CO2 Eqv. per kg]]</f>
        <v>0</v>
      </c>
    </row>
    <row r="406" spans="1:13">
      <c r="A406" s="10">
        <v>38095</v>
      </c>
      <c r="B406" s="11" t="s">
        <v>335</v>
      </c>
      <c r="C406" s="11"/>
      <c r="D406" s="34"/>
      <c r="E406" s="78">
        <v>2</v>
      </c>
      <c r="F406" s="31" t="s">
        <v>639</v>
      </c>
      <c r="G406" s="156">
        <v>4.3</v>
      </c>
      <c r="H406" s="66">
        <f>raadhus[[#This Row],[Count]]*raadhus[[#This Row],[Conv. Fact.]]</f>
        <v>8.6</v>
      </c>
      <c r="I406" s="114">
        <v>198.98</v>
      </c>
      <c r="J406" s="67">
        <v>39083</v>
      </c>
      <c r="K406" s="67">
        <v>39447</v>
      </c>
      <c r="L406" s="7">
        <f>SUMIF('LCA Data'!$B$2:$B$169,"="&amp;raadhus[[#This Row],[LCA Category]],'LCA Data'!$F$2:$F$169)</f>
        <v>0</v>
      </c>
      <c r="M406" s="79">
        <f>raadhus[[#This Row],[Eff. Mass (kg)]]*raadhus[[#This Row],[kg-CO2 Eqv. per kg]]</f>
        <v>0</v>
      </c>
    </row>
    <row r="407" spans="1:13">
      <c r="A407" s="63">
        <v>46.2</v>
      </c>
      <c r="B407" s="46" t="s">
        <v>113</v>
      </c>
      <c r="C407" s="46"/>
      <c r="D407" s="72"/>
      <c r="E407" s="98">
        <v>29</v>
      </c>
      <c r="F407" s="31" t="s">
        <v>655</v>
      </c>
      <c r="G407" s="156"/>
      <c r="H407" s="66">
        <f>raadhus[[#This Row],[Count]]*raadhus[[#This Row],[Conv. Fact.]]</f>
        <v>0</v>
      </c>
      <c r="I407" s="117">
        <v>198.75</v>
      </c>
      <c r="J407" s="67">
        <v>39083</v>
      </c>
      <c r="K407" s="67">
        <v>39447</v>
      </c>
      <c r="L407" s="7">
        <f>SUMIF('LCA Data'!$B$2:$B$169,"="&amp;raadhus[[#This Row],[LCA Category]],'LCA Data'!$F$2:$F$169)</f>
        <v>0</v>
      </c>
      <c r="M407" s="49">
        <f>raadhus[[#This Row],[Eff. Mass (kg)]]*raadhus[[#This Row],[kg-CO2 Eqv. per kg]]</f>
        <v>0</v>
      </c>
    </row>
    <row r="408" spans="1:13">
      <c r="A408" s="63">
        <v>182.2</v>
      </c>
      <c r="B408" s="46" t="s">
        <v>63</v>
      </c>
      <c r="C408" s="46"/>
      <c r="D408" s="72"/>
      <c r="E408" s="98">
        <v>13</v>
      </c>
      <c r="F408" s="31" t="s">
        <v>651</v>
      </c>
      <c r="G408" s="156"/>
      <c r="H408" s="66">
        <f>raadhus[[#This Row],[Count]]*raadhus[[#This Row],[Conv. Fact.]]</f>
        <v>0</v>
      </c>
      <c r="I408" s="117">
        <v>198.25</v>
      </c>
      <c r="J408" s="67">
        <v>39083</v>
      </c>
      <c r="K408" s="67">
        <v>39447</v>
      </c>
      <c r="L408" s="7">
        <f>SUMIF('LCA Data'!$B$2:$B$169,"="&amp;raadhus[[#This Row],[LCA Category]],'LCA Data'!$F$2:$F$169)</f>
        <v>0</v>
      </c>
      <c r="M408" s="49">
        <f>raadhus[[#This Row],[Eff. Mass (kg)]]*raadhus[[#This Row],[kg-CO2 Eqv. per kg]]</f>
        <v>0</v>
      </c>
    </row>
    <row r="409" spans="1:13">
      <c r="A409" s="10">
        <v>35120</v>
      </c>
      <c r="B409" s="11" t="s">
        <v>309</v>
      </c>
      <c r="C409" s="11"/>
      <c r="D409" s="34"/>
      <c r="E409" s="78">
        <v>1</v>
      </c>
      <c r="F409" s="31" t="s">
        <v>638</v>
      </c>
      <c r="G409" s="156">
        <v>12.5</v>
      </c>
      <c r="H409" s="66">
        <f>raadhus[[#This Row],[Count]]*raadhus[[#This Row],[Conv. Fact.]]</f>
        <v>12.5</v>
      </c>
      <c r="I409" s="114">
        <v>195.75</v>
      </c>
      <c r="J409" s="67">
        <v>39083</v>
      </c>
      <c r="K409" s="67">
        <v>39447</v>
      </c>
      <c r="L409" s="7">
        <f>SUMIF('LCA Data'!$B$2:$B$169,"="&amp;raadhus[[#This Row],[LCA Category]],'LCA Data'!$F$2:$F$169)</f>
        <v>0</v>
      </c>
      <c r="M409" s="79">
        <f>raadhus[[#This Row],[Eff. Mass (kg)]]*raadhus[[#This Row],[kg-CO2 Eqv. per kg]]</f>
        <v>0</v>
      </c>
    </row>
    <row r="410" spans="1:13">
      <c r="A410" s="10">
        <v>91172</v>
      </c>
      <c r="B410" s="11" t="s">
        <v>553</v>
      </c>
      <c r="C410" s="11"/>
      <c r="D410" s="34"/>
      <c r="E410" s="78">
        <v>5</v>
      </c>
      <c r="F410" s="31" t="s">
        <v>643</v>
      </c>
      <c r="G410" s="156">
        <v>2.5</v>
      </c>
      <c r="H410" s="66">
        <f>raadhus[[#This Row],[Count]]*raadhus[[#This Row],[Conv. Fact.]]</f>
        <v>12.5</v>
      </c>
      <c r="I410" s="114">
        <v>195.5</v>
      </c>
      <c r="J410" s="67">
        <v>39083</v>
      </c>
      <c r="K410" s="67">
        <v>39447</v>
      </c>
      <c r="L410" s="7">
        <f>SUMIF('LCA Data'!$B$2:$B$169,"="&amp;raadhus[[#This Row],[LCA Category]],'LCA Data'!$F$2:$F$169)</f>
        <v>0</v>
      </c>
      <c r="M410" s="79">
        <f>raadhus[[#This Row],[Eff. Mass (kg)]]*raadhus[[#This Row],[kg-CO2 Eqv. per kg]]</f>
        <v>0</v>
      </c>
    </row>
    <row r="411" spans="1:13">
      <c r="A411" s="63">
        <v>81.3</v>
      </c>
      <c r="B411" s="46" t="s">
        <v>137</v>
      </c>
      <c r="C411" s="46"/>
      <c r="D411" s="72"/>
      <c r="E411" s="98">
        <v>5</v>
      </c>
      <c r="F411" s="31" t="s">
        <v>652</v>
      </c>
      <c r="G411" s="156">
        <v>1</v>
      </c>
      <c r="H411" s="66">
        <f>raadhus[[#This Row],[Count]]*raadhus[[#This Row],[Conv. Fact.]]</f>
        <v>5</v>
      </c>
      <c r="I411" s="117">
        <v>195</v>
      </c>
      <c r="J411" s="67">
        <v>39083</v>
      </c>
      <c r="K411" s="67">
        <v>39447</v>
      </c>
      <c r="L411" s="7">
        <f>SUMIF('LCA Data'!$B$2:$B$169,"="&amp;raadhus[[#This Row],[LCA Category]],'LCA Data'!$F$2:$F$169)</f>
        <v>0</v>
      </c>
      <c r="M411" s="49">
        <f>raadhus[[#This Row],[Eff. Mass (kg)]]*raadhus[[#This Row],[kg-CO2 Eqv. per kg]]</f>
        <v>0</v>
      </c>
    </row>
    <row r="412" spans="1:13">
      <c r="A412" s="63">
        <v>241.1</v>
      </c>
      <c r="B412" s="46" t="s">
        <v>82</v>
      </c>
      <c r="C412" s="46"/>
      <c r="D412" s="72"/>
      <c r="E412" s="98">
        <v>1</v>
      </c>
      <c r="F412" s="31" t="s">
        <v>659</v>
      </c>
      <c r="G412" s="156"/>
      <c r="H412" s="66">
        <f>raadhus[[#This Row],[Count]]*raadhus[[#This Row],[Conv. Fact.]]</f>
        <v>0</v>
      </c>
      <c r="I412" s="117">
        <v>195</v>
      </c>
      <c r="J412" s="67">
        <v>39083</v>
      </c>
      <c r="K412" s="67">
        <v>39447</v>
      </c>
      <c r="L412" s="7">
        <f>SUMIF('LCA Data'!$B$2:$B$169,"="&amp;raadhus[[#This Row],[LCA Category]],'LCA Data'!$F$2:$F$169)</f>
        <v>0</v>
      </c>
      <c r="M412" s="49">
        <f>raadhus[[#This Row],[Eff. Mass (kg)]]*raadhus[[#This Row],[kg-CO2 Eqv. per kg]]</f>
        <v>0</v>
      </c>
    </row>
    <row r="413" spans="1:13">
      <c r="A413" s="10">
        <v>77032</v>
      </c>
      <c r="B413" s="11" t="s">
        <v>490</v>
      </c>
      <c r="C413" s="11"/>
      <c r="D413" s="34"/>
      <c r="E413" s="78">
        <v>1</v>
      </c>
      <c r="F413" s="31" t="s">
        <v>638</v>
      </c>
      <c r="G413" s="156"/>
      <c r="H413" s="66">
        <f>raadhus[[#This Row],[Count]]*raadhus[[#This Row],[Conv. Fact.]]</f>
        <v>0</v>
      </c>
      <c r="I413" s="114">
        <v>194.95</v>
      </c>
      <c r="J413" s="67">
        <v>39083</v>
      </c>
      <c r="K413" s="67">
        <v>39447</v>
      </c>
      <c r="L413" s="7">
        <f>SUMIF('LCA Data'!$B$2:$B$169,"="&amp;raadhus[[#This Row],[LCA Category]],'LCA Data'!$F$2:$F$169)</f>
        <v>0</v>
      </c>
      <c r="M413" s="79">
        <f>raadhus[[#This Row],[Eff. Mass (kg)]]*raadhus[[#This Row],[kg-CO2 Eqv. per kg]]</f>
        <v>0</v>
      </c>
    </row>
    <row r="414" spans="1:13">
      <c r="A414" s="63">
        <v>10.1</v>
      </c>
      <c r="B414" s="46" t="s">
        <v>30</v>
      </c>
      <c r="C414" s="46"/>
      <c r="D414" s="72"/>
      <c r="E414" s="98">
        <v>1</v>
      </c>
      <c r="F414" s="31" t="s">
        <v>650</v>
      </c>
      <c r="G414" s="156">
        <v>18</v>
      </c>
      <c r="H414" s="66">
        <f>raadhus[[#This Row],[Count]]*raadhus[[#This Row],[Conv. Fact.]]</f>
        <v>18</v>
      </c>
      <c r="I414" s="117">
        <v>194</v>
      </c>
      <c r="J414" s="67">
        <v>39083</v>
      </c>
      <c r="K414" s="67">
        <v>39447</v>
      </c>
      <c r="L414" s="7">
        <f>SUMIF('LCA Data'!$B$2:$B$169,"="&amp;raadhus[[#This Row],[LCA Category]],'LCA Data'!$F$2:$F$169)</f>
        <v>0</v>
      </c>
      <c r="M414" s="49">
        <f>raadhus[[#This Row],[Eff. Mass (kg)]]*raadhus[[#This Row],[kg-CO2 Eqv. per kg]]</f>
        <v>0</v>
      </c>
    </row>
    <row r="415" spans="1:13">
      <c r="A415" s="10">
        <v>53455</v>
      </c>
      <c r="B415" s="11" t="s">
        <v>369</v>
      </c>
      <c r="C415" s="11"/>
      <c r="D415" s="34"/>
      <c r="E415" s="78">
        <v>18</v>
      </c>
      <c r="F415" s="31" t="s">
        <v>647</v>
      </c>
      <c r="G415" s="156">
        <v>0.9</v>
      </c>
      <c r="H415" s="66">
        <f>raadhus[[#This Row],[Count]]*raadhus[[#This Row],[Conv. Fact.]]</f>
        <v>16.2</v>
      </c>
      <c r="I415" s="114">
        <v>193.54</v>
      </c>
      <c r="J415" s="67">
        <v>39083</v>
      </c>
      <c r="K415" s="67">
        <v>39447</v>
      </c>
      <c r="L415" s="7">
        <f>SUMIF('LCA Data'!$B$2:$B$169,"="&amp;raadhus[[#This Row],[LCA Category]],'LCA Data'!$F$2:$F$169)</f>
        <v>0</v>
      </c>
      <c r="M415" s="79">
        <f>raadhus[[#This Row],[Eff. Mass (kg)]]*raadhus[[#This Row],[kg-CO2 Eqv. per kg]]</f>
        <v>0</v>
      </c>
    </row>
    <row r="416" spans="1:13">
      <c r="A416" s="10">
        <v>57494</v>
      </c>
      <c r="B416" s="11" t="s">
        <v>396</v>
      </c>
      <c r="C416" s="11"/>
      <c r="D416" s="34"/>
      <c r="E416" s="78">
        <v>1</v>
      </c>
      <c r="F416" s="31" t="s">
        <v>633</v>
      </c>
      <c r="G416" s="156">
        <v>4.5</v>
      </c>
      <c r="H416" s="66">
        <f>raadhus[[#This Row],[Count]]*raadhus[[#This Row],[Conv. Fact.]]</f>
        <v>4.5</v>
      </c>
      <c r="I416" s="114">
        <v>192.15</v>
      </c>
      <c r="J416" s="67">
        <v>39083</v>
      </c>
      <c r="K416" s="67">
        <v>39447</v>
      </c>
      <c r="L416" s="7">
        <f>SUMIF('LCA Data'!$B$2:$B$169,"="&amp;raadhus[[#This Row],[LCA Category]],'LCA Data'!$F$2:$F$169)</f>
        <v>0</v>
      </c>
      <c r="M416" s="79">
        <f>raadhus[[#This Row],[Eff. Mass (kg)]]*raadhus[[#This Row],[kg-CO2 Eqv. per kg]]</f>
        <v>0</v>
      </c>
    </row>
    <row r="417" spans="1:13">
      <c r="A417" s="22">
        <v>1940</v>
      </c>
      <c r="B417" s="44" t="s">
        <v>165</v>
      </c>
      <c r="C417" s="44"/>
      <c r="D417" s="22"/>
      <c r="E417" s="100">
        <v>2</v>
      </c>
      <c r="F417" s="65" t="s">
        <v>667</v>
      </c>
      <c r="G417" s="156"/>
      <c r="H417" s="66">
        <f>raadhus[[#This Row],[Count]]*raadhus[[#This Row],[Conv. Fact.]]</f>
        <v>0</v>
      </c>
      <c r="I417" s="117">
        <v>190</v>
      </c>
      <c r="J417" s="67">
        <v>39083</v>
      </c>
      <c r="K417" s="67">
        <v>39447</v>
      </c>
      <c r="L417" s="7">
        <f>SUMIF('LCA Data'!$B$2:$B$169,"="&amp;raadhus[[#This Row],[LCA Category]],'LCA Data'!$F$2:$F$169)</f>
        <v>0</v>
      </c>
      <c r="M417" s="79">
        <f>raadhus[[#This Row],[Eff. Mass (kg)]]*raadhus[[#This Row],[kg-CO2 Eqv. per kg]]</f>
        <v>0</v>
      </c>
    </row>
    <row r="418" spans="1:13">
      <c r="A418" s="10">
        <v>24607</v>
      </c>
      <c r="B418" s="11" t="s">
        <v>272</v>
      </c>
      <c r="C418" s="11"/>
      <c r="D418" s="34"/>
      <c r="E418" s="78">
        <v>10</v>
      </c>
      <c r="F418" s="31" t="s">
        <v>643</v>
      </c>
      <c r="G418" s="156"/>
      <c r="H418" s="66">
        <f>raadhus[[#This Row],[Count]]*raadhus[[#This Row],[Conv. Fact.]]</f>
        <v>0</v>
      </c>
      <c r="I418" s="114">
        <v>189.85</v>
      </c>
      <c r="J418" s="67">
        <v>39083</v>
      </c>
      <c r="K418" s="67">
        <v>39447</v>
      </c>
      <c r="L418" s="7">
        <f>SUMIF('LCA Data'!$B$2:$B$169,"="&amp;raadhus[[#This Row],[LCA Category]],'LCA Data'!$F$2:$F$169)</f>
        <v>0</v>
      </c>
      <c r="M418" s="79">
        <f>raadhus[[#This Row],[Eff. Mass (kg)]]*raadhus[[#This Row],[kg-CO2 Eqv. per kg]]</f>
        <v>0</v>
      </c>
    </row>
    <row r="419" spans="1:13">
      <c r="A419" s="63">
        <v>103.2</v>
      </c>
      <c r="B419" s="46" t="s">
        <v>25</v>
      </c>
      <c r="C419" s="46"/>
      <c r="D419" s="72"/>
      <c r="E419" s="98">
        <v>28</v>
      </c>
      <c r="F419" s="31" t="s">
        <v>653</v>
      </c>
      <c r="G419" s="156"/>
      <c r="H419" s="66">
        <f>raadhus[[#This Row],[Count]]*raadhus[[#This Row],[Conv. Fact.]]</f>
        <v>0</v>
      </c>
      <c r="I419" s="117">
        <v>189</v>
      </c>
      <c r="J419" s="67">
        <v>39083</v>
      </c>
      <c r="K419" s="67">
        <v>39447</v>
      </c>
      <c r="L419" s="7">
        <f>SUMIF('LCA Data'!$B$2:$B$169,"="&amp;raadhus[[#This Row],[LCA Category]],'LCA Data'!$F$2:$F$169)</f>
        <v>0</v>
      </c>
      <c r="M419" s="49">
        <f>raadhus[[#This Row],[Eff. Mass (kg)]]*raadhus[[#This Row],[kg-CO2 Eqv. per kg]]</f>
        <v>0</v>
      </c>
    </row>
    <row r="420" spans="1:13">
      <c r="A420" s="10">
        <v>35129</v>
      </c>
      <c r="B420" s="11" t="s">
        <v>310</v>
      </c>
      <c r="C420" s="11"/>
      <c r="D420" s="34"/>
      <c r="E420" s="78">
        <v>12</v>
      </c>
      <c r="F420" s="31" t="s">
        <v>639</v>
      </c>
      <c r="G420" s="156">
        <v>0.5</v>
      </c>
      <c r="H420" s="66">
        <f>raadhus[[#This Row],[Count]]*raadhus[[#This Row],[Conv. Fact.]]</f>
        <v>6</v>
      </c>
      <c r="I420" s="114">
        <v>184.62</v>
      </c>
      <c r="J420" s="67">
        <v>39083</v>
      </c>
      <c r="K420" s="67">
        <v>39447</v>
      </c>
      <c r="L420" s="7">
        <f>SUMIF('LCA Data'!$B$2:$B$169,"="&amp;raadhus[[#This Row],[LCA Category]],'LCA Data'!$F$2:$F$169)</f>
        <v>0</v>
      </c>
      <c r="M420" s="79">
        <f>raadhus[[#This Row],[Eff. Mass (kg)]]*raadhus[[#This Row],[kg-CO2 Eqv. per kg]]</f>
        <v>0</v>
      </c>
    </row>
    <row r="421" spans="1:13">
      <c r="A421" s="10">
        <v>90761</v>
      </c>
      <c r="B421" s="11" t="s">
        <v>536</v>
      </c>
      <c r="C421" s="11"/>
      <c r="D421" s="34"/>
      <c r="E421" s="78">
        <v>2</v>
      </c>
      <c r="F421" s="31" t="s">
        <v>643</v>
      </c>
      <c r="G421" s="156">
        <v>2.5</v>
      </c>
      <c r="H421" s="66">
        <f>raadhus[[#This Row],[Count]]*raadhus[[#This Row],[Conv. Fact.]]</f>
        <v>5</v>
      </c>
      <c r="I421" s="114">
        <v>184.62</v>
      </c>
      <c r="J421" s="67">
        <v>39083</v>
      </c>
      <c r="K421" s="67">
        <v>39447</v>
      </c>
      <c r="L421" s="7">
        <f>SUMIF('LCA Data'!$B$2:$B$169,"="&amp;raadhus[[#This Row],[LCA Category]],'LCA Data'!$F$2:$F$169)</f>
        <v>0</v>
      </c>
      <c r="M421" s="79">
        <f>raadhus[[#This Row],[Eff. Mass (kg)]]*raadhus[[#This Row],[kg-CO2 Eqv. per kg]]</f>
        <v>0</v>
      </c>
    </row>
    <row r="422" spans="1:13">
      <c r="A422" s="10">
        <v>95979</v>
      </c>
      <c r="B422" s="11" t="s">
        <v>590</v>
      </c>
      <c r="C422" s="11"/>
      <c r="D422" s="34"/>
      <c r="E422" s="78">
        <v>1</v>
      </c>
      <c r="F422" s="31" t="s">
        <v>638</v>
      </c>
      <c r="G422" s="156">
        <v>2.16</v>
      </c>
      <c r="H422" s="66">
        <f>raadhus[[#This Row],[Count]]*raadhus[[#This Row],[Conv. Fact.]]</f>
        <v>2.16</v>
      </c>
      <c r="I422" s="114">
        <v>184.36</v>
      </c>
      <c r="J422" s="67">
        <v>39083</v>
      </c>
      <c r="K422" s="67">
        <v>39447</v>
      </c>
      <c r="L422" s="7">
        <f>SUMIF('LCA Data'!$B$2:$B$169,"="&amp;raadhus[[#This Row],[LCA Category]],'LCA Data'!$F$2:$F$169)</f>
        <v>0</v>
      </c>
      <c r="M422" s="79">
        <f>raadhus[[#This Row],[Eff. Mass (kg)]]*raadhus[[#This Row],[kg-CO2 Eqv. per kg]]</f>
        <v>0</v>
      </c>
    </row>
    <row r="423" spans="1:13">
      <c r="A423" s="10">
        <v>95980</v>
      </c>
      <c r="B423" s="11" t="s">
        <v>591</v>
      </c>
      <c r="C423" s="11"/>
      <c r="D423" s="34"/>
      <c r="E423" s="78">
        <v>1</v>
      </c>
      <c r="F423" s="31" t="s">
        <v>638</v>
      </c>
      <c r="G423" s="156">
        <v>2.16</v>
      </c>
      <c r="H423" s="66">
        <f>raadhus[[#This Row],[Count]]*raadhus[[#This Row],[Conv. Fact.]]</f>
        <v>2.16</v>
      </c>
      <c r="I423" s="114">
        <v>184.36</v>
      </c>
      <c r="J423" s="67">
        <v>39083</v>
      </c>
      <c r="K423" s="67">
        <v>39447</v>
      </c>
      <c r="L423" s="7">
        <f>SUMIF('LCA Data'!$B$2:$B$169,"="&amp;raadhus[[#This Row],[LCA Category]],'LCA Data'!$F$2:$F$169)</f>
        <v>0</v>
      </c>
      <c r="M423" s="79">
        <f>raadhus[[#This Row],[Eff. Mass (kg)]]*raadhus[[#This Row],[kg-CO2 Eqv. per kg]]</f>
        <v>0</v>
      </c>
    </row>
    <row r="424" spans="1:13">
      <c r="A424" s="10">
        <v>15047</v>
      </c>
      <c r="B424" s="11" t="s">
        <v>237</v>
      </c>
      <c r="C424" s="11"/>
      <c r="D424" s="34"/>
      <c r="E424" s="78">
        <v>3</v>
      </c>
      <c r="F424" s="31" t="s">
        <v>634</v>
      </c>
      <c r="G424" s="156">
        <v>0.5</v>
      </c>
      <c r="H424" s="66">
        <f>raadhus[[#This Row],[Count]]*raadhus[[#This Row],[Conv. Fact.]]</f>
        <v>1.5</v>
      </c>
      <c r="I424" s="114">
        <v>181.3</v>
      </c>
      <c r="J424" s="67">
        <v>39083</v>
      </c>
      <c r="K424" s="67">
        <v>39447</v>
      </c>
      <c r="L424" s="7">
        <f>SUMIF('LCA Data'!$B$2:$B$169,"="&amp;raadhus[[#This Row],[LCA Category]],'LCA Data'!$F$2:$F$169)</f>
        <v>0</v>
      </c>
      <c r="M424" s="79">
        <f>raadhus[[#This Row],[Eff. Mass (kg)]]*raadhus[[#This Row],[kg-CO2 Eqv. per kg]]</f>
        <v>0</v>
      </c>
    </row>
    <row r="425" spans="1:13">
      <c r="A425" s="63">
        <v>123.3</v>
      </c>
      <c r="B425" s="46" t="s">
        <v>34</v>
      </c>
      <c r="C425" s="46"/>
      <c r="D425" s="72"/>
      <c r="E425" s="98">
        <v>4</v>
      </c>
      <c r="F425" s="31" t="s">
        <v>652</v>
      </c>
      <c r="G425" s="156">
        <v>1</v>
      </c>
      <c r="H425" s="66">
        <f>raadhus[[#This Row],[Count]]*raadhus[[#This Row],[Conv. Fact.]]</f>
        <v>4</v>
      </c>
      <c r="I425" s="117">
        <v>180</v>
      </c>
      <c r="J425" s="67">
        <v>39083</v>
      </c>
      <c r="K425" s="67">
        <v>39447</v>
      </c>
      <c r="L425" s="7">
        <f>SUMIF('LCA Data'!$B$2:$B$169,"="&amp;raadhus[[#This Row],[LCA Category]],'LCA Data'!$F$2:$F$169)</f>
        <v>0</v>
      </c>
      <c r="M425" s="49">
        <f>raadhus[[#This Row],[Eff. Mass (kg)]]*raadhus[[#This Row],[kg-CO2 Eqv. per kg]]</f>
        <v>0</v>
      </c>
    </row>
    <row r="426" spans="1:13">
      <c r="A426" s="10">
        <v>75145</v>
      </c>
      <c r="B426" s="11" t="s">
        <v>479</v>
      </c>
      <c r="C426" s="11"/>
      <c r="D426" s="34"/>
      <c r="E426" s="78">
        <v>3</v>
      </c>
      <c r="F426" s="31" t="s">
        <v>643</v>
      </c>
      <c r="G426" s="156">
        <v>3</v>
      </c>
      <c r="H426" s="66">
        <f>raadhus[[#This Row],[Count]]*raadhus[[#This Row],[Conv. Fact.]]</f>
        <v>9</v>
      </c>
      <c r="I426" s="114">
        <v>177.15</v>
      </c>
      <c r="J426" s="67">
        <v>39083</v>
      </c>
      <c r="K426" s="67">
        <v>39447</v>
      </c>
      <c r="L426" s="7">
        <f>SUMIF('LCA Data'!$B$2:$B$169,"="&amp;raadhus[[#This Row],[LCA Category]],'LCA Data'!$F$2:$F$169)</f>
        <v>0</v>
      </c>
      <c r="M426" s="79">
        <f>raadhus[[#This Row],[Eff. Mass (kg)]]*raadhus[[#This Row],[kg-CO2 Eqv. per kg]]</f>
        <v>0</v>
      </c>
    </row>
    <row r="427" spans="1:13">
      <c r="A427" s="10">
        <v>87056</v>
      </c>
      <c r="B427" s="11" t="s">
        <v>531</v>
      </c>
      <c r="C427" s="11"/>
      <c r="D427" s="34"/>
      <c r="E427" s="78">
        <v>2</v>
      </c>
      <c r="F427" s="31" t="s">
        <v>638</v>
      </c>
      <c r="G427" s="156"/>
      <c r="H427" s="66">
        <f>raadhus[[#This Row],[Count]]*raadhus[[#This Row],[Conv. Fact.]]</f>
        <v>0</v>
      </c>
      <c r="I427" s="114">
        <v>175.8</v>
      </c>
      <c r="J427" s="67">
        <v>39083</v>
      </c>
      <c r="K427" s="67">
        <v>39447</v>
      </c>
      <c r="L427" s="7">
        <f>SUMIF('LCA Data'!$B$2:$B$169,"="&amp;raadhus[[#This Row],[LCA Category]],'LCA Data'!$F$2:$F$169)</f>
        <v>0</v>
      </c>
      <c r="M427" s="79">
        <f>raadhus[[#This Row],[Eff. Mass (kg)]]*raadhus[[#This Row],[kg-CO2 Eqv. per kg]]</f>
        <v>0</v>
      </c>
    </row>
    <row r="428" spans="1:13">
      <c r="A428" s="10">
        <v>40450</v>
      </c>
      <c r="B428" s="11" t="s">
        <v>341</v>
      </c>
      <c r="C428" s="11"/>
      <c r="D428" s="34"/>
      <c r="E428" s="78">
        <v>2</v>
      </c>
      <c r="F428" s="31" t="s">
        <v>633</v>
      </c>
      <c r="G428" s="156">
        <v>5.5</v>
      </c>
      <c r="H428" s="66">
        <f>raadhus[[#This Row],[Count]]*raadhus[[#This Row],[Conv. Fact.]]</f>
        <v>11</v>
      </c>
      <c r="I428" s="114">
        <v>174.08</v>
      </c>
      <c r="J428" s="67">
        <v>39083</v>
      </c>
      <c r="K428" s="67">
        <v>39447</v>
      </c>
      <c r="L428" s="7">
        <f>SUMIF('LCA Data'!$B$2:$B$169,"="&amp;raadhus[[#This Row],[LCA Category]],'LCA Data'!$F$2:$F$169)</f>
        <v>0</v>
      </c>
      <c r="M428" s="79">
        <f>raadhus[[#This Row],[Eff. Mass (kg)]]*raadhus[[#This Row],[kg-CO2 Eqv. per kg]]</f>
        <v>0</v>
      </c>
    </row>
    <row r="429" spans="1:13">
      <c r="A429" s="63">
        <v>159.30000000000001</v>
      </c>
      <c r="B429" s="46" t="s">
        <v>55</v>
      </c>
      <c r="C429" s="46"/>
      <c r="D429" s="72"/>
      <c r="E429" s="98">
        <v>1.5</v>
      </c>
      <c r="F429" s="31" t="s">
        <v>652</v>
      </c>
      <c r="G429" s="156">
        <v>1</v>
      </c>
      <c r="H429" s="66">
        <f>raadhus[[#This Row],[Count]]*raadhus[[#This Row],[Conv. Fact.]]</f>
        <v>1.5</v>
      </c>
      <c r="I429" s="117">
        <v>172.5</v>
      </c>
      <c r="J429" s="67">
        <v>39083</v>
      </c>
      <c r="K429" s="67">
        <v>39447</v>
      </c>
      <c r="L429" s="7">
        <f>SUMIF('LCA Data'!$B$2:$B$169,"="&amp;raadhus[[#This Row],[LCA Category]],'LCA Data'!$F$2:$F$169)</f>
        <v>0</v>
      </c>
      <c r="M429" s="49">
        <f>raadhus[[#This Row],[Eff. Mass (kg)]]*raadhus[[#This Row],[kg-CO2 Eqv. per kg]]</f>
        <v>0</v>
      </c>
    </row>
    <row r="430" spans="1:13">
      <c r="A430" s="10">
        <v>53219</v>
      </c>
      <c r="B430" s="11" t="s">
        <v>362</v>
      </c>
      <c r="C430" s="11"/>
      <c r="D430" s="34"/>
      <c r="E430" s="78">
        <v>1</v>
      </c>
      <c r="F430" s="31" t="s">
        <v>635</v>
      </c>
      <c r="G430" s="156"/>
      <c r="H430" s="66">
        <f>raadhus[[#This Row],[Count]]*raadhus[[#This Row],[Conv. Fact.]]</f>
        <v>0</v>
      </c>
      <c r="I430" s="114">
        <v>172.29</v>
      </c>
      <c r="J430" s="67">
        <v>39083</v>
      </c>
      <c r="K430" s="67">
        <v>39447</v>
      </c>
      <c r="L430" s="7">
        <f>SUMIF('LCA Data'!$B$2:$B$169,"="&amp;raadhus[[#This Row],[LCA Category]],'LCA Data'!$F$2:$F$169)</f>
        <v>0</v>
      </c>
      <c r="M430" s="79">
        <f>raadhus[[#This Row],[Eff. Mass (kg)]]*raadhus[[#This Row],[kg-CO2 Eqv. per kg]]</f>
        <v>0</v>
      </c>
    </row>
    <row r="431" spans="1:13">
      <c r="A431" s="10">
        <v>19200</v>
      </c>
      <c r="B431" s="11" t="s">
        <v>252</v>
      </c>
      <c r="C431" s="11"/>
      <c r="D431" s="34"/>
      <c r="E431" s="78">
        <v>3</v>
      </c>
      <c r="F431" s="31" t="s">
        <v>641</v>
      </c>
      <c r="G431" s="156">
        <v>1</v>
      </c>
      <c r="H431" s="66">
        <f>raadhus[[#This Row],[Count]]*raadhus[[#This Row],[Conv. Fact.]]</f>
        <v>3</v>
      </c>
      <c r="I431" s="114">
        <v>170.59</v>
      </c>
      <c r="J431" s="67">
        <v>39083</v>
      </c>
      <c r="K431" s="67">
        <v>39447</v>
      </c>
      <c r="L431" s="7">
        <f>SUMIF('LCA Data'!$B$2:$B$169,"="&amp;raadhus[[#This Row],[LCA Category]],'LCA Data'!$F$2:$F$169)</f>
        <v>0</v>
      </c>
      <c r="M431" s="79">
        <f>raadhus[[#This Row],[Eff. Mass (kg)]]*raadhus[[#This Row],[kg-CO2 Eqv. per kg]]</f>
        <v>0</v>
      </c>
    </row>
    <row r="432" spans="1:13">
      <c r="A432" s="10">
        <v>53510</v>
      </c>
      <c r="B432" s="11" t="s">
        <v>371</v>
      </c>
      <c r="C432" s="11"/>
      <c r="D432" s="34"/>
      <c r="E432" s="78">
        <v>12</v>
      </c>
      <c r="F432" s="31" t="s">
        <v>647</v>
      </c>
      <c r="G432" s="156">
        <v>0.95</v>
      </c>
      <c r="H432" s="66">
        <f>raadhus[[#This Row],[Count]]*raadhus[[#This Row],[Conv. Fact.]]</f>
        <v>11.399999999999999</v>
      </c>
      <c r="I432" s="114">
        <v>169.83</v>
      </c>
      <c r="J432" s="67">
        <v>39083</v>
      </c>
      <c r="K432" s="67">
        <v>39447</v>
      </c>
      <c r="L432" s="7">
        <f>SUMIF('LCA Data'!$B$2:$B$169,"="&amp;raadhus[[#This Row],[LCA Category]],'LCA Data'!$F$2:$F$169)</f>
        <v>0</v>
      </c>
      <c r="M432" s="79">
        <f>raadhus[[#This Row],[Eff. Mass (kg)]]*raadhus[[#This Row],[kg-CO2 Eqv. per kg]]</f>
        <v>0</v>
      </c>
    </row>
    <row r="433" spans="1:13">
      <c r="A433" s="63">
        <v>94.1</v>
      </c>
      <c r="B433" s="46" t="s">
        <v>148</v>
      </c>
      <c r="C433" s="46"/>
      <c r="D433" s="72"/>
      <c r="E433" s="98">
        <v>1</v>
      </c>
      <c r="F433" s="31" t="s">
        <v>650</v>
      </c>
      <c r="G433" s="156"/>
      <c r="H433" s="66">
        <f>raadhus[[#This Row],[Count]]*raadhus[[#This Row],[Conv. Fact.]]</f>
        <v>0</v>
      </c>
      <c r="I433" s="117">
        <v>169</v>
      </c>
      <c r="J433" s="67">
        <v>39083</v>
      </c>
      <c r="K433" s="67">
        <v>39447</v>
      </c>
      <c r="L433" s="7">
        <f>SUMIF('LCA Data'!$B$2:$B$169,"="&amp;raadhus[[#This Row],[LCA Category]],'LCA Data'!$F$2:$F$169)</f>
        <v>0</v>
      </c>
      <c r="M433" s="49">
        <f>raadhus[[#This Row],[Eff. Mass (kg)]]*raadhus[[#This Row],[kg-CO2 Eqv. per kg]]</f>
        <v>0</v>
      </c>
    </row>
    <row r="434" spans="1:13">
      <c r="A434" s="63">
        <v>53.2</v>
      </c>
      <c r="B434" s="46" t="s">
        <v>120</v>
      </c>
      <c r="C434" s="46"/>
      <c r="D434" s="72"/>
      <c r="E434" s="98">
        <v>16</v>
      </c>
      <c r="F434" s="31" t="s">
        <v>655</v>
      </c>
      <c r="G434" s="156"/>
      <c r="H434" s="66">
        <f>raadhus[[#This Row],[Count]]*raadhus[[#This Row],[Conv. Fact.]]</f>
        <v>0</v>
      </c>
      <c r="I434" s="117">
        <v>168</v>
      </c>
      <c r="J434" s="67">
        <v>39083</v>
      </c>
      <c r="K434" s="67">
        <v>39447</v>
      </c>
      <c r="L434" s="7">
        <f>SUMIF('LCA Data'!$B$2:$B$169,"="&amp;raadhus[[#This Row],[LCA Category]],'LCA Data'!$F$2:$F$169)</f>
        <v>0</v>
      </c>
      <c r="M434" s="49">
        <f>raadhus[[#This Row],[Eff. Mass (kg)]]*raadhus[[#This Row],[kg-CO2 Eqv. per kg]]</f>
        <v>0</v>
      </c>
    </row>
    <row r="435" spans="1:13">
      <c r="A435" s="10">
        <v>91697</v>
      </c>
      <c r="B435" s="11" t="s">
        <v>556</v>
      </c>
      <c r="C435" s="11"/>
      <c r="D435" s="34"/>
      <c r="E435" s="78">
        <v>1</v>
      </c>
      <c r="F435" s="31" t="s">
        <v>638</v>
      </c>
      <c r="G435" s="156">
        <v>4</v>
      </c>
      <c r="H435" s="66">
        <f>raadhus[[#This Row],[Count]]*raadhus[[#This Row],[Conv. Fact.]]</f>
        <v>4</v>
      </c>
      <c r="I435" s="114">
        <v>167.87</v>
      </c>
      <c r="J435" s="67">
        <v>39083</v>
      </c>
      <c r="K435" s="67">
        <v>39447</v>
      </c>
      <c r="L435" s="7">
        <f>SUMIF('LCA Data'!$B$2:$B$169,"="&amp;raadhus[[#This Row],[LCA Category]],'LCA Data'!$F$2:$F$169)</f>
        <v>0</v>
      </c>
      <c r="M435" s="79">
        <f>raadhus[[#This Row],[Eff. Mass (kg)]]*raadhus[[#This Row],[kg-CO2 Eqv. per kg]]</f>
        <v>0</v>
      </c>
    </row>
    <row r="436" spans="1:13">
      <c r="A436" s="10">
        <v>31100</v>
      </c>
      <c r="B436" s="11" t="s">
        <v>297</v>
      </c>
      <c r="C436" s="11"/>
      <c r="D436" s="34"/>
      <c r="E436" s="78">
        <v>4</v>
      </c>
      <c r="F436" s="31" t="s">
        <v>631</v>
      </c>
      <c r="G436" s="156">
        <v>2.4500000000000002</v>
      </c>
      <c r="H436" s="66">
        <f>raadhus[[#This Row],[Count]]*raadhus[[#This Row],[Conv. Fact.]]</f>
        <v>9.8000000000000007</v>
      </c>
      <c r="I436" s="114">
        <v>166.6</v>
      </c>
      <c r="J436" s="67">
        <v>39083</v>
      </c>
      <c r="K436" s="67">
        <v>39447</v>
      </c>
      <c r="L436" s="7">
        <f>SUMIF('LCA Data'!$B$2:$B$169,"="&amp;raadhus[[#This Row],[LCA Category]],'LCA Data'!$F$2:$F$169)</f>
        <v>0</v>
      </c>
      <c r="M436" s="79">
        <f>raadhus[[#This Row],[Eff. Mass (kg)]]*raadhus[[#This Row],[kg-CO2 Eqv. per kg]]</f>
        <v>0</v>
      </c>
    </row>
    <row r="437" spans="1:13">
      <c r="A437" s="10">
        <v>96339</v>
      </c>
      <c r="B437" s="11" t="s">
        <v>594</v>
      </c>
      <c r="C437" s="11"/>
      <c r="D437" s="34"/>
      <c r="E437" s="78">
        <v>2</v>
      </c>
      <c r="F437" s="31" t="s">
        <v>638</v>
      </c>
      <c r="G437" s="156"/>
      <c r="H437" s="66">
        <f>raadhus[[#This Row],[Count]]*raadhus[[#This Row],[Conv. Fact.]]</f>
        <v>0</v>
      </c>
      <c r="I437" s="114">
        <v>166.6</v>
      </c>
      <c r="J437" s="67">
        <v>39083</v>
      </c>
      <c r="K437" s="67">
        <v>39447</v>
      </c>
      <c r="L437" s="7">
        <f>SUMIF('LCA Data'!$B$2:$B$169,"="&amp;raadhus[[#This Row],[LCA Category]],'LCA Data'!$F$2:$F$169)</f>
        <v>0</v>
      </c>
      <c r="M437" s="79">
        <f>raadhus[[#This Row],[Eff. Mass (kg)]]*raadhus[[#This Row],[kg-CO2 Eqv. per kg]]</f>
        <v>0</v>
      </c>
    </row>
    <row r="438" spans="1:13">
      <c r="A438" s="10">
        <v>13652</v>
      </c>
      <c r="B438" s="11" t="s">
        <v>236</v>
      </c>
      <c r="C438" s="11"/>
      <c r="D438" s="34"/>
      <c r="E438" s="78">
        <v>2</v>
      </c>
      <c r="F438" s="31" t="s">
        <v>635</v>
      </c>
      <c r="G438" s="156">
        <v>2.4</v>
      </c>
      <c r="H438" s="66">
        <f>raadhus[[#This Row],[Count]]*raadhus[[#This Row],[Conv. Fact.]]</f>
        <v>4.8</v>
      </c>
      <c r="I438" s="114">
        <v>164.22</v>
      </c>
      <c r="J438" s="67">
        <v>39083</v>
      </c>
      <c r="K438" s="67">
        <v>39447</v>
      </c>
      <c r="L438" s="7">
        <f>SUMIF('LCA Data'!$B$2:$B$169,"="&amp;raadhus[[#This Row],[LCA Category]],'LCA Data'!$F$2:$F$169)</f>
        <v>0</v>
      </c>
      <c r="M438" s="79">
        <f>raadhus[[#This Row],[Eff. Mass (kg)]]*raadhus[[#This Row],[kg-CO2 Eqv. per kg]]</f>
        <v>0</v>
      </c>
    </row>
    <row r="439" spans="1:13">
      <c r="A439" s="10">
        <v>96692</v>
      </c>
      <c r="B439" s="11" t="s">
        <v>602</v>
      </c>
      <c r="C439" s="11"/>
      <c r="D439" s="34"/>
      <c r="E439" s="78">
        <v>1</v>
      </c>
      <c r="F439" s="31" t="s">
        <v>638</v>
      </c>
      <c r="G439" s="156">
        <v>4.8</v>
      </c>
      <c r="H439" s="66">
        <f>raadhus[[#This Row],[Count]]*raadhus[[#This Row],[Conv. Fact.]]</f>
        <v>4.8</v>
      </c>
      <c r="I439" s="114">
        <v>163.28</v>
      </c>
      <c r="J439" s="67">
        <v>39083</v>
      </c>
      <c r="K439" s="67">
        <v>39447</v>
      </c>
      <c r="L439" s="7">
        <f>SUMIF('LCA Data'!$B$2:$B$169,"="&amp;raadhus[[#This Row],[LCA Category]],'LCA Data'!$F$2:$F$169)</f>
        <v>0</v>
      </c>
      <c r="M439" s="79">
        <f>raadhus[[#This Row],[Eff. Mass (kg)]]*raadhus[[#This Row],[kg-CO2 Eqv. per kg]]</f>
        <v>0</v>
      </c>
    </row>
    <row r="440" spans="1:13">
      <c r="A440" s="10">
        <v>91168</v>
      </c>
      <c r="B440" s="11" t="s">
        <v>550</v>
      </c>
      <c r="C440" s="11"/>
      <c r="D440" s="34"/>
      <c r="E440" s="78">
        <v>5</v>
      </c>
      <c r="F440" s="31" t="s">
        <v>643</v>
      </c>
      <c r="G440" s="156">
        <v>2.5</v>
      </c>
      <c r="H440" s="66">
        <f>raadhus[[#This Row],[Count]]*raadhus[[#This Row],[Conv. Fact.]]</f>
        <v>12.5</v>
      </c>
      <c r="I440" s="114">
        <v>163.02000000000001</v>
      </c>
      <c r="J440" s="67">
        <v>39083</v>
      </c>
      <c r="K440" s="67">
        <v>39447</v>
      </c>
      <c r="L440" s="7">
        <f>SUMIF('LCA Data'!$B$2:$B$169,"="&amp;raadhus[[#This Row],[LCA Category]],'LCA Data'!$F$2:$F$169)</f>
        <v>0</v>
      </c>
      <c r="M440" s="79">
        <f>raadhus[[#This Row],[Eff. Mass (kg)]]*raadhus[[#This Row],[kg-CO2 Eqv. per kg]]</f>
        <v>0</v>
      </c>
    </row>
    <row r="441" spans="1:13">
      <c r="A441" s="10">
        <v>91169</v>
      </c>
      <c r="B441" s="11" t="s">
        <v>551</v>
      </c>
      <c r="C441" s="11"/>
      <c r="D441" s="34"/>
      <c r="E441" s="78">
        <v>5</v>
      </c>
      <c r="F441" s="31" t="s">
        <v>643</v>
      </c>
      <c r="G441" s="156">
        <v>2.5</v>
      </c>
      <c r="H441" s="66">
        <f>raadhus[[#This Row],[Count]]*raadhus[[#This Row],[Conv. Fact.]]</f>
        <v>12.5</v>
      </c>
      <c r="I441" s="114">
        <v>163.02000000000001</v>
      </c>
      <c r="J441" s="67">
        <v>39083</v>
      </c>
      <c r="K441" s="67">
        <v>39447</v>
      </c>
      <c r="L441" s="7">
        <f>SUMIF('LCA Data'!$B$2:$B$169,"="&amp;raadhus[[#This Row],[LCA Category]],'LCA Data'!$F$2:$F$169)</f>
        <v>0</v>
      </c>
      <c r="M441" s="79">
        <f>raadhus[[#This Row],[Eff. Mass (kg)]]*raadhus[[#This Row],[kg-CO2 Eqv. per kg]]</f>
        <v>0</v>
      </c>
    </row>
    <row r="442" spans="1:13">
      <c r="A442" s="22">
        <v>2070</v>
      </c>
      <c r="B442" s="44" t="s">
        <v>197</v>
      </c>
      <c r="C442" s="44"/>
      <c r="D442" s="22"/>
      <c r="E442" s="100">
        <v>2</v>
      </c>
      <c r="F442" s="65" t="s">
        <v>667</v>
      </c>
      <c r="G442" s="156"/>
      <c r="H442" s="66">
        <f>raadhus[[#This Row],[Count]]*raadhus[[#This Row],[Conv. Fact.]]</f>
        <v>0</v>
      </c>
      <c r="I442" s="117">
        <v>162</v>
      </c>
      <c r="J442" s="67">
        <v>39083</v>
      </c>
      <c r="K442" s="67">
        <v>39447</v>
      </c>
      <c r="L442" s="7">
        <f>SUMIF('LCA Data'!$B$2:$B$169,"="&amp;raadhus[[#This Row],[LCA Category]],'LCA Data'!$F$2:$F$169)</f>
        <v>0</v>
      </c>
      <c r="M442" s="79">
        <f>raadhus[[#This Row],[Eff. Mass (kg)]]*raadhus[[#This Row],[kg-CO2 Eqv. per kg]]</f>
        <v>0</v>
      </c>
    </row>
    <row r="443" spans="1:13">
      <c r="A443" s="10">
        <v>40640</v>
      </c>
      <c r="B443" s="11" t="s">
        <v>345</v>
      </c>
      <c r="C443" s="11"/>
      <c r="D443" s="34"/>
      <c r="E443" s="78">
        <v>2</v>
      </c>
      <c r="F443" s="31" t="s">
        <v>633</v>
      </c>
      <c r="G443" s="156">
        <v>4.7</v>
      </c>
      <c r="H443" s="66">
        <f>raadhus[[#This Row],[Count]]*raadhus[[#This Row],[Conv. Fact.]]</f>
        <v>9.4</v>
      </c>
      <c r="I443" s="114">
        <v>160.56</v>
      </c>
      <c r="J443" s="67">
        <v>39083</v>
      </c>
      <c r="K443" s="67">
        <v>39447</v>
      </c>
      <c r="L443" s="7">
        <f>SUMIF('LCA Data'!$B$2:$B$169,"="&amp;raadhus[[#This Row],[LCA Category]],'LCA Data'!$F$2:$F$169)</f>
        <v>0</v>
      </c>
      <c r="M443" s="79">
        <f>raadhus[[#This Row],[Eff. Mass (kg)]]*raadhus[[#This Row],[kg-CO2 Eqv. per kg]]</f>
        <v>0</v>
      </c>
    </row>
    <row r="444" spans="1:13">
      <c r="A444" s="63">
        <v>41.1</v>
      </c>
      <c r="B444" s="46" t="s">
        <v>108</v>
      </c>
      <c r="C444" s="46"/>
      <c r="D444" s="72"/>
      <c r="E444" s="98">
        <v>2</v>
      </c>
      <c r="F444" s="31" t="s">
        <v>650</v>
      </c>
      <c r="G444" s="156"/>
      <c r="H444" s="66">
        <f>raadhus[[#This Row],[Count]]*raadhus[[#This Row],[Conv. Fact.]]</f>
        <v>0</v>
      </c>
      <c r="I444" s="117">
        <v>160</v>
      </c>
      <c r="J444" s="67">
        <v>39083</v>
      </c>
      <c r="K444" s="67">
        <v>39447</v>
      </c>
      <c r="L444" s="7">
        <f>SUMIF('LCA Data'!$B$2:$B$169,"="&amp;raadhus[[#This Row],[LCA Category]],'LCA Data'!$F$2:$F$169)</f>
        <v>0</v>
      </c>
      <c r="M444" s="49">
        <f>raadhus[[#This Row],[Eff. Mass (kg)]]*raadhus[[#This Row],[kg-CO2 Eqv. per kg]]</f>
        <v>0</v>
      </c>
    </row>
    <row r="445" spans="1:13">
      <c r="A445" s="22">
        <v>3330</v>
      </c>
      <c r="B445" s="44" t="s">
        <v>206</v>
      </c>
      <c r="C445" s="44"/>
      <c r="D445" s="22"/>
      <c r="E445" s="100">
        <v>5</v>
      </c>
      <c r="F445" s="65" t="s">
        <v>667</v>
      </c>
      <c r="G445" s="156"/>
      <c r="H445" s="66">
        <f>raadhus[[#This Row],[Count]]*raadhus[[#This Row],[Conv. Fact.]]</f>
        <v>0</v>
      </c>
      <c r="I445" s="117">
        <v>160</v>
      </c>
      <c r="J445" s="67">
        <v>39083</v>
      </c>
      <c r="K445" s="67">
        <v>39447</v>
      </c>
      <c r="L445" s="7">
        <f>SUMIF('LCA Data'!$B$2:$B$169,"="&amp;raadhus[[#This Row],[LCA Category]],'LCA Data'!$F$2:$F$169)</f>
        <v>0</v>
      </c>
      <c r="M445" s="79">
        <f>raadhus[[#This Row],[Eff. Mass (kg)]]*raadhus[[#This Row],[kg-CO2 Eqv. per kg]]</f>
        <v>0</v>
      </c>
    </row>
    <row r="446" spans="1:13">
      <c r="A446" s="10">
        <v>68081</v>
      </c>
      <c r="B446" s="11" t="s">
        <v>450</v>
      </c>
      <c r="C446" s="11"/>
      <c r="D446" s="34"/>
      <c r="E446" s="78">
        <v>1</v>
      </c>
      <c r="F446" s="31" t="s">
        <v>638</v>
      </c>
      <c r="G446" s="156">
        <v>5</v>
      </c>
      <c r="H446" s="66">
        <f>raadhus[[#This Row],[Count]]*raadhus[[#This Row],[Conv. Fact.]]</f>
        <v>5</v>
      </c>
      <c r="I446" s="114">
        <v>158.94999999999999</v>
      </c>
      <c r="J446" s="67">
        <v>39083</v>
      </c>
      <c r="K446" s="67">
        <v>39447</v>
      </c>
      <c r="L446" s="7">
        <f>SUMIF('LCA Data'!$B$2:$B$169,"="&amp;raadhus[[#This Row],[LCA Category]],'LCA Data'!$F$2:$F$169)</f>
        <v>0</v>
      </c>
      <c r="M446" s="79">
        <f>raadhus[[#This Row],[Eff. Mass (kg)]]*raadhus[[#This Row],[kg-CO2 Eqv. per kg]]</f>
        <v>0</v>
      </c>
    </row>
    <row r="447" spans="1:13">
      <c r="A447" s="10">
        <v>34060</v>
      </c>
      <c r="B447" s="11" t="s">
        <v>306</v>
      </c>
      <c r="C447" s="11"/>
      <c r="D447" s="34"/>
      <c r="E447" s="78">
        <v>12</v>
      </c>
      <c r="F447" s="31" t="s">
        <v>639</v>
      </c>
      <c r="G447" s="156">
        <v>0.82</v>
      </c>
      <c r="H447" s="66">
        <f>raadhus[[#This Row],[Count]]*raadhus[[#This Row],[Conv. Fact.]]</f>
        <v>9.84</v>
      </c>
      <c r="I447" s="114">
        <v>157.08000000000001</v>
      </c>
      <c r="J447" s="67">
        <v>39083</v>
      </c>
      <c r="K447" s="67">
        <v>39447</v>
      </c>
      <c r="L447" s="7">
        <f>SUMIF('LCA Data'!$B$2:$B$169,"="&amp;raadhus[[#This Row],[LCA Category]],'LCA Data'!$F$2:$F$169)</f>
        <v>0</v>
      </c>
      <c r="M447" s="79">
        <f>raadhus[[#This Row],[Eff. Mass (kg)]]*raadhus[[#This Row],[kg-CO2 Eqv. per kg]]</f>
        <v>0</v>
      </c>
    </row>
    <row r="448" spans="1:13">
      <c r="A448" s="10">
        <v>96451</v>
      </c>
      <c r="B448" s="11" t="s">
        <v>595</v>
      </c>
      <c r="C448" s="11"/>
      <c r="D448" s="34"/>
      <c r="E448" s="78">
        <v>1</v>
      </c>
      <c r="F448" s="31" t="s">
        <v>638</v>
      </c>
      <c r="G448" s="156">
        <v>4.5</v>
      </c>
      <c r="H448" s="66">
        <f>raadhus[[#This Row],[Count]]*raadhus[[#This Row],[Conv. Fact.]]</f>
        <v>4.5</v>
      </c>
      <c r="I448" s="114">
        <v>156.57</v>
      </c>
      <c r="J448" s="67">
        <v>39083</v>
      </c>
      <c r="K448" s="67">
        <v>39447</v>
      </c>
      <c r="L448" s="7">
        <f>SUMIF('LCA Data'!$B$2:$B$169,"="&amp;raadhus[[#This Row],[LCA Category]],'LCA Data'!$F$2:$F$169)</f>
        <v>0</v>
      </c>
      <c r="M448" s="79">
        <f>raadhus[[#This Row],[Eff. Mass (kg)]]*raadhus[[#This Row],[kg-CO2 Eqv. per kg]]</f>
        <v>0</v>
      </c>
    </row>
    <row r="449" spans="1:13">
      <c r="A449" s="10">
        <v>15663</v>
      </c>
      <c r="B449" s="11" t="s">
        <v>240</v>
      </c>
      <c r="C449" s="11"/>
      <c r="D449" s="34"/>
      <c r="E449" s="78">
        <v>2.4</v>
      </c>
      <c r="F449" s="31" t="s">
        <v>637</v>
      </c>
      <c r="G449" s="156">
        <v>1</v>
      </c>
      <c r="H449" s="66">
        <f>raadhus[[#This Row],[Count]]*raadhus[[#This Row],[Conv. Fact.]]</f>
        <v>2.4</v>
      </c>
      <c r="I449" s="114">
        <v>154.12</v>
      </c>
      <c r="J449" s="67">
        <v>39083</v>
      </c>
      <c r="K449" s="67">
        <v>39447</v>
      </c>
      <c r="L449" s="7">
        <f>SUMIF('LCA Data'!$B$2:$B$169,"="&amp;raadhus[[#This Row],[LCA Category]],'LCA Data'!$F$2:$F$169)</f>
        <v>0</v>
      </c>
      <c r="M449" s="79">
        <f>raadhus[[#This Row],[Eff. Mass (kg)]]*raadhus[[#This Row],[kg-CO2 Eqv. per kg]]</f>
        <v>0</v>
      </c>
    </row>
    <row r="450" spans="1:13">
      <c r="A450" s="10">
        <v>40451</v>
      </c>
      <c r="B450" s="11" t="s">
        <v>342</v>
      </c>
      <c r="C450" s="11"/>
      <c r="D450" s="34"/>
      <c r="E450" s="78">
        <v>4</v>
      </c>
      <c r="F450" s="31" t="s">
        <v>633</v>
      </c>
      <c r="G450" s="156">
        <v>2.2999999999999998</v>
      </c>
      <c r="H450" s="66">
        <f>raadhus[[#This Row],[Count]]*raadhus[[#This Row],[Conv. Fact.]]</f>
        <v>9.1999999999999993</v>
      </c>
      <c r="I450" s="114">
        <v>151.63999999999999</v>
      </c>
      <c r="J450" s="67">
        <v>39083</v>
      </c>
      <c r="K450" s="67">
        <v>39447</v>
      </c>
      <c r="L450" s="7">
        <f>SUMIF('LCA Data'!$B$2:$B$169,"="&amp;raadhus[[#This Row],[LCA Category]],'LCA Data'!$F$2:$F$169)</f>
        <v>0</v>
      </c>
      <c r="M450" s="79">
        <f>raadhus[[#This Row],[Eff. Mass (kg)]]*raadhus[[#This Row],[kg-CO2 Eqv. per kg]]</f>
        <v>0</v>
      </c>
    </row>
    <row r="451" spans="1:13">
      <c r="A451" s="63" t="s">
        <v>17</v>
      </c>
      <c r="B451" s="46" t="s">
        <v>131</v>
      </c>
      <c r="C451" s="46"/>
      <c r="D451" s="72"/>
      <c r="E451" s="98">
        <v>60</v>
      </c>
      <c r="F451" s="31" t="s">
        <v>655</v>
      </c>
      <c r="G451" s="156"/>
      <c r="H451" s="66">
        <f>raadhus[[#This Row],[Count]]*raadhus[[#This Row],[Conv. Fact.]]</f>
        <v>0</v>
      </c>
      <c r="I451" s="117">
        <v>150</v>
      </c>
      <c r="J451" s="67">
        <v>39083</v>
      </c>
      <c r="K451" s="67">
        <v>39447</v>
      </c>
      <c r="L451" s="7">
        <f>SUMIF('LCA Data'!$B$2:$B$169,"="&amp;raadhus[[#This Row],[LCA Category]],'LCA Data'!$F$2:$F$169)</f>
        <v>0</v>
      </c>
      <c r="M451" s="49">
        <f>raadhus[[#This Row],[Eff. Mass (kg)]]*raadhus[[#This Row],[kg-CO2 Eqv. per kg]]</f>
        <v>0</v>
      </c>
    </row>
    <row r="452" spans="1:13">
      <c r="A452" s="63">
        <v>219.2</v>
      </c>
      <c r="B452" s="46" t="s">
        <v>78</v>
      </c>
      <c r="C452" s="46"/>
      <c r="D452" s="72"/>
      <c r="E452" s="98">
        <v>6</v>
      </c>
      <c r="F452" s="31" t="s">
        <v>653</v>
      </c>
      <c r="G452" s="156"/>
      <c r="H452" s="66">
        <f>raadhus[[#This Row],[Count]]*raadhus[[#This Row],[Conv. Fact.]]</f>
        <v>0</v>
      </c>
      <c r="I452" s="117">
        <v>148.5</v>
      </c>
      <c r="J452" s="67">
        <v>39083</v>
      </c>
      <c r="K452" s="67">
        <v>39447</v>
      </c>
      <c r="L452" s="7">
        <f>SUMIF('LCA Data'!$B$2:$B$169,"="&amp;raadhus[[#This Row],[LCA Category]],'LCA Data'!$F$2:$F$169)</f>
        <v>0</v>
      </c>
      <c r="M452" s="49">
        <f>raadhus[[#This Row],[Eff. Mass (kg)]]*raadhus[[#This Row],[kg-CO2 Eqv. per kg]]</f>
        <v>0</v>
      </c>
    </row>
    <row r="453" spans="1:13">
      <c r="A453" s="10">
        <v>86518</v>
      </c>
      <c r="B453" s="11" t="s">
        <v>515</v>
      </c>
      <c r="C453" s="11"/>
      <c r="D453" s="34"/>
      <c r="E453" s="78">
        <v>1</v>
      </c>
      <c r="F453" s="31" t="s">
        <v>639</v>
      </c>
      <c r="G453" s="156">
        <v>0.8</v>
      </c>
      <c r="H453" s="66">
        <f>raadhus[[#This Row],[Count]]*raadhus[[#This Row],[Conv. Fact.]]</f>
        <v>0.8</v>
      </c>
      <c r="I453" s="114">
        <v>147.94</v>
      </c>
      <c r="J453" s="67">
        <v>39083</v>
      </c>
      <c r="K453" s="67">
        <v>39447</v>
      </c>
      <c r="L453" s="7">
        <f>SUMIF('LCA Data'!$B$2:$B$169,"="&amp;raadhus[[#This Row],[LCA Category]],'LCA Data'!$F$2:$F$169)</f>
        <v>0</v>
      </c>
      <c r="M453" s="79">
        <f>raadhus[[#This Row],[Eff. Mass (kg)]]*raadhus[[#This Row],[kg-CO2 Eqv. per kg]]</f>
        <v>0</v>
      </c>
    </row>
    <row r="454" spans="1:13">
      <c r="A454" s="10">
        <v>57140</v>
      </c>
      <c r="B454" s="11" t="s">
        <v>388</v>
      </c>
      <c r="C454" s="11"/>
      <c r="D454" s="34"/>
      <c r="E454" s="78">
        <v>1</v>
      </c>
      <c r="F454" s="31" t="s">
        <v>634</v>
      </c>
      <c r="G454" s="156">
        <v>1</v>
      </c>
      <c r="H454" s="66">
        <f>raadhus[[#This Row],[Count]]*raadhus[[#This Row],[Conv. Fact.]]</f>
        <v>1</v>
      </c>
      <c r="I454" s="114">
        <v>147.6</v>
      </c>
      <c r="J454" s="67">
        <v>39083</v>
      </c>
      <c r="K454" s="67">
        <v>39447</v>
      </c>
      <c r="L454" s="7">
        <f>SUMIF('LCA Data'!$B$2:$B$169,"="&amp;raadhus[[#This Row],[LCA Category]],'LCA Data'!$F$2:$F$169)</f>
        <v>0</v>
      </c>
      <c r="M454" s="79">
        <f>raadhus[[#This Row],[Eff. Mass (kg)]]*raadhus[[#This Row],[kg-CO2 Eqv. per kg]]</f>
        <v>0</v>
      </c>
    </row>
    <row r="455" spans="1:13">
      <c r="A455" s="10">
        <v>57536</v>
      </c>
      <c r="B455" s="11" t="s">
        <v>397</v>
      </c>
      <c r="C455" s="11"/>
      <c r="D455" s="34"/>
      <c r="E455" s="78">
        <v>2</v>
      </c>
      <c r="F455" s="31" t="s">
        <v>634</v>
      </c>
      <c r="G455" s="156">
        <v>1.1000000000000001</v>
      </c>
      <c r="H455" s="66">
        <f>raadhus[[#This Row],[Count]]*raadhus[[#This Row],[Conv. Fact.]]</f>
        <v>2.2000000000000002</v>
      </c>
      <c r="I455" s="114">
        <v>147.38999999999999</v>
      </c>
      <c r="J455" s="67">
        <v>39083</v>
      </c>
      <c r="K455" s="67">
        <v>39447</v>
      </c>
      <c r="L455" s="7">
        <f>SUMIF('LCA Data'!$B$2:$B$169,"="&amp;raadhus[[#This Row],[LCA Category]],'LCA Data'!$F$2:$F$169)</f>
        <v>0</v>
      </c>
      <c r="M455" s="79">
        <f>raadhus[[#This Row],[Eff. Mass (kg)]]*raadhus[[#This Row],[kg-CO2 Eqv. per kg]]</f>
        <v>0</v>
      </c>
    </row>
    <row r="456" spans="1:13">
      <c r="A456" s="10">
        <v>57241</v>
      </c>
      <c r="B456" s="11" t="s">
        <v>391</v>
      </c>
      <c r="C456" s="11"/>
      <c r="D456" s="34"/>
      <c r="E456" s="78">
        <v>3</v>
      </c>
      <c r="F456" s="31" t="s">
        <v>643</v>
      </c>
      <c r="G456" s="156">
        <v>1</v>
      </c>
      <c r="H456" s="66">
        <f>raadhus[[#This Row],[Count]]*raadhus[[#This Row],[Conv. Fact.]]</f>
        <v>3</v>
      </c>
      <c r="I456" s="114">
        <v>147.26</v>
      </c>
      <c r="J456" s="67">
        <v>39083</v>
      </c>
      <c r="K456" s="67">
        <v>39447</v>
      </c>
      <c r="L456" s="7">
        <f>SUMIF('LCA Data'!$B$2:$B$169,"="&amp;raadhus[[#This Row],[LCA Category]],'LCA Data'!$F$2:$F$169)</f>
        <v>0</v>
      </c>
      <c r="M456" s="79">
        <f>raadhus[[#This Row],[Eff. Mass (kg)]]*raadhus[[#This Row],[kg-CO2 Eqv. per kg]]</f>
        <v>0</v>
      </c>
    </row>
    <row r="457" spans="1:13">
      <c r="A457" s="10">
        <v>20442</v>
      </c>
      <c r="B457" s="11" t="s">
        <v>254</v>
      </c>
      <c r="C457" s="11"/>
      <c r="D457" s="34"/>
      <c r="E457" s="78">
        <v>2</v>
      </c>
      <c r="F457" s="31" t="s">
        <v>636</v>
      </c>
      <c r="G457" s="156">
        <v>1</v>
      </c>
      <c r="H457" s="66">
        <f>raadhus[[#This Row],[Count]]*raadhus[[#This Row],[Conv. Fact.]]</f>
        <v>2</v>
      </c>
      <c r="I457" s="114">
        <v>146.54</v>
      </c>
      <c r="J457" s="67">
        <v>39083</v>
      </c>
      <c r="K457" s="67">
        <v>39447</v>
      </c>
      <c r="L457" s="7">
        <f>SUMIF('LCA Data'!$B$2:$B$169,"="&amp;raadhus[[#This Row],[LCA Category]],'LCA Data'!$F$2:$F$169)</f>
        <v>0</v>
      </c>
      <c r="M457" s="79">
        <f>raadhus[[#This Row],[Eff. Mass (kg)]]*raadhus[[#This Row],[kg-CO2 Eqv. per kg]]</f>
        <v>0</v>
      </c>
    </row>
    <row r="458" spans="1:13">
      <c r="A458" s="10">
        <v>62117</v>
      </c>
      <c r="B458" s="11" t="s">
        <v>428</v>
      </c>
      <c r="C458" s="11"/>
      <c r="D458" s="34"/>
      <c r="E458" s="78">
        <v>4</v>
      </c>
      <c r="F458" s="31" t="s">
        <v>643</v>
      </c>
      <c r="G458" s="156">
        <v>0.5</v>
      </c>
      <c r="H458" s="66">
        <f>raadhus[[#This Row],[Count]]*raadhus[[#This Row],[Conv. Fact.]]</f>
        <v>2</v>
      </c>
      <c r="I458" s="114">
        <v>145.69</v>
      </c>
      <c r="J458" s="67">
        <v>39083</v>
      </c>
      <c r="K458" s="67">
        <v>39447</v>
      </c>
      <c r="L458" s="7">
        <f>SUMIF('LCA Data'!$B$2:$B$169,"="&amp;raadhus[[#This Row],[LCA Category]],'LCA Data'!$F$2:$F$169)</f>
        <v>0</v>
      </c>
      <c r="M458" s="79">
        <f>raadhus[[#This Row],[Eff. Mass (kg)]]*raadhus[[#This Row],[kg-CO2 Eqv. per kg]]</f>
        <v>0</v>
      </c>
    </row>
    <row r="459" spans="1:13">
      <c r="A459" s="63">
        <v>49.2</v>
      </c>
      <c r="B459" s="46" t="s">
        <v>117</v>
      </c>
      <c r="C459" s="46"/>
      <c r="D459" s="72"/>
      <c r="E459" s="98">
        <v>25</v>
      </c>
      <c r="F459" s="31" t="s">
        <v>655</v>
      </c>
      <c r="G459" s="156"/>
      <c r="H459" s="66">
        <f>raadhus[[#This Row],[Count]]*raadhus[[#This Row],[Conv. Fact.]]</f>
        <v>0</v>
      </c>
      <c r="I459" s="117">
        <v>145.30000000000001</v>
      </c>
      <c r="J459" s="67">
        <v>39083</v>
      </c>
      <c r="K459" s="67">
        <v>39447</v>
      </c>
      <c r="L459" s="7">
        <f>SUMIF('LCA Data'!$B$2:$B$169,"="&amp;raadhus[[#This Row],[LCA Category]],'LCA Data'!$F$2:$F$169)</f>
        <v>0</v>
      </c>
      <c r="M459" s="49">
        <f>raadhus[[#This Row],[Eff. Mass (kg)]]*raadhus[[#This Row],[kg-CO2 Eqv. per kg]]</f>
        <v>0</v>
      </c>
    </row>
    <row r="460" spans="1:13">
      <c r="A460" s="63">
        <v>163.30000000000001</v>
      </c>
      <c r="B460" s="46" t="s">
        <v>56</v>
      </c>
      <c r="C460" s="46"/>
      <c r="D460" s="72"/>
      <c r="E460" s="98">
        <v>2</v>
      </c>
      <c r="F460" s="31" t="s">
        <v>652</v>
      </c>
      <c r="G460" s="156">
        <v>1</v>
      </c>
      <c r="H460" s="66">
        <f>raadhus[[#This Row],[Count]]*raadhus[[#This Row],[Conv. Fact.]]</f>
        <v>2</v>
      </c>
      <c r="I460" s="117">
        <v>144</v>
      </c>
      <c r="J460" s="67">
        <v>39083</v>
      </c>
      <c r="K460" s="67">
        <v>39447</v>
      </c>
      <c r="L460" s="7">
        <f>SUMIF('LCA Data'!$B$2:$B$169,"="&amp;raadhus[[#This Row],[LCA Category]],'LCA Data'!$F$2:$F$169)</f>
        <v>0</v>
      </c>
      <c r="M460" s="49">
        <f>raadhus[[#This Row],[Eff. Mass (kg)]]*raadhus[[#This Row],[kg-CO2 Eqv. per kg]]</f>
        <v>0</v>
      </c>
    </row>
    <row r="461" spans="1:13">
      <c r="A461" s="10">
        <v>68061</v>
      </c>
      <c r="B461" s="11" t="s">
        <v>448</v>
      </c>
      <c r="C461" s="11"/>
      <c r="D461" s="34"/>
      <c r="E461" s="78">
        <v>12</v>
      </c>
      <c r="F461" s="31" t="s">
        <v>634</v>
      </c>
      <c r="G461" s="156"/>
      <c r="H461" s="66">
        <f>raadhus[[#This Row],[Count]]*raadhus[[#This Row],[Conv. Fact.]]</f>
        <v>0</v>
      </c>
      <c r="I461" s="114">
        <v>143.31</v>
      </c>
      <c r="J461" s="67">
        <v>39083</v>
      </c>
      <c r="K461" s="67">
        <v>39447</v>
      </c>
      <c r="L461" s="7">
        <f>SUMIF('LCA Data'!$B$2:$B$169,"="&amp;raadhus[[#This Row],[LCA Category]],'LCA Data'!$F$2:$F$169)</f>
        <v>0</v>
      </c>
      <c r="M461" s="79">
        <f>raadhus[[#This Row],[Eff. Mass (kg)]]*raadhus[[#This Row],[kg-CO2 Eqv. per kg]]</f>
        <v>0</v>
      </c>
    </row>
    <row r="462" spans="1:13">
      <c r="A462" s="10">
        <v>23816</v>
      </c>
      <c r="B462" s="11" t="s">
        <v>260</v>
      </c>
      <c r="C462" s="11"/>
      <c r="D462" s="34"/>
      <c r="E462" s="78">
        <v>10</v>
      </c>
      <c r="F462" s="31" t="s">
        <v>636</v>
      </c>
      <c r="G462" s="156"/>
      <c r="H462" s="66">
        <f>raadhus[[#This Row],[Count]]*raadhus[[#This Row],[Conv. Fact.]]</f>
        <v>0</v>
      </c>
      <c r="I462" s="114">
        <v>143.22</v>
      </c>
      <c r="J462" s="67">
        <v>39083</v>
      </c>
      <c r="K462" s="67">
        <v>39447</v>
      </c>
      <c r="L462" s="7">
        <f>SUMIF('LCA Data'!$B$2:$B$169,"="&amp;raadhus[[#This Row],[LCA Category]],'LCA Data'!$F$2:$F$169)</f>
        <v>0</v>
      </c>
      <c r="M462" s="79">
        <f>raadhus[[#This Row],[Eff. Mass (kg)]]*raadhus[[#This Row],[kg-CO2 Eqv. per kg]]</f>
        <v>0</v>
      </c>
    </row>
    <row r="463" spans="1:13">
      <c r="A463" s="10">
        <v>73066</v>
      </c>
      <c r="B463" s="11" t="s">
        <v>463</v>
      </c>
      <c r="C463" s="11"/>
      <c r="D463" s="34"/>
      <c r="E463" s="78">
        <v>20</v>
      </c>
      <c r="F463" s="31" t="s">
        <v>643</v>
      </c>
      <c r="G463" s="156">
        <v>1</v>
      </c>
      <c r="H463" s="66">
        <f>raadhus[[#This Row],[Count]]*raadhus[[#This Row],[Conv. Fact.]]</f>
        <v>20</v>
      </c>
      <c r="I463" s="114">
        <v>140.24</v>
      </c>
      <c r="J463" s="67">
        <v>39083</v>
      </c>
      <c r="K463" s="67">
        <v>39447</v>
      </c>
      <c r="L463" s="7">
        <f>SUMIF('LCA Data'!$B$2:$B$169,"="&amp;raadhus[[#This Row],[LCA Category]],'LCA Data'!$F$2:$F$169)</f>
        <v>0</v>
      </c>
      <c r="M463" s="79">
        <f>raadhus[[#This Row],[Eff. Mass (kg)]]*raadhus[[#This Row],[kg-CO2 Eqv. per kg]]</f>
        <v>0</v>
      </c>
    </row>
    <row r="464" spans="1:13">
      <c r="A464" s="63">
        <v>7.1</v>
      </c>
      <c r="B464" s="46" t="s">
        <v>136</v>
      </c>
      <c r="C464" s="46"/>
      <c r="D464" s="72"/>
      <c r="E464" s="98">
        <v>1</v>
      </c>
      <c r="F464" s="31" t="s">
        <v>650</v>
      </c>
      <c r="G464" s="156"/>
      <c r="H464" s="66">
        <f>raadhus[[#This Row],[Count]]*raadhus[[#This Row],[Conv. Fact.]]</f>
        <v>0</v>
      </c>
      <c r="I464" s="117">
        <v>140</v>
      </c>
      <c r="J464" s="67">
        <v>39083</v>
      </c>
      <c r="K464" s="67">
        <v>39447</v>
      </c>
      <c r="L464" s="7">
        <f>SUMIF('LCA Data'!$B$2:$B$169,"="&amp;raadhus[[#This Row],[LCA Category]],'LCA Data'!$F$2:$F$169)</f>
        <v>0</v>
      </c>
      <c r="M464" s="49">
        <f>raadhus[[#This Row],[Eff. Mass (kg)]]*raadhus[[#This Row],[kg-CO2 Eqv. per kg]]</f>
        <v>0</v>
      </c>
    </row>
    <row r="465" spans="1:13">
      <c r="A465" s="63">
        <v>39.1</v>
      </c>
      <c r="B465" s="46" t="s">
        <v>106</v>
      </c>
      <c r="C465" s="46"/>
      <c r="D465" s="72"/>
      <c r="E465" s="98">
        <v>1</v>
      </c>
      <c r="F465" s="31" t="s">
        <v>650</v>
      </c>
      <c r="G465" s="156"/>
      <c r="H465" s="66">
        <f>raadhus[[#This Row],[Count]]*raadhus[[#This Row],[Conv. Fact.]]</f>
        <v>0</v>
      </c>
      <c r="I465" s="117">
        <v>140</v>
      </c>
      <c r="J465" s="67">
        <v>39083</v>
      </c>
      <c r="K465" s="67">
        <v>39447</v>
      </c>
      <c r="L465" s="7">
        <f>SUMIF('LCA Data'!$B$2:$B$169,"="&amp;raadhus[[#This Row],[LCA Category]],'LCA Data'!$F$2:$F$169)</f>
        <v>0</v>
      </c>
      <c r="M465" s="49">
        <f>raadhus[[#This Row],[Eff. Mass (kg)]]*raadhus[[#This Row],[kg-CO2 Eqv. per kg]]</f>
        <v>0</v>
      </c>
    </row>
    <row r="466" spans="1:13">
      <c r="A466" s="10">
        <v>53243</v>
      </c>
      <c r="B466" s="11" t="s">
        <v>364</v>
      </c>
      <c r="C466" s="11"/>
      <c r="D466" s="34"/>
      <c r="E466" s="78">
        <v>2</v>
      </c>
      <c r="F466" s="31" t="s">
        <v>647</v>
      </c>
      <c r="G466" s="156"/>
      <c r="H466" s="66">
        <f>raadhus[[#This Row],[Count]]*raadhus[[#This Row],[Conv. Fact.]]</f>
        <v>0</v>
      </c>
      <c r="I466" s="114">
        <v>139.4</v>
      </c>
      <c r="J466" s="67">
        <v>39083</v>
      </c>
      <c r="K466" s="67">
        <v>39447</v>
      </c>
      <c r="L466" s="7">
        <f>SUMIF('LCA Data'!$B$2:$B$169,"="&amp;raadhus[[#This Row],[LCA Category]],'LCA Data'!$F$2:$F$169)</f>
        <v>0</v>
      </c>
      <c r="M466" s="79">
        <f>raadhus[[#This Row],[Eff. Mass (kg)]]*raadhus[[#This Row],[kg-CO2 Eqv. per kg]]</f>
        <v>0</v>
      </c>
    </row>
    <row r="467" spans="1:13">
      <c r="A467" s="63">
        <v>40.299999999999997</v>
      </c>
      <c r="B467" s="46" t="s">
        <v>107</v>
      </c>
      <c r="C467" s="46"/>
      <c r="D467" s="72"/>
      <c r="E467" s="98">
        <v>9</v>
      </c>
      <c r="F467" s="31" t="s">
        <v>652</v>
      </c>
      <c r="G467" s="156">
        <v>1</v>
      </c>
      <c r="H467" s="66">
        <f>raadhus[[#This Row],[Count]]*raadhus[[#This Row],[Conv. Fact.]]</f>
        <v>9</v>
      </c>
      <c r="I467" s="117">
        <v>138.75</v>
      </c>
      <c r="J467" s="67">
        <v>39083</v>
      </c>
      <c r="K467" s="67">
        <v>39447</v>
      </c>
      <c r="L467" s="7">
        <f>SUMIF('LCA Data'!$B$2:$B$169,"="&amp;raadhus[[#This Row],[LCA Category]],'LCA Data'!$F$2:$F$169)</f>
        <v>0</v>
      </c>
      <c r="M467" s="49">
        <f>raadhus[[#This Row],[Eff. Mass (kg)]]*raadhus[[#This Row],[kg-CO2 Eqv. per kg]]</f>
        <v>0</v>
      </c>
    </row>
    <row r="468" spans="1:13">
      <c r="A468" s="63">
        <v>43.1</v>
      </c>
      <c r="B468" s="46" t="s">
        <v>110</v>
      </c>
      <c r="C468" s="46"/>
      <c r="D468" s="72"/>
      <c r="E468" s="98">
        <v>1</v>
      </c>
      <c r="F468" s="31" t="s">
        <v>650</v>
      </c>
      <c r="G468" s="156"/>
      <c r="H468" s="66">
        <f>raadhus[[#This Row],[Count]]*raadhus[[#This Row],[Conv. Fact.]]</f>
        <v>0</v>
      </c>
      <c r="I468" s="117">
        <v>135</v>
      </c>
      <c r="J468" s="67">
        <v>39083</v>
      </c>
      <c r="K468" s="67">
        <v>39447</v>
      </c>
      <c r="L468" s="7">
        <f>SUMIF('LCA Data'!$B$2:$B$169,"="&amp;raadhus[[#This Row],[LCA Category]],'LCA Data'!$F$2:$F$169)</f>
        <v>0</v>
      </c>
      <c r="M468" s="49">
        <f>raadhus[[#This Row],[Eff. Mass (kg)]]*raadhus[[#This Row],[kg-CO2 Eqv. per kg]]</f>
        <v>0</v>
      </c>
    </row>
    <row r="469" spans="1:13">
      <c r="A469" s="10">
        <v>73360</v>
      </c>
      <c r="B469" s="11" t="s">
        <v>473</v>
      </c>
      <c r="C469" s="11"/>
      <c r="D469" s="34"/>
      <c r="E469" s="78">
        <v>1</v>
      </c>
      <c r="F469" s="31" t="s">
        <v>638</v>
      </c>
      <c r="G469" s="156">
        <v>6.5</v>
      </c>
      <c r="H469" s="66">
        <f>raadhus[[#This Row],[Count]]*raadhus[[#This Row],[Conv. Fact.]]</f>
        <v>6.5</v>
      </c>
      <c r="I469" s="114">
        <v>134.68</v>
      </c>
      <c r="J469" s="67">
        <v>39083</v>
      </c>
      <c r="K469" s="67">
        <v>39447</v>
      </c>
      <c r="L469" s="7">
        <f>SUMIF('LCA Data'!$B$2:$B$169,"="&amp;raadhus[[#This Row],[LCA Category]],'LCA Data'!$F$2:$F$169)</f>
        <v>0</v>
      </c>
      <c r="M469" s="79">
        <f>raadhus[[#This Row],[Eff. Mass (kg)]]*raadhus[[#This Row],[kg-CO2 Eqv. per kg]]</f>
        <v>0</v>
      </c>
    </row>
    <row r="470" spans="1:13">
      <c r="A470" s="63">
        <v>5.2</v>
      </c>
      <c r="B470" s="46" t="s">
        <v>123</v>
      </c>
      <c r="C470" s="46"/>
      <c r="D470" s="72"/>
      <c r="E470" s="98">
        <v>60</v>
      </c>
      <c r="F470" s="31" t="s">
        <v>655</v>
      </c>
      <c r="G470" s="156"/>
      <c r="H470" s="66">
        <f>raadhus[[#This Row],[Count]]*raadhus[[#This Row],[Conv. Fact.]]</f>
        <v>0</v>
      </c>
      <c r="I470" s="117">
        <v>133.5</v>
      </c>
      <c r="J470" s="67">
        <v>39083</v>
      </c>
      <c r="K470" s="67">
        <v>39447</v>
      </c>
      <c r="L470" s="7">
        <f>SUMIF('LCA Data'!$B$2:$B$169,"="&amp;raadhus[[#This Row],[LCA Category]],'LCA Data'!$F$2:$F$169)</f>
        <v>0</v>
      </c>
      <c r="M470" s="49">
        <f>raadhus[[#This Row],[Eff. Mass (kg)]]*raadhus[[#This Row],[kg-CO2 Eqv. per kg]]</f>
        <v>0</v>
      </c>
    </row>
    <row r="471" spans="1:13">
      <c r="A471" s="10">
        <v>97241</v>
      </c>
      <c r="B471" s="11" t="s">
        <v>605</v>
      </c>
      <c r="C471" s="11"/>
      <c r="D471" s="34"/>
      <c r="E471" s="78">
        <v>1</v>
      </c>
      <c r="F471" s="31" t="s">
        <v>638</v>
      </c>
      <c r="G471" s="156"/>
      <c r="H471" s="66">
        <f>raadhus[[#This Row],[Count]]*raadhus[[#This Row],[Conv. Fact.]]</f>
        <v>0</v>
      </c>
      <c r="I471" s="114">
        <v>132.36000000000001</v>
      </c>
      <c r="J471" s="67">
        <v>39083</v>
      </c>
      <c r="K471" s="67">
        <v>39447</v>
      </c>
      <c r="L471" s="7">
        <f>SUMIF('LCA Data'!$B$2:$B$169,"="&amp;raadhus[[#This Row],[LCA Category]],'LCA Data'!$F$2:$F$169)</f>
        <v>0</v>
      </c>
      <c r="M471" s="79">
        <f>raadhus[[#This Row],[Eff. Mass (kg)]]*raadhus[[#This Row],[kg-CO2 Eqv. per kg]]</f>
        <v>0</v>
      </c>
    </row>
    <row r="472" spans="1:13">
      <c r="A472" s="10">
        <v>64371</v>
      </c>
      <c r="B472" s="11" t="s">
        <v>439</v>
      </c>
      <c r="C472" s="11"/>
      <c r="D472" s="34"/>
      <c r="E472" s="78">
        <v>12</v>
      </c>
      <c r="F472" s="31" t="s">
        <v>643</v>
      </c>
      <c r="G472" s="156">
        <v>0.35</v>
      </c>
      <c r="H472" s="66">
        <f>raadhus[[#This Row],[Count]]*raadhus[[#This Row],[Conv. Fact.]]</f>
        <v>4.1999999999999993</v>
      </c>
      <c r="I472" s="114">
        <v>132.09</v>
      </c>
      <c r="J472" s="67">
        <v>39083</v>
      </c>
      <c r="K472" s="67">
        <v>39447</v>
      </c>
      <c r="L472" s="7">
        <f>SUMIF('LCA Data'!$B$2:$B$169,"="&amp;raadhus[[#This Row],[LCA Category]],'LCA Data'!$F$2:$F$169)</f>
        <v>0</v>
      </c>
      <c r="M472" s="79">
        <f>raadhus[[#This Row],[Eff. Mass (kg)]]*raadhus[[#This Row],[kg-CO2 Eqv. per kg]]</f>
        <v>0</v>
      </c>
    </row>
    <row r="473" spans="1:13">
      <c r="A473" s="63" t="s">
        <v>10</v>
      </c>
      <c r="B473" s="64" t="s">
        <v>667</v>
      </c>
      <c r="C473" s="64"/>
      <c r="D473" s="64"/>
      <c r="E473" s="98">
        <v>4</v>
      </c>
      <c r="F473" s="31" t="s">
        <v>652</v>
      </c>
      <c r="G473" s="156">
        <v>1</v>
      </c>
      <c r="H473" s="66">
        <f>raadhus[[#This Row],[Count]]*raadhus[[#This Row],[Conv. Fact.]]</f>
        <v>4</v>
      </c>
      <c r="I473" s="117">
        <v>131</v>
      </c>
      <c r="J473" s="67">
        <v>39083</v>
      </c>
      <c r="K473" s="67">
        <v>39447</v>
      </c>
      <c r="L473" s="7">
        <f>SUMIF('LCA Data'!$B$2:$B$169,"="&amp;raadhus[[#This Row],[LCA Category]],'LCA Data'!$F$2:$F$169)</f>
        <v>0</v>
      </c>
      <c r="M473" s="49">
        <f>raadhus[[#This Row],[Eff. Mass (kg)]]*raadhus[[#This Row],[kg-CO2 Eqv. per kg]]</f>
        <v>0</v>
      </c>
    </row>
    <row r="474" spans="1:13">
      <c r="A474" s="10">
        <v>15723</v>
      </c>
      <c r="B474" s="11" t="s">
        <v>242</v>
      </c>
      <c r="C474" s="11"/>
      <c r="D474" s="34"/>
      <c r="E474" s="78">
        <v>5</v>
      </c>
      <c r="F474" s="31" t="s">
        <v>632</v>
      </c>
      <c r="G474" s="156">
        <v>0.4</v>
      </c>
      <c r="H474" s="66">
        <f>raadhus[[#This Row],[Count]]*raadhus[[#This Row],[Conv. Fact.]]</f>
        <v>2</v>
      </c>
      <c r="I474" s="114">
        <v>130.05000000000001</v>
      </c>
      <c r="J474" s="67">
        <v>39083</v>
      </c>
      <c r="K474" s="67">
        <v>39447</v>
      </c>
      <c r="L474" s="7">
        <f>SUMIF('LCA Data'!$B$2:$B$169,"="&amp;raadhus[[#This Row],[LCA Category]],'LCA Data'!$F$2:$F$169)</f>
        <v>0</v>
      </c>
      <c r="M474" s="79">
        <f>raadhus[[#This Row],[Eff. Mass (kg)]]*raadhus[[#This Row],[kg-CO2 Eqv. per kg]]</f>
        <v>0</v>
      </c>
    </row>
    <row r="475" spans="1:13">
      <c r="A475" s="10" t="s">
        <v>225</v>
      </c>
      <c r="B475" s="11" t="s">
        <v>629</v>
      </c>
      <c r="C475" s="11"/>
      <c r="D475" s="34"/>
      <c r="E475" s="78">
        <v>1</v>
      </c>
      <c r="F475" s="31" t="s">
        <v>640</v>
      </c>
      <c r="G475" s="156">
        <v>2.5</v>
      </c>
      <c r="H475" s="66">
        <f>raadhus[[#This Row],[Count]]*raadhus[[#This Row],[Conv. Fact.]]</f>
        <v>2.5</v>
      </c>
      <c r="I475" s="114">
        <v>127.8</v>
      </c>
      <c r="J475" s="67">
        <v>39083</v>
      </c>
      <c r="K475" s="67">
        <v>39447</v>
      </c>
      <c r="L475" s="7">
        <f>SUMIF('LCA Data'!$B$2:$B$169,"="&amp;raadhus[[#This Row],[LCA Category]],'LCA Data'!$F$2:$F$169)</f>
        <v>0</v>
      </c>
      <c r="M475" s="79">
        <f>raadhus[[#This Row],[Eff. Mass (kg)]]*raadhus[[#This Row],[kg-CO2 Eqv. per kg]]</f>
        <v>0</v>
      </c>
    </row>
    <row r="476" spans="1:13">
      <c r="A476" s="10">
        <v>27142</v>
      </c>
      <c r="B476" s="11" t="s">
        <v>287</v>
      </c>
      <c r="C476" s="11"/>
      <c r="D476" s="34"/>
      <c r="E476" s="78">
        <v>4</v>
      </c>
      <c r="F476" s="31" t="s">
        <v>639</v>
      </c>
      <c r="G476" s="156">
        <v>4.3499999999999996</v>
      </c>
      <c r="H476" s="66">
        <f>raadhus[[#This Row],[Count]]*raadhus[[#This Row],[Conv. Fact.]]</f>
        <v>17.399999999999999</v>
      </c>
      <c r="I476" s="114">
        <v>127.5</v>
      </c>
      <c r="J476" s="67">
        <v>39083</v>
      </c>
      <c r="K476" s="67">
        <v>39447</v>
      </c>
      <c r="L476" s="7">
        <f>SUMIF('LCA Data'!$B$2:$B$169,"="&amp;raadhus[[#This Row],[LCA Category]],'LCA Data'!$F$2:$F$169)</f>
        <v>0</v>
      </c>
      <c r="M476" s="79">
        <f>raadhus[[#This Row],[Eff. Mass (kg)]]*raadhus[[#This Row],[kg-CO2 Eqv. per kg]]</f>
        <v>0</v>
      </c>
    </row>
    <row r="477" spans="1:13">
      <c r="A477" s="10">
        <v>85281</v>
      </c>
      <c r="B477" s="11" t="s">
        <v>505</v>
      </c>
      <c r="C477" s="11"/>
      <c r="D477" s="34"/>
      <c r="E477" s="78">
        <v>1</v>
      </c>
      <c r="F477" s="31" t="s">
        <v>634</v>
      </c>
      <c r="G477" s="156">
        <v>1</v>
      </c>
      <c r="H477" s="66">
        <f>raadhus[[#This Row],[Count]]*raadhus[[#This Row],[Conv. Fact.]]</f>
        <v>1</v>
      </c>
      <c r="I477" s="114">
        <v>127.34</v>
      </c>
      <c r="J477" s="67">
        <v>39083</v>
      </c>
      <c r="K477" s="67">
        <v>39447</v>
      </c>
      <c r="L477" s="7">
        <f>SUMIF('LCA Data'!$B$2:$B$169,"="&amp;raadhus[[#This Row],[LCA Category]],'LCA Data'!$F$2:$F$169)</f>
        <v>0</v>
      </c>
      <c r="M477" s="79">
        <f>raadhus[[#This Row],[Eff. Mass (kg)]]*raadhus[[#This Row],[kg-CO2 Eqv. per kg]]</f>
        <v>0</v>
      </c>
    </row>
    <row r="478" spans="1:13">
      <c r="A478" s="10">
        <v>15950</v>
      </c>
      <c r="B478" s="11" t="s">
        <v>244</v>
      </c>
      <c r="C478" s="11"/>
      <c r="D478" s="34"/>
      <c r="E478" s="78">
        <v>3</v>
      </c>
      <c r="F478" s="31" t="s">
        <v>634</v>
      </c>
      <c r="G478" s="156">
        <v>1</v>
      </c>
      <c r="H478" s="66">
        <f>raadhus[[#This Row],[Count]]*raadhus[[#This Row],[Conv. Fact.]]</f>
        <v>3</v>
      </c>
      <c r="I478" s="114">
        <v>126.61</v>
      </c>
      <c r="J478" s="67">
        <v>39083</v>
      </c>
      <c r="K478" s="67">
        <v>39447</v>
      </c>
      <c r="L478" s="7">
        <f>SUMIF('LCA Data'!$B$2:$B$169,"="&amp;raadhus[[#This Row],[LCA Category]],'LCA Data'!$F$2:$F$169)</f>
        <v>0</v>
      </c>
      <c r="M478" s="79">
        <f>raadhus[[#This Row],[Eff. Mass (kg)]]*raadhus[[#This Row],[kg-CO2 Eqv. per kg]]</f>
        <v>0</v>
      </c>
    </row>
    <row r="479" spans="1:13">
      <c r="A479" s="10">
        <v>62023</v>
      </c>
      <c r="B479" s="11" t="s">
        <v>422</v>
      </c>
      <c r="C479" s="11"/>
      <c r="D479" s="34"/>
      <c r="E479" s="78">
        <v>1</v>
      </c>
      <c r="F479" s="31" t="s">
        <v>643</v>
      </c>
      <c r="G479" s="156">
        <v>1</v>
      </c>
      <c r="H479" s="66">
        <f>raadhus[[#This Row],[Count]]*raadhus[[#This Row],[Conv. Fact.]]</f>
        <v>1</v>
      </c>
      <c r="I479" s="114">
        <v>122.82</v>
      </c>
      <c r="J479" s="67">
        <v>39083</v>
      </c>
      <c r="K479" s="67">
        <v>39447</v>
      </c>
      <c r="L479" s="7">
        <f>SUMIF('LCA Data'!$B$2:$B$169,"="&amp;raadhus[[#This Row],[LCA Category]],'LCA Data'!$F$2:$F$169)</f>
        <v>0</v>
      </c>
      <c r="M479" s="79">
        <f>raadhus[[#This Row],[Eff. Mass (kg)]]*raadhus[[#This Row],[kg-CO2 Eqv. per kg]]</f>
        <v>0</v>
      </c>
    </row>
    <row r="480" spans="1:13">
      <c r="A480" s="10">
        <v>86624</v>
      </c>
      <c r="B480" s="11" t="s">
        <v>523</v>
      </c>
      <c r="C480" s="11"/>
      <c r="D480" s="34"/>
      <c r="E480" s="78">
        <v>1</v>
      </c>
      <c r="F480" s="31" t="s">
        <v>648</v>
      </c>
      <c r="G480" s="156">
        <v>5</v>
      </c>
      <c r="H480" s="66">
        <f>raadhus[[#This Row],[Count]]*raadhus[[#This Row],[Conv. Fact.]]</f>
        <v>5</v>
      </c>
      <c r="I480" s="114">
        <v>122.48</v>
      </c>
      <c r="J480" s="67">
        <v>39083</v>
      </c>
      <c r="K480" s="67">
        <v>39447</v>
      </c>
      <c r="L480" s="7">
        <f>SUMIF('LCA Data'!$B$2:$B$169,"="&amp;raadhus[[#This Row],[LCA Category]],'LCA Data'!$F$2:$F$169)</f>
        <v>0</v>
      </c>
      <c r="M480" s="79">
        <f>raadhus[[#This Row],[Eff. Mass (kg)]]*raadhus[[#This Row],[kg-CO2 Eqv. per kg]]</f>
        <v>0</v>
      </c>
    </row>
    <row r="481" spans="1:13">
      <c r="A481" s="10">
        <v>64191</v>
      </c>
      <c r="B481" s="11" t="s">
        <v>437</v>
      </c>
      <c r="C481" s="11"/>
      <c r="D481" s="34"/>
      <c r="E481" s="78">
        <v>2</v>
      </c>
      <c r="F481" s="31" t="s">
        <v>638</v>
      </c>
      <c r="G481" s="156">
        <v>1.5</v>
      </c>
      <c r="H481" s="66">
        <f>raadhus[[#This Row],[Count]]*raadhus[[#This Row],[Conv. Fact.]]</f>
        <v>3</v>
      </c>
      <c r="I481" s="114">
        <v>122.4</v>
      </c>
      <c r="J481" s="67">
        <v>39083</v>
      </c>
      <c r="K481" s="67">
        <v>39447</v>
      </c>
      <c r="L481" s="7">
        <f>SUMIF('LCA Data'!$B$2:$B$169,"="&amp;raadhus[[#This Row],[LCA Category]],'LCA Data'!$F$2:$F$169)</f>
        <v>0</v>
      </c>
      <c r="M481" s="79">
        <f>raadhus[[#This Row],[Eff. Mass (kg)]]*raadhus[[#This Row],[kg-CO2 Eqv. per kg]]</f>
        <v>0</v>
      </c>
    </row>
    <row r="482" spans="1:13">
      <c r="A482" s="10">
        <v>86633</v>
      </c>
      <c r="B482" s="11" t="s">
        <v>526</v>
      </c>
      <c r="C482" s="11"/>
      <c r="D482" s="34"/>
      <c r="E482" s="78">
        <v>1</v>
      </c>
      <c r="F482" s="31" t="s">
        <v>647</v>
      </c>
      <c r="G482" s="156"/>
      <c r="H482" s="66">
        <f>raadhus[[#This Row],[Count]]*raadhus[[#This Row],[Conv. Fact.]]</f>
        <v>0</v>
      </c>
      <c r="I482" s="114">
        <v>122.4</v>
      </c>
      <c r="J482" s="67">
        <v>39083</v>
      </c>
      <c r="K482" s="67">
        <v>39447</v>
      </c>
      <c r="L482" s="7">
        <f>SUMIF('LCA Data'!$B$2:$B$169,"="&amp;raadhus[[#This Row],[LCA Category]],'LCA Data'!$F$2:$F$169)</f>
        <v>0</v>
      </c>
      <c r="M482" s="79">
        <f>raadhus[[#This Row],[Eff. Mass (kg)]]*raadhus[[#This Row],[kg-CO2 Eqv. per kg]]</f>
        <v>0</v>
      </c>
    </row>
    <row r="483" spans="1:13">
      <c r="A483" s="10">
        <v>68060</v>
      </c>
      <c r="B483" s="11" t="s">
        <v>447</v>
      </c>
      <c r="C483" s="11"/>
      <c r="D483" s="34"/>
      <c r="E483" s="78">
        <v>20</v>
      </c>
      <c r="F483" s="31" t="s">
        <v>634</v>
      </c>
      <c r="G483" s="156"/>
      <c r="H483" s="66">
        <f>raadhus[[#This Row],[Count]]*raadhus[[#This Row],[Conv. Fact.]]</f>
        <v>0</v>
      </c>
      <c r="I483" s="114">
        <v>121.55</v>
      </c>
      <c r="J483" s="67">
        <v>39083</v>
      </c>
      <c r="K483" s="67">
        <v>39447</v>
      </c>
      <c r="L483" s="7">
        <f>SUMIF('LCA Data'!$B$2:$B$169,"="&amp;raadhus[[#This Row],[LCA Category]],'LCA Data'!$F$2:$F$169)</f>
        <v>0</v>
      </c>
      <c r="M483" s="79">
        <f>raadhus[[#This Row],[Eff. Mass (kg)]]*raadhus[[#This Row],[kg-CO2 Eqv. per kg]]</f>
        <v>0</v>
      </c>
    </row>
    <row r="484" spans="1:13">
      <c r="A484" s="63">
        <v>181.2</v>
      </c>
      <c r="B484" s="46" t="s">
        <v>62</v>
      </c>
      <c r="C484" s="46"/>
      <c r="D484" s="72"/>
      <c r="E484" s="98">
        <v>8</v>
      </c>
      <c r="F484" s="31" t="s">
        <v>651</v>
      </c>
      <c r="G484" s="156"/>
      <c r="H484" s="66">
        <f>raadhus[[#This Row],[Count]]*raadhus[[#This Row],[Conv. Fact.]]</f>
        <v>0</v>
      </c>
      <c r="I484" s="117">
        <v>121</v>
      </c>
      <c r="J484" s="67">
        <v>39083</v>
      </c>
      <c r="K484" s="67">
        <v>39447</v>
      </c>
      <c r="L484" s="7">
        <f>SUMIF('LCA Data'!$B$2:$B$169,"="&amp;raadhus[[#This Row],[LCA Category]],'LCA Data'!$F$2:$F$169)</f>
        <v>0</v>
      </c>
      <c r="M484" s="49">
        <f>raadhus[[#This Row],[Eff. Mass (kg)]]*raadhus[[#This Row],[kg-CO2 Eqv. per kg]]</f>
        <v>0</v>
      </c>
    </row>
    <row r="485" spans="1:13">
      <c r="A485" s="10">
        <v>44493</v>
      </c>
      <c r="B485" s="11" t="s">
        <v>348</v>
      </c>
      <c r="C485" s="11"/>
      <c r="D485" s="34"/>
      <c r="E485" s="78">
        <v>12</v>
      </c>
      <c r="F485" s="31" t="s">
        <v>634</v>
      </c>
      <c r="G485" s="156"/>
      <c r="H485" s="66">
        <f>raadhus[[#This Row],[Count]]*raadhus[[#This Row],[Conv. Fact.]]</f>
        <v>0</v>
      </c>
      <c r="I485" s="114">
        <v>120.87</v>
      </c>
      <c r="J485" s="67">
        <v>39083</v>
      </c>
      <c r="K485" s="67">
        <v>39447</v>
      </c>
      <c r="L485" s="7">
        <f>SUMIF('LCA Data'!$B$2:$B$169,"="&amp;raadhus[[#This Row],[LCA Category]],'LCA Data'!$F$2:$F$169)</f>
        <v>0</v>
      </c>
      <c r="M485" s="79">
        <f>raadhus[[#This Row],[Eff. Mass (kg)]]*raadhus[[#This Row],[kg-CO2 Eqv. per kg]]</f>
        <v>0</v>
      </c>
    </row>
    <row r="486" spans="1:13">
      <c r="A486" s="10">
        <v>77656</v>
      </c>
      <c r="B486" s="11" t="s">
        <v>493</v>
      </c>
      <c r="C486" s="11"/>
      <c r="D486" s="34"/>
      <c r="E486" s="78">
        <v>1</v>
      </c>
      <c r="F486" s="31" t="s">
        <v>638</v>
      </c>
      <c r="G486" s="156">
        <v>0.68</v>
      </c>
      <c r="H486" s="66">
        <f>raadhus[[#This Row],[Count]]*raadhus[[#This Row],[Conv. Fact.]]</f>
        <v>0.68</v>
      </c>
      <c r="I486" s="114">
        <v>120.7</v>
      </c>
      <c r="J486" s="67">
        <v>39083</v>
      </c>
      <c r="K486" s="67">
        <v>39447</v>
      </c>
      <c r="L486" s="7">
        <f>SUMIF('LCA Data'!$B$2:$B$169,"="&amp;raadhus[[#This Row],[LCA Category]],'LCA Data'!$F$2:$F$169)</f>
        <v>0</v>
      </c>
      <c r="M486" s="79">
        <f>raadhus[[#This Row],[Eff. Mass (kg)]]*raadhus[[#This Row],[kg-CO2 Eqv. per kg]]</f>
        <v>0</v>
      </c>
    </row>
    <row r="487" spans="1:13">
      <c r="A487" s="10">
        <v>77661</v>
      </c>
      <c r="B487" s="11" t="s">
        <v>495</v>
      </c>
      <c r="C487" s="11"/>
      <c r="D487" s="34"/>
      <c r="E487" s="78">
        <v>1</v>
      </c>
      <c r="F487" s="31" t="s">
        <v>638</v>
      </c>
      <c r="G487" s="156">
        <v>0.68</v>
      </c>
      <c r="H487" s="66">
        <f>raadhus[[#This Row],[Count]]*raadhus[[#This Row],[Conv. Fact.]]</f>
        <v>0.68</v>
      </c>
      <c r="I487" s="114">
        <v>120.7</v>
      </c>
      <c r="J487" s="67">
        <v>39083</v>
      </c>
      <c r="K487" s="67">
        <v>39447</v>
      </c>
      <c r="L487" s="7">
        <f>SUMIF('LCA Data'!$B$2:$B$169,"="&amp;raadhus[[#This Row],[LCA Category]],'LCA Data'!$F$2:$F$169)</f>
        <v>0</v>
      </c>
      <c r="M487" s="79">
        <f>raadhus[[#This Row],[Eff. Mass (kg)]]*raadhus[[#This Row],[kg-CO2 Eqv. per kg]]</f>
        <v>0</v>
      </c>
    </row>
    <row r="488" spans="1:13">
      <c r="A488" s="10">
        <v>15110</v>
      </c>
      <c r="B488" s="11" t="s">
        <v>238</v>
      </c>
      <c r="C488" s="11"/>
      <c r="D488" s="34"/>
      <c r="E488" s="78">
        <v>3</v>
      </c>
      <c r="F488" s="31" t="s">
        <v>636</v>
      </c>
      <c r="G488" s="156">
        <v>1.5</v>
      </c>
      <c r="H488" s="66">
        <f>raadhus[[#This Row],[Count]]*raadhus[[#This Row],[Conv. Fact.]]</f>
        <v>4.5</v>
      </c>
      <c r="I488" s="114">
        <v>120.49</v>
      </c>
      <c r="J488" s="67">
        <v>39083</v>
      </c>
      <c r="K488" s="67">
        <v>39447</v>
      </c>
      <c r="L488" s="7">
        <f>SUMIF('LCA Data'!$B$2:$B$169,"="&amp;raadhus[[#This Row],[LCA Category]],'LCA Data'!$F$2:$F$169)</f>
        <v>0</v>
      </c>
      <c r="M488" s="79">
        <f>raadhus[[#This Row],[Eff. Mass (kg)]]*raadhus[[#This Row],[kg-CO2 Eqv. per kg]]</f>
        <v>0</v>
      </c>
    </row>
    <row r="489" spans="1:13">
      <c r="A489" s="10">
        <v>75164</v>
      </c>
      <c r="B489" s="11" t="s">
        <v>482</v>
      </c>
      <c r="C489" s="11"/>
      <c r="D489" s="34"/>
      <c r="E489" s="78">
        <v>4</v>
      </c>
      <c r="F489" s="31" t="s">
        <v>643</v>
      </c>
      <c r="G489" s="156">
        <v>3</v>
      </c>
      <c r="H489" s="66">
        <f>raadhus[[#This Row],[Count]]*raadhus[[#This Row],[Conv. Fact.]]</f>
        <v>12</v>
      </c>
      <c r="I489" s="114">
        <v>120.19</v>
      </c>
      <c r="J489" s="67">
        <v>39083</v>
      </c>
      <c r="K489" s="67">
        <v>39447</v>
      </c>
      <c r="L489" s="7">
        <f>SUMIF('LCA Data'!$B$2:$B$169,"="&amp;raadhus[[#This Row],[LCA Category]],'LCA Data'!$F$2:$F$169)</f>
        <v>0</v>
      </c>
      <c r="M489" s="79">
        <f>raadhus[[#This Row],[Eff. Mass (kg)]]*raadhus[[#This Row],[kg-CO2 Eqv. per kg]]</f>
        <v>0</v>
      </c>
    </row>
    <row r="490" spans="1:13">
      <c r="A490" s="63">
        <v>50.2</v>
      </c>
      <c r="B490" s="46" t="s">
        <v>119</v>
      </c>
      <c r="C490" s="46"/>
      <c r="D490" s="72"/>
      <c r="E490" s="98">
        <v>20</v>
      </c>
      <c r="F490" s="31" t="s">
        <v>655</v>
      </c>
      <c r="G490" s="156"/>
      <c r="H490" s="66">
        <f>raadhus[[#This Row],[Count]]*raadhus[[#This Row],[Conv. Fact.]]</f>
        <v>0</v>
      </c>
      <c r="I490" s="117">
        <v>120</v>
      </c>
      <c r="J490" s="67">
        <v>39083</v>
      </c>
      <c r="K490" s="67">
        <v>39447</v>
      </c>
      <c r="L490" s="7">
        <f>SUMIF('LCA Data'!$B$2:$B$169,"="&amp;raadhus[[#This Row],[LCA Category]],'LCA Data'!$F$2:$F$169)</f>
        <v>0</v>
      </c>
      <c r="M490" s="49">
        <f>raadhus[[#This Row],[Eff. Mass (kg)]]*raadhus[[#This Row],[kg-CO2 Eqv. per kg]]</f>
        <v>0</v>
      </c>
    </row>
    <row r="491" spans="1:13">
      <c r="A491" s="10">
        <v>75064</v>
      </c>
      <c r="B491" s="11" t="s">
        <v>477</v>
      </c>
      <c r="C491" s="11"/>
      <c r="D491" s="34"/>
      <c r="E491" s="78">
        <v>4</v>
      </c>
      <c r="F491" s="31" t="s">
        <v>643</v>
      </c>
      <c r="G491" s="156">
        <v>1</v>
      </c>
      <c r="H491" s="66">
        <f>raadhus[[#This Row],[Count]]*raadhus[[#This Row],[Conv. Fact.]]</f>
        <v>4</v>
      </c>
      <c r="I491" s="114">
        <v>118.83</v>
      </c>
      <c r="J491" s="67">
        <v>39083</v>
      </c>
      <c r="K491" s="67">
        <v>39447</v>
      </c>
      <c r="L491" s="7">
        <f>SUMIF('LCA Data'!$B$2:$B$169,"="&amp;raadhus[[#This Row],[LCA Category]],'LCA Data'!$F$2:$F$169)</f>
        <v>0</v>
      </c>
      <c r="M491" s="79">
        <f>raadhus[[#This Row],[Eff. Mass (kg)]]*raadhus[[#This Row],[kg-CO2 Eqv. per kg]]</f>
        <v>0</v>
      </c>
    </row>
    <row r="492" spans="1:13">
      <c r="A492" s="63">
        <v>12.3</v>
      </c>
      <c r="B492" s="46" t="s">
        <v>39</v>
      </c>
      <c r="C492" s="46"/>
      <c r="D492" s="72"/>
      <c r="E492" s="98">
        <v>12.5</v>
      </c>
      <c r="F492" s="31" t="s">
        <v>652</v>
      </c>
      <c r="G492" s="156">
        <v>1</v>
      </c>
      <c r="H492" s="66">
        <f>raadhus[[#This Row],[Count]]*raadhus[[#This Row],[Conv. Fact.]]</f>
        <v>12.5</v>
      </c>
      <c r="I492" s="117">
        <v>118.75</v>
      </c>
      <c r="J492" s="67">
        <v>39083</v>
      </c>
      <c r="K492" s="67">
        <v>39447</v>
      </c>
      <c r="L492" s="7">
        <f>SUMIF('LCA Data'!$B$2:$B$169,"="&amp;raadhus[[#This Row],[LCA Category]],'LCA Data'!$F$2:$F$169)</f>
        <v>0</v>
      </c>
      <c r="M492" s="49">
        <f>raadhus[[#This Row],[Eff. Mass (kg)]]*raadhus[[#This Row],[kg-CO2 Eqv. per kg]]</f>
        <v>0</v>
      </c>
    </row>
    <row r="493" spans="1:13">
      <c r="A493" s="10">
        <v>64382</v>
      </c>
      <c r="B493" s="11" t="s">
        <v>440</v>
      </c>
      <c r="C493" s="11"/>
      <c r="D493" s="34"/>
      <c r="E493" s="78">
        <v>1</v>
      </c>
      <c r="F493" s="31" t="s">
        <v>638</v>
      </c>
      <c r="G493" s="156">
        <v>2.4</v>
      </c>
      <c r="H493" s="66">
        <f>raadhus[[#This Row],[Count]]*raadhus[[#This Row],[Conv. Fact.]]</f>
        <v>2.4</v>
      </c>
      <c r="I493" s="114">
        <v>118.74</v>
      </c>
      <c r="J493" s="67">
        <v>39083</v>
      </c>
      <c r="K493" s="67">
        <v>39447</v>
      </c>
      <c r="L493" s="7">
        <f>SUMIF('LCA Data'!$B$2:$B$169,"="&amp;raadhus[[#This Row],[LCA Category]],'LCA Data'!$F$2:$F$169)</f>
        <v>0</v>
      </c>
      <c r="M493" s="79">
        <f>raadhus[[#This Row],[Eff. Mass (kg)]]*raadhus[[#This Row],[kg-CO2 Eqv. per kg]]</f>
        <v>0</v>
      </c>
    </row>
    <row r="494" spans="1:13">
      <c r="A494" s="10">
        <v>24392</v>
      </c>
      <c r="B494" s="11" t="s">
        <v>261</v>
      </c>
      <c r="C494" s="11"/>
      <c r="D494" s="34"/>
      <c r="E494" s="78">
        <v>10</v>
      </c>
      <c r="F494" s="31" t="s">
        <v>643</v>
      </c>
      <c r="G494" s="156">
        <v>0.1</v>
      </c>
      <c r="H494" s="66">
        <f>raadhus[[#This Row],[Count]]*raadhus[[#This Row],[Conv. Fact.]]</f>
        <v>1</v>
      </c>
      <c r="I494" s="114">
        <v>118.5</v>
      </c>
      <c r="J494" s="67">
        <v>39083</v>
      </c>
      <c r="K494" s="67">
        <v>39447</v>
      </c>
      <c r="L494" s="7">
        <f>SUMIF('LCA Data'!$B$2:$B$169,"="&amp;raadhus[[#This Row],[LCA Category]],'LCA Data'!$F$2:$F$169)</f>
        <v>0</v>
      </c>
      <c r="M494" s="79">
        <f>raadhus[[#This Row],[Eff. Mass (kg)]]*raadhus[[#This Row],[kg-CO2 Eqv. per kg]]</f>
        <v>0</v>
      </c>
    </row>
    <row r="495" spans="1:13">
      <c r="A495" s="10">
        <v>86527</v>
      </c>
      <c r="B495" s="11" t="s">
        <v>516</v>
      </c>
      <c r="C495" s="11"/>
      <c r="D495" s="34"/>
      <c r="E495" s="78">
        <v>1</v>
      </c>
      <c r="F495" s="31" t="s">
        <v>639</v>
      </c>
      <c r="G495" s="156">
        <v>1</v>
      </c>
      <c r="H495" s="66">
        <f>raadhus[[#This Row],[Count]]*raadhus[[#This Row],[Conv. Fact.]]</f>
        <v>1</v>
      </c>
      <c r="I495" s="114">
        <v>118.15</v>
      </c>
      <c r="J495" s="67">
        <v>39083</v>
      </c>
      <c r="K495" s="67">
        <v>39447</v>
      </c>
      <c r="L495" s="7">
        <f>SUMIF('LCA Data'!$B$2:$B$169,"="&amp;raadhus[[#This Row],[LCA Category]],'LCA Data'!$F$2:$F$169)</f>
        <v>0</v>
      </c>
      <c r="M495" s="79">
        <f>raadhus[[#This Row],[Eff. Mass (kg)]]*raadhus[[#This Row],[kg-CO2 Eqv. per kg]]</f>
        <v>0</v>
      </c>
    </row>
    <row r="496" spans="1:13">
      <c r="A496" s="10">
        <v>73170</v>
      </c>
      <c r="B496" s="11" t="s">
        <v>470</v>
      </c>
      <c r="C496" s="11"/>
      <c r="D496" s="34"/>
      <c r="E496" s="78">
        <v>3</v>
      </c>
      <c r="F496" s="31" t="s">
        <v>643</v>
      </c>
      <c r="G496" s="156">
        <v>5</v>
      </c>
      <c r="H496" s="66">
        <f>raadhus[[#This Row],[Count]]*raadhus[[#This Row],[Conv. Fact.]]</f>
        <v>15</v>
      </c>
      <c r="I496" s="114">
        <v>117.51</v>
      </c>
      <c r="J496" s="67">
        <v>39083</v>
      </c>
      <c r="K496" s="67">
        <v>39447</v>
      </c>
      <c r="L496" s="7">
        <f>SUMIF('LCA Data'!$B$2:$B$169,"="&amp;raadhus[[#This Row],[LCA Category]],'LCA Data'!$F$2:$F$169)</f>
        <v>0</v>
      </c>
      <c r="M496" s="79">
        <f>raadhus[[#This Row],[Eff. Mass (kg)]]*raadhus[[#This Row],[kg-CO2 Eqv. per kg]]</f>
        <v>0</v>
      </c>
    </row>
    <row r="497" spans="1:13">
      <c r="A497" s="22">
        <v>3420</v>
      </c>
      <c r="B497" s="44" t="s">
        <v>208</v>
      </c>
      <c r="C497" s="44"/>
      <c r="D497" s="22"/>
      <c r="E497" s="100">
        <v>0.55000000000000004</v>
      </c>
      <c r="F497" s="65" t="s">
        <v>667</v>
      </c>
      <c r="G497" s="156"/>
      <c r="H497" s="66">
        <f>raadhus[[#This Row],[Count]]*raadhus[[#This Row],[Conv. Fact.]]</f>
        <v>0</v>
      </c>
      <c r="I497" s="117">
        <v>115.5</v>
      </c>
      <c r="J497" s="67">
        <v>39083</v>
      </c>
      <c r="K497" s="67">
        <v>39447</v>
      </c>
      <c r="L497" s="7">
        <f>SUMIF('LCA Data'!$B$2:$B$169,"="&amp;raadhus[[#This Row],[LCA Category]],'LCA Data'!$F$2:$F$169)</f>
        <v>0</v>
      </c>
      <c r="M497" s="79">
        <f>raadhus[[#This Row],[Eff. Mass (kg)]]*raadhus[[#This Row],[kg-CO2 Eqv. per kg]]</f>
        <v>0</v>
      </c>
    </row>
    <row r="498" spans="1:13">
      <c r="A498" s="10">
        <v>36295</v>
      </c>
      <c r="B498" s="11" t="s">
        <v>328</v>
      </c>
      <c r="C498" s="11"/>
      <c r="D498" s="34"/>
      <c r="E498" s="78">
        <v>4</v>
      </c>
      <c r="F498" s="31" t="s">
        <v>639</v>
      </c>
      <c r="G498" s="156">
        <v>5</v>
      </c>
      <c r="H498" s="66">
        <f>raadhus[[#This Row],[Count]]*raadhus[[#This Row],[Conv. Fact.]]</f>
        <v>20</v>
      </c>
      <c r="I498" s="114">
        <v>115.26</v>
      </c>
      <c r="J498" s="67">
        <v>39083</v>
      </c>
      <c r="K498" s="67">
        <v>39447</v>
      </c>
      <c r="L498" s="7">
        <f>SUMIF('LCA Data'!$B$2:$B$169,"="&amp;raadhus[[#This Row],[LCA Category]],'LCA Data'!$F$2:$F$169)</f>
        <v>0</v>
      </c>
      <c r="M498" s="79">
        <f>raadhus[[#This Row],[Eff. Mass (kg)]]*raadhus[[#This Row],[kg-CO2 Eqv. per kg]]</f>
        <v>0</v>
      </c>
    </row>
    <row r="499" spans="1:13">
      <c r="A499" s="63">
        <v>462</v>
      </c>
      <c r="B499" s="46" t="s">
        <v>19</v>
      </c>
      <c r="C499" s="46"/>
      <c r="D499" s="72"/>
      <c r="E499" s="98">
        <v>1</v>
      </c>
      <c r="F499" s="31" t="s">
        <v>649</v>
      </c>
      <c r="G499" s="156"/>
      <c r="H499" s="66">
        <f>raadhus[[#This Row],[Count]]*raadhus[[#This Row],[Conv. Fact.]]</f>
        <v>0</v>
      </c>
      <c r="I499" s="117">
        <v>115</v>
      </c>
      <c r="J499" s="67">
        <v>39083</v>
      </c>
      <c r="K499" s="67">
        <v>39447</v>
      </c>
      <c r="L499" s="7">
        <f>SUMIF('LCA Data'!$B$2:$B$169,"="&amp;raadhus[[#This Row],[LCA Category]],'LCA Data'!$F$2:$F$169)</f>
        <v>0</v>
      </c>
      <c r="M499" s="49">
        <f>raadhus[[#This Row],[Eff. Mass (kg)]]*raadhus[[#This Row],[kg-CO2 Eqv. per kg]]</f>
        <v>0</v>
      </c>
    </row>
    <row r="500" spans="1:13">
      <c r="A500" s="10">
        <v>91177</v>
      </c>
      <c r="B500" s="11" t="s">
        <v>554</v>
      </c>
      <c r="C500" s="11"/>
      <c r="D500" s="34"/>
      <c r="E500" s="78">
        <v>4</v>
      </c>
      <c r="F500" s="31" t="s">
        <v>643</v>
      </c>
      <c r="G500" s="156">
        <v>2.5</v>
      </c>
      <c r="H500" s="66">
        <f>raadhus[[#This Row],[Count]]*raadhus[[#This Row],[Conv. Fact.]]</f>
        <v>10</v>
      </c>
      <c r="I500" s="114">
        <v>114.24</v>
      </c>
      <c r="J500" s="67">
        <v>39083</v>
      </c>
      <c r="K500" s="67">
        <v>39447</v>
      </c>
      <c r="L500" s="7">
        <f>SUMIF('LCA Data'!$B$2:$B$169,"="&amp;raadhus[[#This Row],[LCA Category]],'LCA Data'!$F$2:$F$169)</f>
        <v>0</v>
      </c>
      <c r="M500" s="79">
        <f>raadhus[[#This Row],[Eff. Mass (kg)]]*raadhus[[#This Row],[kg-CO2 Eqv. per kg]]</f>
        <v>0</v>
      </c>
    </row>
    <row r="501" spans="1:13">
      <c r="A501" s="10">
        <v>33231</v>
      </c>
      <c r="B501" s="11" t="s">
        <v>304</v>
      </c>
      <c r="C501" s="11"/>
      <c r="D501" s="34"/>
      <c r="E501" s="78">
        <v>1</v>
      </c>
      <c r="F501" s="31" t="s">
        <v>633</v>
      </c>
      <c r="G501" s="156">
        <v>1.5</v>
      </c>
      <c r="H501" s="66">
        <f>raadhus[[#This Row],[Count]]*raadhus[[#This Row],[Conv. Fact.]]</f>
        <v>1.5</v>
      </c>
      <c r="I501" s="114">
        <v>113.3</v>
      </c>
      <c r="J501" s="67">
        <v>39083</v>
      </c>
      <c r="K501" s="67">
        <v>39447</v>
      </c>
      <c r="L501" s="7">
        <f>SUMIF('LCA Data'!$B$2:$B$169,"="&amp;raadhus[[#This Row],[LCA Category]],'LCA Data'!$F$2:$F$169)</f>
        <v>0</v>
      </c>
      <c r="M501" s="79">
        <f>raadhus[[#This Row],[Eff. Mass (kg)]]*raadhus[[#This Row],[kg-CO2 Eqv. per kg]]</f>
        <v>0</v>
      </c>
    </row>
    <row r="502" spans="1:13">
      <c r="A502" s="10">
        <v>95143</v>
      </c>
      <c r="B502" s="11" t="s">
        <v>588</v>
      </c>
      <c r="C502" s="11"/>
      <c r="D502" s="34"/>
      <c r="E502" s="78">
        <v>5</v>
      </c>
      <c r="F502" s="31" t="s">
        <v>634</v>
      </c>
      <c r="G502" s="156">
        <v>1</v>
      </c>
      <c r="H502" s="66">
        <f>raadhus[[#This Row],[Count]]*raadhus[[#This Row],[Conv. Fact.]]</f>
        <v>5</v>
      </c>
      <c r="I502" s="114">
        <v>112.62</v>
      </c>
      <c r="J502" s="67">
        <v>39083</v>
      </c>
      <c r="K502" s="67">
        <v>39447</v>
      </c>
      <c r="L502" s="7">
        <f>SUMIF('LCA Data'!$B$2:$B$169,"="&amp;raadhus[[#This Row],[LCA Category]],'LCA Data'!$F$2:$F$169)</f>
        <v>0</v>
      </c>
      <c r="M502" s="79">
        <f>raadhus[[#This Row],[Eff. Mass (kg)]]*raadhus[[#This Row],[kg-CO2 Eqv. per kg]]</f>
        <v>0</v>
      </c>
    </row>
    <row r="503" spans="1:13">
      <c r="A503" s="10">
        <v>64085</v>
      </c>
      <c r="B503" s="11" t="s">
        <v>434</v>
      </c>
      <c r="C503" s="11"/>
      <c r="D503" s="34"/>
      <c r="E503" s="78">
        <v>9</v>
      </c>
      <c r="F503" s="31" t="s">
        <v>634</v>
      </c>
      <c r="G503" s="156">
        <v>0.4</v>
      </c>
      <c r="H503" s="66">
        <f>raadhus[[#This Row],[Count]]*raadhus[[#This Row],[Conv. Fact.]]</f>
        <v>3.6</v>
      </c>
      <c r="I503" s="114">
        <v>112.07</v>
      </c>
      <c r="J503" s="67">
        <v>39083</v>
      </c>
      <c r="K503" s="67">
        <v>39447</v>
      </c>
      <c r="L503" s="7">
        <f>SUMIF('LCA Data'!$B$2:$B$169,"="&amp;raadhus[[#This Row],[LCA Category]],'LCA Data'!$F$2:$F$169)</f>
        <v>0</v>
      </c>
      <c r="M503" s="79">
        <f>raadhus[[#This Row],[Eff. Mass (kg)]]*raadhus[[#This Row],[kg-CO2 Eqv. per kg]]</f>
        <v>0</v>
      </c>
    </row>
    <row r="504" spans="1:13">
      <c r="A504" s="10">
        <v>93161</v>
      </c>
      <c r="B504" s="11" t="s">
        <v>567</v>
      </c>
      <c r="C504" s="11"/>
      <c r="D504" s="34"/>
      <c r="E504" s="78">
        <v>2</v>
      </c>
      <c r="F504" s="31" t="s">
        <v>634</v>
      </c>
      <c r="G504" s="156">
        <v>1</v>
      </c>
      <c r="H504" s="66">
        <f>raadhus[[#This Row],[Count]]*raadhus[[#This Row],[Conv. Fact.]]</f>
        <v>2</v>
      </c>
      <c r="I504" s="114">
        <v>112.03</v>
      </c>
      <c r="J504" s="67">
        <v>39083</v>
      </c>
      <c r="K504" s="67">
        <v>39447</v>
      </c>
      <c r="L504" s="7">
        <f>SUMIF('LCA Data'!$B$2:$B$169,"="&amp;raadhus[[#This Row],[LCA Category]],'LCA Data'!$F$2:$F$169)</f>
        <v>0</v>
      </c>
      <c r="M504" s="79">
        <f>raadhus[[#This Row],[Eff. Mass (kg)]]*raadhus[[#This Row],[kg-CO2 Eqv. per kg]]</f>
        <v>0</v>
      </c>
    </row>
    <row r="505" spans="1:13">
      <c r="A505" s="63">
        <v>167.3</v>
      </c>
      <c r="B505" s="46" t="s">
        <v>58</v>
      </c>
      <c r="C505" s="46"/>
      <c r="D505" s="72"/>
      <c r="E505" s="98">
        <v>0.5</v>
      </c>
      <c r="F505" s="31" t="s">
        <v>652</v>
      </c>
      <c r="G505" s="156">
        <v>1</v>
      </c>
      <c r="H505" s="66">
        <f>raadhus[[#This Row],[Count]]*raadhus[[#This Row],[Conv. Fact.]]</f>
        <v>0.5</v>
      </c>
      <c r="I505" s="117">
        <v>110</v>
      </c>
      <c r="J505" s="67">
        <v>39083</v>
      </c>
      <c r="K505" s="67">
        <v>39447</v>
      </c>
      <c r="L505" s="7">
        <f>SUMIF('LCA Data'!$B$2:$B$169,"="&amp;raadhus[[#This Row],[LCA Category]],'LCA Data'!$F$2:$F$169)</f>
        <v>0</v>
      </c>
      <c r="M505" s="49">
        <f>raadhus[[#This Row],[Eff. Mass (kg)]]*raadhus[[#This Row],[kg-CO2 Eqv. per kg]]</f>
        <v>0</v>
      </c>
    </row>
    <row r="506" spans="1:13">
      <c r="A506" s="63">
        <v>81.099999999999994</v>
      </c>
      <c r="B506" s="46" t="s">
        <v>137</v>
      </c>
      <c r="C506" s="46"/>
      <c r="D506" s="72"/>
      <c r="E506" s="98">
        <v>1</v>
      </c>
      <c r="F506" s="31" t="s">
        <v>650</v>
      </c>
      <c r="G506" s="156"/>
      <c r="H506" s="66">
        <f>raadhus[[#This Row],[Count]]*raadhus[[#This Row],[Conv. Fact.]]</f>
        <v>0</v>
      </c>
      <c r="I506" s="117">
        <v>110</v>
      </c>
      <c r="J506" s="67">
        <v>39083</v>
      </c>
      <c r="K506" s="67">
        <v>39447</v>
      </c>
      <c r="L506" s="7">
        <f>SUMIF('LCA Data'!$B$2:$B$169,"="&amp;raadhus[[#This Row],[LCA Category]],'LCA Data'!$F$2:$F$169)</f>
        <v>0</v>
      </c>
      <c r="M506" s="49">
        <f>raadhus[[#This Row],[Eff. Mass (kg)]]*raadhus[[#This Row],[kg-CO2 Eqv. per kg]]</f>
        <v>0</v>
      </c>
    </row>
    <row r="507" spans="1:13">
      <c r="A507" s="63">
        <v>172.1</v>
      </c>
      <c r="B507" s="46" t="s">
        <v>61</v>
      </c>
      <c r="C507" s="46"/>
      <c r="D507" s="72"/>
      <c r="E507" s="98">
        <v>1</v>
      </c>
      <c r="F507" s="31" t="s">
        <v>650</v>
      </c>
      <c r="G507" s="156"/>
      <c r="H507" s="66">
        <f>raadhus[[#This Row],[Count]]*raadhus[[#This Row],[Conv. Fact.]]</f>
        <v>0</v>
      </c>
      <c r="I507" s="117">
        <v>110</v>
      </c>
      <c r="J507" s="67">
        <v>39083</v>
      </c>
      <c r="K507" s="67">
        <v>39447</v>
      </c>
      <c r="L507" s="7">
        <f>SUMIF('LCA Data'!$B$2:$B$169,"="&amp;raadhus[[#This Row],[LCA Category]],'LCA Data'!$F$2:$F$169)</f>
        <v>0</v>
      </c>
      <c r="M507" s="49">
        <f>raadhus[[#This Row],[Eff. Mass (kg)]]*raadhus[[#This Row],[kg-CO2 Eqv. per kg]]</f>
        <v>0</v>
      </c>
    </row>
    <row r="508" spans="1:13">
      <c r="A508" s="10">
        <v>75161</v>
      </c>
      <c r="B508" s="11" t="s">
        <v>481</v>
      </c>
      <c r="C508" s="11"/>
      <c r="D508" s="34"/>
      <c r="E508" s="78">
        <v>1</v>
      </c>
      <c r="F508" s="31" t="s">
        <v>643</v>
      </c>
      <c r="G508" s="156">
        <v>5</v>
      </c>
      <c r="H508" s="66">
        <f>raadhus[[#This Row],[Count]]*raadhus[[#This Row],[Conv. Fact.]]</f>
        <v>5</v>
      </c>
      <c r="I508" s="114">
        <v>108.59</v>
      </c>
      <c r="J508" s="67">
        <v>39083</v>
      </c>
      <c r="K508" s="67">
        <v>39447</v>
      </c>
      <c r="L508" s="7">
        <f>SUMIF('LCA Data'!$B$2:$B$169,"="&amp;raadhus[[#This Row],[LCA Category]],'LCA Data'!$F$2:$F$169)</f>
        <v>0</v>
      </c>
      <c r="M508" s="79">
        <f>raadhus[[#This Row],[Eff. Mass (kg)]]*raadhus[[#This Row],[kg-CO2 Eqv. per kg]]</f>
        <v>0</v>
      </c>
    </row>
    <row r="509" spans="1:13">
      <c r="A509" s="10">
        <v>59335</v>
      </c>
      <c r="B509" s="11" t="s">
        <v>410</v>
      </c>
      <c r="C509" s="11"/>
      <c r="D509" s="34"/>
      <c r="E509" s="78">
        <v>2</v>
      </c>
      <c r="F509" s="31" t="s">
        <v>634</v>
      </c>
      <c r="G509" s="156">
        <v>1</v>
      </c>
      <c r="H509" s="66">
        <f>raadhus[[#This Row],[Count]]*raadhus[[#This Row],[Conv. Fact.]]</f>
        <v>2</v>
      </c>
      <c r="I509" s="114">
        <v>108.54</v>
      </c>
      <c r="J509" s="67">
        <v>39083</v>
      </c>
      <c r="K509" s="67">
        <v>39447</v>
      </c>
      <c r="L509" s="7">
        <f>SUMIF('LCA Data'!$B$2:$B$169,"="&amp;raadhus[[#This Row],[LCA Category]],'LCA Data'!$F$2:$F$169)</f>
        <v>0</v>
      </c>
      <c r="M509" s="79">
        <f>raadhus[[#This Row],[Eff. Mass (kg)]]*raadhus[[#This Row],[kg-CO2 Eqv. per kg]]</f>
        <v>0</v>
      </c>
    </row>
    <row r="510" spans="1:13">
      <c r="A510" s="10">
        <v>59336</v>
      </c>
      <c r="B510" s="11" t="s">
        <v>411</v>
      </c>
      <c r="C510" s="11"/>
      <c r="D510" s="34"/>
      <c r="E510" s="78">
        <v>2</v>
      </c>
      <c r="F510" s="31" t="s">
        <v>639</v>
      </c>
      <c r="G510" s="156">
        <v>1</v>
      </c>
      <c r="H510" s="66">
        <f>raadhus[[#This Row],[Count]]*raadhus[[#This Row],[Conv. Fact.]]</f>
        <v>2</v>
      </c>
      <c r="I510" s="114">
        <v>107.6</v>
      </c>
      <c r="J510" s="67">
        <v>39083</v>
      </c>
      <c r="K510" s="67">
        <v>39447</v>
      </c>
      <c r="L510" s="7">
        <f>SUMIF('LCA Data'!$B$2:$B$169,"="&amp;raadhus[[#This Row],[LCA Category]],'LCA Data'!$F$2:$F$169)</f>
        <v>0</v>
      </c>
      <c r="M510" s="79">
        <f>raadhus[[#This Row],[Eff. Mass (kg)]]*raadhus[[#This Row],[kg-CO2 Eqv. per kg]]</f>
        <v>0</v>
      </c>
    </row>
    <row r="511" spans="1:13">
      <c r="A511" s="10">
        <v>24741</v>
      </c>
      <c r="B511" s="11" t="s">
        <v>277</v>
      </c>
      <c r="C511" s="11"/>
      <c r="D511" s="34"/>
      <c r="E511" s="78">
        <v>1</v>
      </c>
      <c r="F511" s="31" t="s">
        <v>644</v>
      </c>
      <c r="G511" s="156"/>
      <c r="H511" s="66">
        <f>raadhus[[#This Row],[Count]]*raadhus[[#This Row],[Conv. Fact.]]</f>
        <v>0</v>
      </c>
      <c r="I511" s="114">
        <v>107.15</v>
      </c>
      <c r="J511" s="67">
        <v>39083</v>
      </c>
      <c r="K511" s="67">
        <v>39447</v>
      </c>
      <c r="L511" s="7">
        <f>SUMIF('LCA Data'!$B$2:$B$169,"="&amp;raadhus[[#This Row],[LCA Category]],'LCA Data'!$F$2:$F$169)</f>
        <v>0</v>
      </c>
      <c r="M511" s="79">
        <f>raadhus[[#This Row],[Eff. Mass (kg)]]*raadhus[[#This Row],[kg-CO2 Eqv. per kg]]</f>
        <v>0</v>
      </c>
    </row>
    <row r="512" spans="1:13">
      <c r="A512" s="10">
        <v>53011</v>
      </c>
      <c r="B512" s="11" t="s">
        <v>354</v>
      </c>
      <c r="C512" s="11"/>
      <c r="D512" s="34"/>
      <c r="E512" s="78">
        <v>2</v>
      </c>
      <c r="F512" s="31" t="s">
        <v>647</v>
      </c>
      <c r="G512" s="156"/>
      <c r="H512" s="66">
        <f>raadhus[[#This Row],[Count]]*raadhus[[#This Row],[Conv. Fact.]]</f>
        <v>0</v>
      </c>
      <c r="I512" s="114">
        <v>107.01</v>
      </c>
      <c r="J512" s="67">
        <v>39083</v>
      </c>
      <c r="K512" s="67">
        <v>39447</v>
      </c>
      <c r="L512" s="7">
        <f>SUMIF('LCA Data'!$B$2:$B$169,"="&amp;raadhus[[#This Row],[LCA Category]],'LCA Data'!$F$2:$F$169)</f>
        <v>0</v>
      </c>
      <c r="M512" s="79">
        <f>raadhus[[#This Row],[Eff. Mass (kg)]]*raadhus[[#This Row],[kg-CO2 Eqv. per kg]]</f>
        <v>0</v>
      </c>
    </row>
    <row r="513" spans="1:13">
      <c r="A513" s="10">
        <v>53012</v>
      </c>
      <c r="B513" s="11" t="s">
        <v>355</v>
      </c>
      <c r="C513" s="11"/>
      <c r="D513" s="34"/>
      <c r="E513" s="78">
        <v>2</v>
      </c>
      <c r="F513" s="31" t="s">
        <v>647</v>
      </c>
      <c r="G513" s="156"/>
      <c r="H513" s="66">
        <f>raadhus[[#This Row],[Count]]*raadhus[[#This Row],[Conv. Fact.]]</f>
        <v>0</v>
      </c>
      <c r="I513" s="114">
        <v>107.01</v>
      </c>
      <c r="J513" s="67">
        <v>39083</v>
      </c>
      <c r="K513" s="67">
        <v>39447</v>
      </c>
      <c r="L513" s="7">
        <f>SUMIF('LCA Data'!$B$2:$B$169,"="&amp;raadhus[[#This Row],[LCA Category]],'LCA Data'!$F$2:$F$169)</f>
        <v>0</v>
      </c>
      <c r="M513" s="79">
        <f>raadhus[[#This Row],[Eff. Mass (kg)]]*raadhus[[#This Row],[kg-CO2 Eqv. per kg]]</f>
        <v>0</v>
      </c>
    </row>
    <row r="514" spans="1:13">
      <c r="A514" s="10">
        <v>33251</v>
      </c>
      <c r="B514" s="11" t="s">
        <v>305</v>
      </c>
      <c r="C514" s="11"/>
      <c r="D514" s="34"/>
      <c r="E514" s="78">
        <v>1</v>
      </c>
      <c r="F514" s="31" t="s">
        <v>633</v>
      </c>
      <c r="G514" s="156">
        <v>1.5</v>
      </c>
      <c r="H514" s="66">
        <f>raadhus[[#This Row],[Count]]*raadhus[[#This Row],[Conv. Fact.]]</f>
        <v>1.5</v>
      </c>
      <c r="I514" s="114">
        <v>106.84</v>
      </c>
      <c r="J514" s="67">
        <v>39083</v>
      </c>
      <c r="K514" s="67">
        <v>39447</v>
      </c>
      <c r="L514" s="7">
        <f>SUMIF('LCA Data'!$B$2:$B$169,"="&amp;raadhus[[#This Row],[LCA Category]],'LCA Data'!$F$2:$F$169)</f>
        <v>0</v>
      </c>
      <c r="M514" s="79">
        <f>raadhus[[#This Row],[Eff. Mass (kg)]]*raadhus[[#This Row],[kg-CO2 Eqv. per kg]]</f>
        <v>0</v>
      </c>
    </row>
    <row r="515" spans="1:13">
      <c r="A515" s="10">
        <v>24430</v>
      </c>
      <c r="B515" s="11" t="s">
        <v>263</v>
      </c>
      <c r="C515" s="11"/>
      <c r="D515" s="34"/>
      <c r="E515" s="78">
        <v>1</v>
      </c>
      <c r="F515" s="31" t="s">
        <v>644</v>
      </c>
      <c r="G515" s="156">
        <v>4.5</v>
      </c>
      <c r="H515" s="66">
        <f>raadhus[[#This Row],[Count]]*raadhus[[#This Row],[Conv. Fact.]]</f>
        <v>4.5</v>
      </c>
      <c r="I515" s="114">
        <v>105.75</v>
      </c>
      <c r="J515" s="67">
        <v>39083</v>
      </c>
      <c r="K515" s="67">
        <v>39447</v>
      </c>
      <c r="L515" s="7">
        <f>SUMIF('LCA Data'!$B$2:$B$169,"="&amp;raadhus[[#This Row],[LCA Category]],'LCA Data'!$F$2:$F$169)</f>
        <v>0</v>
      </c>
      <c r="M515" s="79">
        <f>raadhus[[#This Row],[Eff. Mass (kg)]]*raadhus[[#This Row],[kg-CO2 Eqv. per kg]]</f>
        <v>0</v>
      </c>
    </row>
    <row r="516" spans="1:13">
      <c r="A516" s="10">
        <v>75361</v>
      </c>
      <c r="B516" s="11" t="s">
        <v>485</v>
      </c>
      <c r="C516" s="11"/>
      <c r="D516" s="34"/>
      <c r="E516" s="78">
        <v>2</v>
      </c>
      <c r="F516" s="31" t="s">
        <v>643</v>
      </c>
      <c r="G516" s="156">
        <v>2</v>
      </c>
      <c r="H516" s="66">
        <f>raadhus[[#This Row],[Count]]*raadhus[[#This Row],[Conv. Fact.]]</f>
        <v>4</v>
      </c>
      <c r="I516" s="114">
        <v>105.74</v>
      </c>
      <c r="J516" s="67">
        <v>39083</v>
      </c>
      <c r="K516" s="67">
        <v>39447</v>
      </c>
      <c r="L516" s="7">
        <f>SUMIF('LCA Data'!$B$2:$B$169,"="&amp;raadhus[[#This Row],[LCA Category]],'LCA Data'!$F$2:$F$169)</f>
        <v>0</v>
      </c>
      <c r="M516" s="79">
        <f>raadhus[[#This Row],[Eff. Mass (kg)]]*raadhus[[#This Row],[kg-CO2 Eqv. per kg]]</f>
        <v>0</v>
      </c>
    </row>
    <row r="517" spans="1:13">
      <c r="A517" s="10">
        <v>27061</v>
      </c>
      <c r="B517" s="11" t="s">
        <v>283</v>
      </c>
      <c r="C517" s="11"/>
      <c r="D517" s="34"/>
      <c r="E517" s="78">
        <v>3</v>
      </c>
      <c r="F517" s="31" t="s">
        <v>639</v>
      </c>
      <c r="G517" s="156">
        <v>5</v>
      </c>
      <c r="H517" s="66">
        <f>raadhus[[#This Row],[Count]]*raadhus[[#This Row],[Conv. Fact.]]</f>
        <v>15</v>
      </c>
      <c r="I517" s="114">
        <v>105.18</v>
      </c>
      <c r="J517" s="67">
        <v>39083</v>
      </c>
      <c r="K517" s="67">
        <v>39447</v>
      </c>
      <c r="L517" s="7">
        <f>SUMIF('LCA Data'!$B$2:$B$169,"="&amp;raadhus[[#This Row],[LCA Category]],'LCA Data'!$F$2:$F$169)</f>
        <v>0</v>
      </c>
      <c r="M517" s="79">
        <f>raadhus[[#This Row],[Eff. Mass (kg)]]*raadhus[[#This Row],[kg-CO2 Eqv. per kg]]</f>
        <v>0</v>
      </c>
    </row>
    <row r="518" spans="1:13">
      <c r="A518" s="10" t="s">
        <v>215</v>
      </c>
      <c r="B518" s="11" t="s">
        <v>619</v>
      </c>
      <c r="C518" s="11"/>
      <c r="D518" s="34"/>
      <c r="E518" s="78">
        <v>1</v>
      </c>
      <c r="F518" s="31" t="s">
        <v>638</v>
      </c>
      <c r="G518" s="156"/>
      <c r="H518" s="66">
        <f>raadhus[[#This Row],[Count]]*raadhus[[#This Row],[Conv. Fact.]]</f>
        <v>0</v>
      </c>
      <c r="I518" s="114">
        <v>105.1</v>
      </c>
      <c r="J518" s="67">
        <v>39083</v>
      </c>
      <c r="K518" s="67">
        <v>39447</v>
      </c>
      <c r="L518" s="7">
        <f>SUMIF('LCA Data'!$B$2:$B$169,"="&amp;raadhus[[#This Row],[LCA Category]],'LCA Data'!$F$2:$F$169)</f>
        <v>0</v>
      </c>
      <c r="M518" s="79">
        <f>raadhus[[#This Row],[Eff. Mass (kg)]]*raadhus[[#This Row],[kg-CO2 Eqv. per kg]]</f>
        <v>0</v>
      </c>
    </row>
    <row r="519" spans="1:13">
      <c r="A519" s="63">
        <v>131.1</v>
      </c>
      <c r="B519" s="46" t="s">
        <v>41</v>
      </c>
      <c r="C519" s="46"/>
      <c r="D519" s="72"/>
      <c r="E519" s="98">
        <v>1</v>
      </c>
      <c r="F519" s="31" t="s">
        <v>650</v>
      </c>
      <c r="G519" s="156"/>
      <c r="H519" s="66">
        <f>raadhus[[#This Row],[Count]]*raadhus[[#This Row],[Conv. Fact.]]</f>
        <v>0</v>
      </c>
      <c r="I519" s="117">
        <v>105</v>
      </c>
      <c r="J519" s="67">
        <v>39083</v>
      </c>
      <c r="K519" s="67">
        <v>39447</v>
      </c>
      <c r="L519" s="7">
        <f>SUMIF('LCA Data'!$B$2:$B$169,"="&amp;raadhus[[#This Row],[LCA Category]],'LCA Data'!$F$2:$F$169)</f>
        <v>0</v>
      </c>
      <c r="M519" s="49">
        <f>raadhus[[#This Row],[Eff. Mass (kg)]]*raadhus[[#This Row],[kg-CO2 Eqv. per kg]]</f>
        <v>0</v>
      </c>
    </row>
    <row r="520" spans="1:13">
      <c r="A520" s="10">
        <v>78390</v>
      </c>
      <c r="B520" s="11" t="s">
        <v>500</v>
      </c>
      <c r="C520" s="11"/>
      <c r="D520" s="34"/>
      <c r="E520" s="78">
        <v>1</v>
      </c>
      <c r="F520" s="31" t="s">
        <v>638</v>
      </c>
      <c r="G520" s="156">
        <v>1.6</v>
      </c>
      <c r="H520" s="66">
        <f>raadhus[[#This Row],[Count]]*raadhus[[#This Row],[Conv. Fact.]]</f>
        <v>1.6</v>
      </c>
      <c r="I520" s="114">
        <v>104.08</v>
      </c>
      <c r="J520" s="67">
        <v>39083</v>
      </c>
      <c r="K520" s="67">
        <v>39447</v>
      </c>
      <c r="L520" s="7">
        <f>SUMIF('LCA Data'!$B$2:$B$169,"="&amp;raadhus[[#This Row],[LCA Category]],'LCA Data'!$F$2:$F$169)</f>
        <v>0</v>
      </c>
      <c r="M520" s="79">
        <f>raadhus[[#This Row],[Eff. Mass (kg)]]*raadhus[[#This Row],[kg-CO2 Eqv. per kg]]</f>
        <v>0</v>
      </c>
    </row>
    <row r="521" spans="1:13">
      <c r="A521" s="10">
        <v>75172</v>
      </c>
      <c r="B521" s="11" t="s">
        <v>483</v>
      </c>
      <c r="C521" s="11"/>
      <c r="D521" s="34"/>
      <c r="E521" s="78">
        <v>4</v>
      </c>
      <c r="F521" s="31" t="s">
        <v>643</v>
      </c>
      <c r="G521" s="156">
        <v>3</v>
      </c>
      <c r="H521" s="66">
        <f>raadhus[[#This Row],[Count]]*raadhus[[#This Row],[Conv. Fact.]]</f>
        <v>12</v>
      </c>
      <c r="I521" s="114">
        <v>103.7</v>
      </c>
      <c r="J521" s="67">
        <v>39083</v>
      </c>
      <c r="K521" s="67">
        <v>39447</v>
      </c>
      <c r="L521" s="7">
        <f>SUMIF('LCA Data'!$B$2:$B$169,"="&amp;raadhus[[#This Row],[LCA Category]],'LCA Data'!$F$2:$F$169)</f>
        <v>0</v>
      </c>
      <c r="M521" s="79">
        <f>raadhus[[#This Row],[Eff. Mass (kg)]]*raadhus[[#This Row],[kg-CO2 Eqv. per kg]]</f>
        <v>0</v>
      </c>
    </row>
    <row r="522" spans="1:13">
      <c r="A522" s="10">
        <v>76085</v>
      </c>
      <c r="B522" s="11" t="s">
        <v>489</v>
      </c>
      <c r="C522" s="11"/>
      <c r="D522" s="34"/>
      <c r="E522" s="78">
        <v>1</v>
      </c>
      <c r="F522" s="31" t="s">
        <v>638</v>
      </c>
      <c r="G522" s="156">
        <v>5</v>
      </c>
      <c r="H522" s="66">
        <f>raadhus[[#This Row],[Count]]*raadhus[[#This Row],[Conv. Fact.]]</f>
        <v>5</v>
      </c>
      <c r="I522" s="114">
        <v>100.72</v>
      </c>
      <c r="J522" s="67">
        <v>39083</v>
      </c>
      <c r="K522" s="67">
        <v>39447</v>
      </c>
      <c r="L522" s="7">
        <f>SUMIF('LCA Data'!$B$2:$B$169,"="&amp;raadhus[[#This Row],[LCA Category]],'LCA Data'!$F$2:$F$169)</f>
        <v>0</v>
      </c>
      <c r="M522" s="79">
        <f>raadhus[[#This Row],[Eff. Mass (kg)]]*raadhus[[#This Row],[kg-CO2 Eqv. per kg]]</f>
        <v>0</v>
      </c>
    </row>
    <row r="523" spans="1:13">
      <c r="A523" s="63">
        <v>130.19999999999999</v>
      </c>
      <c r="B523" s="46" t="s">
        <v>40</v>
      </c>
      <c r="C523" s="46"/>
      <c r="D523" s="72"/>
      <c r="E523" s="98">
        <v>5</v>
      </c>
      <c r="F523" s="31" t="s">
        <v>655</v>
      </c>
      <c r="G523" s="156"/>
      <c r="H523" s="66">
        <f>raadhus[[#This Row],[Count]]*raadhus[[#This Row],[Conv. Fact.]]</f>
        <v>0</v>
      </c>
      <c r="I523" s="117">
        <v>99.5</v>
      </c>
      <c r="J523" s="67">
        <v>39083</v>
      </c>
      <c r="K523" s="67">
        <v>39447</v>
      </c>
      <c r="L523" s="7">
        <f>SUMIF('LCA Data'!$B$2:$B$169,"="&amp;raadhus[[#This Row],[LCA Category]],'LCA Data'!$F$2:$F$169)</f>
        <v>0</v>
      </c>
      <c r="M523" s="49">
        <f>raadhus[[#This Row],[Eff. Mass (kg)]]*raadhus[[#This Row],[kg-CO2 Eqv. per kg]]</f>
        <v>0</v>
      </c>
    </row>
    <row r="524" spans="1:13">
      <c r="A524" s="10">
        <v>24483</v>
      </c>
      <c r="B524" s="11" t="s">
        <v>267</v>
      </c>
      <c r="C524" s="11"/>
      <c r="D524" s="34"/>
      <c r="E524" s="78">
        <v>1</v>
      </c>
      <c r="F524" s="31" t="s">
        <v>644</v>
      </c>
      <c r="G524" s="156"/>
      <c r="H524" s="66">
        <f>raadhus[[#This Row],[Count]]*raadhus[[#This Row],[Conv. Fact.]]</f>
        <v>0</v>
      </c>
      <c r="I524" s="114">
        <v>99.5</v>
      </c>
      <c r="J524" s="67">
        <v>39083</v>
      </c>
      <c r="K524" s="67">
        <v>39447</v>
      </c>
      <c r="L524" s="7">
        <f>SUMIF('LCA Data'!$B$2:$B$169,"="&amp;raadhus[[#This Row],[LCA Category]],'LCA Data'!$F$2:$F$169)</f>
        <v>0</v>
      </c>
      <c r="M524" s="79">
        <f>raadhus[[#This Row],[Eff. Mass (kg)]]*raadhus[[#This Row],[kg-CO2 Eqv. per kg]]</f>
        <v>0</v>
      </c>
    </row>
    <row r="525" spans="1:13">
      <c r="A525" s="10">
        <v>24590</v>
      </c>
      <c r="B525" s="11" t="s">
        <v>271</v>
      </c>
      <c r="C525" s="11"/>
      <c r="D525" s="34"/>
      <c r="E525" s="78">
        <v>1</v>
      </c>
      <c r="F525" s="31" t="s">
        <v>644</v>
      </c>
      <c r="G525" s="156"/>
      <c r="H525" s="66">
        <f>raadhus[[#This Row],[Count]]*raadhus[[#This Row],[Conv. Fact.]]</f>
        <v>0</v>
      </c>
      <c r="I525" s="114">
        <v>99.5</v>
      </c>
      <c r="J525" s="67">
        <v>39083</v>
      </c>
      <c r="K525" s="67">
        <v>39447</v>
      </c>
      <c r="L525" s="7">
        <f>SUMIF('LCA Data'!$B$2:$B$169,"="&amp;raadhus[[#This Row],[LCA Category]],'LCA Data'!$F$2:$F$169)</f>
        <v>0</v>
      </c>
      <c r="M525" s="79">
        <f>raadhus[[#This Row],[Eff. Mass (kg)]]*raadhus[[#This Row],[kg-CO2 Eqv. per kg]]</f>
        <v>0</v>
      </c>
    </row>
    <row r="526" spans="1:13">
      <c r="A526" s="63">
        <v>333.1</v>
      </c>
      <c r="B526" s="46" t="s">
        <v>98</v>
      </c>
      <c r="C526" s="46"/>
      <c r="D526" s="72"/>
      <c r="E526" s="98">
        <v>1</v>
      </c>
      <c r="F526" s="31" t="s">
        <v>650</v>
      </c>
      <c r="G526" s="156"/>
      <c r="H526" s="66">
        <f>raadhus[[#This Row],[Count]]*raadhus[[#This Row],[Conv. Fact.]]</f>
        <v>0</v>
      </c>
      <c r="I526" s="117">
        <v>99</v>
      </c>
      <c r="J526" s="67">
        <v>39083</v>
      </c>
      <c r="K526" s="67">
        <v>39447</v>
      </c>
      <c r="L526" s="7">
        <f>SUMIF('LCA Data'!$B$2:$B$169,"="&amp;raadhus[[#This Row],[LCA Category]],'LCA Data'!$F$2:$F$169)</f>
        <v>0</v>
      </c>
      <c r="M526" s="49">
        <f>raadhus[[#This Row],[Eff. Mass (kg)]]*raadhus[[#This Row],[kg-CO2 Eqv. per kg]]</f>
        <v>0</v>
      </c>
    </row>
    <row r="527" spans="1:13">
      <c r="A527" s="10">
        <v>24514</v>
      </c>
      <c r="B527" s="11" t="s">
        <v>269</v>
      </c>
      <c r="C527" s="11"/>
      <c r="D527" s="34"/>
      <c r="E527" s="78">
        <v>10</v>
      </c>
      <c r="F527" s="31" t="s">
        <v>643</v>
      </c>
      <c r="G527" s="156">
        <v>0.15</v>
      </c>
      <c r="H527" s="66">
        <f>raadhus[[#This Row],[Count]]*raadhus[[#This Row],[Conv. Fact.]]</f>
        <v>1.5</v>
      </c>
      <c r="I527" s="114">
        <v>97.5</v>
      </c>
      <c r="J527" s="67">
        <v>39083</v>
      </c>
      <c r="K527" s="67">
        <v>39447</v>
      </c>
      <c r="L527" s="7">
        <f>SUMIF('LCA Data'!$B$2:$B$169,"="&amp;raadhus[[#This Row],[LCA Category]],'LCA Data'!$F$2:$F$169)</f>
        <v>0</v>
      </c>
      <c r="M527" s="79">
        <f>raadhus[[#This Row],[Eff. Mass (kg)]]*raadhus[[#This Row],[kg-CO2 Eqv. per kg]]</f>
        <v>0</v>
      </c>
    </row>
    <row r="528" spans="1:13">
      <c r="A528" s="63">
        <v>79.2</v>
      </c>
      <c r="B528" s="46" t="s">
        <v>135</v>
      </c>
      <c r="C528" s="46"/>
      <c r="D528" s="72"/>
      <c r="E528" s="98">
        <v>20</v>
      </c>
      <c r="F528" s="31" t="s">
        <v>655</v>
      </c>
      <c r="G528" s="156"/>
      <c r="H528" s="66">
        <f>raadhus[[#This Row],[Count]]*raadhus[[#This Row],[Conv. Fact.]]</f>
        <v>0</v>
      </c>
      <c r="I528" s="117">
        <v>96</v>
      </c>
      <c r="J528" s="67">
        <v>39083</v>
      </c>
      <c r="K528" s="67">
        <v>39447</v>
      </c>
      <c r="L528" s="7">
        <f>SUMIF('LCA Data'!$B$2:$B$169,"="&amp;raadhus[[#This Row],[LCA Category]],'LCA Data'!$F$2:$F$169)</f>
        <v>0</v>
      </c>
      <c r="M528" s="49">
        <f>raadhus[[#This Row],[Eff. Mass (kg)]]*raadhus[[#This Row],[kg-CO2 Eqv. per kg]]</f>
        <v>0</v>
      </c>
    </row>
    <row r="529" spans="1:13">
      <c r="A529" s="10">
        <v>53013</v>
      </c>
      <c r="B529" s="11" t="s">
        <v>356</v>
      </c>
      <c r="C529" s="11"/>
      <c r="D529" s="34"/>
      <c r="E529" s="78">
        <v>2</v>
      </c>
      <c r="F529" s="31" t="s">
        <v>647</v>
      </c>
      <c r="G529" s="156"/>
      <c r="H529" s="66">
        <f>raadhus[[#This Row],[Count]]*raadhus[[#This Row],[Conv. Fact.]]</f>
        <v>0</v>
      </c>
      <c r="I529" s="114">
        <v>94.52</v>
      </c>
      <c r="J529" s="67">
        <v>39083</v>
      </c>
      <c r="K529" s="67">
        <v>39447</v>
      </c>
      <c r="L529" s="7">
        <f>SUMIF('LCA Data'!$B$2:$B$169,"="&amp;raadhus[[#This Row],[LCA Category]],'LCA Data'!$F$2:$F$169)</f>
        <v>0</v>
      </c>
      <c r="M529" s="79">
        <f>raadhus[[#This Row],[Eff. Mass (kg)]]*raadhus[[#This Row],[kg-CO2 Eqv. per kg]]</f>
        <v>0</v>
      </c>
    </row>
    <row r="530" spans="1:13">
      <c r="A530" s="63">
        <v>41.2</v>
      </c>
      <c r="B530" s="46" t="s">
        <v>108</v>
      </c>
      <c r="C530" s="46"/>
      <c r="D530" s="72"/>
      <c r="E530" s="98">
        <v>7</v>
      </c>
      <c r="F530" s="31" t="s">
        <v>655</v>
      </c>
      <c r="G530" s="156"/>
      <c r="H530" s="66">
        <f>raadhus[[#This Row],[Count]]*raadhus[[#This Row],[Conv. Fact.]]</f>
        <v>0</v>
      </c>
      <c r="I530" s="117">
        <v>94.25</v>
      </c>
      <c r="J530" s="67">
        <v>39083</v>
      </c>
      <c r="K530" s="67">
        <v>39447</v>
      </c>
      <c r="L530" s="7">
        <f>SUMIF('LCA Data'!$B$2:$B$169,"="&amp;raadhus[[#This Row],[LCA Category]],'LCA Data'!$F$2:$F$169)</f>
        <v>0</v>
      </c>
      <c r="M530" s="49">
        <f>raadhus[[#This Row],[Eff. Mass (kg)]]*raadhus[[#This Row],[kg-CO2 Eqv. per kg]]</f>
        <v>0</v>
      </c>
    </row>
    <row r="531" spans="1:13">
      <c r="A531" s="10">
        <v>86494</v>
      </c>
      <c r="B531" s="11" t="s">
        <v>510</v>
      </c>
      <c r="C531" s="11"/>
      <c r="D531" s="34"/>
      <c r="E531" s="78">
        <v>2</v>
      </c>
      <c r="F531" s="31" t="s">
        <v>636</v>
      </c>
      <c r="G531" s="156"/>
      <c r="H531" s="66">
        <f>raadhus[[#This Row],[Count]]*raadhus[[#This Row],[Conv. Fact.]]</f>
        <v>0</v>
      </c>
      <c r="I531" s="114">
        <v>92.14</v>
      </c>
      <c r="J531" s="67">
        <v>39083</v>
      </c>
      <c r="K531" s="67">
        <v>39447</v>
      </c>
      <c r="L531" s="7">
        <f>SUMIF('LCA Data'!$B$2:$B$169,"="&amp;raadhus[[#This Row],[LCA Category]],'LCA Data'!$F$2:$F$169)</f>
        <v>0</v>
      </c>
      <c r="M531" s="79">
        <f>raadhus[[#This Row],[Eff. Mass (kg)]]*raadhus[[#This Row],[kg-CO2 Eqv. per kg]]</f>
        <v>0</v>
      </c>
    </row>
    <row r="532" spans="1:13">
      <c r="A532" s="10">
        <v>57485</v>
      </c>
      <c r="B532" s="11" t="s">
        <v>394</v>
      </c>
      <c r="C532" s="11"/>
      <c r="D532" s="34"/>
      <c r="E532" s="78">
        <v>2</v>
      </c>
      <c r="F532" s="31" t="s">
        <v>640</v>
      </c>
      <c r="G532" s="156">
        <v>0.45</v>
      </c>
      <c r="H532" s="66">
        <f>raadhus[[#This Row],[Count]]*raadhus[[#This Row],[Conv. Fact.]]</f>
        <v>0.9</v>
      </c>
      <c r="I532" s="114">
        <v>90.78</v>
      </c>
      <c r="J532" s="67">
        <v>39083</v>
      </c>
      <c r="K532" s="67">
        <v>39447</v>
      </c>
      <c r="L532" s="7">
        <f>SUMIF('LCA Data'!$B$2:$B$169,"="&amp;raadhus[[#This Row],[LCA Category]],'LCA Data'!$F$2:$F$169)</f>
        <v>0</v>
      </c>
      <c r="M532" s="79">
        <f>raadhus[[#This Row],[Eff. Mass (kg)]]*raadhus[[#This Row],[kg-CO2 Eqv. per kg]]</f>
        <v>0</v>
      </c>
    </row>
    <row r="533" spans="1:13">
      <c r="A533" s="10">
        <v>24410</v>
      </c>
      <c r="B533" s="11" t="s">
        <v>262</v>
      </c>
      <c r="C533" s="11"/>
      <c r="D533" s="34"/>
      <c r="E533" s="78">
        <v>1</v>
      </c>
      <c r="F533" s="31" t="s">
        <v>638</v>
      </c>
      <c r="G533" s="156">
        <v>10</v>
      </c>
      <c r="H533" s="66">
        <f>raadhus[[#This Row],[Count]]*raadhus[[#This Row],[Conv. Fact.]]</f>
        <v>10</v>
      </c>
      <c r="I533" s="114">
        <v>90</v>
      </c>
      <c r="J533" s="67">
        <v>39083</v>
      </c>
      <c r="K533" s="67">
        <v>39447</v>
      </c>
      <c r="L533" s="7">
        <f>SUMIF('LCA Data'!$B$2:$B$169,"="&amp;raadhus[[#This Row],[LCA Category]],'LCA Data'!$F$2:$F$169)</f>
        <v>0</v>
      </c>
      <c r="M533" s="79">
        <f>raadhus[[#This Row],[Eff. Mass (kg)]]*raadhus[[#This Row],[kg-CO2 Eqv. per kg]]</f>
        <v>0</v>
      </c>
    </row>
    <row r="534" spans="1:13">
      <c r="A534" s="63">
        <v>190.1</v>
      </c>
      <c r="B534" s="46" t="s">
        <v>71</v>
      </c>
      <c r="C534" s="46"/>
      <c r="D534" s="72"/>
      <c r="E534" s="98">
        <v>1</v>
      </c>
      <c r="F534" s="31" t="s">
        <v>650</v>
      </c>
      <c r="G534" s="156"/>
      <c r="H534" s="66">
        <f>raadhus[[#This Row],[Count]]*raadhus[[#This Row],[Conv. Fact.]]</f>
        <v>0</v>
      </c>
      <c r="I534" s="117">
        <v>90</v>
      </c>
      <c r="J534" s="67">
        <v>39083</v>
      </c>
      <c r="K534" s="67">
        <v>39447</v>
      </c>
      <c r="L534" s="7">
        <f>SUMIF('LCA Data'!$B$2:$B$169,"="&amp;raadhus[[#This Row],[LCA Category]],'LCA Data'!$F$2:$F$169)</f>
        <v>0</v>
      </c>
      <c r="M534" s="49">
        <f>raadhus[[#This Row],[Eff. Mass (kg)]]*raadhus[[#This Row],[kg-CO2 Eqv. per kg]]</f>
        <v>0</v>
      </c>
    </row>
    <row r="535" spans="1:13">
      <c r="A535" s="63">
        <v>164.2</v>
      </c>
      <c r="B535" s="46" t="s">
        <v>57</v>
      </c>
      <c r="C535" s="46"/>
      <c r="D535" s="72"/>
      <c r="E535" s="98">
        <v>7</v>
      </c>
      <c r="F535" s="31" t="s">
        <v>657</v>
      </c>
      <c r="G535" s="156"/>
      <c r="H535" s="66">
        <f>raadhus[[#This Row],[Count]]*raadhus[[#This Row],[Conv. Fact.]]</f>
        <v>0</v>
      </c>
      <c r="I535" s="117">
        <v>87.5</v>
      </c>
      <c r="J535" s="67">
        <v>39083</v>
      </c>
      <c r="K535" s="67">
        <v>39447</v>
      </c>
      <c r="L535" s="7">
        <f>SUMIF('LCA Data'!$B$2:$B$169,"="&amp;raadhus[[#This Row],[LCA Category]],'LCA Data'!$F$2:$F$169)</f>
        <v>0</v>
      </c>
      <c r="M535" s="49">
        <f>raadhus[[#This Row],[Eff. Mass (kg)]]*raadhus[[#This Row],[kg-CO2 Eqv. per kg]]</f>
        <v>0</v>
      </c>
    </row>
    <row r="536" spans="1:13">
      <c r="A536" s="10">
        <v>24440</v>
      </c>
      <c r="B536" s="11" t="s">
        <v>264</v>
      </c>
      <c r="C536" s="11"/>
      <c r="D536" s="34"/>
      <c r="E536" s="78">
        <v>1</v>
      </c>
      <c r="F536" s="31" t="s">
        <v>644</v>
      </c>
      <c r="G536" s="156"/>
      <c r="H536" s="66">
        <f>raadhus[[#This Row],[Count]]*raadhus[[#This Row],[Conv. Fact.]]</f>
        <v>0</v>
      </c>
      <c r="I536" s="114">
        <v>87.5</v>
      </c>
      <c r="J536" s="67">
        <v>39083</v>
      </c>
      <c r="K536" s="67">
        <v>39447</v>
      </c>
      <c r="L536" s="7">
        <f>SUMIF('LCA Data'!$B$2:$B$169,"="&amp;raadhus[[#This Row],[LCA Category]],'LCA Data'!$F$2:$F$169)</f>
        <v>0</v>
      </c>
      <c r="M536" s="79">
        <f>raadhus[[#This Row],[Eff. Mass (kg)]]*raadhus[[#This Row],[kg-CO2 Eqv. per kg]]</f>
        <v>0</v>
      </c>
    </row>
    <row r="537" spans="1:13">
      <c r="A537" s="10">
        <v>34102</v>
      </c>
      <c r="B537" s="11" t="s">
        <v>307</v>
      </c>
      <c r="C537" s="11"/>
      <c r="D537" s="34"/>
      <c r="E537" s="78">
        <v>1</v>
      </c>
      <c r="F537" s="31" t="s">
        <v>633</v>
      </c>
      <c r="G537" s="156">
        <v>5</v>
      </c>
      <c r="H537" s="66">
        <f>raadhus[[#This Row],[Count]]*raadhus[[#This Row],[Conv. Fact.]]</f>
        <v>5</v>
      </c>
      <c r="I537" s="114">
        <v>87.04</v>
      </c>
      <c r="J537" s="67">
        <v>39083</v>
      </c>
      <c r="K537" s="67">
        <v>39447</v>
      </c>
      <c r="L537" s="7">
        <f>SUMIF('LCA Data'!$B$2:$B$169,"="&amp;raadhus[[#This Row],[LCA Category]],'LCA Data'!$F$2:$F$169)</f>
        <v>0</v>
      </c>
      <c r="M537" s="79">
        <f>raadhus[[#This Row],[Eff. Mass (kg)]]*raadhus[[#This Row],[kg-CO2 Eqv. per kg]]</f>
        <v>0</v>
      </c>
    </row>
    <row r="538" spans="1:13">
      <c r="A538" s="10">
        <v>53347</v>
      </c>
      <c r="B538" s="11" t="s">
        <v>368</v>
      </c>
      <c r="C538" s="11"/>
      <c r="D538" s="34"/>
      <c r="E538" s="78">
        <v>6</v>
      </c>
      <c r="F538" s="31" t="s">
        <v>647</v>
      </c>
      <c r="G538" s="156"/>
      <c r="H538" s="66">
        <f>raadhus[[#This Row],[Count]]*raadhus[[#This Row],[Conv. Fact.]]</f>
        <v>0</v>
      </c>
      <c r="I538" s="114">
        <v>86.95</v>
      </c>
      <c r="J538" s="67">
        <v>39083</v>
      </c>
      <c r="K538" s="67">
        <v>39447</v>
      </c>
      <c r="L538" s="7">
        <f>SUMIF('LCA Data'!$B$2:$B$169,"="&amp;raadhus[[#This Row],[LCA Category]],'LCA Data'!$F$2:$F$169)</f>
        <v>0</v>
      </c>
      <c r="M538" s="79">
        <f>raadhus[[#This Row],[Eff. Mass (kg)]]*raadhus[[#This Row],[kg-CO2 Eqv. per kg]]</f>
        <v>0</v>
      </c>
    </row>
    <row r="539" spans="1:13">
      <c r="A539" s="10">
        <v>53103</v>
      </c>
      <c r="B539" s="11" t="s">
        <v>359</v>
      </c>
      <c r="C539" s="11"/>
      <c r="D539" s="34"/>
      <c r="E539" s="78">
        <v>6</v>
      </c>
      <c r="F539" s="31" t="s">
        <v>631</v>
      </c>
      <c r="G539" s="156">
        <v>0.34</v>
      </c>
      <c r="H539" s="66">
        <f>raadhus[[#This Row],[Count]]*raadhus[[#This Row],[Conv. Fact.]]</f>
        <v>2.04</v>
      </c>
      <c r="I539" s="114">
        <v>86.7</v>
      </c>
      <c r="J539" s="67">
        <v>39083</v>
      </c>
      <c r="K539" s="67">
        <v>39447</v>
      </c>
      <c r="L539" s="7">
        <f>SUMIF('LCA Data'!$B$2:$B$169,"="&amp;raadhus[[#This Row],[LCA Category]],'LCA Data'!$F$2:$F$169)</f>
        <v>0</v>
      </c>
      <c r="M539" s="79">
        <f>raadhus[[#This Row],[Eff. Mass (kg)]]*raadhus[[#This Row],[kg-CO2 Eqv. per kg]]</f>
        <v>0</v>
      </c>
    </row>
    <row r="540" spans="1:13">
      <c r="A540" s="10">
        <v>24723</v>
      </c>
      <c r="B540" s="11" t="s">
        <v>276</v>
      </c>
      <c r="C540" s="11"/>
      <c r="D540" s="34"/>
      <c r="E540" s="78">
        <v>2</v>
      </c>
      <c r="F540" s="31" t="s">
        <v>644</v>
      </c>
      <c r="G540" s="156"/>
      <c r="H540" s="66">
        <f>raadhus[[#This Row],[Count]]*raadhus[[#This Row],[Conv. Fact.]]</f>
        <v>0</v>
      </c>
      <c r="I540" s="114">
        <v>85</v>
      </c>
      <c r="J540" s="67">
        <v>39083</v>
      </c>
      <c r="K540" s="67">
        <v>39447</v>
      </c>
      <c r="L540" s="7">
        <f>SUMIF('LCA Data'!$B$2:$B$169,"="&amp;raadhus[[#This Row],[LCA Category]],'LCA Data'!$F$2:$F$169)</f>
        <v>0</v>
      </c>
      <c r="M540" s="79">
        <f>raadhus[[#This Row],[Eff. Mass (kg)]]*raadhus[[#This Row],[kg-CO2 Eqv. per kg]]</f>
        <v>0</v>
      </c>
    </row>
    <row r="541" spans="1:13">
      <c r="A541" s="63" t="s">
        <v>13</v>
      </c>
      <c r="B541" s="46" t="s">
        <v>86</v>
      </c>
      <c r="C541" s="46"/>
      <c r="D541" s="72"/>
      <c r="E541" s="98">
        <v>1</v>
      </c>
      <c r="F541" s="31" t="s">
        <v>660</v>
      </c>
      <c r="G541" s="156"/>
      <c r="H541" s="66">
        <f>raadhus[[#This Row],[Count]]*raadhus[[#This Row],[Conv. Fact.]]</f>
        <v>0</v>
      </c>
      <c r="I541" s="117">
        <v>85</v>
      </c>
      <c r="J541" s="67">
        <v>39083</v>
      </c>
      <c r="K541" s="67">
        <v>39447</v>
      </c>
      <c r="L541" s="7">
        <f>SUMIF('LCA Data'!$B$2:$B$169,"="&amp;raadhus[[#This Row],[LCA Category]],'LCA Data'!$F$2:$F$169)</f>
        <v>0</v>
      </c>
      <c r="M541" s="49">
        <f>raadhus[[#This Row],[Eff. Mass (kg)]]*raadhus[[#This Row],[kg-CO2 Eqv. per kg]]</f>
        <v>0</v>
      </c>
    </row>
    <row r="542" spans="1:13">
      <c r="A542" s="63">
        <v>38.200000000000003</v>
      </c>
      <c r="B542" s="46" t="s">
        <v>105</v>
      </c>
      <c r="C542" s="46"/>
      <c r="D542" s="72"/>
      <c r="E542" s="98">
        <v>6</v>
      </c>
      <c r="F542" s="31" t="s">
        <v>655</v>
      </c>
      <c r="G542" s="156"/>
      <c r="H542" s="66">
        <f>raadhus[[#This Row],[Count]]*raadhus[[#This Row],[Conv. Fact.]]</f>
        <v>0</v>
      </c>
      <c r="I542" s="117">
        <v>84</v>
      </c>
      <c r="J542" s="67">
        <v>39083</v>
      </c>
      <c r="K542" s="67">
        <v>39447</v>
      </c>
      <c r="L542" s="7">
        <f>SUMIF('LCA Data'!$B$2:$B$169,"="&amp;raadhus[[#This Row],[LCA Category]],'LCA Data'!$F$2:$F$169)</f>
        <v>0</v>
      </c>
      <c r="M542" s="49">
        <f>raadhus[[#This Row],[Eff. Mass (kg)]]*raadhus[[#This Row],[kg-CO2 Eqv. per kg]]</f>
        <v>0</v>
      </c>
    </row>
    <row r="543" spans="1:13">
      <c r="A543" s="10">
        <v>40470</v>
      </c>
      <c r="B543" s="11" t="s">
        <v>343</v>
      </c>
      <c r="C543" s="11"/>
      <c r="D543" s="34"/>
      <c r="E543" s="78">
        <v>2</v>
      </c>
      <c r="F543" s="31" t="s">
        <v>633</v>
      </c>
      <c r="G543" s="156">
        <v>2.4</v>
      </c>
      <c r="H543" s="66">
        <f>raadhus[[#This Row],[Count]]*raadhus[[#This Row],[Conv. Fact.]]</f>
        <v>4.8</v>
      </c>
      <c r="I543" s="114">
        <v>83.3</v>
      </c>
      <c r="J543" s="67">
        <v>39083</v>
      </c>
      <c r="K543" s="67">
        <v>39447</v>
      </c>
      <c r="L543" s="7">
        <f>SUMIF('LCA Data'!$B$2:$B$169,"="&amp;raadhus[[#This Row],[LCA Category]],'LCA Data'!$F$2:$F$169)</f>
        <v>0</v>
      </c>
      <c r="M543" s="79">
        <f>raadhus[[#This Row],[Eff. Mass (kg)]]*raadhus[[#This Row],[kg-CO2 Eqv. per kg]]</f>
        <v>0</v>
      </c>
    </row>
    <row r="544" spans="1:13">
      <c r="A544" s="63">
        <v>202.2</v>
      </c>
      <c r="B544" s="46" t="s">
        <v>74</v>
      </c>
      <c r="C544" s="46"/>
      <c r="D544" s="72"/>
      <c r="E544" s="98">
        <v>4</v>
      </c>
      <c r="F544" s="31" t="s">
        <v>653</v>
      </c>
      <c r="G544" s="156"/>
      <c r="H544" s="66">
        <f>raadhus[[#This Row],[Count]]*raadhus[[#This Row],[Conv. Fact.]]</f>
        <v>0</v>
      </c>
      <c r="I544" s="117">
        <v>81</v>
      </c>
      <c r="J544" s="67">
        <v>39083</v>
      </c>
      <c r="K544" s="67">
        <v>39447</v>
      </c>
      <c r="L544" s="7">
        <f>SUMIF('LCA Data'!$B$2:$B$169,"="&amp;raadhus[[#This Row],[LCA Category]],'LCA Data'!$F$2:$F$169)</f>
        <v>0</v>
      </c>
      <c r="M544" s="49">
        <f>raadhus[[#This Row],[Eff. Mass (kg)]]*raadhus[[#This Row],[kg-CO2 Eqv. per kg]]</f>
        <v>0</v>
      </c>
    </row>
    <row r="545" spans="1:13">
      <c r="A545" s="63">
        <v>135.19999999999999</v>
      </c>
      <c r="B545" s="46" t="s">
        <v>46</v>
      </c>
      <c r="C545" s="46"/>
      <c r="D545" s="72"/>
      <c r="E545" s="98">
        <v>28</v>
      </c>
      <c r="F545" s="31" t="s">
        <v>655</v>
      </c>
      <c r="G545" s="156"/>
      <c r="H545" s="66">
        <f>raadhus[[#This Row],[Count]]*raadhus[[#This Row],[Conv. Fact.]]</f>
        <v>0</v>
      </c>
      <c r="I545" s="117">
        <v>80.2</v>
      </c>
      <c r="J545" s="67">
        <v>39083</v>
      </c>
      <c r="K545" s="67">
        <v>39447</v>
      </c>
      <c r="L545" s="7">
        <f>SUMIF('LCA Data'!$B$2:$B$169,"="&amp;raadhus[[#This Row],[LCA Category]],'LCA Data'!$F$2:$F$169)</f>
        <v>0</v>
      </c>
      <c r="M545" s="49">
        <f>raadhus[[#This Row],[Eff. Mass (kg)]]*raadhus[[#This Row],[kg-CO2 Eqv. per kg]]</f>
        <v>0</v>
      </c>
    </row>
    <row r="546" spans="1:13">
      <c r="A546" s="10">
        <v>27200</v>
      </c>
      <c r="B546" s="11" t="s">
        <v>290</v>
      </c>
      <c r="C546" s="11"/>
      <c r="D546" s="34"/>
      <c r="E546" s="78">
        <v>2</v>
      </c>
      <c r="F546" s="31" t="s">
        <v>633</v>
      </c>
      <c r="G546" s="156">
        <v>5</v>
      </c>
      <c r="H546" s="66">
        <f>raadhus[[#This Row],[Count]]*raadhus[[#This Row],[Conv. Fact.]]</f>
        <v>10</v>
      </c>
      <c r="I546" s="114">
        <v>79.81</v>
      </c>
      <c r="J546" s="67">
        <v>39083</v>
      </c>
      <c r="K546" s="67">
        <v>39447</v>
      </c>
      <c r="L546" s="7">
        <f>SUMIF('LCA Data'!$B$2:$B$169,"="&amp;raadhus[[#This Row],[LCA Category]],'LCA Data'!$F$2:$F$169)</f>
        <v>0</v>
      </c>
      <c r="M546" s="79">
        <f>raadhus[[#This Row],[Eff. Mass (kg)]]*raadhus[[#This Row],[kg-CO2 Eqv. per kg]]</f>
        <v>0</v>
      </c>
    </row>
    <row r="547" spans="1:13">
      <c r="A547" s="63">
        <v>106.3</v>
      </c>
      <c r="B547" s="46" t="s">
        <v>27</v>
      </c>
      <c r="C547" s="46"/>
      <c r="D547" s="72"/>
      <c r="E547" s="98">
        <v>4.3</v>
      </c>
      <c r="F547" s="31" t="s">
        <v>652</v>
      </c>
      <c r="G547" s="156">
        <v>1</v>
      </c>
      <c r="H547" s="66">
        <f>raadhus[[#This Row],[Count]]*raadhus[[#This Row],[Conv. Fact.]]</f>
        <v>4.3</v>
      </c>
      <c r="I547" s="117">
        <v>79.55</v>
      </c>
      <c r="J547" s="67">
        <v>39083</v>
      </c>
      <c r="K547" s="67">
        <v>39447</v>
      </c>
      <c r="L547" s="7">
        <f>SUMIF('LCA Data'!$B$2:$B$169,"="&amp;raadhus[[#This Row],[LCA Category]],'LCA Data'!$F$2:$F$169)</f>
        <v>0</v>
      </c>
      <c r="M547" s="49">
        <f>raadhus[[#This Row],[Eff. Mass (kg)]]*raadhus[[#This Row],[kg-CO2 Eqv. per kg]]</f>
        <v>0</v>
      </c>
    </row>
    <row r="548" spans="1:13">
      <c r="A548" s="63">
        <v>108.3</v>
      </c>
      <c r="B548" s="46" t="s">
        <v>28</v>
      </c>
      <c r="C548" s="46"/>
      <c r="D548" s="72"/>
      <c r="E548" s="98">
        <v>3</v>
      </c>
      <c r="F548" s="31" t="s">
        <v>654</v>
      </c>
      <c r="G548" s="156"/>
      <c r="H548" s="66">
        <f>raadhus[[#This Row],[Count]]*raadhus[[#This Row],[Conv. Fact.]]</f>
        <v>0</v>
      </c>
      <c r="I548" s="117">
        <v>78</v>
      </c>
      <c r="J548" s="67">
        <v>39083</v>
      </c>
      <c r="K548" s="67">
        <v>39447</v>
      </c>
      <c r="L548" s="7">
        <f>SUMIF('LCA Data'!$B$2:$B$169,"="&amp;raadhus[[#This Row],[LCA Category]],'LCA Data'!$F$2:$F$169)</f>
        <v>0</v>
      </c>
      <c r="M548" s="49">
        <f>raadhus[[#This Row],[Eff. Mass (kg)]]*raadhus[[#This Row],[kg-CO2 Eqv. per kg]]</f>
        <v>0</v>
      </c>
    </row>
    <row r="549" spans="1:13">
      <c r="A549" s="63">
        <v>113.2</v>
      </c>
      <c r="B549" s="46" t="s">
        <v>32</v>
      </c>
      <c r="C549" s="46"/>
      <c r="D549" s="72"/>
      <c r="E549" s="98">
        <v>2</v>
      </c>
      <c r="F549" s="31" t="s">
        <v>656</v>
      </c>
      <c r="G549" s="156"/>
      <c r="H549" s="66">
        <f>raadhus[[#This Row],[Count]]*raadhus[[#This Row],[Conv. Fact.]]</f>
        <v>0</v>
      </c>
      <c r="I549" s="117">
        <v>77</v>
      </c>
      <c r="J549" s="67">
        <v>39083</v>
      </c>
      <c r="K549" s="67">
        <v>39447</v>
      </c>
      <c r="L549" s="7">
        <f>SUMIF('LCA Data'!$B$2:$B$169,"="&amp;raadhus[[#This Row],[LCA Category]],'LCA Data'!$F$2:$F$169)</f>
        <v>0</v>
      </c>
      <c r="M549" s="49">
        <f>raadhus[[#This Row],[Eff. Mass (kg)]]*raadhus[[#This Row],[kg-CO2 Eqv. per kg]]</f>
        <v>0</v>
      </c>
    </row>
    <row r="550" spans="1:13">
      <c r="A550" s="10">
        <v>18210</v>
      </c>
      <c r="B550" s="11" t="s">
        <v>247</v>
      </c>
      <c r="C550" s="11"/>
      <c r="D550" s="34"/>
      <c r="E550" s="78">
        <v>1</v>
      </c>
      <c r="F550" s="31" t="s">
        <v>639</v>
      </c>
      <c r="G550" s="156">
        <v>0.5</v>
      </c>
      <c r="H550" s="66">
        <f>raadhus[[#This Row],[Count]]*raadhus[[#This Row],[Conv. Fact.]]</f>
        <v>0.5</v>
      </c>
      <c r="I550" s="114">
        <v>76.62</v>
      </c>
      <c r="J550" s="67">
        <v>39083</v>
      </c>
      <c r="K550" s="67">
        <v>39447</v>
      </c>
      <c r="L550" s="7">
        <f>SUMIF('LCA Data'!$B$2:$B$169,"="&amp;raadhus[[#This Row],[LCA Category]],'LCA Data'!$F$2:$F$169)</f>
        <v>0</v>
      </c>
      <c r="M550" s="79">
        <f>raadhus[[#This Row],[Eff. Mass (kg)]]*raadhus[[#This Row],[kg-CO2 Eqv. per kg]]</f>
        <v>0</v>
      </c>
    </row>
    <row r="551" spans="1:13">
      <c r="A551" s="10">
        <v>19238</v>
      </c>
      <c r="B551" s="11" t="s">
        <v>253</v>
      </c>
      <c r="C551" s="11"/>
      <c r="D551" s="34"/>
      <c r="E551" s="78">
        <v>1</v>
      </c>
      <c r="F551" s="31" t="s">
        <v>635</v>
      </c>
      <c r="G551" s="156">
        <v>5</v>
      </c>
      <c r="H551" s="66">
        <f>raadhus[[#This Row],[Count]]*raadhus[[#This Row],[Conv. Fact.]]</f>
        <v>5</v>
      </c>
      <c r="I551" s="114">
        <v>76.540000000000006</v>
      </c>
      <c r="J551" s="67">
        <v>39083</v>
      </c>
      <c r="K551" s="67">
        <v>39447</v>
      </c>
      <c r="L551" s="7">
        <f>SUMIF('LCA Data'!$B$2:$B$169,"="&amp;raadhus[[#This Row],[LCA Category]],'LCA Data'!$F$2:$F$169)</f>
        <v>0</v>
      </c>
      <c r="M551" s="79">
        <f>raadhus[[#This Row],[Eff. Mass (kg)]]*raadhus[[#This Row],[kg-CO2 Eqv. per kg]]</f>
        <v>0</v>
      </c>
    </row>
    <row r="552" spans="1:13">
      <c r="A552" s="10">
        <v>23485</v>
      </c>
      <c r="B552" s="11" t="s">
        <v>259</v>
      </c>
      <c r="C552" s="11"/>
      <c r="D552" s="34"/>
      <c r="E552" s="78">
        <v>1</v>
      </c>
      <c r="F552" s="31" t="s">
        <v>633</v>
      </c>
      <c r="G552" s="156">
        <v>5</v>
      </c>
      <c r="H552" s="66">
        <f>raadhus[[#This Row],[Count]]*raadhus[[#This Row],[Conv. Fact.]]</f>
        <v>5</v>
      </c>
      <c r="I552" s="114">
        <v>76.5</v>
      </c>
      <c r="J552" s="67">
        <v>39083</v>
      </c>
      <c r="K552" s="67">
        <v>39447</v>
      </c>
      <c r="L552" s="7">
        <f>SUMIF('LCA Data'!$B$2:$B$169,"="&amp;raadhus[[#This Row],[LCA Category]],'LCA Data'!$F$2:$F$169)</f>
        <v>0</v>
      </c>
      <c r="M552" s="79">
        <f>raadhus[[#This Row],[Eff. Mass (kg)]]*raadhus[[#This Row],[kg-CO2 Eqv. per kg]]</f>
        <v>0</v>
      </c>
    </row>
    <row r="553" spans="1:13">
      <c r="A553" s="10">
        <v>35140</v>
      </c>
      <c r="B553" s="11" t="s">
        <v>311</v>
      </c>
      <c r="C553" s="11"/>
      <c r="D553" s="34"/>
      <c r="E553" s="78">
        <v>2</v>
      </c>
      <c r="F553" s="31" t="s">
        <v>643</v>
      </c>
      <c r="G553" s="156">
        <v>1</v>
      </c>
      <c r="H553" s="66">
        <f>raadhus[[#This Row],[Count]]*raadhus[[#This Row],[Conv. Fact.]]</f>
        <v>2</v>
      </c>
      <c r="I553" s="114">
        <v>76.08</v>
      </c>
      <c r="J553" s="67">
        <v>39083</v>
      </c>
      <c r="K553" s="67">
        <v>39447</v>
      </c>
      <c r="L553" s="7">
        <f>SUMIF('LCA Data'!$B$2:$B$169,"="&amp;raadhus[[#This Row],[LCA Category]],'LCA Data'!$F$2:$F$169)</f>
        <v>0</v>
      </c>
      <c r="M553" s="79">
        <f>raadhus[[#This Row],[Eff. Mass (kg)]]*raadhus[[#This Row],[kg-CO2 Eqv. per kg]]</f>
        <v>0</v>
      </c>
    </row>
    <row r="554" spans="1:13">
      <c r="A554" s="10">
        <v>73229</v>
      </c>
      <c r="B554" s="11" t="s">
        <v>472</v>
      </c>
      <c r="C554" s="11"/>
      <c r="D554" s="34"/>
      <c r="E554" s="78">
        <v>13</v>
      </c>
      <c r="F554" s="31" t="s">
        <v>643</v>
      </c>
      <c r="G554" s="156">
        <v>1</v>
      </c>
      <c r="H554" s="66">
        <f>raadhus[[#This Row],[Count]]*raadhus[[#This Row],[Conv. Fact.]]</f>
        <v>13</v>
      </c>
      <c r="I554" s="114">
        <v>75.14</v>
      </c>
      <c r="J554" s="67">
        <v>39083</v>
      </c>
      <c r="K554" s="67">
        <v>39447</v>
      </c>
      <c r="L554" s="7">
        <f>SUMIF('LCA Data'!$B$2:$B$169,"="&amp;raadhus[[#This Row],[LCA Category]],'LCA Data'!$F$2:$F$169)</f>
        <v>0</v>
      </c>
      <c r="M554" s="79">
        <f>raadhus[[#This Row],[Eff. Mass (kg)]]*raadhus[[#This Row],[kg-CO2 Eqv. per kg]]</f>
        <v>0</v>
      </c>
    </row>
    <row r="555" spans="1:13">
      <c r="A555" s="63">
        <v>45.3</v>
      </c>
      <c r="B555" s="46" t="s">
        <v>112</v>
      </c>
      <c r="C555" s="46"/>
      <c r="D555" s="72"/>
      <c r="E555" s="98">
        <v>5</v>
      </c>
      <c r="F555" s="31" t="s">
        <v>652</v>
      </c>
      <c r="G555" s="156">
        <v>1</v>
      </c>
      <c r="H555" s="66">
        <f>raadhus[[#This Row],[Count]]*raadhus[[#This Row],[Conv. Fact.]]</f>
        <v>5</v>
      </c>
      <c r="I555" s="117">
        <v>75</v>
      </c>
      <c r="J555" s="67">
        <v>39083</v>
      </c>
      <c r="K555" s="67">
        <v>39447</v>
      </c>
      <c r="L555" s="7">
        <f>SUMIF('LCA Data'!$B$2:$B$169,"="&amp;raadhus[[#This Row],[LCA Category]],'LCA Data'!$F$2:$F$169)</f>
        <v>0</v>
      </c>
      <c r="M555" s="49">
        <f>raadhus[[#This Row],[Eff. Mass (kg)]]*raadhus[[#This Row],[kg-CO2 Eqv. per kg]]</f>
        <v>0</v>
      </c>
    </row>
    <row r="556" spans="1:13">
      <c r="A556" s="10">
        <v>23460</v>
      </c>
      <c r="B556" s="11" t="s">
        <v>258</v>
      </c>
      <c r="C556" s="11"/>
      <c r="D556" s="34"/>
      <c r="E556" s="78">
        <v>1</v>
      </c>
      <c r="F556" s="31" t="s">
        <v>633</v>
      </c>
      <c r="G556" s="156"/>
      <c r="H556" s="66">
        <f>raadhus[[#This Row],[Count]]*raadhus[[#This Row],[Conv. Fact.]]</f>
        <v>0</v>
      </c>
      <c r="I556" s="114">
        <v>74.760000000000005</v>
      </c>
      <c r="J556" s="67">
        <v>39083</v>
      </c>
      <c r="K556" s="67">
        <v>39447</v>
      </c>
      <c r="L556" s="7">
        <f>SUMIF('LCA Data'!$B$2:$B$169,"="&amp;raadhus[[#This Row],[LCA Category]],'LCA Data'!$F$2:$F$169)</f>
        <v>0</v>
      </c>
      <c r="M556" s="79">
        <f>raadhus[[#This Row],[Eff. Mass (kg)]]*raadhus[[#This Row],[kg-CO2 Eqv. per kg]]</f>
        <v>0</v>
      </c>
    </row>
    <row r="557" spans="1:13">
      <c r="A557" s="10">
        <v>19160</v>
      </c>
      <c r="B557" s="11" t="s">
        <v>251</v>
      </c>
      <c r="C557" s="11"/>
      <c r="D557" s="34"/>
      <c r="E557" s="78">
        <v>2</v>
      </c>
      <c r="F557" s="31" t="s">
        <v>634</v>
      </c>
      <c r="G557" s="156">
        <v>2.5</v>
      </c>
      <c r="H557" s="66">
        <f>raadhus[[#This Row],[Count]]*raadhus[[#This Row],[Conv. Fact.]]</f>
        <v>5</v>
      </c>
      <c r="I557" s="114">
        <v>73.52</v>
      </c>
      <c r="J557" s="67">
        <v>39083</v>
      </c>
      <c r="K557" s="67">
        <v>39447</v>
      </c>
      <c r="L557" s="7">
        <f>SUMIF('LCA Data'!$B$2:$B$169,"="&amp;raadhus[[#This Row],[LCA Category]],'LCA Data'!$F$2:$F$169)</f>
        <v>0</v>
      </c>
      <c r="M557" s="79">
        <f>raadhus[[#This Row],[Eff. Mass (kg)]]*raadhus[[#This Row],[kg-CO2 Eqv. per kg]]</f>
        <v>0</v>
      </c>
    </row>
    <row r="558" spans="1:13">
      <c r="A558" s="10">
        <v>71046</v>
      </c>
      <c r="B558" s="11" t="s">
        <v>456</v>
      </c>
      <c r="C558" s="11"/>
      <c r="D558" s="34"/>
      <c r="E558" s="78">
        <v>1</v>
      </c>
      <c r="F558" s="31" t="s">
        <v>643</v>
      </c>
      <c r="G558" s="156">
        <v>5</v>
      </c>
      <c r="H558" s="66">
        <f>raadhus[[#This Row],[Count]]*raadhus[[#This Row],[Conv. Fact.]]</f>
        <v>5</v>
      </c>
      <c r="I558" s="114">
        <v>72.67</v>
      </c>
      <c r="J558" s="67">
        <v>39083</v>
      </c>
      <c r="K558" s="67">
        <v>39447</v>
      </c>
      <c r="L558" s="7">
        <f>SUMIF('LCA Data'!$B$2:$B$169,"="&amp;raadhus[[#This Row],[LCA Category]],'LCA Data'!$F$2:$F$169)</f>
        <v>0</v>
      </c>
      <c r="M558" s="79">
        <f>raadhus[[#This Row],[Eff. Mass (kg)]]*raadhus[[#This Row],[kg-CO2 Eqv. per kg]]</f>
        <v>0</v>
      </c>
    </row>
    <row r="559" spans="1:13">
      <c r="A559" s="10">
        <v>24701</v>
      </c>
      <c r="B559" s="11" t="s">
        <v>275</v>
      </c>
      <c r="C559" s="11"/>
      <c r="D559" s="34"/>
      <c r="E559" s="78">
        <v>1</v>
      </c>
      <c r="F559" s="31" t="s">
        <v>644</v>
      </c>
      <c r="G559" s="156">
        <v>10</v>
      </c>
      <c r="H559" s="66">
        <f>raadhus[[#This Row],[Count]]*raadhus[[#This Row],[Conv. Fact.]]</f>
        <v>10</v>
      </c>
      <c r="I559" s="114">
        <v>71.599999999999994</v>
      </c>
      <c r="J559" s="67">
        <v>39083</v>
      </c>
      <c r="K559" s="67">
        <v>39447</v>
      </c>
      <c r="L559" s="7">
        <f>SUMIF('LCA Data'!$B$2:$B$169,"="&amp;raadhus[[#This Row],[LCA Category]],'LCA Data'!$F$2:$F$169)</f>
        <v>0</v>
      </c>
      <c r="M559" s="79">
        <f>raadhus[[#This Row],[Eff. Mass (kg)]]*raadhus[[#This Row],[kg-CO2 Eqv. per kg]]</f>
        <v>0</v>
      </c>
    </row>
    <row r="560" spans="1:13">
      <c r="A560" s="10">
        <v>24448</v>
      </c>
      <c r="B560" s="11" t="s">
        <v>265</v>
      </c>
      <c r="C560" s="11"/>
      <c r="D560" s="34"/>
      <c r="E560" s="78">
        <v>1</v>
      </c>
      <c r="F560" s="31" t="s">
        <v>644</v>
      </c>
      <c r="G560" s="156"/>
      <c r="H560" s="66">
        <f>raadhus[[#This Row],[Count]]*raadhus[[#This Row],[Conv. Fact.]]</f>
        <v>0</v>
      </c>
      <c r="I560" s="114">
        <v>71.25</v>
      </c>
      <c r="J560" s="67">
        <v>39083</v>
      </c>
      <c r="K560" s="67">
        <v>39447</v>
      </c>
      <c r="L560" s="7">
        <f>SUMIF('LCA Data'!$B$2:$B$169,"="&amp;raadhus[[#This Row],[LCA Category]],'LCA Data'!$F$2:$F$169)</f>
        <v>0</v>
      </c>
      <c r="M560" s="79">
        <f>raadhus[[#This Row],[Eff. Mass (kg)]]*raadhus[[#This Row],[kg-CO2 Eqv. per kg]]</f>
        <v>0</v>
      </c>
    </row>
    <row r="561" spans="1:13">
      <c r="A561" s="10">
        <v>57101</v>
      </c>
      <c r="B561" s="11" t="s">
        <v>387</v>
      </c>
      <c r="C561" s="11"/>
      <c r="D561" s="34"/>
      <c r="E561" s="78">
        <v>1</v>
      </c>
      <c r="F561" s="31" t="s">
        <v>631</v>
      </c>
      <c r="G561" s="156">
        <v>0.65</v>
      </c>
      <c r="H561" s="66">
        <f>raadhus[[#This Row],[Count]]*raadhus[[#This Row],[Conv. Fact.]]</f>
        <v>0.65</v>
      </c>
      <c r="I561" s="114">
        <v>71.17</v>
      </c>
      <c r="J561" s="67">
        <v>39083</v>
      </c>
      <c r="K561" s="67">
        <v>39447</v>
      </c>
      <c r="L561" s="7">
        <f>SUMIF('LCA Data'!$B$2:$B$169,"="&amp;raadhus[[#This Row],[LCA Category]],'LCA Data'!$F$2:$F$169)</f>
        <v>0</v>
      </c>
      <c r="M561" s="79">
        <f>raadhus[[#This Row],[Eff. Mass (kg)]]*raadhus[[#This Row],[kg-CO2 Eqv. per kg]]</f>
        <v>0</v>
      </c>
    </row>
    <row r="562" spans="1:13">
      <c r="A562" s="10">
        <v>13030</v>
      </c>
      <c r="B562" s="11" t="s">
        <v>231</v>
      </c>
      <c r="C562" s="11"/>
      <c r="D562" s="34"/>
      <c r="E562" s="78">
        <v>1</v>
      </c>
      <c r="F562" s="31" t="s">
        <v>633</v>
      </c>
      <c r="G562" s="156">
        <v>5</v>
      </c>
      <c r="H562" s="66">
        <f>raadhus[[#This Row],[Count]]*raadhus[[#This Row],[Conv. Fact.]]</f>
        <v>5</v>
      </c>
      <c r="I562" s="114">
        <v>70.760000000000005</v>
      </c>
      <c r="J562" s="67">
        <v>39083</v>
      </c>
      <c r="K562" s="67">
        <v>39447</v>
      </c>
      <c r="L562" s="7">
        <f>SUMIF('LCA Data'!$B$2:$B$169,"="&amp;raadhus[[#This Row],[LCA Category]],'LCA Data'!$F$2:$F$169)</f>
        <v>0</v>
      </c>
      <c r="M562" s="79">
        <f>raadhus[[#This Row],[Eff. Mass (kg)]]*raadhus[[#This Row],[kg-CO2 Eqv. per kg]]</f>
        <v>0</v>
      </c>
    </row>
    <row r="563" spans="1:13">
      <c r="A563" s="10">
        <v>33130</v>
      </c>
      <c r="B563" s="11" t="s">
        <v>300</v>
      </c>
      <c r="C563" s="11"/>
      <c r="D563" s="34"/>
      <c r="E563" s="78">
        <v>12</v>
      </c>
      <c r="F563" s="31" t="s">
        <v>639</v>
      </c>
      <c r="G563" s="156"/>
      <c r="H563" s="66">
        <f>raadhus[[#This Row],[Count]]*raadhus[[#This Row],[Conv. Fact.]]</f>
        <v>0</v>
      </c>
      <c r="I563" s="114">
        <v>70.38</v>
      </c>
      <c r="J563" s="67">
        <v>39083</v>
      </c>
      <c r="K563" s="67">
        <v>39447</v>
      </c>
      <c r="L563" s="7">
        <f>SUMIF('LCA Data'!$B$2:$B$169,"="&amp;raadhus[[#This Row],[LCA Category]],'LCA Data'!$F$2:$F$169)</f>
        <v>0</v>
      </c>
      <c r="M563" s="79">
        <f>raadhus[[#This Row],[Eff. Mass (kg)]]*raadhus[[#This Row],[kg-CO2 Eqv. per kg]]</f>
        <v>0</v>
      </c>
    </row>
    <row r="564" spans="1:13">
      <c r="A564" s="10">
        <v>86560</v>
      </c>
      <c r="B564" s="11" t="s">
        <v>518</v>
      </c>
      <c r="C564" s="11"/>
      <c r="D564" s="34"/>
      <c r="E564" s="78">
        <v>1</v>
      </c>
      <c r="F564" s="31" t="s">
        <v>639</v>
      </c>
      <c r="G564" s="156">
        <v>0.6</v>
      </c>
      <c r="H564" s="66">
        <f>raadhus[[#This Row],[Count]]*raadhus[[#This Row],[Conv. Fact.]]</f>
        <v>0.6</v>
      </c>
      <c r="I564" s="114">
        <v>69.87</v>
      </c>
      <c r="J564" s="67">
        <v>39083</v>
      </c>
      <c r="K564" s="67">
        <v>39447</v>
      </c>
      <c r="L564" s="7">
        <f>SUMIF('LCA Data'!$B$2:$B$169,"="&amp;raadhus[[#This Row],[LCA Category]],'LCA Data'!$F$2:$F$169)</f>
        <v>0</v>
      </c>
      <c r="M564" s="79">
        <f>raadhus[[#This Row],[Eff. Mass (kg)]]*raadhus[[#This Row],[kg-CO2 Eqv. per kg]]</f>
        <v>0</v>
      </c>
    </row>
    <row r="565" spans="1:13">
      <c r="A565" s="10">
        <v>40108</v>
      </c>
      <c r="B565" s="11" t="s">
        <v>340</v>
      </c>
      <c r="C565" s="11"/>
      <c r="D565" s="34"/>
      <c r="E565" s="78">
        <v>1</v>
      </c>
      <c r="F565" s="31" t="s">
        <v>638</v>
      </c>
      <c r="G565" s="156">
        <v>2.64</v>
      </c>
      <c r="H565" s="66">
        <f>raadhus[[#This Row],[Count]]*raadhus[[#This Row],[Conv. Fact.]]</f>
        <v>2.64</v>
      </c>
      <c r="I565" s="114">
        <v>69.569999999999993</v>
      </c>
      <c r="J565" s="67">
        <v>39083</v>
      </c>
      <c r="K565" s="67">
        <v>39447</v>
      </c>
      <c r="L565" s="7">
        <f>SUMIF('LCA Data'!$B$2:$B$169,"="&amp;raadhus[[#This Row],[LCA Category]],'LCA Data'!$F$2:$F$169)</f>
        <v>0</v>
      </c>
      <c r="M565" s="79">
        <f>raadhus[[#This Row],[Eff. Mass (kg)]]*raadhus[[#This Row],[kg-CO2 Eqv. per kg]]</f>
        <v>0</v>
      </c>
    </row>
    <row r="566" spans="1:13">
      <c r="A566" s="10">
        <v>53481</v>
      </c>
      <c r="B566" s="11" t="s">
        <v>370</v>
      </c>
      <c r="C566" s="11"/>
      <c r="D566" s="34"/>
      <c r="E566" s="78">
        <v>6</v>
      </c>
      <c r="F566" s="31" t="s">
        <v>647</v>
      </c>
      <c r="G566" s="156">
        <v>0.9</v>
      </c>
      <c r="H566" s="66">
        <f>raadhus[[#This Row],[Count]]*raadhus[[#This Row],[Conv. Fact.]]</f>
        <v>5.4</v>
      </c>
      <c r="I566" s="114">
        <v>68.849999999999994</v>
      </c>
      <c r="J566" s="67">
        <v>39083</v>
      </c>
      <c r="K566" s="67">
        <v>39447</v>
      </c>
      <c r="L566" s="7">
        <f>SUMIF('LCA Data'!$B$2:$B$169,"="&amp;raadhus[[#This Row],[LCA Category]],'LCA Data'!$F$2:$F$169)</f>
        <v>0</v>
      </c>
      <c r="M566" s="79">
        <f>raadhus[[#This Row],[Eff. Mass (kg)]]*raadhus[[#This Row],[kg-CO2 Eqv. per kg]]</f>
        <v>0</v>
      </c>
    </row>
    <row r="567" spans="1:13">
      <c r="A567" s="10">
        <v>24497</v>
      </c>
      <c r="B567" s="11" t="s">
        <v>268</v>
      </c>
      <c r="C567" s="11"/>
      <c r="D567" s="34"/>
      <c r="E567" s="78">
        <v>1</v>
      </c>
      <c r="F567" s="31" t="s">
        <v>644</v>
      </c>
      <c r="G567" s="156"/>
      <c r="H567" s="66">
        <f>raadhus[[#This Row],[Count]]*raadhus[[#This Row],[Conv. Fact.]]</f>
        <v>0</v>
      </c>
      <c r="I567" s="114">
        <v>68.5</v>
      </c>
      <c r="J567" s="67">
        <v>39083</v>
      </c>
      <c r="K567" s="67">
        <v>39447</v>
      </c>
      <c r="L567" s="7">
        <f>SUMIF('LCA Data'!$B$2:$B$169,"="&amp;raadhus[[#This Row],[LCA Category]],'LCA Data'!$F$2:$F$169)</f>
        <v>0</v>
      </c>
      <c r="M567" s="79">
        <f>raadhus[[#This Row],[Eff. Mass (kg)]]*raadhus[[#This Row],[kg-CO2 Eqv. per kg]]</f>
        <v>0</v>
      </c>
    </row>
    <row r="568" spans="1:13">
      <c r="A568" s="63">
        <v>73.3</v>
      </c>
      <c r="B568" s="46" t="s">
        <v>132</v>
      </c>
      <c r="C568" s="46"/>
      <c r="D568" s="72"/>
      <c r="E568" s="98">
        <v>6.5</v>
      </c>
      <c r="F568" s="31" t="s">
        <v>652</v>
      </c>
      <c r="G568" s="156">
        <v>1</v>
      </c>
      <c r="H568" s="66">
        <f>raadhus[[#This Row],[Count]]*raadhus[[#This Row],[Conv. Fact.]]</f>
        <v>6.5</v>
      </c>
      <c r="I568" s="117">
        <v>68</v>
      </c>
      <c r="J568" s="67">
        <v>39083</v>
      </c>
      <c r="K568" s="67">
        <v>39447</v>
      </c>
      <c r="L568" s="7">
        <f>SUMIF('LCA Data'!$B$2:$B$169,"="&amp;raadhus[[#This Row],[LCA Category]],'LCA Data'!$F$2:$F$169)</f>
        <v>0</v>
      </c>
      <c r="M568" s="49">
        <f>raadhus[[#This Row],[Eff. Mass (kg)]]*raadhus[[#This Row],[kg-CO2 Eqv. per kg]]</f>
        <v>0</v>
      </c>
    </row>
    <row r="569" spans="1:13">
      <c r="A569" s="63">
        <v>35.1</v>
      </c>
      <c r="B569" s="46" t="s">
        <v>103</v>
      </c>
      <c r="C569" s="46"/>
      <c r="D569" s="72"/>
      <c r="E569" s="98">
        <v>1</v>
      </c>
      <c r="F569" s="31" t="s">
        <v>663</v>
      </c>
      <c r="G569" s="156"/>
      <c r="H569" s="66">
        <f>raadhus[[#This Row],[Count]]*raadhus[[#This Row],[Conv. Fact.]]</f>
        <v>0</v>
      </c>
      <c r="I569" s="117">
        <v>67</v>
      </c>
      <c r="J569" s="67">
        <v>39083</v>
      </c>
      <c r="K569" s="67">
        <v>39447</v>
      </c>
      <c r="L569" s="7">
        <f>SUMIF('LCA Data'!$B$2:$B$169,"="&amp;raadhus[[#This Row],[LCA Category]],'LCA Data'!$F$2:$F$169)</f>
        <v>0</v>
      </c>
      <c r="M569" s="49">
        <f>raadhus[[#This Row],[Eff. Mass (kg)]]*raadhus[[#This Row],[kg-CO2 Eqv. per kg]]</f>
        <v>0</v>
      </c>
    </row>
    <row r="570" spans="1:13">
      <c r="A570" s="10">
        <v>73650</v>
      </c>
      <c r="B570" s="11" t="s">
        <v>474</v>
      </c>
      <c r="C570" s="11"/>
      <c r="D570" s="34"/>
      <c r="E570" s="78">
        <v>1</v>
      </c>
      <c r="F570" s="31" t="s">
        <v>633</v>
      </c>
      <c r="G570" s="156">
        <v>2.5</v>
      </c>
      <c r="H570" s="66">
        <f>raadhus[[#This Row],[Count]]*raadhus[[#This Row],[Conv. Fact.]]</f>
        <v>2.5</v>
      </c>
      <c r="I570" s="114">
        <v>66.17</v>
      </c>
      <c r="J570" s="67">
        <v>39083</v>
      </c>
      <c r="K570" s="67">
        <v>39447</v>
      </c>
      <c r="L570" s="7">
        <f>SUMIF('LCA Data'!$B$2:$B$169,"="&amp;raadhus[[#This Row],[LCA Category]],'LCA Data'!$F$2:$F$169)</f>
        <v>0</v>
      </c>
      <c r="M570" s="79">
        <f>raadhus[[#This Row],[Eff. Mass (kg)]]*raadhus[[#This Row],[kg-CO2 Eqv. per kg]]</f>
        <v>0</v>
      </c>
    </row>
    <row r="571" spans="1:13">
      <c r="A571" s="63">
        <v>132.19999999999999</v>
      </c>
      <c r="B571" s="46" t="s">
        <v>42</v>
      </c>
      <c r="C571" s="46"/>
      <c r="D571" s="72"/>
      <c r="E571" s="98">
        <v>2</v>
      </c>
      <c r="F571" s="31" t="s">
        <v>655</v>
      </c>
      <c r="G571" s="156"/>
      <c r="H571" s="66">
        <f>raadhus[[#This Row],[Count]]*raadhus[[#This Row],[Conv. Fact.]]</f>
        <v>0</v>
      </c>
      <c r="I571" s="117">
        <v>64</v>
      </c>
      <c r="J571" s="67">
        <v>39083</v>
      </c>
      <c r="K571" s="67">
        <v>39447</v>
      </c>
      <c r="L571" s="7">
        <f>SUMIF('LCA Data'!$B$2:$B$169,"="&amp;raadhus[[#This Row],[LCA Category]],'LCA Data'!$F$2:$F$169)</f>
        <v>0</v>
      </c>
      <c r="M571" s="49">
        <f>raadhus[[#This Row],[Eff. Mass (kg)]]*raadhus[[#This Row],[kg-CO2 Eqv. per kg]]</f>
        <v>0</v>
      </c>
    </row>
    <row r="572" spans="1:13">
      <c r="A572" s="10">
        <v>57030</v>
      </c>
      <c r="B572" s="11" t="s">
        <v>384</v>
      </c>
      <c r="C572" s="11"/>
      <c r="D572" s="34"/>
      <c r="E572" s="78">
        <v>2</v>
      </c>
      <c r="F572" s="31" t="s">
        <v>639</v>
      </c>
      <c r="G572" s="156">
        <v>1</v>
      </c>
      <c r="H572" s="66">
        <f>raadhus[[#This Row],[Count]]*raadhus[[#This Row],[Conv. Fact.]]</f>
        <v>2</v>
      </c>
      <c r="I572" s="114">
        <v>63.86</v>
      </c>
      <c r="J572" s="67">
        <v>39083</v>
      </c>
      <c r="K572" s="67">
        <v>39447</v>
      </c>
      <c r="L572" s="7">
        <f>SUMIF('LCA Data'!$B$2:$B$169,"="&amp;raadhus[[#This Row],[LCA Category]],'LCA Data'!$F$2:$F$169)</f>
        <v>0</v>
      </c>
      <c r="M572" s="79">
        <f>raadhus[[#This Row],[Eff. Mass (kg)]]*raadhus[[#This Row],[kg-CO2 Eqv. per kg]]</f>
        <v>0</v>
      </c>
    </row>
    <row r="573" spans="1:13">
      <c r="A573" s="10">
        <v>92019</v>
      </c>
      <c r="B573" s="11" t="s">
        <v>557</v>
      </c>
      <c r="C573" s="11"/>
      <c r="D573" s="34"/>
      <c r="E573" s="78">
        <v>1</v>
      </c>
      <c r="F573" s="31" t="s">
        <v>643</v>
      </c>
      <c r="G573" s="156">
        <v>2.5</v>
      </c>
      <c r="H573" s="66">
        <f>raadhus[[#This Row],[Count]]*raadhus[[#This Row],[Conv. Fact.]]</f>
        <v>2.5</v>
      </c>
      <c r="I573" s="114">
        <v>63.75</v>
      </c>
      <c r="J573" s="67">
        <v>39083</v>
      </c>
      <c r="K573" s="67">
        <v>39447</v>
      </c>
      <c r="L573" s="7">
        <f>SUMIF('LCA Data'!$B$2:$B$169,"="&amp;raadhus[[#This Row],[LCA Category]],'LCA Data'!$F$2:$F$169)</f>
        <v>0</v>
      </c>
      <c r="M573" s="79">
        <f>raadhus[[#This Row],[Eff. Mass (kg)]]*raadhus[[#This Row],[kg-CO2 Eqv. per kg]]</f>
        <v>0</v>
      </c>
    </row>
    <row r="574" spans="1:13">
      <c r="A574" s="63">
        <v>357.2</v>
      </c>
      <c r="B574" s="46" t="s">
        <v>102</v>
      </c>
      <c r="C574" s="46"/>
      <c r="D574" s="72"/>
      <c r="E574" s="98">
        <v>4</v>
      </c>
      <c r="F574" s="31" t="s">
        <v>662</v>
      </c>
      <c r="G574" s="156"/>
      <c r="H574" s="66">
        <f>raadhus[[#This Row],[Count]]*raadhus[[#This Row],[Conv. Fact.]]</f>
        <v>0</v>
      </c>
      <c r="I574" s="117">
        <v>62</v>
      </c>
      <c r="J574" s="67">
        <v>39083</v>
      </c>
      <c r="K574" s="67">
        <v>39447</v>
      </c>
      <c r="L574" s="7">
        <f>SUMIF('LCA Data'!$B$2:$B$169,"="&amp;raadhus[[#This Row],[LCA Category]],'LCA Data'!$F$2:$F$169)</f>
        <v>0</v>
      </c>
      <c r="M574" s="49">
        <f>raadhus[[#This Row],[Eff. Mass (kg)]]*raadhus[[#This Row],[kg-CO2 Eqv. per kg]]</f>
        <v>0</v>
      </c>
    </row>
    <row r="575" spans="1:13">
      <c r="A575" s="10">
        <v>64083</v>
      </c>
      <c r="B575" s="11" t="s">
        <v>433</v>
      </c>
      <c r="C575" s="11"/>
      <c r="D575" s="34"/>
      <c r="E575" s="78">
        <v>6</v>
      </c>
      <c r="F575" s="31" t="s">
        <v>634</v>
      </c>
      <c r="G575" s="156">
        <v>0.4</v>
      </c>
      <c r="H575" s="66">
        <f>raadhus[[#This Row],[Count]]*raadhus[[#This Row],[Conv. Fact.]]</f>
        <v>2.4000000000000004</v>
      </c>
      <c r="I575" s="114">
        <v>61.7</v>
      </c>
      <c r="J575" s="67">
        <v>39083</v>
      </c>
      <c r="K575" s="67">
        <v>39447</v>
      </c>
      <c r="L575" s="7">
        <f>SUMIF('LCA Data'!$B$2:$B$169,"="&amp;raadhus[[#This Row],[LCA Category]],'LCA Data'!$F$2:$F$169)</f>
        <v>0</v>
      </c>
      <c r="M575" s="79">
        <f>raadhus[[#This Row],[Eff. Mass (kg)]]*raadhus[[#This Row],[kg-CO2 Eqv. per kg]]</f>
        <v>0</v>
      </c>
    </row>
    <row r="576" spans="1:13">
      <c r="A576" s="10">
        <v>73081</v>
      </c>
      <c r="B576" s="11" t="s">
        <v>465</v>
      </c>
      <c r="C576" s="11"/>
      <c r="D576" s="34"/>
      <c r="E576" s="78">
        <v>5</v>
      </c>
      <c r="F576" s="31" t="s">
        <v>643</v>
      </c>
      <c r="G576" s="156">
        <v>1</v>
      </c>
      <c r="H576" s="66">
        <f>raadhus[[#This Row],[Count]]*raadhus[[#This Row],[Conv. Fact.]]</f>
        <v>5</v>
      </c>
      <c r="I576" s="114">
        <v>61.62</v>
      </c>
      <c r="J576" s="67">
        <v>39083</v>
      </c>
      <c r="K576" s="67">
        <v>39447</v>
      </c>
      <c r="L576" s="7">
        <f>SUMIF('LCA Data'!$B$2:$B$169,"="&amp;raadhus[[#This Row],[LCA Category]],'LCA Data'!$F$2:$F$169)</f>
        <v>0</v>
      </c>
      <c r="M576" s="79">
        <f>raadhus[[#This Row],[Eff. Mass (kg)]]*raadhus[[#This Row],[kg-CO2 Eqv. per kg]]</f>
        <v>0</v>
      </c>
    </row>
    <row r="577" spans="1:13">
      <c r="A577" s="10">
        <v>78338</v>
      </c>
      <c r="B577" s="11" t="s">
        <v>499</v>
      </c>
      <c r="C577" s="11"/>
      <c r="D577" s="34"/>
      <c r="E577" s="78">
        <v>1</v>
      </c>
      <c r="F577" s="31" t="s">
        <v>643</v>
      </c>
      <c r="G577" s="156"/>
      <c r="H577" s="66">
        <f>raadhus[[#This Row],[Count]]*raadhus[[#This Row],[Conv. Fact.]]</f>
        <v>0</v>
      </c>
      <c r="I577" s="114">
        <v>59.58</v>
      </c>
      <c r="J577" s="67">
        <v>39083</v>
      </c>
      <c r="K577" s="67">
        <v>39447</v>
      </c>
      <c r="L577" s="7">
        <f>SUMIF('LCA Data'!$B$2:$B$169,"="&amp;raadhus[[#This Row],[LCA Category]],'LCA Data'!$F$2:$F$169)</f>
        <v>0</v>
      </c>
      <c r="M577" s="79">
        <f>raadhus[[#This Row],[Eff. Mass (kg)]]*raadhus[[#This Row],[kg-CO2 Eqv. per kg]]</f>
        <v>0</v>
      </c>
    </row>
    <row r="578" spans="1:13">
      <c r="A578" s="63">
        <v>33.299999999999997</v>
      </c>
      <c r="B578" s="46" t="s">
        <v>99</v>
      </c>
      <c r="C578" s="46"/>
      <c r="D578" s="72"/>
      <c r="E578" s="98">
        <v>3</v>
      </c>
      <c r="F578" s="31" t="s">
        <v>652</v>
      </c>
      <c r="G578" s="156">
        <v>1</v>
      </c>
      <c r="H578" s="66">
        <f>raadhus[[#This Row],[Count]]*raadhus[[#This Row],[Conv. Fact.]]</f>
        <v>3</v>
      </c>
      <c r="I578" s="117">
        <v>58.5</v>
      </c>
      <c r="J578" s="67">
        <v>39083</v>
      </c>
      <c r="K578" s="67">
        <v>39447</v>
      </c>
      <c r="L578" s="7">
        <f>SUMIF('LCA Data'!$B$2:$B$169,"="&amp;raadhus[[#This Row],[LCA Category]],'LCA Data'!$F$2:$F$169)</f>
        <v>0</v>
      </c>
      <c r="M578" s="49">
        <f>raadhus[[#This Row],[Eff. Mass (kg)]]*raadhus[[#This Row],[kg-CO2 Eqv. per kg]]</f>
        <v>0</v>
      </c>
    </row>
    <row r="579" spans="1:13">
      <c r="A579" s="10">
        <v>27206</v>
      </c>
      <c r="B579" s="11" t="s">
        <v>291</v>
      </c>
      <c r="C579" s="11"/>
      <c r="D579" s="34"/>
      <c r="E579" s="78">
        <v>1</v>
      </c>
      <c r="F579" s="31" t="s">
        <v>633</v>
      </c>
      <c r="G579" s="156">
        <v>5</v>
      </c>
      <c r="H579" s="66">
        <f>raadhus[[#This Row],[Count]]*raadhus[[#This Row],[Conv. Fact.]]</f>
        <v>5</v>
      </c>
      <c r="I579" s="114">
        <v>57.5</v>
      </c>
      <c r="J579" s="67">
        <v>39083</v>
      </c>
      <c r="K579" s="67">
        <v>39447</v>
      </c>
      <c r="L579" s="7">
        <f>SUMIF('LCA Data'!$B$2:$B$169,"="&amp;raadhus[[#This Row],[LCA Category]],'LCA Data'!$F$2:$F$169)</f>
        <v>0</v>
      </c>
      <c r="M579" s="79">
        <f>raadhus[[#This Row],[Eff. Mass (kg)]]*raadhus[[#This Row],[kg-CO2 Eqv. per kg]]</f>
        <v>0</v>
      </c>
    </row>
    <row r="580" spans="1:13">
      <c r="A580" s="63">
        <v>16.3</v>
      </c>
      <c r="B580" s="46" t="s">
        <v>59</v>
      </c>
      <c r="C580" s="46"/>
      <c r="D580" s="72"/>
      <c r="E580" s="98">
        <v>6</v>
      </c>
      <c r="F580" s="31" t="s">
        <v>652</v>
      </c>
      <c r="G580" s="156">
        <v>1</v>
      </c>
      <c r="H580" s="66">
        <f>raadhus[[#This Row],[Count]]*raadhus[[#This Row],[Conv. Fact.]]</f>
        <v>6</v>
      </c>
      <c r="I580" s="117">
        <v>57</v>
      </c>
      <c r="J580" s="67">
        <v>39083</v>
      </c>
      <c r="K580" s="67">
        <v>39447</v>
      </c>
      <c r="L580" s="7">
        <f>SUMIF('LCA Data'!$B$2:$B$169,"="&amp;raadhus[[#This Row],[LCA Category]],'LCA Data'!$F$2:$F$169)</f>
        <v>0</v>
      </c>
      <c r="M580" s="49">
        <f>raadhus[[#This Row],[Eff. Mass (kg)]]*raadhus[[#This Row],[kg-CO2 Eqv. per kg]]</f>
        <v>0</v>
      </c>
    </row>
    <row r="581" spans="1:13">
      <c r="A581" s="10">
        <v>11136</v>
      </c>
      <c r="B581" s="11" t="s">
        <v>230</v>
      </c>
      <c r="C581" s="11"/>
      <c r="D581" s="34"/>
      <c r="E581" s="78">
        <v>4</v>
      </c>
      <c r="F581" s="31" t="s">
        <v>634</v>
      </c>
      <c r="G581" s="156">
        <v>0.5</v>
      </c>
      <c r="H581" s="66">
        <f>raadhus[[#This Row],[Count]]*raadhus[[#This Row],[Conv. Fact.]]</f>
        <v>2</v>
      </c>
      <c r="I581" s="114">
        <v>56.78</v>
      </c>
      <c r="J581" s="67">
        <v>39083</v>
      </c>
      <c r="K581" s="67">
        <v>39447</v>
      </c>
      <c r="L581" s="7">
        <f>SUMIF('LCA Data'!$B$2:$B$169,"="&amp;raadhus[[#This Row],[LCA Category]],'LCA Data'!$F$2:$F$169)</f>
        <v>0</v>
      </c>
      <c r="M581" s="79">
        <f>raadhus[[#This Row],[Eff. Mass (kg)]]*raadhus[[#This Row],[kg-CO2 Eqv. per kg]]</f>
        <v>0</v>
      </c>
    </row>
    <row r="582" spans="1:13">
      <c r="A582" s="10">
        <v>19100</v>
      </c>
      <c r="B582" s="11" t="s">
        <v>250</v>
      </c>
      <c r="C582" s="11"/>
      <c r="D582" s="34"/>
      <c r="E582" s="78">
        <v>1</v>
      </c>
      <c r="F582" s="31" t="s">
        <v>632</v>
      </c>
      <c r="G582" s="156">
        <v>2.5</v>
      </c>
      <c r="H582" s="66">
        <f>raadhus[[#This Row],[Count]]*raadhus[[#This Row],[Conv. Fact.]]</f>
        <v>2.5</v>
      </c>
      <c r="I582" s="114">
        <v>54.57</v>
      </c>
      <c r="J582" s="67">
        <v>39083</v>
      </c>
      <c r="K582" s="67">
        <v>39447</v>
      </c>
      <c r="L582" s="7">
        <f>SUMIF('LCA Data'!$B$2:$B$169,"="&amp;raadhus[[#This Row],[LCA Category]],'LCA Data'!$F$2:$F$169)</f>
        <v>0</v>
      </c>
      <c r="M582" s="79">
        <f>raadhus[[#This Row],[Eff. Mass (kg)]]*raadhus[[#This Row],[kg-CO2 Eqv. per kg]]</f>
        <v>0</v>
      </c>
    </row>
    <row r="583" spans="1:13">
      <c r="A583" s="10">
        <v>57190</v>
      </c>
      <c r="B583" s="11" t="s">
        <v>390</v>
      </c>
      <c r="C583" s="11"/>
      <c r="D583" s="34"/>
      <c r="E583" s="78">
        <v>2</v>
      </c>
      <c r="F583" s="31" t="s">
        <v>639</v>
      </c>
      <c r="G583" s="156">
        <v>0.45</v>
      </c>
      <c r="H583" s="66">
        <f>raadhus[[#This Row],[Count]]*raadhus[[#This Row],[Conv. Fact.]]</f>
        <v>0.9</v>
      </c>
      <c r="I583" s="114">
        <v>54.14</v>
      </c>
      <c r="J583" s="67">
        <v>39083</v>
      </c>
      <c r="K583" s="67">
        <v>39447</v>
      </c>
      <c r="L583" s="7">
        <f>SUMIF('LCA Data'!$B$2:$B$169,"="&amp;raadhus[[#This Row],[LCA Category]],'LCA Data'!$F$2:$F$169)</f>
        <v>0</v>
      </c>
      <c r="M583" s="79">
        <f>raadhus[[#This Row],[Eff. Mass (kg)]]*raadhus[[#This Row],[kg-CO2 Eqv. per kg]]</f>
        <v>0</v>
      </c>
    </row>
    <row r="584" spans="1:13">
      <c r="A584" s="10">
        <v>86535</v>
      </c>
      <c r="B584" s="11" t="s">
        <v>517</v>
      </c>
      <c r="C584" s="11"/>
      <c r="D584" s="34"/>
      <c r="E584" s="78">
        <v>1</v>
      </c>
      <c r="F584" s="31" t="s">
        <v>639</v>
      </c>
      <c r="G584" s="156">
        <v>0.6</v>
      </c>
      <c r="H584" s="66">
        <f>raadhus[[#This Row],[Count]]*raadhus[[#This Row],[Conv. Fact.]]</f>
        <v>0.6</v>
      </c>
      <c r="I584" s="114">
        <v>53.25</v>
      </c>
      <c r="J584" s="67">
        <v>39083</v>
      </c>
      <c r="K584" s="67">
        <v>39447</v>
      </c>
      <c r="L584" s="7">
        <f>SUMIF('LCA Data'!$B$2:$B$169,"="&amp;raadhus[[#This Row],[LCA Category]],'LCA Data'!$F$2:$F$169)</f>
        <v>0</v>
      </c>
      <c r="M584" s="79">
        <f>raadhus[[#This Row],[Eff. Mass (kg)]]*raadhus[[#This Row],[kg-CO2 Eqv. per kg]]</f>
        <v>0</v>
      </c>
    </row>
    <row r="585" spans="1:13">
      <c r="A585" s="10">
        <v>57054</v>
      </c>
      <c r="B585" s="11" t="s">
        <v>385</v>
      </c>
      <c r="C585" s="11"/>
      <c r="D585" s="34"/>
      <c r="E585" s="78">
        <v>1</v>
      </c>
      <c r="F585" s="31" t="s">
        <v>643</v>
      </c>
      <c r="G585" s="156">
        <v>1</v>
      </c>
      <c r="H585" s="66">
        <f>raadhus[[#This Row],[Count]]*raadhus[[#This Row],[Conv. Fact.]]</f>
        <v>1</v>
      </c>
      <c r="I585" s="114">
        <v>52.95</v>
      </c>
      <c r="J585" s="67">
        <v>39083</v>
      </c>
      <c r="K585" s="67">
        <v>39447</v>
      </c>
      <c r="L585" s="7">
        <f>SUMIF('LCA Data'!$B$2:$B$169,"="&amp;raadhus[[#This Row],[LCA Category]],'LCA Data'!$F$2:$F$169)</f>
        <v>0</v>
      </c>
      <c r="M585" s="79">
        <f>raadhus[[#This Row],[Eff. Mass (kg)]]*raadhus[[#This Row],[kg-CO2 Eqv. per kg]]</f>
        <v>0</v>
      </c>
    </row>
    <row r="586" spans="1:13">
      <c r="A586" s="63">
        <v>134.19999999999999</v>
      </c>
      <c r="B586" s="46" t="s">
        <v>44</v>
      </c>
      <c r="C586" s="46"/>
      <c r="D586" s="72"/>
      <c r="E586" s="98">
        <v>15</v>
      </c>
      <c r="F586" s="31" t="s">
        <v>655</v>
      </c>
      <c r="G586" s="156"/>
      <c r="H586" s="66">
        <f>raadhus[[#This Row],[Count]]*raadhus[[#This Row],[Conv. Fact.]]</f>
        <v>0</v>
      </c>
      <c r="I586" s="117">
        <v>52.5</v>
      </c>
      <c r="J586" s="67">
        <v>39083</v>
      </c>
      <c r="K586" s="67">
        <v>39447</v>
      </c>
      <c r="L586" s="7">
        <f>SUMIF('LCA Data'!$B$2:$B$169,"="&amp;raadhus[[#This Row],[LCA Category]],'LCA Data'!$F$2:$F$169)</f>
        <v>0</v>
      </c>
      <c r="M586" s="49">
        <f>raadhus[[#This Row],[Eff. Mass (kg)]]*raadhus[[#This Row],[kg-CO2 Eqv. per kg]]</f>
        <v>0</v>
      </c>
    </row>
    <row r="587" spans="1:13">
      <c r="A587" s="63">
        <v>63.2</v>
      </c>
      <c r="B587" s="46" t="s">
        <v>125</v>
      </c>
      <c r="C587" s="46"/>
      <c r="D587" s="72"/>
      <c r="E587" s="98">
        <v>4</v>
      </c>
      <c r="F587" s="31" t="s">
        <v>655</v>
      </c>
      <c r="G587" s="156"/>
      <c r="H587" s="66">
        <f>raadhus[[#This Row],[Count]]*raadhus[[#This Row],[Conv. Fact.]]</f>
        <v>0</v>
      </c>
      <c r="I587" s="117">
        <v>52</v>
      </c>
      <c r="J587" s="67">
        <v>39083</v>
      </c>
      <c r="K587" s="67">
        <v>39447</v>
      </c>
      <c r="L587" s="7">
        <f>SUMIF('LCA Data'!$B$2:$B$169,"="&amp;raadhus[[#This Row],[LCA Category]],'LCA Data'!$F$2:$F$169)</f>
        <v>0</v>
      </c>
      <c r="M587" s="49">
        <f>raadhus[[#This Row],[Eff. Mass (kg)]]*raadhus[[#This Row],[kg-CO2 Eqv. per kg]]</f>
        <v>0</v>
      </c>
    </row>
    <row r="588" spans="1:13">
      <c r="A588" s="10">
        <v>24743</v>
      </c>
      <c r="B588" s="11" t="s">
        <v>278</v>
      </c>
      <c r="C588" s="11"/>
      <c r="D588" s="34"/>
      <c r="E588" s="78">
        <v>1</v>
      </c>
      <c r="F588" s="31" t="s">
        <v>644</v>
      </c>
      <c r="G588" s="156"/>
      <c r="H588" s="66">
        <f>raadhus[[#This Row],[Count]]*raadhus[[#This Row],[Conv. Fact.]]</f>
        <v>0</v>
      </c>
      <c r="I588" s="114">
        <v>49.95</v>
      </c>
      <c r="J588" s="67">
        <v>39083</v>
      </c>
      <c r="K588" s="67">
        <v>39447</v>
      </c>
      <c r="L588" s="7">
        <f>SUMIF('LCA Data'!$B$2:$B$169,"="&amp;raadhus[[#This Row],[LCA Category]],'LCA Data'!$F$2:$F$169)</f>
        <v>0</v>
      </c>
      <c r="M588" s="79">
        <f>raadhus[[#This Row],[Eff. Mass (kg)]]*raadhus[[#This Row],[kg-CO2 Eqv. per kg]]</f>
        <v>0</v>
      </c>
    </row>
    <row r="589" spans="1:13">
      <c r="A589" s="63">
        <v>251.3</v>
      </c>
      <c r="B589" s="46" t="s">
        <v>83</v>
      </c>
      <c r="C589" s="46"/>
      <c r="D589" s="72"/>
      <c r="E589" s="98">
        <v>1.5</v>
      </c>
      <c r="F589" s="31" t="s">
        <v>652</v>
      </c>
      <c r="G589" s="156">
        <v>1</v>
      </c>
      <c r="H589" s="66">
        <f>raadhus[[#This Row],[Count]]*raadhus[[#This Row],[Conv. Fact.]]</f>
        <v>1.5</v>
      </c>
      <c r="I589" s="117">
        <v>49.5</v>
      </c>
      <c r="J589" s="67">
        <v>39083</v>
      </c>
      <c r="K589" s="67">
        <v>39447</v>
      </c>
      <c r="L589" s="7">
        <f>SUMIF('LCA Data'!$B$2:$B$169,"="&amp;raadhus[[#This Row],[LCA Category]],'LCA Data'!$F$2:$F$169)</f>
        <v>0</v>
      </c>
      <c r="M589" s="49">
        <f>raadhus[[#This Row],[Eff. Mass (kg)]]*raadhus[[#This Row],[kg-CO2 Eqv. per kg]]</f>
        <v>0</v>
      </c>
    </row>
    <row r="590" spans="1:13">
      <c r="A590" s="10">
        <v>10578</v>
      </c>
      <c r="B590" s="11" t="s">
        <v>229</v>
      </c>
      <c r="C590" s="11"/>
      <c r="D590" s="34"/>
      <c r="E590" s="78">
        <v>1</v>
      </c>
      <c r="F590" s="31" t="s">
        <v>633</v>
      </c>
      <c r="G590" s="156">
        <v>3</v>
      </c>
      <c r="H590" s="66">
        <f>raadhus[[#This Row],[Count]]*raadhus[[#This Row],[Conv. Fact.]]</f>
        <v>3</v>
      </c>
      <c r="I590" s="114">
        <v>49.17</v>
      </c>
      <c r="J590" s="67">
        <v>39083</v>
      </c>
      <c r="K590" s="67">
        <v>39447</v>
      </c>
      <c r="L590" s="7">
        <f>SUMIF('LCA Data'!$B$2:$B$169,"="&amp;raadhus[[#This Row],[LCA Category]],'LCA Data'!$F$2:$F$169)</f>
        <v>0</v>
      </c>
      <c r="M590" s="79">
        <f>raadhus[[#This Row],[Eff. Mass (kg)]]*raadhus[[#This Row],[kg-CO2 Eqv. per kg]]</f>
        <v>0</v>
      </c>
    </row>
    <row r="591" spans="1:13">
      <c r="A591" s="10">
        <v>53650</v>
      </c>
      <c r="B591" s="11" t="s">
        <v>373</v>
      </c>
      <c r="C591" s="11"/>
      <c r="D591" s="34"/>
      <c r="E591" s="78">
        <v>24</v>
      </c>
      <c r="F591" s="31" t="s">
        <v>639</v>
      </c>
      <c r="G591" s="156">
        <v>7.0000000000000007E-2</v>
      </c>
      <c r="H591" s="66">
        <f>raadhus[[#This Row],[Count]]*raadhus[[#This Row],[Conv. Fact.]]</f>
        <v>1.6800000000000002</v>
      </c>
      <c r="I591" s="114">
        <v>48.96</v>
      </c>
      <c r="J591" s="67">
        <v>39083</v>
      </c>
      <c r="K591" s="67">
        <v>39447</v>
      </c>
      <c r="L591" s="7">
        <f>SUMIF('LCA Data'!$B$2:$B$169,"="&amp;raadhus[[#This Row],[LCA Category]],'LCA Data'!$F$2:$F$169)</f>
        <v>0</v>
      </c>
      <c r="M591" s="79">
        <f>raadhus[[#This Row],[Eff. Mass (kg)]]*raadhus[[#This Row],[kg-CO2 Eqv. per kg]]</f>
        <v>0</v>
      </c>
    </row>
    <row r="592" spans="1:13">
      <c r="A592" s="10">
        <v>91060</v>
      </c>
      <c r="B592" s="11" t="s">
        <v>542</v>
      </c>
      <c r="C592" s="11"/>
      <c r="D592" s="34"/>
      <c r="E592" s="78">
        <v>2</v>
      </c>
      <c r="F592" s="31" t="s">
        <v>643</v>
      </c>
      <c r="G592" s="156">
        <v>2.5</v>
      </c>
      <c r="H592" s="66">
        <f>raadhus[[#This Row],[Count]]*raadhus[[#This Row],[Conv. Fact.]]</f>
        <v>5</v>
      </c>
      <c r="I592" s="114">
        <v>48.62</v>
      </c>
      <c r="J592" s="67">
        <v>39083</v>
      </c>
      <c r="K592" s="67">
        <v>39447</v>
      </c>
      <c r="L592" s="7">
        <f>SUMIF('LCA Data'!$B$2:$B$169,"="&amp;raadhus[[#This Row],[LCA Category]],'LCA Data'!$F$2:$F$169)</f>
        <v>0</v>
      </c>
      <c r="M592" s="79">
        <f>raadhus[[#This Row],[Eff. Mass (kg)]]*raadhus[[#This Row],[kg-CO2 Eqv. per kg]]</f>
        <v>0</v>
      </c>
    </row>
    <row r="593" spans="1:13">
      <c r="A593" s="10">
        <v>10400</v>
      </c>
      <c r="B593" s="11" t="s">
        <v>228</v>
      </c>
      <c r="C593" s="11"/>
      <c r="D593" s="34"/>
      <c r="E593" s="78">
        <v>2</v>
      </c>
      <c r="F593" s="31" t="s">
        <v>632</v>
      </c>
      <c r="G593" s="156">
        <v>1</v>
      </c>
      <c r="H593" s="66">
        <f>raadhus[[#This Row],[Count]]*raadhus[[#This Row],[Conv. Fact.]]</f>
        <v>2</v>
      </c>
      <c r="I593" s="114">
        <v>48.02</v>
      </c>
      <c r="J593" s="67">
        <v>39083</v>
      </c>
      <c r="K593" s="67">
        <v>39447</v>
      </c>
      <c r="L593" s="7">
        <f>SUMIF('LCA Data'!$B$2:$B$169,"="&amp;raadhus[[#This Row],[LCA Category]],'LCA Data'!$F$2:$F$169)</f>
        <v>0</v>
      </c>
      <c r="M593" s="79">
        <f>raadhus[[#This Row],[Eff. Mass (kg)]]*raadhus[[#This Row],[kg-CO2 Eqv. per kg]]</f>
        <v>0</v>
      </c>
    </row>
    <row r="594" spans="1:13">
      <c r="A594" s="10">
        <v>86503</v>
      </c>
      <c r="B594" s="11" t="s">
        <v>514</v>
      </c>
      <c r="C594" s="11"/>
      <c r="D594" s="34"/>
      <c r="E594" s="78">
        <v>1</v>
      </c>
      <c r="F594" s="31" t="s">
        <v>639</v>
      </c>
      <c r="G594" s="156">
        <v>0.5</v>
      </c>
      <c r="H594" s="66">
        <f>raadhus[[#This Row],[Count]]*raadhus[[#This Row],[Conv. Fact.]]</f>
        <v>0.5</v>
      </c>
      <c r="I594" s="114">
        <v>47.47</v>
      </c>
      <c r="J594" s="67">
        <v>39083</v>
      </c>
      <c r="K594" s="67">
        <v>39447</v>
      </c>
      <c r="L594" s="7">
        <f>SUMIF('LCA Data'!$B$2:$B$169,"="&amp;raadhus[[#This Row],[LCA Category]],'LCA Data'!$F$2:$F$169)</f>
        <v>0</v>
      </c>
      <c r="M594" s="79">
        <f>raadhus[[#This Row],[Eff. Mass (kg)]]*raadhus[[#This Row],[kg-CO2 Eqv. per kg]]</f>
        <v>0</v>
      </c>
    </row>
    <row r="595" spans="1:13">
      <c r="A595" s="10">
        <v>71186</v>
      </c>
      <c r="B595" s="11" t="s">
        <v>460</v>
      </c>
      <c r="C595" s="11"/>
      <c r="D595" s="34"/>
      <c r="E595" s="78">
        <v>2</v>
      </c>
      <c r="F595" s="31" t="s">
        <v>631</v>
      </c>
      <c r="G595" s="156">
        <v>0.5</v>
      </c>
      <c r="H595" s="66">
        <f>raadhus[[#This Row],[Count]]*raadhus[[#This Row],[Conv. Fact.]]</f>
        <v>1</v>
      </c>
      <c r="I595" s="114">
        <v>46.24</v>
      </c>
      <c r="J595" s="67">
        <v>39083</v>
      </c>
      <c r="K595" s="67">
        <v>39447</v>
      </c>
      <c r="L595" s="7">
        <f>SUMIF('LCA Data'!$B$2:$B$169,"="&amp;raadhus[[#This Row],[LCA Category]],'LCA Data'!$F$2:$F$169)</f>
        <v>0</v>
      </c>
      <c r="M595" s="79">
        <f>raadhus[[#This Row],[Eff. Mass (kg)]]*raadhus[[#This Row],[kg-CO2 Eqv. per kg]]</f>
        <v>0</v>
      </c>
    </row>
    <row r="596" spans="1:13">
      <c r="A596" s="63">
        <v>93.2</v>
      </c>
      <c r="B596" s="46" t="s">
        <v>147</v>
      </c>
      <c r="C596" s="46"/>
      <c r="D596" s="72"/>
      <c r="E596" s="98">
        <v>5</v>
      </c>
      <c r="F596" s="31" t="s">
        <v>655</v>
      </c>
      <c r="G596" s="156"/>
      <c r="H596" s="66">
        <f>raadhus[[#This Row],[Count]]*raadhus[[#This Row],[Conv. Fact.]]</f>
        <v>0</v>
      </c>
      <c r="I596" s="117">
        <v>42.5</v>
      </c>
      <c r="J596" s="67">
        <v>39083</v>
      </c>
      <c r="K596" s="67">
        <v>39447</v>
      </c>
      <c r="L596" s="7">
        <f>SUMIF('LCA Data'!$B$2:$B$169,"="&amp;raadhus[[#This Row],[LCA Category]],'LCA Data'!$F$2:$F$169)</f>
        <v>0</v>
      </c>
      <c r="M596" s="49">
        <f>raadhus[[#This Row],[Eff. Mass (kg)]]*raadhus[[#This Row],[kg-CO2 Eqv. per kg]]</f>
        <v>0</v>
      </c>
    </row>
    <row r="597" spans="1:13">
      <c r="A597" s="63">
        <v>18.3</v>
      </c>
      <c r="B597" s="46" t="s">
        <v>70</v>
      </c>
      <c r="C597" s="46"/>
      <c r="D597" s="72"/>
      <c r="E597" s="98">
        <v>3</v>
      </c>
      <c r="F597" s="31" t="s">
        <v>652</v>
      </c>
      <c r="G597" s="156">
        <v>1</v>
      </c>
      <c r="H597" s="66">
        <f>raadhus[[#This Row],[Count]]*raadhus[[#This Row],[Conv. Fact.]]</f>
        <v>3</v>
      </c>
      <c r="I597" s="117">
        <v>42</v>
      </c>
      <c r="J597" s="67">
        <v>39083</v>
      </c>
      <c r="K597" s="67">
        <v>39447</v>
      </c>
      <c r="L597" s="7">
        <f>SUMIF('LCA Data'!$B$2:$B$169,"="&amp;raadhus[[#This Row],[LCA Category]],'LCA Data'!$F$2:$F$169)</f>
        <v>0</v>
      </c>
      <c r="M597" s="49">
        <f>raadhus[[#This Row],[Eff. Mass (kg)]]*raadhus[[#This Row],[kg-CO2 Eqv. per kg]]</f>
        <v>0</v>
      </c>
    </row>
    <row r="598" spans="1:13">
      <c r="A598" s="22">
        <v>2460</v>
      </c>
      <c r="B598" s="44" t="s">
        <v>201</v>
      </c>
      <c r="C598" s="44"/>
      <c r="D598" s="22"/>
      <c r="E598" s="100">
        <v>2</v>
      </c>
      <c r="F598" s="65" t="s">
        <v>667</v>
      </c>
      <c r="G598" s="156"/>
      <c r="H598" s="66">
        <f>raadhus[[#This Row],[Count]]*raadhus[[#This Row],[Conv. Fact.]]</f>
        <v>0</v>
      </c>
      <c r="I598" s="117">
        <v>40</v>
      </c>
      <c r="J598" s="67">
        <v>39083</v>
      </c>
      <c r="K598" s="67">
        <v>39447</v>
      </c>
      <c r="L598" s="7">
        <f>SUMIF('LCA Data'!$B$2:$B$169,"="&amp;raadhus[[#This Row],[LCA Category]],'LCA Data'!$F$2:$F$169)</f>
        <v>0</v>
      </c>
      <c r="M598" s="79">
        <f>raadhus[[#This Row],[Eff. Mass (kg)]]*raadhus[[#This Row],[kg-CO2 Eqv. per kg]]</f>
        <v>0</v>
      </c>
    </row>
    <row r="599" spans="1:13">
      <c r="A599" s="63">
        <v>158.19999999999999</v>
      </c>
      <c r="B599" s="46" t="s">
        <v>54</v>
      </c>
      <c r="C599" s="46"/>
      <c r="D599" s="72"/>
      <c r="E599" s="98">
        <v>1</v>
      </c>
      <c r="F599" s="31" t="s">
        <v>657</v>
      </c>
      <c r="G599" s="156"/>
      <c r="H599" s="66">
        <f>raadhus[[#This Row],[Count]]*raadhus[[#This Row],[Conv. Fact.]]</f>
        <v>0</v>
      </c>
      <c r="I599" s="117">
        <v>39</v>
      </c>
      <c r="J599" s="67">
        <v>39083</v>
      </c>
      <c r="K599" s="67">
        <v>39447</v>
      </c>
      <c r="L599" s="7">
        <f>SUMIF('LCA Data'!$B$2:$B$169,"="&amp;raadhus[[#This Row],[LCA Category]],'LCA Data'!$F$2:$F$169)</f>
        <v>0</v>
      </c>
      <c r="M599" s="49">
        <f>raadhus[[#This Row],[Eff. Mass (kg)]]*raadhus[[#This Row],[kg-CO2 Eqv. per kg]]</f>
        <v>0</v>
      </c>
    </row>
    <row r="600" spans="1:13">
      <c r="A600" s="10">
        <v>24767</v>
      </c>
      <c r="B600" s="11" t="s">
        <v>279</v>
      </c>
      <c r="C600" s="11"/>
      <c r="D600" s="34"/>
      <c r="E600" s="78">
        <v>4</v>
      </c>
      <c r="F600" s="31" t="s">
        <v>646</v>
      </c>
      <c r="G600" s="156"/>
      <c r="H600" s="66">
        <f>raadhus[[#This Row],[Count]]*raadhus[[#This Row],[Conv. Fact.]]</f>
        <v>0</v>
      </c>
      <c r="I600" s="114">
        <v>38</v>
      </c>
      <c r="J600" s="67">
        <v>39083</v>
      </c>
      <c r="K600" s="67">
        <v>39447</v>
      </c>
      <c r="L600" s="7">
        <f>SUMIF('LCA Data'!$B$2:$B$169,"="&amp;raadhus[[#This Row],[LCA Category]],'LCA Data'!$F$2:$F$169)</f>
        <v>0</v>
      </c>
      <c r="M600" s="79">
        <f>raadhus[[#This Row],[Eff. Mass (kg)]]*raadhus[[#This Row],[kg-CO2 Eqv. per kg]]</f>
        <v>0</v>
      </c>
    </row>
    <row r="601" spans="1:13">
      <c r="A601" s="10">
        <v>24451</v>
      </c>
      <c r="B601" s="11" t="s">
        <v>266</v>
      </c>
      <c r="C601" s="11"/>
      <c r="D601" s="34"/>
      <c r="E601" s="78">
        <v>1</v>
      </c>
      <c r="F601" s="31" t="s">
        <v>644</v>
      </c>
      <c r="G601" s="156"/>
      <c r="H601" s="66">
        <f>raadhus[[#This Row],[Count]]*raadhus[[#This Row],[Conv. Fact.]]</f>
        <v>0</v>
      </c>
      <c r="I601" s="114">
        <v>37.5</v>
      </c>
      <c r="J601" s="67">
        <v>39083</v>
      </c>
      <c r="K601" s="67">
        <v>39447</v>
      </c>
      <c r="L601" s="7">
        <f>SUMIF('LCA Data'!$B$2:$B$169,"="&amp;raadhus[[#This Row],[LCA Category]],'LCA Data'!$F$2:$F$169)</f>
        <v>0</v>
      </c>
      <c r="M601" s="79">
        <f>raadhus[[#This Row],[Eff. Mass (kg)]]*raadhus[[#This Row],[kg-CO2 Eqv. per kg]]</f>
        <v>0</v>
      </c>
    </row>
    <row r="602" spans="1:13">
      <c r="A602" s="63">
        <v>156.19999999999999</v>
      </c>
      <c r="B602" s="46" t="s">
        <v>52</v>
      </c>
      <c r="C602" s="46"/>
      <c r="D602" s="72"/>
      <c r="E602" s="98">
        <v>1</v>
      </c>
      <c r="F602" s="31" t="s">
        <v>657</v>
      </c>
      <c r="G602" s="156"/>
      <c r="H602" s="66">
        <f>raadhus[[#This Row],[Count]]*raadhus[[#This Row],[Conv. Fact.]]</f>
        <v>0</v>
      </c>
      <c r="I602" s="117">
        <v>35</v>
      </c>
      <c r="J602" s="67">
        <v>39083</v>
      </c>
      <c r="K602" s="67">
        <v>39447</v>
      </c>
      <c r="L602" s="7">
        <f>SUMIF('LCA Data'!$B$2:$B$169,"="&amp;raadhus[[#This Row],[LCA Category]],'LCA Data'!$F$2:$F$169)</f>
        <v>0</v>
      </c>
      <c r="M602" s="49">
        <f>raadhus[[#This Row],[Eff. Mass (kg)]]*raadhus[[#This Row],[kg-CO2 Eqv. per kg]]</f>
        <v>0</v>
      </c>
    </row>
    <row r="603" spans="1:13">
      <c r="A603" s="10">
        <v>53140</v>
      </c>
      <c r="B603" s="11" t="s">
        <v>360</v>
      </c>
      <c r="C603" s="11"/>
      <c r="D603" s="34"/>
      <c r="E603" s="78">
        <v>1</v>
      </c>
      <c r="F603" s="31" t="s">
        <v>647</v>
      </c>
      <c r="G603" s="156"/>
      <c r="H603" s="66">
        <f>raadhus[[#This Row],[Count]]*raadhus[[#This Row],[Conv. Fact.]]</f>
        <v>0</v>
      </c>
      <c r="I603" s="114">
        <v>33.020000000000003</v>
      </c>
      <c r="J603" s="67">
        <v>39083</v>
      </c>
      <c r="K603" s="67">
        <v>39447</v>
      </c>
      <c r="L603" s="7">
        <f>SUMIF('LCA Data'!$B$2:$B$169,"="&amp;raadhus[[#This Row],[LCA Category]],'LCA Data'!$F$2:$F$169)</f>
        <v>0</v>
      </c>
      <c r="M603" s="79">
        <f>raadhus[[#This Row],[Eff. Mass (kg)]]*raadhus[[#This Row],[kg-CO2 Eqv. per kg]]</f>
        <v>0</v>
      </c>
    </row>
    <row r="604" spans="1:13">
      <c r="A604" s="10">
        <v>62150</v>
      </c>
      <c r="B604" s="11" t="s">
        <v>431</v>
      </c>
      <c r="C604" s="11"/>
      <c r="D604" s="34"/>
      <c r="E604" s="78">
        <v>9</v>
      </c>
      <c r="F604" s="31" t="s">
        <v>642</v>
      </c>
      <c r="G604" s="156">
        <v>0.05</v>
      </c>
      <c r="H604" s="66">
        <f>raadhus[[#This Row],[Count]]*raadhus[[#This Row],[Conv. Fact.]]</f>
        <v>0.45</v>
      </c>
      <c r="I604" s="114">
        <v>31.67</v>
      </c>
      <c r="J604" s="67">
        <v>39083</v>
      </c>
      <c r="K604" s="67">
        <v>39447</v>
      </c>
      <c r="L604" s="7">
        <f>SUMIF('LCA Data'!$B$2:$B$169,"="&amp;raadhus[[#This Row],[LCA Category]],'LCA Data'!$F$2:$F$169)</f>
        <v>0</v>
      </c>
      <c r="M604" s="79">
        <f>raadhus[[#This Row],[Eff. Mass (kg)]]*raadhus[[#This Row],[kg-CO2 Eqv. per kg]]</f>
        <v>0</v>
      </c>
    </row>
    <row r="605" spans="1:13">
      <c r="A605" s="10">
        <v>91170</v>
      </c>
      <c r="B605" s="11" t="s">
        <v>552</v>
      </c>
      <c r="C605" s="11"/>
      <c r="D605" s="34"/>
      <c r="E605" s="78">
        <v>2</v>
      </c>
      <c r="F605" s="31" t="s">
        <v>643</v>
      </c>
      <c r="G605" s="156">
        <v>1</v>
      </c>
      <c r="H605" s="66">
        <f>raadhus[[#This Row],[Count]]*raadhus[[#This Row],[Conv. Fact.]]</f>
        <v>2</v>
      </c>
      <c r="I605" s="114">
        <v>31.28</v>
      </c>
      <c r="J605" s="67">
        <v>39083</v>
      </c>
      <c r="K605" s="67">
        <v>39447</v>
      </c>
      <c r="L605" s="7">
        <f>SUMIF('LCA Data'!$B$2:$B$169,"="&amp;raadhus[[#This Row],[LCA Category]],'LCA Data'!$F$2:$F$169)</f>
        <v>0</v>
      </c>
      <c r="M605" s="79">
        <f>raadhus[[#This Row],[Eff. Mass (kg)]]*raadhus[[#This Row],[kg-CO2 Eqv. per kg]]</f>
        <v>0</v>
      </c>
    </row>
    <row r="606" spans="1:13">
      <c r="A606" s="63">
        <v>191.3</v>
      </c>
      <c r="B606" s="46" t="s">
        <v>72</v>
      </c>
      <c r="C606" s="46"/>
      <c r="D606" s="72"/>
      <c r="E606" s="98">
        <v>2</v>
      </c>
      <c r="F606" s="31" t="s">
        <v>658</v>
      </c>
      <c r="G606" s="156"/>
      <c r="H606" s="66">
        <f>raadhus[[#This Row],[Count]]*raadhus[[#This Row],[Conv. Fact.]]</f>
        <v>0</v>
      </c>
      <c r="I606" s="117">
        <v>30</v>
      </c>
      <c r="J606" s="67">
        <v>39083</v>
      </c>
      <c r="K606" s="67">
        <v>39447</v>
      </c>
      <c r="L606" s="7">
        <f>SUMIF('LCA Data'!$B$2:$B$169,"="&amp;raadhus[[#This Row],[LCA Category]],'LCA Data'!$F$2:$F$169)</f>
        <v>0</v>
      </c>
      <c r="M606" s="49">
        <f>raadhus[[#This Row],[Eff. Mass (kg)]]*raadhus[[#This Row],[kg-CO2 Eqv. per kg]]</f>
        <v>0</v>
      </c>
    </row>
    <row r="607" spans="1:13">
      <c r="A607" s="10">
        <v>57425</v>
      </c>
      <c r="B607" s="11" t="s">
        <v>392</v>
      </c>
      <c r="C607" s="11"/>
      <c r="D607" s="34"/>
      <c r="E607" s="78">
        <v>2</v>
      </c>
      <c r="F607" s="31" t="s">
        <v>643</v>
      </c>
      <c r="G607" s="156">
        <v>1</v>
      </c>
      <c r="H607" s="66">
        <f>raadhus[[#This Row],[Count]]*raadhus[[#This Row],[Conv. Fact.]]</f>
        <v>2</v>
      </c>
      <c r="I607" s="114">
        <v>29.32</v>
      </c>
      <c r="J607" s="67">
        <v>39083</v>
      </c>
      <c r="K607" s="67">
        <v>39447</v>
      </c>
      <c r="L607" s="7">
        <f>SUMIF('LCA Data'!$B$2:$B$169,"="&amp;raadhus[[#This Row],[LCA Category]],'LCA Data'!$F$2:$F$169)</f>
        <v>0</v>
      </c>
      <c r="M607" s="79">
        <f>raadhus[[#This Row],[Eff. Mass (kg)]]*raadhus[[#This Row],[kg-CO2 Eqv. per kg]]</f>
        <v>0</v>
      </c>
    </row>
    <row r="608" spans="1:13">
      <c r="A608" s="10">
        <v>53001</v>
      </c>
      <c r="B608" s="11" t="s">
        <v>353</v>
      </c>
      <c r="C608" s="11"/>
      <c r="D608" s="34"/>
      <c r="E608" s="78">
        <v>2</v>
      </c>
      <c r="F608" s="31" t="s">
        <v>631</v>
      </c>
      <c r="G608" s="156">
        <v>0.93500000000000005</v>
      </c>
      <c r="H608" s="66">
        <f>raadhus[[#This Row],[Count]]*raadhus[[#This Row],[Conv. Fact.]]</f>
        <v>1.87</v>
      </c>
      <c r="I608" s="114">
        <v>28.05</v>
      </c>
      <c r="J608" s="67">
        <v>39083</v>
      </c>
      <c r="K608" s="67">
        <v>39447</v>
      </c>
      <c r="L608" s="7">
        <f>SUMIF('LCA Data'!$B$2:$B$169,"="&amp;raadhus[[#This Row],[LCA Category]],'LCA Data'!$F$2:$F$169)</f>
        <v>0</v>
      </c>
      <c r="M608" s="79">
        <f>raadhus[[#This Row],[Eff. Mass (kg)]]*raadhus[[#This Row],[kg-CO2 Eqv. per kg]]</f>
        <v>0</v>
      </c>
    </row>
    <row r="609" spans="1:13">
      <c r="A609" s="10">
        <v>73080</v>
      </c>
      <c r="B609" s="11" t="s">
        <v>464</v>
      </c>
      <c r="C609" s="11"/>
      <c r="D609" s="34"/>
      <c r="E609" s="78">
        <v>5</v>
      </c>
      <c r="F609" s="31" t="s">
        <v>643</v>
      </c>
      <c r="G609" s="156">
        <v>1</v>
      </c>
      <c r="H609" s="66">
        <f>raadhus[[#This Row],[Count]]*raadhus[[#This Row],[Conv. Fact.]]</f>
        <v>5</v>
      </c>
      <c r="I609" s="114">
        <v>27.45</v>
      </c>
      <c r="J609" s="67">
        <v>39083</v>
      </c>
      <c r="K609" s="67">
        <v>39447</v>
      </c>
      <c r="L609" s="7">
        <f>SUMIF('LCA Data'!$B$2:$B$169,"="&amp;raadhus[[#This Row],[LCA Category]],'LCA Data'!$F$2:$F$169)</f>
        <v>0</v>
      </c>
      <c r="M609" s="79">
        <f>raadhus[[#This Row],[Eff. Mass (kg)]]*raadhus[[#This Row],[kg-CO2 Eqv. per kg]]</f>
        <v>0</v>
      </c>
    </row>
    <row r="610" spans="1:13">
      <c r="A610" s="63">
        <v>301.2</v>
      </c>
      <c r="B610" s="46" t="s">
        <v>92</v>
      </c>
      <c r="C610" s="46"/>
      <c r="D610" s="72"/>
      <c r="E610" s="98">
        <v>1</v>
      </c>
      <c r="F610" s="31" t="s">
        <v>651</v>
      </c>
      <c r="G610" s="156"/>
      <c r="H610" s="66">
        <f>raadhus[[#This Row],[Count]]*raadhus[[#This Row],[Conv. Fact.]]</f>
        <v>0</v>
      </c>
      <c r="I610" s="117">
        <v>26</v>
      </c>
      <c r="J610" s="67">
        <v>39083</v>
      </c>
      <c r="K610" s="67">
        <v>39447</v>
      </c>
      <c r="L610" s="7">
        <f>SUMIF('LCA Data'!$B$2:$B$169,"="&amp;raadhus[[#This Row],[LCA Category]],'LCA Data'!$F$2:$F$169)</f>
        <v>0</v>
      </c>
      <c r="M610" s="49">
        <f>raadhus[[#This Row],[Eff. Mass (kg)]]*raadhus[[#This Row],[kg-CO2 Eqv. per kg]]</f>
        <v>0</v>
      </c>
    </row>
    <row r="611" spans="1:13">
      <c r="A611" s="10">
        <v>73110</v>
      </c>
      <c r="B611" s="11" t="s">
        <v>467</v>
      </c>
      <c r="C611" s="11"/>
      <c r="D611" s="34"/>
      <c r="E611" s="78">
        <v>5</v>
      </c>
      <c r="F611" s="31" t="s">
        <v>643</v>
      </c>
      <c r="G611" s="156">
        <v>1</v>
      </c>
      <c r="H611" s="66">
        <f>raadhus[[#This Row],[Count]]*raadhus[[#This Row],[Conv. Fact.]]</f>
        <v>5</v>
      </c>
      <c r="I611" s="114">
        <v>25.71</v>
      </c>
      <c r="J611" s="67">
        <v>39083</v>
      </c>
      <c r="K611" s="67">
        <v>39447</v>
      </c>
      <c r="L611" s="7">
        <f>SUMIF('LCA Data'!$B$2:$B$169,"="&amp;raadhus[[#This Row],[LCA Category]],'LCA Data'!$F$2:$F$169)</f>
        <v>0</v>
      </c>
      <c r="M611" s="79">
        <f>raadhus[[#This Row],[Eff. Mass (kg)]]*raadhus[[#This Row],[kg-CO2 Eqv. per kg]]</f>
        <v>0</v>
      </c>
    </row>
    <row r="612" spans="1:13">
      <c r="A612" s="10">
        <v>23451</v>
      </c>
      <c r="B612" s="11" t="s">
        <v>257</v>
      </c>
      <c r="C612" s="11"/>
      <c r="D612" s="34"/>
      <c r="E612" s="78">
        <v>2</v>
      </c>
      <c r="F612" s="31" t="s">
        <v>642</v>
      </c>
      <c r="G612" s="156"/>
      <c r="H612" s="66">
        <f>raadhus[[#This Row],[Count]]*raadhus[[#This Row],[Conv. Fact.]]</f>
        <v>0</v>
      </c>
      <c r="I612" s="114">
        <v>25.18</v>
      </c>
      <c r="J612" s="67">
        <v>39083</v>
      </c>
      <c r="K612" s="67">
        <v>39447</v>
      </c>
      <c r="L612" s="7">
        <f>SUMIF('LCA Data'!$B$2:$B$169,"="&amp;raadhus[[#This Row],[LCA Category]],'LCA Data'!$F$2:$F$169)</f>
        <v>0</v>
      </c>
      <c r="M612" s="79">
        <f>raadhus[[#This Row],[Eff. Mass (kg)]]*raadhus[[#This Row],[kg-CO2 Eqv. per kg]]</f>
        <v>0</v>
      </c>
    </row>
    <row r="613" spans="1:13">
      <c r="A613" s="10">
        <v>23101</v>
      </c>
      <c r="B613" s="11" t="s">
        <v>255</v>
      </c>
      <c r="C613" s="11"/>
      <c r="D613" s="34"/>
      <c r="E613" s="78">
        <v>4</v>
      </c>
      <c r="F613" s="31" t="s">
        <v>634</v>
      </c>
      <c r="G613" s="156"/>
      <c r="H613" s="66">
        <f>raadhus[[#This Row],[Count]]*raadhus[[#This Row],[Conv. Fact.]]</f>
        <v>0</v>
      </c>
      <c r="I613" s="114">
        <v>24.97</v>
      </c>
      <c r="J613" s="67">
        <v>39083</v>
      </c>
      <c r="K613" s="67">
        <v>39447</v>
      </c>
      <c r="L613" s="7">
        <f>SUMIF('LCA Data'!$B$2:$B$169,"="&amp;raadhus[[#This Row],[LCA Category]],'LCA Data'!$F$2:$F$169)</f>
        <v>0</v>
      </c>
      <c r="M613" s="79">
        <f>raadhus[[#This Row],[Eff. Mass (kg)]]*raadhus[[#This Row],[kg-CO2 Eqv. per kg]]</f>
        <v>0</v>
      </c>
    </row>
    <row r="614" spans="1:13">
      <c r="A614" s="10">
        <v>57452</v>
      </c>
      <c r="B614" s="11" t="s">
        <v>393</v>
      </c>
      <c r="C614" s="11"/>
      <c r="D614" s="34"/>
      <c r="E614" s="78">
        <v>1</v>
      </c>
      <c r="F614" s="31" t="s">
        <v>643</v>
      </c>
      <c r="G614" s="156">
        <v>0.5</v>
      </c>
      <c r="H614" s="66">
        <f>raadhus[[#This Row],[Count]]*raadhus[[#This Row],[Conv. Fact.]]</f>
        <v>0.5</v>
      </c>
      <c r="I614" s="114">
        <v>23.2</v>
      </c>
      <c r="J614" s="67">
        <v>39083</v>
      </c>
      <c r="K614" s="67">
        <v>39447</v>
      </c>
      <c r="L614" s="7">
        <f>SUMIF('LCA Data'!$B$2:$B$169,"="&amp;raadhus[[#This Row],[LCA Category]],'LCA Data'!$F$2:$F$169)</f>
        <v>0</v>
      </c>
      <c r="M614" s="79">
        <f>raadhus[[#This Row],[Eff. Mass (kg)]]*raadhus[[#This Row],[kg-CO2 Eqv. per kg]]</f>
        <v>0</v>
      </c>
    </row>
    <row r="615" spans="1:13">
      <c r="A615" s="22">
        <v>1410</v>
      </c>
      <c r="B615" s="44" t="s">
        <v>192</v>
      </c>
      <c r="C615" s="44"/>
      <c r="D615" s="22"/>
      <c r="E615" s="100">
        <v>1</v>
      </c>
      <c r="F615" s="65" t="s">
        <v>667</v>
      </c>
      <c r="G615" s="156">
        <v>1</v>
      </c>
      <c r="H615" s="66">
        <f>raadhus[[#This Row],[Count]]*raadhus[[#This Row],[Conv. Fact.]]</f>
        <v>1</v>
      </c>
      <c r="I615" s="117">
        <v>23</v>
      </c>
      <c r="J615" s="67">
        <v>39083</v>
      </c>
      <c r="K615" s="67">
        <v>39447</v>
      </c>
      <c r="L615" s="7">
        <f>SUMIF('LCA Data'!$B$2:$B$169,"="&amp;raadhus[[#This Row],[LCA Category]],'LCA Data'!$F$2:$F$169)</f>
        <v>0</v>
      </c>
      <c r="M615" s="79">
        <f>raadhus[[#This Row],[Eff. Mass (kg)]]*raadhus[[#This Row],[kg-CO2 Eqv. per kg]]</f>
        <v>0</v>
      </c>
    </row>
    <row r="616" spans="1:13">
      <c r="A616" s="10">
        <v>28004</v>
      </c>
      <c r="B616" s="11" t="s">
        <v>292</v>
      </c>
      <c r="C616" s="11"/>
      <c r="D616" s="34"/>
      <c r="E616" s="78">
        <v>2</v>
      </c>
      <c r="F616" s="31" t="s">
        <v>643</v>
      </c>
      <c r="G616" s="156"/>
      <c r="H616" s="66">
        <f>raadhus[[#This Row],[Count]]*raadhus[[#This Row],[Conv. Fact.]]</f>
        <v>0</v>
      </c>
      <c r="I616" s="114">
        <v>22.5</v>
      </c>
      <c r="J616" s="67">
        <v>39083</v>
      </c>
      <c r="K616" s="67">
        <v>39447</v>
      </c>
      <c r="L616" s="7">
        <f>SUMIF('LCA Data'!$B$2:$B$169,"="&amp;raadhus[[#This Row],[LCA Category]],'LCA Data'!$F$2:$F$169)</f>
        <v>0</v>
      </c>
      <c r="M616" s="79">
        <f>raadhus[[#This Row],[Eff. Mass (kg)]]*raadhus[[#This Row],[kg-CO2 Eqv. per kg]]</f>
        <v>0</v>
      </c>
    </row>
    <row r="617" spans="1:13">
      <c r="A617" s="10">
        <v>51186</v>
      </c>
      <c r="B617" s="11" t="s">
        <v>352</v>
      </c>
      <c r="C617" s="11"/>
      <c r="D617" s="34"/>
      <c r="E617" s="78">
        <v>1</v>
      </c>
      <c r="F617" s="31" t="s">
        <v>635</v>
      </c>
      <c r="G617" s="156"/>
      <c r="H617" s="66">
        <f>raadhus[[#This Row],[Count]]*raadhus[[#This Row],[Conv. Fact.]]</f>
        <v>0</v>
      </c>
      <c r="I617" s="114">
        <v>20.82</v>
      </c>
      <c r="J617" s="67">
        <v>39083</v>
      </c>
      <c r="K617" s="67">
        <v>39447</v>
      </c>
      <c r="L617" s="7">
        <f>SUMIF('LCA Data'!$B$2:$B$169,"="&amp;raadhus[[#This Row],[LCA Category]],'LCA Data'!$F$2:$F$169)</f>
        <v>0</v>
      </c>
      <c r="M617" s="79">
        <f>raadhus[[#This Row],[Eff. Mass (kg)]]*raadhus[[#This Row],[kg-CO2 Eqv. per kg]]</f>
        <v>0</v>
      </c>
    </row>
    <row r="618" spans="1:13">
      <c r="A618" s="10">
        <v>28006</v>
      </c>
      <c r="B618" s="11" t="s">
        <v>293</v>
      </c>
      <c r="C618" s="11"/>
      <c r="D618" s="34"/>
      <c r="E618" s="78">
        <v>2</v>
      </c>
      <c r="F618" s="31" t="s">
        <v>643</v>
      </c>
      <c r="G618" s="156"/>
      <c r="H618" s="66">
        <f>raadhus[[#This Row],[Count]]*raadhus[[#This Row],[Conv. Fact.]]</f>
        <v>0</v>
      </c>
      <c r="I618" s="114">
        <v>20.5</v>
      </c>
      <c r="J618" s="67">
        <v>39083</v>
      </c>
      <c r="K618" s="67">
        <v>39447</v>
      </c>
      <c r="L618" s="7">
        <f>SUMIF('LCA Data'!$B$2:$B$169,"="&amp;raadhus[[#This Row],[LCA Category]],'LCA Data'!$F$2:$F$169)</f>
        <v>0</v>
      </c>
      <c r="M618" s="79">
        <f>raadhus[[#This Row],[Eff. Mass (kg)]]*raadhus[[#This Row],[kg-CO2 Eqv. per kg]]</f>
        <v>0</v>
      </c>
    </row>
    <row r="619" spans="1:13">
      <c r="A619" s="10">
        <v>70010</v>
      </c>
      <c r="B619" s="11" t="s">
        <v>452</v>
      </c>
      <c r="C619" s="11"/>
      <c r="D619" s="34"/>
      <c r="E619" s="78">
        <v>5</v>
      </c>
      <c r="F619" s="31" t="s">
        <v>634</v>
      </c>
      <c r="G619" s="156">
        <v>1</v>
      </c>
      <c r="H619" s="66">
        <f>raadhus[[#This Row],[Count]]*raadhus[[#This Row],[Conv. Fact.]]</f>
        <v>5</v>
      </c>
      <c r="I619" s="114">
        <v>19.63</v>
      </c>
      <c r="J619" s="67">
        <v>39083</v>
      </c>
      <c r="K619" s="67">
        <v>39447</v>
      </c>
      <c r="L619" s="7">
        <f>SUMIF('LCA Data'!$B$2:$B$169,"="&amp;raadhus[[#This Row],[LCA Category]],'LCA Data'!$F$2:$F$169)</f>
        <v>0</v>
      </c>
      <c r="M619" s="79">
        <f>raadhus[[#This Row],[Eff. Mass (kg)]]*raadhus[[#This Row],[kg-CO2 Eqv. per kg]]</f>
        <v>0</v>
      </c>
    </row>
    <row r="620" spans="1:13">
      <c r="A620" s="63">
        <v>157.19999999999999</v>
      </c>
      <c r="B620" s="46" t="s">
        <v>53</v>
      </c>
      <c r="C620" s="46"/>
      <c r="D620" s="72"/>
      <c r="E620" s="98">
        <v>1</v>
      </c>
      <c r="F620" s="31" t="s">
        <v>657</v>
      </c>
      <c r="G620" s="156"/>
      <c r="H620" s="66">
        <f>raadhus[[#This Row],[Count]]*raadhus[[#This Row],[Conv. Fact.]]</f>
        <v>0</v>
      </c>
      <c r="I620" s="117">
        <v>19</v>
      </c>
      <c r="J620" s="67">
        <v>39083</v>
      </c>
      <c r="K620" s="67">
        <v>39447</v>
      </c>
      <c r="L620" s="7">
        <f>SUMIF('LCA Data'!$B$2:$B$169,"="&amp;raadhus[[#This Row],[LCA Category]],'LCA Data'!$F$2:$F$169)</f>
        <v>0</v>
      </c>
      <c r="M620" s="49">
        <f>raadhus[[#This Row],[Eff. Mass (kg)]]*raadhus[[#This Row],[kg-CO2 Eqv. per kg]]</f>
        <v>0</v>
      </c>
    </row>
    <row r="621" spans="1:13">
      <c r="A621" s="10">
        <v>73160</v>
      </c>
      <c r="B621" s="11" t="s">
        <v>469</v>
      </c>
      <c r="C621" s="11"/>
      <c r="D621" s="34"/>
      <c r="E621" s="78">
        <v>4</v>
      </c>
      <c r="F621" s="31" t="s">
        <v>643</v>
      </c>
      <c r="G621" s="156">
        <v>0.5</v>
      </c>
      <c r="H621" s="66">
        <f>raadhus[[#This Row],[Count]]*raadhus[[#This Row],[Conv. Fact.]]</f>
        <v>2</v>
      </c>
      <c r="I621" s="114">
        <v>17.68</v>
      </c>
      <c r="J621" s="67">
        <v>39083</v>
      </c>
      <c r="K621" s="67">
        <v>39447</v>
      </c>
      <c r="L621" s="7">
        <f>SUMIF('LCA Data'!$B$2:$B$169,"="&amp;raadhus[[#This Row],[LCA Category]],'LCA Data'!$F$2:$F$169)</f>
        <v>0</v>
      </c>
      <c r="M621" s="79">
        <f>raadhus[[#This Row],[Eff. Mass (kg)]]*raadhus[[#This Row],[kg-CO2 Eqv. per kg]]</f>
        <v>0</v>
      </c>
    </row>
    <row r="622" spans="1:13">
      <c r="A622" s="63">
        <v>183.2</v>
      </c>
      <c r="B622" s="46" t="s">
        <v>64</v>
      </c>
      <c r="C622" s="46"/>
      <c r="D622" s="72"/>
      <c r="E622" s="98">
        <v>2</v>
      </c>
      <c r="F622" s="31" t="s">
        <v>651</v>
      </c>
      <c r="G622" s="156"/>
      <c r="H622" s="66">
        <f>raadhus[[#This Row],[Count]]*raadhus[[#This Row],[Conv. Fact.]]</f>
        <v>0</v>
      </c>
      <c r="I622" s="117">
        <v>17.5</v>
      </c>
      <c r="J622" s="67">
        <v>39083</v>
      </c>
      <c r="K622" s="67">
        <v>39447</v>
      </c>
      <c r="L622" s="7">
        <f>SUMIF('LCA Data'!$B$2:$B$169,"="&amp;raadhus[[#This Row],[LCA Category]],'LCA Data'!$F$2:$F$169)</f>
        <v>0</v>
      </c>
      <c r="M622" s="49">
        <f>raadhus[[#This Row],[Eff. Mass (kg)]]*raadhus[[#This Row],[kg-CO2 Eqv. per kg]]</f>
        <v>0</v>
      </c>
    </row>
    <row r="623" spans="1:13">
      <c r="A623" s="63">
        <v>47.2</v>
      </c>
      <c r="B623" s="46" t="s">
        <v>115</v>
      </c>
      <c r="C623" s="46"/>
      <c r="D623" s="72"/>
      <c r="E623" s="98">
        <v>4</v>
      </c>
      <c r="F623" s="31" t="s">
        <v>655</v>
      </c>
      <c r="G623" s="156"/>
      <c r="H623" s="66">
        <f>raadhus[[#This Row],[Count]]*raadhus[[#This Row],[Conv. Fact.]]</f>
        <v>0</v>
      </c>
      <c r="I623" s="117">
        <v>16</v>
      </c>
      <c r="J623" s="67">
        <v>39083</v>
      </c>
      <c r="K623" s="67">
        <v>39447</v>
      </c>
      <c r="L623" s="7">
        <f>SUMIF('LCA Data'!$B$2:$B$169,"="&amp;raadhus[[#This Row],[LCA Category]],'LCA Data'!$F$2:$F$169)</f>
        <v>0</v>
      </c>
      <c r="M623" s="49">
        <f>raadhus[[#This Row],[Eff. Mass (kg)]]*raadhus[[#This Row],[kg-CO2 Eqv. per kg]]</f>
        <v>0</v>
      </c>
    </row>
    <row r="624" spans="1:13">
      <c r="A624" s="10">
        <v>24515</v>
      </c>
      <c r="B624" s="11" t="s">
        <v>270</v>
      </c>
      <c r="C624" s="11"/>
      <c r="D624" s="34"/>
      <c r="E624" s="78">
        <v>1</v>
      </c>
      <c r="F624" s="31" t="s">
        <v>645</v>
      </c>
      <c r="G624" s="156">
        <v>7.4999999999999997E-2</v>
      </c>
      <c r="H624" s="66">
        <f>raadhus[[#This Row],[Count]]*raadhus[[#This Row],[Conv. Fact.]]</f>
        <v>7.4999999999999997E-2</v>
      </c>
      <c r="I624" s="114">
        <v>15.75</v>
      </c>
      <c r="J624" s="67">
        <v>39083</v>
      </c>
      <c r="K624" s="67">
        <v>39447</v>
      </c>
      <c r="L624" s="7">
        <f>SUMIF('LCA Data'!$B$2:$B$169,"="&amp;raadhus[[#This Row],[LCA Category]],'LCA Data'!$F$2:$F$169)</f>
        <v>0</v>
      </c>
      <c r="M624" s="79">
        <f>raadhus[[#This Row],[Eff. Mass (kg)]]*raadhus[[#This Row],[kg-CO2 Eqv. per kg]]</f>
        <v>0</v>
      </c>
    </row>
    <row r="625" spans="1:13">
      <c r="A625" s="10">
        <v>24608</v>
      </c>
      <c r="B625" s="11" t="s">
        <v>273</v>
      </c>
      <c r="C625" s="11"/>
      <c r="D625" s="34"/>
      <c r="E625" s="78">
        <v>1</v>
      </c>
      <c r="F625" s="31" t="s">
        <v>643</v>
      </c>
      <c r="G625" s="156">
        <v>2</v>
      </c>
      <c r="H625" s="66">
        <f>raadhus[[#This Row],[Count]]*raadhus[[#This Row],[Conv. Fact.]]</f>
        <v>2</v>
      </c>
      <c r="I625" s="114">
        <v>15.65</v>
      </c>
      <c r="J625" s="67">
        <v>39083</v>
      </c>
      <c r="K625" s="67">
        <v>39447</v>
      </c>
      <c r="L625" s="7">
        <f>SUMIF('LCA Data'!$B$2:$B$169,"="&amp;raadhus[[#This Row],[LCA Category]],'LCA Data'!$F$2:$F$169)</f>
        <v>0</v>
      </c>
      <c r="M625" s="79">
        <f>raadhus[[#This Row],[Eff. Mass (kg)]]*raadhus[[#This Row],[kg-CO2 Eqv. per kg]]</f>
        <v>0</v>
      </c>
    </row>
    <row r="626" spans="1:13">
      <c r="A626" s="63">
        <v>27.2</v>
      </c>
      <c r="B626" s="46" t="s">
        <v>87</v>
      </c>
      <c r="C626" s="46"/>
      <c r="D626" s="72"/>
      <c r="E626" s="98">
        <v>1</v>
      </c>
      <c r="F626" s="31" t="s">
        <v>655</v>
      </c>
      <c r="G626" s="156"/>
      <c r="H626" s="66">
        <f>raadhus[[#This Row],[Count]]*raadhus[[#This Row],[Conv. Fact.]]</f>
        <v>0</v>
      </c>
      <c r="I626" s="117">
        <v>12</v>
      </c>
      <c r="J626" s="67">
        <v>39083</v>
      </c>
      <c r="K626" s="67">
        <v>39447</v>
      </c>
      <c r="L626" s="7">
        <f>SUMIF('LCA Data'!$B$2:$B$169,"="&amp;raadhus[[#This Row],[LCA Category]],'LCA Data'!$F$2:$F$169)</f>
        <v>0</v>
      </c>
      <c r="M626" s="49">
        <f>raadhus[[#This Row],[Eff. Mass (kg)]]*raadhus[[#This Row],[kg-CO2 Eqv. per kg]]</f>
        <v>0</v>
      </c>
    </row>
    <row r="627" spans="1:13">
      <c r="A627" s="63">
        <v>109.3</v>
      </c>
      <c r="B627" s="46" t="s">
        <v>29</v>
      </c>
      <c r="C627" s="46"/>
      <c r="D627" s="72"/>
      <c r="E627" s="98">
        <v>0.2</v>
      </c>
      <c r="F627" s="31" t="s">
        <v>652</v>
      </c>
      <c r="G627" s="156">
        <v>1</v>
      </c>
      <c r="H627" s="66">
        <f>raadhus[[#This Row],[Count]]*raadhus[[#This Row],[Conv. Fact.]]</f>
        <v>0.2</v>
      </c>
      <c r="I627" s="117">
        <v>3.2</v>
      </c>
      <c r="J627" s="67">
        <v>39083</v>
      </c>
      <c r="K627" s="67">
        <v>39447</v>
      </c>
      <c r="L627" s="7">
        <f>SUMIF('LCA Data'!$B$2:$B$169,"="&amp;raadhus[[#This Row],[LCA Category]],'LCA Data'!$F$2:$F$169)</f>
        <v>0</v>
      </c>
      <c r="M627" s="49">
        <f>raadhus[[#This Row],[Eff. Mass (kg)]]*raadhus[[#This Row],[kg-CO2 Eqv. per kg]]</f>
        <v>0</v>
      </c>
    </row>
    <row r="628" spans="1:13">
      <c r="A628" s="19">
        <v>7800</v>
      </c>
      <c r="B628" s="70" t="s">
        <v>808</v>
      </c>
      <c r="C628" s="70"/>
      <c r="D628" s="71"/>
      <c r="E628" s="99">
        <v>56</v>
      </c>
      <c r="F628" s="32" t="s">
        <v>637</v>
      </c>
      <c r="G628" s="156">
        <v>1</v>
      </c>
      <c r="H628" s="66">
        <f>raadhus[[#This Row],[Count]]*raadhus[[#This Row],[Conv. Fact.]]</f>
        <v>56</v>
      </c>
      <c r="I628" s="116">
        <v>0</v>
      </c>
      <c r="J628" s="67">
        <v>39109</v>
      </c>
      <c r="K628" s="67">
        <v>39475</v>
      </c>
      <c r="L628" s="7">
        <f>SUMIF('LCA Data'!$B$2:$B$169,"="&amp;raadhus[[#This Row],[LCA Category]],'LCA Data'!$F$2:$F$169)</f>
        <v>0</v>
      </c>
      <c r="M628" s="79">
        <f>raadhus[[#This Row],[Eff. Mass (kg)]]*raadhus[[#This Row],[kg-CO2 Eqv. per kg]]</f>
        <v>0</v>
      </c>
    </row>
    <row r="629" spans="1:13">
      <c r="A629" s="19">
        <v>3590</v>
      </c>
      <c r="B629" s="70" t="s">
        <v>744</v>
      </c>
      <c r="C629" s="70"/>
      <c r="D629" s="71"/>
      <c r="E629" s="99">
        <v>51.4</v>
      </c>
      <c r="F629" s="32" t="s">
        <v>637</v>
      </c>
      <c r="G629" s="156">
        <v>1</v>
      </c>
      <c r="H629" s="66">
        <f>raadhus[[#This Row],[Count]]*raadhus[[#This Row],[Conv. Fact.]]</f>
        <v>51.4</v>
      </c>
      <c r="I629" s="116">
        <v>0</v>
      </c>
      <c r="J629" s="67">
        <v>39109</v>
      </c>
      <c r="K629" s="67">
        <v>39475</v>
      </c>
      <c r="L629" s="7">
        <f>SUMIF('LCA Data'!$B$2:$B$169,"="&amp;raadhus[[#This Row],[LCA Category]],'LCA Data'!$F$2:$F$169)</f>
        <v>0</v>
      </c>
      <c r="M629" s="79">
        <f>raadhus[[#This Row],[Eff. Mass (kg)]]*raadhus[[#This Row],[kg-CO2 Eqv. per kg]]</f>
        <v>0</v>
      </c>
    </row>
    <row r="630" spans="1:13">
      <c r="A630" s="19">
        <v>4300</v>
      </c>
      <c r="B630" s="70" t="s">
        <v>750</v>
      </c>
      <c r="C630" s="70"/>
      <c r="D630" s="71"/>
      <c r="E630" s="99">
        <v>49.3</v>
      </c>
      <c r="F630" s="32" t="s">
        <v>637</v>
      </c>
      <c r="G630" s="156">
        <v>1</v>
      </c>
      <c r="H630" s="66">
        <f>raadhus[[#This Row],[Count]]*raadhus[[#This Row],[Conv. Fact.]]</f>
        <v>49.3</v>
      </c>
      <c r="I630" s="116">
        <v>0</v>
      </c>
      <c r="J630" s="67">
        <v>39109</v>
      </c>
      <c r="K630" s="67">
        <v>39475</v>
      </c>
      <c r="L630" s="7">
        <f>SUMIF('LCA Data'!$B$2:$B$169,"="&amp;raadhus[[#This Row],[LCA Category]],'LCA Data'!$F$2:$F$169)</f>
        <v>0</v>
      </c>
      <c r="M630" s="79">
        <f>raadhus[[#This Row],[Eff. Mass (kg)]]*raadhus[[#This Row],[kg-CO2 Eqv. per kg]]</f>
        <v>0</v>
      </c>
    </row>
    <row r="631" spans="1:13">
      <c r="A631" s="19">
        <v>9110</v>
      </c>
      <c r="B631" s="70" t="s">
        <v>837</v>
      </c>
      <c r="C631" s="70"/>
      <c r="D631" s="71"/>
      <c r="E631" s="99">
        <v>48</v>
      </c>
      <c r="F631" s="32" t="s">
        <v>637</v>
      </c>
      <c r="G631" s="156">
        <v>1</v>
      </c>
      <c r="H631" s="66">
        <f>raadhus[[#This Row],[Count]]*raadhus[[#This Row],[Conv. Fact.]]</f>
        <v>48</v>
      </c>
      <c r="I631" s="116">
        <v>0</v>
      </c>
      <c r="J631" s="67">
        <v>39109</v>
      </c>
      <c r="K631" s="67">
        <v>39475</v>
      </c>
      <c r="L631" s="7">
        <f>SUMIF('LCA Data'!$B$2:$B$169,"="&amp;raadhus[[#This Row],[LCA Category]],'LCA Data'!$F$2:$F$169)</f>
        <v>0</v>
      </c>
      <c r="M631" s="79">
        <f>raadhus[[#This Row],[Eff. Mass (kg)]]*raadhus[[#This Row],[kg-CO2 Eqv. per kg]]</f>
        <v>0</v>
      </c>
    </row>
    <row r="632" spans="1:13">
      <c r="A632" s="19">
        <v>7310</v>
      </c>
      <c r="B632" s="70" t="s">
        <v>791</v>
      </c>
      <c r="C632" s="70"/>
      <c r="D632" s="71"/>
      <c r="E632" s="99">
        <v>47.4</v>
      </c>
      <c r="F632" s="32" t="s">
        <v>637</v>
      </c>
      <c r="G632" s="156">
        <v>1</v>
      </c>
      <c r="H632" s="66">
        <f>raadhus[[#This Row],[Count]]*raadhus[[#This Row],[Conv. Fact.]]</f>
        <v>47.4</v>
      </c>
      <c r="I632" s="116">
        <v>0</v>
      </c>
      <c r="J632" s="67">
        <v>39109</v>
      </c>
      <c r="K632" s="67">
        <v>39475</v>
      </c>
      <c r="L632" s="7">
        <f>SUMIF('LCA Data'!$B$2:$B$169,"="&amp;raadhus[[#This Row],[LCA Category]],'LCA Data'!$F$2:$F$169)</f>
        <v>0</v>
      </c>
      <c r="M632" s="79">
        <f>raadhus[[#This Row],[Eff. Mass (kg)]]*raadhus[[#This Row],[kg-CO2 Eqv. per kg]]</f>
        <v>0</v>
      </c>
    </row>
    <row r="633" spans="1:13">
      <c r="A633" s="19">
        <v>7010</v>
      </c>
      <c r="B633" s="70" t="s">
        <v>780</v>
      </c>
      <c r="C633" s="70"/>
      <c r="D633" s="71"/>
      <c r="E633" s="99">
        <v>42.7</v>
      </c>
      <c r="F633" s="32" t="s">
        <v>637</v>
      </c>
      <c r="G633" s="156">
        <v>1</v>
      </c>
      <c r="H633" s="66">
        <f>raadhus[[#This Row],[Count]]*raadhus[[#This Row],[Conv. Fact.]]</f>
        <v>42.7</v>
      </c>
      <c r="I633" s="116">
        <v>0</v>
      </c>
      <c r="J633" s="67">
        <v>39109</v>
      </c>
      <c r="K633" s="67">
        <v>39475</v>
      </c>
      <c r="L633" s="7">
        <f>SUMIF('LCA Data'!$B$2:$B$169,"="&amp;raadhus[[#This Row],[LCA Category]],'LCA Data'!$F$2:$F$169)</f>
        <v>0</v>
      </c>
      <c r="M633" s="79">
        <f>raadhus[[#This Row],[Eff. Mass (kg)]]*raadhus[[#This Row],[kg-CO2 Eqv. per kg]]</f>
        <v>0</v>
      </c>
    </row>
    <row r="634" spans="1:13">
      <c r="A634" s="19">
        <v>4010</v>
      </c>
      <c r="B634" s="70" t="s">
        <v>745</v>
      </c>
      <c r="C634" s="70"/>
      <c r="D634" s="71"/>
      <c r="E634" s="99">
        <v>41.5</v>
      </c>
      <c r="F634" s="32" t="s">
        <v>637</v>
      </c>
      <c r="G634" s="156">
        <v>1</v>
      </c>
      <c r="H634" s="66">
        <f>raadhus[[#This Row],[Count]]*raadhus[[#This Row],[Conv. Fact.]]</f>
        <v>41.5</v>
      </c>
      <c r="I634" s="116">
        <v>0</v>
      </c>
      <c r="J634" s="67">
        <v>39109</v>
      </c>
      <c r="K634" s="67">
        <v>39475</v>
      </c>
      <c r="L634" s="7">
        <f>SUMIF('LCA Data'!$B$2:$B$169,"="&amp;raadhus[[#This Row],[LCA Category]],'LCA Data'!$F$2:$F$169)</f>
        <v>0</v>
      </c>
      <c r="M634" s="79">
        <f>raadhus[[#This Row],[Eff. Mass (kg)]]*raadhus[[#This Row],[kg-CO2 Eqv. per kg]]</f>
        <v>0</v>
      </c>
    </row>
    <row r="635" spans="1:13">
      <c r="A635" s="19">
        <v>8101</v>
      </c>
      <c r="B635" s="70" t="s">
        <v>820</v>
      </c>
      <c r="C635" s="70"/>
      <c r="D635" s="71"/>
      <c r="E635" s="99">
        <v>40</v>
      </c>
      <c r="F635" s="32" t="s">
        <v>637</v>
      </c>
      <c r="G635" s="156">
        <v>1</v>
      </c>
      <c r="H635" s="66">
        <f>raadhus[[#This Row],[Count]]*raadhus[[#This Row],[Conv. Fact.]]</f>
        <v>40</v>
      </c>
      <c r="I635" s="116">
        <v>0</v>
      </c>
      <c r="J635" s="67">
        <v>39109</v>
      </c>
      <c r="K635" s="67">
        <v>39475</v>
      </c>
      <c r="L635" s="7">
        <f>SUMIF('LCA Data'!$B$2:$B$169,"="&amp;raadhus[[#This Row],[LCA Category]],'LCA Data'!$F$2:$F$169)</f>
        <v>0</v>
      </c>
      <c r="M635" s="79">
        <f>raadhus[[#This Row],[Eff. Mass (kg)]]*raadhus[[#This Row],[kg-CO2 Eqv. per kg]]</f>
        <v>0</v>
      </c>
    </row>
    <row r="636" spans="1:13">
      <c r="A636" s="19">
        <v>2360</v>
      </c>
      <c r="B636" s="70" t="s">
        <v>728</v>
      </c>
      <c r="C636" s="70"/>
      <c r="D636" s="71"/>
      <c r="E636" s="99">
        <v>37.4</v>
      </c>
      <c r="F636" s="32" t="s">
        <v>637</v>
      </c>
      <c r="G636" s="156">
        <v>1</v>
      </c>
      <c r="H636" s="66">
        <f>raadhus[[#This Row],[Count]]*raadhus[[#This Row],[Conv. Fact.]]</f>
        <v>37.4</v>
      </c>
      <c r="I636" s="116">
        <v>0</v>
      </c>
      <c r="J636" s="67">
        <v>39109</v>
      </c>
      <c r="K636" s="67">
        <v>39475</v>
      </c>
      <c r="L636" s="7">
        <f>SUMIF('LCA Data'!$B$2:$B$169,"="&amp;raadhus[[#This Row],[LCA Category]],'LCA Data'!$F$2:$F$169)</f>
        <v>0</v>
      </c>
      <c r="M636" s="79">
        <f>raadhus[[#This Row],[Eff. Mass (kg)]]*raadhus[[#This Row],[kg-CO2 Eqv. per kg]]</f>
        <v>0</v>
      </c>
    </row>
    <row r="637" spans="1:13">
      <c r="A637" s="19">
        <v>5110</v>
      </c>
      <c r="B637" s="70" t="s">
        <v>766</v>
      </c>
      <c r="C637" s="70"/>
      <c r="D637" s="71"/>
      <c r="E637" s="99">
        <v>35.799999999999997</v>
      </c>
      <c r="F637" s="32" t="s">
        <v>637</v>
      </c>
      <c r="G637" s="156">
        <v>1</v>
      </c>
      <c r="H637" s="66">
        <f>raadhus[[#This Row],[Count]]*raadhus[[#This Row],[Conv. Fact.]]</f>
        <v>35.799999999999997</v>
      </c>
      <c r="I637" s="116">
        <v>0</v>
      </c>
      <c r="J637" s="67">
        <v>39109</v>
      </c>
      <c r="K637" s="67">
        <v>39475</v>
      </c>
      <c r="L637" s="7">
        <f>SUMIF('LCA Data'!$B$2:$B$169,"="&amp;raadhus[[#This Row],[LCA Category]],'LCA Data'!$F$2:$F$169)</f>
        <v>0</v>
      </c>
      <c r="M637" s="79">
        <f>raadhus[[#This Row],[Eff. Mass (kg)]]*raadhus[[#This Row],[kg-CO2 Eqv. per kg]]</f>
        <v>0</v>
      </c>
    </row>
    <row r="638" spans="1:13">
      <c r="A638" s="19">
        <v>2530</v>
      </c>
      <c r="B638" s="70" t="s">
        <v>731</v>
      </c>
      <c r="C638" s="70"/>
      <c r="D638" s="71"/>
      <c r="E638" s="99">
        <v>34.4</v>
      </c>
      <c r="F638" s="32" t="s">
        <v>637</v>
      </c>
      <c r="G638" s="156">
        <v>1</v>
      </c>
      <c r="H638" s="66">
        <f>raadhus[[#This Row],[Count]]*raadhus[[#This Row],[Conv. Fact.]]</f>
        <v>34.4</v>
      </c>
      <c r="I638" s="116">
        <v>0</v>
      </c>
      <c r="J638" s="67">
        <v>39109</v>
      </c>
      <c r="K638" s="67">
        <v>39475</v>
      </c>
      <c r="L638" s="7">
        <f>SUMIF('LCA Data'!$B$2:$B$169,"="&amp;raadhus[[#This Row],[LCA Category]],'LCA Data'!$F$2:$F$169)</f>
        <v>0</v>
      </c>
      <c r="M638" s="79">
        <f>raadhus[[#This Row],[Eff. Mass (kg)]]*raadhus[[#This Row],[kg-CO2 Eqv. per kg]]</f>
        <v>0</v>
      </c>
    </row>
    <row r="639" spans="1:13">
      <c r="A639" s="19">
        <v>3200</v>
      </c>
      <c r="B639" s="70" t="s">
        <v>740</v>
      </c>
      <c r="C639" s="70"/>
      <c r="D639" s="71"/>
      <c r="E639" s="99">
        <v>32.200000000000003</v>
      </c>
      <c r="F639" s="32" t="s">
        <v>637</v>
      </c>
      <c r="G639" s="156">
        <v>1</v>
      </c>
      <c r="H639" s="66">
        <f>raadhus[[#This Row],[Count]]*raadhus[[#This Row],[Conv. Fact.]]</f>
        <v>32.200000000000003</v>
      </c>
      <c r="I639" s="116">
        <v>0</v>
      </c>
      <c r="J639" s="67">
        <v>39109</v>
      </c>
      <c r="K639" s="67">
        <v>39475</v>
      </c>
      <c r="L639" s="7">
        <f>SUMIF('LCA Data'!$B$2:$B$169,"="&amp;raadhus[[#This Row],[LCA Category]],'LCA Data'!$F$2:$F$169)</f>
        <v>0</v>
      </c>
      <c r="M639" s="79">
        <f>raadhus[[#This Row],[Eff. Mass (kg)]]*raadhus[[#This Row],[kg-CO2 Eqv. per kg]]</f>
        <v>0</v>
      </c>
    </row>
    <row r="640" spans="1:13">
      <c r="A640" s="19">
        <v>3150</v>
      </c>
      <c r="B640" s="70" t="s">
        <v>738</v>
      </c>
      <c r="C640" s="70"/>
      <c r="D640" s="71"/>
      <c r="E640" s="99">
        <v>31.4</v>
      </c>
      <c r="F640" s="32" t="s">
        <v>637</v>
      </c>
      <c r="G640" s="156">
        <v>1</v>
      </c>
      <c r="H640" s="66">
        <f>raadhus[[#This Row],[Count]]*raadhus[[#This Row],[Conv. Fact.]]</f>
        <v>31.4</v>
      </c>
      <c r="I640" s="116">
        <v>0</v>
      </c>
      <c r="J640" s="67">
        <v>39109</v>
      </c>
      <c r="K640" s="67">
        <v>39475</v>
      </c>
      <c r="L640" s="7">
        <f>SUMIF('LCA Data'!$B$2:$B$169,"="&amp;raadhus[[#This Row],[LCA Category]],'LCA Data'!$F$2:$F$169)</f>
        <v>0</v>
      </c>
      <c r="M640" s="79">
        <f>raadhus[[#This Row],[Eff. Mass (kg)]]*raadhus[[#This Row],[kg-CO2 Eqv. per kg]]</f>
        <v>0</v>
      </c>
    </row>
    <row r="641" spans="1:13">
      <c r="A641" s="19">
        <v>8153</v>
      </c>
      <c r="B641" s="70" t="s">
        <v>821</v>
      </c>
      <c r="C641" s="70"/>
      <c r="D641" s="71"/>
      <c r="E641" s="99">
        <v>30</v>
      </c>
      <c r="F641" s="32" t="s">
        <v>637</v>
      </c>
      <c r="G641" s="156">
        <v>1</v>
      </c>
      <c r="H641" s="66">
        <f>raadhus[[#This Row],[Count]]*raadhus[[#This Row],[Conv. Fact.]]</f>
        <v>30</v>
      </c>
      <c r="I641" s="116">
        <v>0</v>
      </c>
      <c r="J641" s="67">
        <v>39109</v>
      </c>
      <c r="K641" s="67">
        <v>39475</v>
      </c>
      <c r="L641" s="7">
        <f>SUMIF('LCA Data'!$B$2:$B$169,"="&amp;raadhus[[#This Row],[LCA Category]],'LCA Data'!$F$2:$F$169)</f>
        <v>0</v>
      </c>
      <c r="M641" s="79">
        <f>raadhus[[#This Row],[Eff. Mass (kg)]]*raadhus[[#This Row],[kg-CO2 Eqv. per kg]]</f>
        <v>0</v>
      </c>
    </row>
    <row r="642" spans="1:13">
      <c r="A642" s="19">
        <v>2710</v>
      </c>
      <c r="B642" s="70" t="s">
        <v>736</v>
      </c>
      <c r="C642" s="70"/>
      <c r="D642" s="71"/>
      <c r="E642" s="99">
        <v>29.1</v>
      </c>
      <c r="F642" s="32" t="s">
        <v>637</v>
      </c>
      <c r="G642" s="156">
        <v>1</v>
      </c>
      <c r="H642" s="66">
        <f>raadhus[[#This Row],[Count]]*raadhus[[#This Row],[Conv. Fact.]]</f>
        <v>29.1</v>
      </c>
      <c r="I642" s="116">
        <v>0</v>
      </c>
      <c r="J642" s="67">
        <v>39109</v>
      </c>
      <c r="K642" s="67">
        <v>39475</v>
      </c>
      <c r="L642" s="7">
        <f>SUMIF('LCA Data'!$B$2:$B$169,"="&amp;raadhus[[#This Row],[LCA Category]],'LCA Data'!$F$2:$F$169)</f>
        <v>0</v>
      </c>
      <c r="M642" s="79">
        <f>raadhus[[#This Row],[Eff. Mass (kg)]]*raadhus[[#This Row],[kg-CO2 Eqv. per kg]]</f>
        <v>0</v>
      </c>
    </row>
    <row r="643" spans="1:13">
      <c r="A643" s="19">
        <v>4540</v>
      </c>
      <c r="B643" s="70" t="s">
        <v>759</v>
      </c>
      <c r="C643" s="70"/>
      <c r="D643" s="71"/>
      <c r="E643" s="99">
        <v>29</v>
      </c>
      <c r="F643" s="32" t="s">
        <v>637</v>
      </c>
      <c r="G643" s="156">
        <v>1</v>
      </c>
      <c r="H643" s="66">
        <f>raadhus[[#This Row],[Count]]*raadhus[[#This Row],[Conv. Fact.]]</f>
        <v>29</v>
      </c>
      <c r="I643" s="116">
        <v>0</v>
      </c>
      <c r="J643" s="67">
        <v>39109</v>
      </c>
      <c r="K643" s="67">
        <v>39475</v>
      </c>
      <c r="L643" s="7">
        <f>SUMIF('LCA Data'!$B$2:$B$169,"="&amp;raadhus[[#This Row],[LCA Category]],'LCA Data'!$F$2:$F$169)</f>
        <v>0</v>
      </c>
      <c r="M643" s="79">
        <f>raadhus[[#This Row],[Eff. Mass (kg)]]*raadhus[[#This Row],[kg-CO2 Eqv. per kg]]</f>
        <v>0</v>
      </c>
    </row>
    <row r="644" spans="1:13">
      <c r="A644" s="19">
        <v>5116</v>
      </c>
      <c r="B644" s="70" t="s">
        <v>768</v>
      </c>
      <c r="C644" s="70"/>
      <c r="D644" s="71"/>
      <c r="E644" s="99">
        <v>28.2</v>
      </c>
      <c r="F644" s="32" t="s">
        <v>637</v>
      </c>
      <c r="G644" s="156">
        <v>1</v>
      </c>
      <c r="H644" s="66">
        <f>raadhus[[#This Row],[Count]]*raadhus[[#This Row],[Conv. Fact.]]</f>
        <v>28.2</v>
      </c>
      <c r="I644" s="116">
        <v>0</v>
      </c>
      <c r="J644" s="67">
        <v>39109</v>
      </c>
      <c r="K644" s="67">
        <v>39475</v>
      </c>
      <c r="L644" s="7">
        <f>SUMIF('LCA Data'!$B$2:$B$169,"="&amp;raadhus[[#This Row],[LCA Category]],'LCA Data'!$F$2:$F$169)</f>
        <v>0</v>
      </c>
      <c r="M644" s="79">
        <f>raadhus[[#This Row],[Eff. Mass (kg)]]*raadhus[[#This Row],[kg-CO2 Eqv. per kg]]</f>
        <v>0</v>
      </c>
    </row>
    <row r="645" spans="1:13">
      <c r="A645" s="19">
        <v>6840</v>
      </c>
      <c r="B645" s="70" t="s">
        <v>779</v>
      </c>
      <c r="C645" s="70"/>
      <c r="D645" s="71"/>
      <c r="E645" s="99">
        <v>28.1</v>
      </c>
      <c r="F645" s="32" t="s">
        <v>637</v>
      </c>
      <c r="G645" s="156">
        <v>1</v>
      </c>
      <c r="H645" s="66">
        <f>raadhus[[#This Row],[Count]]*raadhus[[#This Row],[Conv. Fact.]]</f>
        <v>28.1</v>
      </c>
      <c r="I645" s="116">
        <v>0</v>
      </c>
      <c r="J645" s="67">
        <v>39109</v>
      </c>
      <c r="K645" s="67">
        <v>39475</v>
      </c>
      <c r="L645" s="7">
        <f>SUMIF('LCA Data'!$B$2:$B$169,"="&amp;raadhus[[#This Row],[LCA Category]],'LCA Data'!$F$2:$F$169)</f>
        <v>0</v>
      </c>
      <c r="M645" s="79">
        <f>raadhus[[#This Row],[Eff. Mass (kg)]]*raadhus[[#This Row],[kg-CO2 Eqv. per kg]]</f>
        <v>0</v>
      </c>
    </row>
    <row r="646" spans="1:13">
      <c r="A646" s="19">
        <v>6530</v>
      </c>
      <c r="B646" s="70" t="s">
        <v>774</v>
      </c>
      <c r="C646" s="70"/>
      <c r="D646" s="71"/>
      <c r="E646" s="99">
        <v>26</v>
      </c>
      <c r="F646" s="32" t="s">
        <v>637</v>
      </c>
      <c r="G646" s="156">
        <v>1</v>
      </c>
      <c r="H646" s="66">
        <f>raadhus[[#This Row],[Count]]*raadhus[[#This Row],[Conv. Fact.]]</f>
        <v>26</v>
      </c>
      <c r="I646" s="116">
        <v>0</v>
      </c>
      <c r="J646" s="67">
        <v>39109</v>
      </c>
      <c r="K646" s="67">
        <v>39475</v>
      </c>
      <c r="L646" s="7">
        <f>SUMIF('LCA Data'!$B$2:$B$169,"="&amp;raadhus[[#This Row],[LCA Category]],'LCA Data'!$F$2:$F$169)</f>
        <v>0</v>
      </c>
      <c r="M646" s="79">
        <f>raadhus[[#This Row],[Eff. Mass (kg)]]*raadhus[[#This Row],[kg-CO2 Eqv. per kg]]</f>
        <v>0</v>
      </c>
    </row>
    <row r="647" spans="1:13">
      <c r="A647" s="19">
        <v>7900</v>
      </c>
      <c r="B647" s="70" t="s">
        <v>814</v>
      </c>
      <c r="C647" s="70"/>
      <c r="D647" s="71"/>
      <c r="E647" s="99">
        <v>13</v>
      </c>
      <c r="F647" s="32" t="s">
        <v>636</v>
      </c>
      <c r="G647" s="156">
        <v>2</v>
      </c>
      <c r="H647" s="66">
        <f>raadhus[[#This Row],[Count]]*raadhus[[#This Row],[Conv. Fact.]]</f>
        <v>26</v>
      </c>
      <c r="I647" s="116">
        <v>0</v>
      </c>
      <c r="J647" s="67">
        <v>39109</v>
      </c>
      <c r="K647" s="67">
        <v>39475</v>
      </c>
      <c r="L647" s="7">
        <f>SUMIF('LCA Data'!$B$2:$B$169,"="&amp;raadhus[[#This Row],[LCA Category]],'LCA Data'!$F$2:$F$169)</f>
        <v>0</v>
      </c>
      <c r="M647" s="79">
        <f>raadhus[[#This Row],[Eff. Mass (kg)]]*raadhus[[#This Row],[kg-CO2 Eqv. per kg]]</f>
        <v>0</v>
      </c>
    </row>
    <row r="648" spans="1:13">
      <c r="A648" s="19">
        <v>7790</v>
      </c>
      <c r="B648" s="70" t="s">
        <v>806</v>
      </c>
      <c r="C648" s="70"/>
      <c r="D648" s="71"/>
      <c r="E648" s="99">
        <v>25.8</v>
      </c>
      <c r="F648" s="32" t="s">
        <v>637</v>
      </c>
      <c r="G648" s="156">
        <v>1</v>
      </c>
      <c r="H648" s="66">
        <f>raadhus[[#This Row],[Count]]*raadhus[[#This Row],[Conv. Fact.]]</f>
        <v>25.8</v>
      </c>
      <c r="I648" s="116">
        <v>0</v>
      </c>
      <c r="J648" s="67">
        <v>39109</v>
      </c>
      <c r="K648" s="67">
        <v>39475</v>
      </c>
      <c r="L648" s="7">
        <f>SUMIF('LCA Data'!$B$2:$B$169,"="&amp;raadhus[[#This Row],[LCA Category]],'LCA Data'!$F$2:$F$169)</f>
        <v>0</v>
      </c>
      <c r="M648" s="79">
        <f>raadhus[[#This Row],[Eff. Mass (kg)]]*raadhus[[#This Row],[kg-CO2 Eqv. per kg]]</f>
        <v>0</v>
      </c>
    </row>
    <row r="649" spans="1:13">
      <c r="A649" s="19">
        <v>9150</v>
      </c>
      <c r="B649" s="70" t="s">
        <v>841</v>
      </c>
      <c r="C649" s="70"/>
      <c r="D649" s="71"/>
      <c r="E649" s="99">
        <v>25</v>
      </c>
      <c r="F649" s="32" t="s">
        <v>637</v>
      </c>
      <c r="G649" s="156">
        <v>1</v>
      </c>
      <c r="H649" s="66">
        <f>raadhus[[#This Row],[Count]]*raadhus[[#This Row],[Conv. Fact.]]</f>
        <v>25</v>
      </c>
      <c r="I649" s="116">
        <v>0</v>
      </c>
      <c r="J649" s="67">
        <v>39109</v>
      </c>
      <c r="K649" s="67">
        <v>39475</v>
      </c>
      <c r="L649" s="7">
        <f>SUMIF('LCA Data'!$B$2:$B$169,"="&amp;raadhus[[#This Row],[LCA Category]],'LCA Data'!$F$2:$F$169)</f>
        <v>0</v>
      </c>
      <c r="M649" s="79">
        <f>raadhus[[#This Row],[Eff. Mass (kg)]]*raadhus[[#This Row],[kg-CO2 Eqv. per kg]]</f>
        <v>0</v>
      </c>
    </row>
    <row r="650" spans="1:13">
      <c r="A650" s="19">
        <v>6070</v>
      </c>
      <c r="B650" s="70" t="s">
        <v>771</v>
      </c>
      <c r="C650" s="70"/>
      <c r="D650" s="71"/>
      <c r="E650" s="99">
        <v>24.9</v>
      </c>
      <c r="F650" s="32" t="s">
        <v>637</v>
      </c>
      <c r="G650" s="156">
        <v>1</v>
      </c>
      <c r="H650" s="66">
        <f>raadhus[[#This Row],[Count]]*raadhus[[#This Row],[Conv. Fact.]]</f>
        <v>24.9</v>
      </c>
      <c r="I650" s="116">
        <v>0</v>
      </c>
      <c r="J650" s="67">
        <v>39109</v>
      </c>
      <c r="K650" s="67">
        <v>39475</v>
      </c>
      <c r="L650" s="7">
        <f>SUMIF('LCA Data'!$B$2:$B$169,"="&amp;raadhus[[#This Row],[LCA Category]],'LCA Data'!$F$2:$F$169)</f>
        <v>0</v>
      </c>
      <c r="M650" s="79">
        <f>raadhus[[#This Row],[Eff. Mass (kg)]]*raadhus[[#This Row],[kg-CO2 Eqv. per kg]]</f>
        <v>0</v>
      </c>
    </row>
    <row r="651" spans="1:13">
      <c r="A651" s="19">
        <v>4420</v>
      </c>
      <c r="B651" s="70" t="s">
        <v>757</v>
      </c>
      <c r="C651" s="70"/>
      <c r="D651" s="71"/>
      <c r="E651" s="99">
        <v>24</v>
      </c>
      <c r="F651" s="32" t="s">
        <v>637</v>
      </c>
      <c r="G651" s="156">
        <v>1</v>
      </c>
      <c r="H651" s="66">
        <f>raadhus[[#This Row],[Count]]*raadhus[[#This Row],[Conv. Fact.]]</f>
        <v>24</v>
      </c>
      <c r="I651" s="116">
        <v>0</v>
      </c>
      <c r="J651" s="67">
        <v>39109</v>
      </c>
      <c r="K651" s="67">
        <v>39475</v>
      </c>
      <c r="L651" s="7">
        <f>SUMIF('LCA Data'!$B$2:$B$169,"="&amp;raadhus[[#This Row],[LCA Category]],'LCA Data'!$F$2:$F$169)</f>
        <v>0</v>
      </c>
      <c r="M651" s="79">
        <f>raadhus[[#This Row],[Eff. Mass (kg)]]*raadhus[[#This Row],[kg-CO2 Eqv. per kg]]</f>
        <v>0</v>
      </c>
    </row>
    <row r="652" spans="1:13">
      <c r="A652" s="19">
        <v>7780</v>
      </c>
      <c r="B652" s="70" t="s">
        <v>804</v>
      </c>
      <c r="C652" s="70"/>
      <c r="D652" s="71"/>
      <c r="E652" s="99">
        <v>24</v>
      </c>
      <c r="F652" s="32" t="s">
        <v>637</v>
      </c>
      <c r="G652" s="156">
        <v>1</v>
      </c>
      <c r="H652" s="66">
        <f>raadhus[[#This Row],[Count]]*raadhus[[#This Row],[Conv. Fact.]]</f>
        <v>24</v>
      </c>
      <c r="I652" s="116">
        <v>0</v>
      </c>
      <c r="J652" s="67">
        <v>39109</v>
      </c>
      <c r="K652" s="67">
        <v>39475</v>
      </c>
      <c r="L652" s="7">
        <f>SUMIF('LCA Data'!$B$2:$B$169,"="&amp;raadhus[[#This Row],[LCA Category]],'LCA Data'!$F$2:$F$169)</f>
        <v>0</v>
      </c>
      <c r="M652" s="79">
        <f>raadhus[[#This Row],[Eff. Mass (kg)]]*raadhus[[#This Row],[kg-CO2 Eqv. per kg]]</f>
        <v>0</v>
      </c>
    </row>
    <row r="653" spans="1:13">
      <c r="A653" s="19">
        <v>7860</v>
      </c>
      <c r="B653" s="70" t="s">
        <v>811</v>
      </c>
      <c r="C653" s="70"/>
      <c r="D653" s="71"/>
      <c r="E653" s="99">
        <v>23.2</v>
      </c>
      <c r="F653" s="32" t="s">
        <v>637</v>
      </c>
      <c r="G653" s="156">
        <v>1</v>
      </c>
      <c r="H653" s="66">
        <f>raadhus[[#This Row],[Count]]*raadhus[[#This Row],[Conv. Fact.]]</f>
        <v>23.2</v>
      </c>
      <c r="I653" s="116">
        <v>0</v>
      </c>
      <c r="J653" s="67">
        <v>39109</v>
      </c>
      <c r="K653" s="67">
        <v>39475</v>
      </c>
      <c r="L653" s="7">
        <f>SUMIF('LCA Data'!$B$2:$B$169,"="&amp;raadhus[[#This Row],[LCA Category]],'LCA Data'!$F$2:$F$169)</f>
        <v>0</v>
      </c>
      <c r="M653" s="79">
        <f>raadhus[[#This Row],[Eff. Mass (kg)]]*raadhus[[#This Row],[kg-CO2 Eqv. per kg]]</f>
        <v>0</v>
      </c>
    </row>
    <row r="654" spans="1:13">
      <c r="A654" s="19">
        <v>3167</v>
      </c>
      <c r="B654" s="70" t="s">
        <v>739</v>
      </c>
      <c r="C654" s="70"/>
      <c r="D654" s="71"/>
      <c r="E654" s="99">
        <v>22.8</v>
      </c>
      <c r="F654" s="32" t="s">
        <v>637</v>
      </c>
      <c r="G654" s="156">
        <v>1</v>
      </c>
      <c r="H654" s="66">
        <f>raadhus[[#This Row],[Count]]*raadhus[[#This Row],[Conv. Fact.]]</f>
        <v>22.8</v>
      </c>
      <c r="I654" s="116">
        <v>0</v>
      </c>
      <c r="J654" s="67">
        <v>39109</v>
      </c>
      <c r="K654" s="67">
        <v>39475</v>
      </c>
      <c r="L654" s="7">
        <f>SUMIF('LCA Data'!$B$2:$B$169,"="&amp;raadhus[[#This Row],[LCA Category]],'LCA Data'!$F$2:$F$169)</f>
        <v>0</v>
      </c>
      <c r="M654" s="79">
        <f>raadhus[[#This Row],[Eff. Mass (kg)]]*raadhus[[#This Row],[kg-CO2 Eqv. per kg]]</f>
        <v>0</v>
      </c>
    </row>
    <row r="655" spans="1:13">
      <c r="A655" s="19">
        <v>8160</v>
      </c>
      <c r="B655" s="70" t="s">
        <v>822</v>
      </c>
      <c r="C655" s="70"/>
      <c r="D655" s="71"/>
      <c r="E655" s="99">
        <v>21.8</v>
      </c>
      <c r="F655" s="32" t="s">
        <v>637</v>
      </c>
      <c r="G655" s="156">
        <v>1</v>
      </c>
      <c r="H655" s="66">
        <f>raadhus[[#This Row],[Count]]*raadhus[[#This Row],[Conv. Fact.]]</f>
        <v>21.8</v>
      </c>
      <c r="I655" s="116">
        <v>0</v>
      </c>
      <c r="J655" s="67">
        <v>39109</v>
      </c>
      <c r="K655" s="67">
        <v>39475</v>
      </c>
      <c r="L655" s="7">
        <f>SUMIF('LCA Data'!$B$2:$B$169,"="&amp;raadhus[[#This Row],[LCA Category]],'LCA Data'!$F$2:$F$169)</f>
        <v>0</v>
      </c>
      <c r="M655" s="79">
        <f>raadhus[[#This Row],[Eff. Mass (kg)]]*raadhus[[#This Row],[kg-CO2 Eqv. per kg]]</f>
        <v>0</v>
      </c>
    </row>
    <row r="656" spans="1:13">
      <c r="A656" s="19">
        <v>4409</v>
      </c>
      <c r="B656" s="70" t="s">
        <v>756</v>
      </c>
      <c r="C656" s="70"/>
      <c r="D656" s="71"/>
      <c r="E656" s="99">
        <v>21.7</v>
      </c>
      <c r="F656" s="32" t="s">
        <v>637</v>
      </c>
      <c r="G656" s="156">
        <v>1</v>
      </c>
      <c r="H656" s="66">
        <f>raadhus[[#This Row],[Count]]*raadhus[[#This Row],[Conv. Fact.]]</f>
        <v>21.7</v>
      </c>
      <c r="I656" s="116">
        <v>0</v>
      </c>
      <c r="J656" s="67">
        <v>39109</v>
      </c>
      <c r="K656" s="67">
        <v>39475</v>
      </c>
      <c r="L656" s="7">
        <f>SUMIF('LCA Data'!$B$2:$B$169,"="&amp;raadhus[[#This Row],[LCA Category]],'LCA Data'!$F$2:$F$169)</f>
        <v>0</v>
      </c>
      <c r="M656" s="79">
        <f>raadhus[[#This Row],[Eff. Mass (kg)]]*raadhus[[#This Row],[kg-CO2 Eqv. per kg]]</f>
        <v>0</v>
      </c>
    </row>
    <row r="657" spans="1:13">
      <c r="A657" s="19">
        <v>4408</v>
      </c>
      <c r="B657" s="70" t="s">
        <v>755</v>
      </c>
      <c r="C657" s="70"/>
      <c r="D657" s="71"/>
      <c r="E657" s="99">
        <v>20.7</v>
      </c>
      <c r="F657" s="32" t="s">
        <v>637</v>
      </c>
      <c r="G657" s="156">
        <v>1</v>
      </c>
      <c r="H657" s="66">
        <f>raadhus[[#This Row],[Count]]*raadhus[[#This Row],[Conv. Fact.]]</f>
        <v>20.7</v>
      </c>
      <c r="I657" s="116">
        <v>0</v>
      </c>
      <c r="J657" s="67">
        <v>39109</v>
      </c>
      <c r="K657" s="67">
        <v>39475</v>
      </c>
      <c r="L657" s="7">
        <f>SUMIF('LCA Data'!$B$2:$B$169,"="&amp;raadhus[[#This Row],[LCA Category]],'LCA Data'!$F$2:$F$169)</f>
        <v>0</v>
      </c>
      <c r="M657" s="79">
        <f>raadhus[[#This Row],[Eff. Mass (kg)]]*raadhus[[#This Row],[kg-CO2 Eqv. per kg]]</f>
        <v>0</v>
      </c>
    </row>
    <row r="658" spans="1:13">
      <c r="A658" s="19">
        <v>3295</v>
      </c>
      <c r="B658" s="70" t="s">
        <v>741</v>
      </c>
      <c r="C658" s="70"/>
      <c r="D658" s="71"/>
      <c r="E658" s="99">
        <v>20.6</v>
      </c>
      <c r="F658" s="32" t="s">
        <v>637</v>
      </c>
      <c r="G658" s="156">
        <v>1</v>
      </c>
      <c r="H658" s="66">
        <f>raadhus[[#This Row],[Count]]*raadhus[[#This Row],[Conv. Fact.]]</f>
        <v>20.6</v>
      </c>
      <c r="I658" s="116">
        <v>0</v>
      </c>
      <c r="J658" s="67">
        <v>39109</v>
      </c>
      <c r="K658" s="67">
        <v>39475</v>
      </c>
      <c r="L658" s="7">
        <f>SUMIF('LCA Data'!$B$2:$B$169,"="&amp;raadhus[[#This Row],[LCA Category]],'LCA Data'!$F$2:$F$169)</f>
        <v>0</v>
      </c>
      <c r="M658" s="79">
        <f>raadhus[[#This Row],[Eff. Mass (kg)]]*raadhus[[#This Row],[kg-CO2 Eqv. per kg]]</f>
        <v>0</v>
      </c>
    </row>
    <row r="659" spans="1:13">
      <c r="A659" s="19">
        <v>2620</v>
      </c>
      <c r="B659" s="70" t="s">
        <v>735</v>
      </c>
      <c r="C659" s="70"/>
      <c r="D659" s="71"/>
      <c r="E659" s="99">
        <v>20.399999999999999</v>
      </c>
      <c r="F659" s="32" t="s">
        <v>637</v>
      </c>
      <c r="G659" s="156">
        <v>1</v>
      </c>
      <c r="H659" s="66">
        <f>raadhus[[#This Row],[Count]]*raadhus[[#This Row],[Conv. Fact.]]</f>
        <v>20.399999999999999</v>
      </c>
      <c r="I659" s="116">
        <v>0</v>
      </c>
      <c r="J659" s="67">
        <v>39109</v>
      </c>
      <c r="K659" s="67">
        <v>39475</v>
      </c>
      <c r="L659" s="7">
        <f>SUMIF('LCA Data'!$B$2:$B$169,"="&amp;raadhus[[#This Row],[LCA Category]],'LCA Data'!$F$2:$F$169)</f>
        <v>0</v>
      </c>
      <c r="M659" s="79">
        <f>raadhus[[#This Row],[Eff. Mass (kg)]]*raadhus[[#This Row],[kg-CO2 Eqv. per kg]]</f>
        <v>0</v>
      </c>
    </row>
    <row r="660" spans="1:13">
      <c r="A660" s="19">
        <v>2760</v>
      </c>
      <c r="B660" s="70" t="s">
        <v>737</v>
      </c>
      <c r="C660" s="70"/>
      <c r="D660" s="71"/>
      <c r="E660" s="99">
        <v>19.100000000000001</v>
      </c>
      <c r="F660" s="32" t="s">
        <v>637</v>
      </c>
      <c r="G660" s="156">
        <v>1</v>
      </c>
      <c r="H660" s="66">
        <f>raadhus[[#This Row],[Count]]*raadhus[[#This Row],[Conv. Fact.]]</f>
        <v>19.100000000000001</v>
      </c>
      <c r="I660" s="116">
        <v>0</v>
      </c>
      <c r="J660" s="67">
        <v>39109</v>
      </c>
      <c r="K660" s="67">
        <v>39475</v>
      </c>
      <c r="L660" s="7">
        <f>SUMIF('LCA Data'!$B$2:$B$169,"="&amp;raadhus[[#This Row],[LCA Category]],'LCA Data'!$F$2:$F$169)</f>
        <v>0</v>
      </c>
      <c r="M660" s="79">
        <f>raadhus[[#This Row],[Eff. Mass (kg)]]*raadhus[[#This Row],[kg-CO2 Eqv. per kg]]</f>
        <v>0</v>
      </c>
    </row>
    <row r="661" spans="1:13">
      <c r="A661" s="19">
        <v>4140</v>
      </c>
      <c r="B661" s="70" t="s">
        <v>747</v>
      </c>
      <c r="C661" s="70"/>
      <c r="D661" s="71"/>
      <c r="E661" s="99">
        <v>19</v>
      </c>
      <c r="F661" s="32" t="s">
        <v>637</v>
      </c>
      <c r="G661" s="156">
        <v>1</v>
      </c>
      <c r="H661" s="66">
        <f>raadhus[[#This Row],[Count]]*raadhus[[#This Row],[Conv. Fact.]]</f>
        <v>19</v>
      </c>
      <c r="I661" s="116">
        <v>0</v>
      </c>
      <c r="J661" s="67">
        <v>39109</v>
      </c>
      <c r="K661" s="67">
        <v>39475</v>
      </c>
      <c r="L661" s="7">
        <f>SUMIF('LCA Data'!$B$2:$B$169,"="&amp;raadhus[[#This Row],[LCA Category]],'LCA Data'!$F$2:$F$169)</f>
        <v>0</v>
      </c>
      <c r="M661" s="79">
        <f>raadhus[[#This Row],[Eff. Mass (kg)]]*raadhus[[#This Row],[kg-CO2 Eqv. per kg]]</f>
        <v>0</v>
      </c>
    </row>
    <row r="662" spans="1:13">
      <c r="A662" s="19">
        <v>9900</v>
      </c>
      <c r="B662" s="70" t="s">
        <v>854</v>
      </c>
      <c r="C662" s="70"/>
      <c r="D662" s="71"/>
      <c r="E662" s="99">
        <v>19</v>
      </c>
      <c r="F662" s="32" t="s">
        <v>637</v>
      </c>
      <c r="G662" s="156">
        <v>1</v>
      </c>
      <c r="H662" s="66">
        <f>raadhus[[#This Row],[Count]]*raadhus[[#This Row],[Conv. Fact.]]</f>
        <v>19</v>
      </c>
      <c r="I662" s="116">
        <v>0</v>
      </c>
      <c r="J662" s="67">
        <v>39109</v>
      </c>
      <c r="K662" s="67">
        <v>39475</v>
      </c>
      <c r="L662" s="7">
        <f>SUMIF('LCA Data'!$B$2:$B$169,"="&amp;raadhus[[#This Row],[LCA Category]],'LCA Data'!$F$2:$F$169)</f>
        <v>0</v>
      </c>
      <c r="M662" s="79">
        <f>raadhus[[#This Row],[Eff. Mass (kg)]]*raadhus[[#This Row],[kg-CO2 Eqv. per kg]]</f>
        <v>0</v>
      </c>
    </row>
    <row r="663" spans="1:13">
      <c r="A663" s="19">
        <v>55062</v>
      </c>
      <c r="B663" s="70" t="s">
        <v>871</v>
      </c>
      <c r="C663" s="70"/>
      <c r="D663" s="71"/>
      <c r="E663" s="99">
        <v>19</v>
      </c>
      <c r="F663" s="32" t="s">
        <v>716</v>
      </c>
      <c r="G663" s="156">
        <v>1</v>
      </c>
      <c r="H663" s="66">
        <f>raadhus[[#This Row],[Count]]*raadhus[[#This Row],[Conv. Fact.]]</f>
        <v>19</v>
      </c>
      <c r="I663" s="116">
        <v>0</v>
      </c>
      <c r="J663" s="67">
        <v>39109</v>
      </c>
      <c r="K663" s="67">
        <v>39475</v>
      </c>
      <c r="L663" s="7">
        <f>SUMIF('LCA Data'!$B$2:$B$169,"="&amp;raadhus[[#This Row],[LCA Category]],'LCA Data'!$F$2:$F$169)</f>
        <v>0</v>
      </c>
      <c r="M663" s="79">
        <f>raadhus[[#This Row],[Eff. Mass (kg)]]*raadhus[[#This Row],[kg-CO2 Eqv. per kg]]</f>
        <v>0</v>
      </c>
    </row>
    <row r="664" spans="1:13">
      <c r="A664" s="19">
        <v>8543</v>
      </c>
      <c r="B664" s="70" t="s">
        <v>831</v>
      </c>
      <c r="C664" s="70"/>
      <c r="D664" s="71"/>
      <c r="E664" s="99">
        <v>18.399999999999999</v>
      </c>
      <c r="F664" s="32" t="s">
        <v>637</v>
      </c>
      <c r="G664" s="156">
        <v>1</v>
      </c>
      <c r="H664" s="66">
        <f>raadhus[[#This Row],[Count]]*raadhus[[#This Row],[Conv. Fact.]]</f>
        <v>18.399999999999999</v>
      </c>
      <c r="I664" s="116">
        <v>0</v>
      </c>
      <c r="J664" s="67">
        <v>39109</v>
      </c>
      <c r="K664" s="67">
        <v>39475</v>
      </c>
      <c r="L664" s="7">
        <f>SUMIF('LCA Data'!$B$2:$B$169,"="&amp;raadhus[[#This Row],[LCA Category]],'LCA Data'!$F$2:$F$169)</f>
        <v>0</v>
      </c>
      <c r="M664" s="79">
        <f>raadhus[[#This Row],[Eff. Mass (kg)]]*raadhus[[#This Row],[kg-CO2 Eqv. per kg]]</f>
        <v>0</v>
      </c>
    </row>
    <row r="665" spans="1:13">
      <c r="A665" s="19">
        <v>2535</v>
      </c>
      <c r="B665" s="70" t="s">
        <v>732</v>
      </c>
      <c r="C665" s="70"/>
      <c r="D665" s="71"/>
      <c r="E665" s="99">
        <v>17</v>
      </c>
      <c r="F665" s="32" t="s">
        <v>637</v>
      </c>
      <c r="G665" s="156">
        <v>1</v>
      </c>
      <c r="H665" s="66">
        <f>raadhus[[#This Row],[Count]]*raadhus[[#This Row],[Conv. Fact.]]</f>
        <v>17</v>
      </c>
      <c r="I665" s="116">
        <v>0</v>
      </c>
      <c r="J665" s="67">
        <v>39109</v>
      </c>
      <c r="K665" s="67">
        <v>39475</v>
      </c>
      <c r="L665" s="7">
        <f>SUMIF('LCA Data'!$B$2:$B$169,"="&amp;raadhus[[#This Row],[LCA Category]],'LCA Data'!$F$2:$F$169)</f>
        <v>0</v>
      </c>
      <c r="M665" s="79">
        <f>raadhus[[#This Row],[Eff. Mass (kg)]]*raadhus[[#This Row],[kg-CO2 Eqv. per kg]]</f>
        <v>0</v>
      </c>
    </row>
    <row r="666" spans="1:13">
      <c r="A666" s="19">
        <v>9380</v>
      </c>
      <c r="B666" s="70" t="s">
        <v>850</v>
      </c>
      <c r="C666" s="70"/>
      <c r="D666" s="71"/>
      <c r="E666" s="99">
        <v>17</v>
      </c>
      <c r="F666" s="32" t="s">
        <v>637</v>
      </c>
      <c r="G666" s="156">
        <v>1</v>
      </c>
      <c r="H666" s="66">
        <f>raadhus[[#This Row],[Count]]*raadhus[[#This Row],[Conv. Fact.]]</f>
        <v>17</v>
      </c>
      <c r="I666" s="116">
        <v>0</v>
      </c>
      <c r="J666" s="67">
        <v>39109</v>
      </c>
      <c r="K666" s="67">
        <v>39475</v>
      </c>
      <c r="L666" s="7">
        <f>SUMIF('LCA Data'!$B$2:$B$169,"="&amp;raadhus[[#This Row],[LCA Category]],'LCA Data'!$F$2:$F$169)</f>
        <v>0</v>
      </c>
      <c r="M666" s="79">
        <f>raadhus[[#This Row],[Eff. Mass (kg)]]*raadhus[[#This Row],[kg-CO2 Eqv. per kg]]</f>
        <v>0</v>
      </c>
    </row>
    <row r="667" spans="1:13">
      <c r="A667" s="19">
        <v>8010</v>
      </c>
      <c r="B667" s="70" t="s">
        <v>818</v>
      </c>
      <c r="C667" s="70"/>
      <c r="D667" s="71"/>
      <c r="E667" s="99">
        <v>16.600000000000001</v>
      </c>
      <c r="F667" s="32" t="s">
        <v>637</v>
      </c>
      <c r="G667" s="156">
        <v>1</v>
      </c>
      <c r="H667" s="66">
        <f>raadhus[[#This Row],[Count]]*raadhus[[#This Row],[Conv. Fact.]]</f>
        <v>16.600000000000001</v>
      </c>
      <c r="I667" s="116">
        <v>0</v>
      </c>
      <c r="J667" s="67">
        <v>39109</v>
      </c>
      <c r="K667" s="67">
        <v>39475</v>
      </c>
      <c r="L667" s="7">
        <f>SUMIF('LCA Data'!$B$2:$B$169,"="&amp;raadhus[[#This Row],[LCA Category]],'LCA Data'!$F$2:$F$169)</f>
        <v>0</v>
      </c>
      <c r="M667" s="79">
        <f>raadhus[[#This Row],[Eff. Mass (kg)]]*raadhus[[#This Row],[kg-CO2 Eqv. per kg]]</f>
        <v>0</v>
      </c>
    </row>
    <row r="668" spans="1:13">
      <c r="A668" s="19">
        <v>5103</v>
      </c>
      <c r="B668" s="70" t="s">
        <v>765</v>
      </c>
      <c r="C668" s="70"/>
      <c r="D668" s="71"/>
      <c r="E668" s="99">
        <v>16.36</v>
      </c>
      <c r="F668" s="32" t="s">
        <v>637</v>
      </c>
      <c r="G668" s="156">
        <v>1</v>
      </c>
      <c r="H668" s="66">
        <f>raadhus[[#This Row],[Count]]*raadhus[[#This Row],[Conv. Fact.]]</f>
        <v>16.36</v>
      </c>
      <c r="I668" s="116">
        <v>0</v>
      </c>
      <c r="J668" s="67">
        <v>39109</v>
      </c>
      <c r="K668" s="67">
        <v>39475</v>
      </c>
      <c r="L668" s="7">
        <f>SUMIF('LCA Data'!$B$2:$B$169,"="&amp;raadhus[[#This Row],[LCA Category]],'LCA Data'!$F$2:$F$169)</f>
        <v>0</v>
      </c>
      <c r="M668" s="79">
        <f>raadhus[[#This Row],[Eff. Mass (kg)]]*raadhus[[#This Row],[kg-CO2 Eqv. per kg]]</f>
        <v>0</v>
      </c>
    </row>
    <row r="669" spans="1:13">
      <c r="A669" s="19">
        <v>9210</v>
      </c>
      <c r="B669" s="70" t="s">
        <v>844</v>
      </c>
      <c r="C669" s="70"/>
      <c r="D669" s="71"/>
      <c r="E669" s="99">
        <v>15</v>
      </c>
      <c r="F669" s="32" t="s">
        <v>637</v>
      </c>
      <c r="G669" s="156">
        <v>1</v>
      </c>
      <c r="H669" s="66">
        <f>raadhus[[#This Row],[Count]]*raadhus[[#This Row],[Conv. Fact.]]</f>
        <v>15</v>
      </c>
      <c r="I669" s="116">
        <v>0</v>
      </c>
      <c r="J669" s="67">
        <v>39109</v>
      </c>
      <c r="K669" s="67">
        <v>39475</v>
      </c>
      <c r="L669" s="7">
        <f>SUMIF('LCA Data'!$B$2:$B$169,"="&amp;raadhus[[#This Row],[LCA Category]],'LCA Data'!$F$2:$F$169)</f>
        <v>0</v>
      </c>
      <c r="M669" s="79">
        <f>raadhus[[#This Row],[Eff. Mass (kg)]]*raadhus[[#This Row],[kg-CO2 Eqv. per kg]]</f>
        <v>0</v>
      </c>
    </row>
    <row r="670" spans="1:13">
      <c r="A670" s="19">
        <v>4400</v>
      </c>
      <c r="B670" s="70" t="s">
        <v>753</v>
      </c>
      <c r="C670" s="70"/>
      <c r="D670" s="71"/>
      <c r="E670" s="99">
        <v>14.4</v>
      </c>
      <c r="F670" s="32" t="s">
        <v>637</v>
      </c>
      <c r="G670" s="156">
        <v>1</v>
      </c>
      <c r="H670" s="66">
        <f>raadhus[[#This Row],[Count]]*raadhus[[#This Row],[Conv. Fact.]]</f>
        <v>14.4</v>
      </c>
      <c r="I670" s="116">
        <v>0</v>
      </c>
      <c r="J670" s="67">
        <v>39109</v>
      </c>
      <c r="K670" s="67">
        <v>39475</v>
      </c>
      <c r="L670" s="7">
        <f>SUMIF('LCA Data'!$B$2:$B$169,"="&amp;raadhus[[#This Row],[LCA Category]],'LCA Data'!$F$2:$F$169)</f>
        <v>0</v>
      </c>
      <c r="M670" s="79">
        <f>raadhus[[#This Row],[Eff. Mass (kg)]]*raadhus[[#This Row],[kg-CO2 Eqv. per kg]]</f>
        <v>0</v>
      </c>
    </row>
    <row r="671" spans="1:13">
      <c r="A671" s="19">
        <v>7791</v>
      </c>
      <c r="B671" s="70" t="s">
        <v>807</v>
      </c>
      <c r="C671" s="70"/>
      <c r="D671" s="71"/>
      <c r="E671" s="99">
        <v>13.6</v>
      </c>
      <c r="F671" s="32" t="s">
        <v>637</v>
      </c>
      <c r="G671" s="156">
        <v>1</v>
      </c>
      <c r="H671" s="66">
        <f>raadhus[[#This Row],[Count]]*raadhus[[#This Row],[Conv. Fact.]]</f>
        <v>13.6</v>
      </c>
      <c r="I671" s="116">
        <v>0</v>
      </c>
      <c r="J671" s="67">
        <v>39109</v>
      </c>
      <c r="K671" s="67">
        <v>39475</v>
      </c>
      <c r="L671" s="7">
        <f>SUMIF('LCA Data'!$B$2:$B$169,"="&amp;raadhus[[#This Row],[LCA Category]],'LCA Data'!$F$2:$F$169)</f>
        <v>0</v>
      </c>
      <c r="M671" s="79">
        <f>raadhus[[#This Row],[Eff. Mass (kg)]]*raadhus[[#This Row],[kg-CO2 Eqv. per kg]]</f>
        <v>0</v>
      </c>
    </row>
    <row r="672" spans="1:13">
      <c r="A672" s="19">
        <v>8373</v>
      </c>
      <c r="B672" s="70" t="s">
        <v>827</v>
      </c>
      <c r="C672" s="70"/>
      <c r="D672" s="71"/>
      <c r="E672" s="99">
        <v>13.6</v>
      </c>
      <c r="F672" s="32" t="s">
        <v>637</v>
      </c>
      <c r="G672" s="156">
        <v>1</v>
      </c>
      <c r="H672" s="66">
        <f>raadhus[[#This Row],[Count]]*raadhus[[#This Row],[Conv. Fact.]]</f>
        <v>13.6</v>
      </c>
      <c r="I672" s="116">
        <v>0</v>
      </c>
      <c r="J672" s="67">
        <v>39109</v>
      </c>
      <c r="K672" s="67">
        <v>39475</v>
      </c>
      <c r="L672" s="7">
        <f>SUMIF('LCA Data'!$B$2:$B$169,"="&amp;raadhus[[#This Row],[LCA Category]],'LCA Data'!$F$2:$F$169)</f>
        <v>0</v>
      </c>
      <c r="M672" s="79">
        <f>raadhus[[#This Row],[Eff. Mass (kg)]]*raadhus[[#This Row],[kg-CO2 Eqv. per kg]]</f>
        <v>0</v>
      </c>
    </row>
    <row r="673" spans="1:13">
      <c r="A673" s="19">
        <v>2100</v>
      </c>
      <c r="B673" s="70" t="s">
        <v>722</v>
      </c>
      <c r="C673" s="70"/>
      <c r="D673" s="71"/>
      <c r="E673" s="99">
        <v>13.5</v>
      </c>
      <c r="F673" s="32" t="s">
        <v>637</v>
      </c>
      <c r="G673" s="156">
        <v>1</v>
      </c>
      <c r="H673" s="66">
        <f>raadhus[[#This Row],[Count]]*raadhus[[#This Row],[Conv. Fact.]]</f>
        <v>13.5</v>
      </c>
      <c r="I673" s="116">
        <v>0</v>
      </c>
      <c r="J673" s="67">
        <v>39109</v>
      </c>
      <c r="K673" s="67">
        <v>39475</v>
      </c>
      <c r="L673" s="7">
        <f>SUMIF('LCA Data'!$B$2:$B$169,"="&amp;raadhus[[#This Row],[LCA Category]],'LCA Data'!$F$2:$F$169)</f>
        <v>0</v>
      </c>
      <c r="M673" s="79">
        <f>raadhus[[#This Row],[Eff. Mass (kg)]]*raadhus[[#This Row],[kg-CO2 Eqv. per kg]]</f>
        <v>0</v>
      </c>
    </row>
    <row r="674" spans="1:13">
      <c r="A674" s="19">
        <v>7750</v>
      </c>
      <c r="B674" s="70" t="s">
        <v>802</v>
      </c>
      <c r="C674" s="70"/>
      <c r="D674" s="71"/>
      <c r="E674" s="99">
        <v>13.4</v>
      </c>
      <c r="F674" s="32" t="s">
        <v>637</v>
      </c>
      <c r="G674" s="156">
        <v>1</v>
      </c>
      <c r="H674" s="66">
        <f>raadhus[[#This Row],[Count]]*raadhus[[#This Row],[Conv. Fact.]]</f>
        <v>13.4</v>
      </c>
      <c r="I674" s="116">
        <v>0</v>
      </c>
      <c r="J674" s="67">
        <v>39109</v>
      </c>
      <c r="K674" s="67">
        <v>39475</v>
      </c>
      <c r="L674" s="7">
        <f>SUMIF('LCA Data'!$B$2:$B$169,"="&amp;raadhus[[#This Row],[LCA Category]],'LCA Data'!$F$2:$F$169)</f>
        <v>0</v>
      </c>
      <c r="M674" s="79">
        <f>raadhus[[#This Row],[Eff. Mass (kg)]]*raadhus[[#This Row],[kg-CO2 Eqv. per kg]]</f>
        <v>0</v>
      </c>
    </row>
    <row r="675" spans="1:13">
      <c r="A675" s="19">
        <v>9280</v>
      </c>
      <c r="B675" s="70" t="s">
        <v>848</v>
      </c>
      <c r="C675" s="70"/>
      <c r="D675" s="71"/>
      <c r="E675" s="99">
        <v>13</v>
      </c>
      <c r="F675" s="32" t="s">
        <v>637</v>
      </c>
      <c r="G675" s="156">
        <v>1</v>
      </c>
      <c r="H675" s="66">
        <f>raadhus[[#This Row],[Count]]*raadhus[[#This Row],[Conv. Fact.]]</f>
        <v>13</v>
      </c>
      <c r="I675" s="116">
        <v>0</v>
      </c>
      <c r="J675" s="67">
        <v>39109</v>
      </c>
      <c r="K675" s="67">
        <v>39475</v>
      </c>
      <c r="L675" s="7">
        <f>SUMIF('LCA Data'!$B$2:$B$169,"="&amp;raadhus[[#This Row],[LCA Category]],'LCA Data'!$F$2:$F$169)</f>
        <v>0</v>
      </c>
      <c r="M675" s="79">
        <f>raadhus[[#This Row],[Eff. Mass (kg)]]*raadhus[[#This Row],[kg-CO2 Eqv. per kg]]</f>
        <v>0</v>
      </c>
    </row>
    <row r="676" spans="1:13">
      <c r="A676" s="19">
        <v>2207</v>
      </c>
      <c r="B676" s="70" t="s">
        <v>725</v>
      </c>
      <c r="C676" s="70"/>
      <c r="D676" s="71"/>
      <c r="E676" s="99">
        <v>12.9</v>
      </c>
      <c r="F676" s="32" t="s">
        <v>637</v>
      </c>
      <c r="G676" s="156">
        <v>1</v>
      </c>
      <c r="H676" s="66">
        <f>raadhus[[#This Row],[Count]]*raadhus[[#This Row],[Conv. Fact.]]</f>
        <v>12.9</v>
      </c>
      <c r="I676" s="116">
        <v>0</v>
      </c>
      <c r="J676" s="67">
        <v>39109</v>
      </c>
      <c r="K676" s="67">
        <v>39475</v>
      </c>
      <c r="L676" s="7">
        <f>SUMIF('LCA Data'!$B$2:$B$169,"="&amp;raadhus[[#This Row],[LCA Category]],'LCA Data'!$F$2:$F$169)</f>
        <v>0</v>
      </c>
      <c r="M676" s="79">
        <f>raadhus[[#This Row],[Eff. Mass (kg)]]*raadhus[[#This Row],[kg-CO2 Eqv. per kg]]</f>
        <v>0</v>
      </c>
    </row>
    <row r="677" spans="1:13">
      <c r="A677" s="19">
        <v>8500</v>
      </c>
      <c r="B677" s="70" t="s">
        <v>829</v>
      </c>
      <c r="C677" s="70"/>
      <c r="D677" s="71"/>
      <c r="E677" s="99">
        <v>12.7</v>
      </c>
      <c r="F677" s="32" t="s">
        <v>637</v>
      </c>
      <c r="G677" s="156">
        <v>1</v>
      </c>
      <c r="H677" s="66">
        <f>raadhus[[#This Row],[Count]]*raadhus[[#This Row],[Conv. Fact.]]</f>
        <v>12.7</v>
      </c>
      <c r="I677" s="116">
        <v>0</v>
      </c>
      <c r="J677" s="67">
        <v>39109</v>
      </c>
      <c r="K677" s="67">
        <v>39475</v>
      </c>
      <c r="L677" s="7">
        <f>SUMIF('LCA Data'!$B$2:$B$169,"="&amp;raadhus[[#This Row],[LCA Category]],'LCA Data'!$F$2:$F$169)</f>
        <v>0</v>
      </c>
      <c r="M677" s="79">
        <f>raadhus[[#This Row],[Eff. Mass (kg)]]*raadhus[[#This Row],[kg-CO2 Eqv. per kg]]</f>
        <v>0</v>
      </c>
    </row>
    <row r="678" spans="1:13">
      <c r="A678" s="19">
        <v>2090</v>
      </c>
      <c r="B678" s="70" t="s">
        <v>721</v>
      </c>
      <c r="C678" s="70"/>
      <c r="D678" s="71"/>
      <c r="E678" s="99">
        <v>12.6</v>
      </c>
      <c r="F678" s="32" t="s">
        <v>637</v>
      </c>
      <c r="G678" s="156">
        <v>1</v>
      </c>
      <c r="H678" s="66">
        <f>raadhus[[#This Row],[Count]]*raadhus[[#This Row],[Conv. Fact.]]</f>
        <v>12.6</v>
      </c>
      <c r="I678" s="116">
        <v>0</v>
      </c>
      <c r="J678" s="67">
        <v>39109</v>
      </c>
      <c r="K678" s="67">
        <v>39475</v>
      </c>
      <c r="L678" s="7">
        <f>SUMIF('LCA Data'!$B$2:$B$169,"="&amp;raadhus[[#This Row],[LCA Category]],'LCA Data'!$F$2:$F$169)</f>
        <v>0</v>
      </c>
      <c r="M678" s="79">
        <f>raadhus[[#This Row],[Eff. Mass (kg)]]*raadhus[[#This Row],[kg-CO2 Eqv. per kg]]</f>
        <v>0</v>
      </c>
    </row>
    <row r="679" spans="1:13">
      <c r="A679" s="19">
        <v>7890</v>
      </c>
      <c r="B679" s="70" t="s">
        <v>813</v>
      </c>
      <c r="C679" s="70"/>
      <c r="D679" s="71"/>
      <c r="E679" s="99">
        <v>12.3</v>
      </c>
      <c r="F679" s="32" t="s">
        <v>637</v>
      </c>
      <c r="G679" s="156">
        <v>1</v>
      </c>
      <c r="H679" s="66">
        <f>raadhus[[#This Row],[Count]]*raadhus[[#This Row],[Conv. Fact.]]</f>
        <v>12.3</v>
      </c>
      <c r="I679" s="116">
        <v>0</v>
      </c>
      <c r="J679" s="67">
        <v>39109</v>
      </c>
      <c r="K679" s="67">
        <v>39475</v>
      </c>
      <c r="L679" s="7">
        <f>SUMIF('LCA Data'!$B$2:$B$169,"="&amp;raadhus[[#This Row],[LCA Category]],'LCA Data'!$F$2:$F$169)</f>
        <v>0</v>
      </c>
      <c r="M679" s="79">
        <f>raadhus[[#This Row],[Eff. Mass (kg)]]*raadhus[[#This Row],[kg-CO2 Eqv. per kg]]</f>
        <v>0</v>
      </c>
    </row>
    <row r="680" spans="1:13">
      <c r="A680" s="19">
        <v>2500</v>
      </c>
      <c r="B680" s="70" t="s">
        <v>729</v>
      </c>
      <c r="C680" s="70"/>
      <c r="D680" s="71"/>
      <c r="E680" s="99">
        <v>12</v>
      </c>
      <c r="F680" s="32" t="s">
        <v>637</v>
      </c>
      <c r="G680" s="156">
        <v>1</v>
      </c>
      <c r="H680" s="66">
        <f>raadhus[[#This Row],[Count]]*raadhus[[#This Row],[Conv. Fact.]]</f>
        <v>12</v>
      </c>
      <c r="I680" s="116">
        <v>0</v>
      </c>
      <c r="J680" s="67">
        <v>39109</v>
      </c>
      <c r="K680" s="67">
        <v>39475</v>
      </c>
      <c r="L680" s="7">
        <f>SUMIF('LCA Data'!$B$2:$B$169,"="&amp;raadhus[[#This Row],[LCA Category]],'LCA Data'!$F$2:$F$169)</f>
        <v>0</v>
      </c>
      <c r="M680" s="79">
        <f>raadhus[[#This Row],[Eff. Mass (kg)]]*raadhus[[#This Row],[kg-CO2 Eqv. per kg]]</f>
        <v>0</v>
      </c>
    </row>
    <row r="681" spans="1:13">
      <c r="A681" s="19">
        <v>7345</v>
      </c>
      <c r="B681" s="70" t="s">
        <v>794</v>
      </c>
      <c r="C681" s="70"/>
      <c r="D681" s="71"/>
      <c r="E681" s="99">
        <v>60</v>
      </c>
      <c r="F681" s="32" t="s">
        <v>636</v>
      </c>
      <c r="G681" s="156">
        <v>0.2</v>
      </c>
      <c r="H681" s="66">
        <f>raadhus[[#This Row],[Count]]*raadhus[[#This Row],[Conv. Fact.]]</f>
        <v>12</v>
      </c>
      <c r="I681" s="116">
        <v>0</v>
      </c>
      <c r="J681" s="67">
        <v>39109</v>
      </c>
      <c r="K681" s="67">
        <v>39475</v>
      </c>
      <c r="L681" s="7">
        <f>SUMIF('LCA Data'!$B$2:$B$169,"="&amp;raadhus[[#This Row],[LCA Category]],'LCA Data'!$F$2:$F$169)</f>
        <v>0</v>
      </c>
      <c r="M681" s="79">
        <f>raadhus[[#This Row],[Eff. Mass (kg)]]*raadhus[[#This Row],[kg-CO2 Eqv. per kg]]</f>
        <v>0</v>
      </c>
    </row>
    <row r="682" spans="1:13">
      <c r="A682" s="19">
        <v>4280</v>
      </c>
      <c r="B682" s="70" t="s">
        <v>749</v>
      </c>
      <c r="C682" s="70"/>
      <c r="D682" s="71"/>
      <c r="E682" s="99">
        <v>11.5</v>
      </c>
      <c r="F682" s="32" t="s">
        <v>637</v>
      </c>
      <c r="G682" s="156">
        <v>1</v>
      </c>
      <c r="H682" s="66">
        <f>raadhus[[#This Row],[Count]]*raadhus[[#This Row],[Conv. Fact.]]</f>
        <v>11.5</v>
      </c>
      <c r="I682" s="116">
        <v>0</v>
      </c>
      <c r="J682" s="67">
        <v>39109</v>
      </c>
      <c r="K682" s="67">
        <v>39475</v>
      </c>
      <c r="L682" s="7">
        <f>SUMIF('LCA Data'!$B$2:$B$169,"="&amp;raadhus[[#This Row],[LCA Category]],'LCA Data'!$F$2:$F$169)</f>
        <v>0</v>
      </c>
      <c r="M682" s="79">
        <f>raadhus[[#This Row],[Eff. Mass (kg)]]*raadhus[[#This Row],[kg-CO2 Eqv. per kg]]</f>
        <v>0</v>
      </c>
    </row>
    <row r="683" spans="1:13">
      <c r="A683" s="19">
        <v>7730</v>
      </c>
      <c r="B683" s="70" t="s">
        <v>800</v>
      </c>
      <c r="C683" s="70"/>
      <c r="D683" s="71"/>
      <c r="E683" s="99">
        <v>11.5</v>
      </c>
      <c r="F683" s="32" t="s">
        <v>637</v>
      </c>
      <c r="G683" s="156">
        <v>1</v>
      </c>
      <c r="H683" s="66">
        <f>raadhus[[#This Row],[Count]]*raadhus[[#This Row],[Conv. Fact.]]</f>
        <v>11.5</v>
      </c>
      <c r="I683" s="116">
        <v>0</v>
      </c>
      <c r="J683" s="67">
        <v>39109</v>
      </c>
      <c r="K683" s="67">
        <v>39475</v>
      </c>
      <c r="L683" s="7">
        <f>SUMIF('LCA Data'!$B$2:$B$169,"="&amp;raadhus[[#This Row],[LCA Category]],'LCA Data'!$F$2:$F$169)</f>
        <v>0</v>
      </c>
      <c r="M683" s="79">
        <f>raadhus[[#This Row],[Eff. Mass (kg)]]*raadhus[[#This Row],[kg-CO2 Eqv. per kg]]</f>
        <v>0</v>
      </c>
    </row>
    <row r="684" spans="1:13">
      <c r="A684" s="19">
        <v>2350</v>
      </c>
      <c r="B684" s="70" t="s">
        <v>727</v>
      </c>
      <c r="C684" s="70"/>
      <c r="D684" s="71"/>
      <c r="E684" s="99">
        <v>10.6</v>
      </c>
      <c r="F684" s="32" t="s">
        <v>637</v>
      </c>
      <c r="G684" s="156">
        <v>1</v>
      </c>
      <c r="H684" s="66">
        <f>raadhus[[#This Row],[Count]]*raadhus[[#This Row],[Conv. Fact.]]</f>
        <v>10.6</v>
      </c>
      <c r="I684" s="116">
        <v>0</v>
      </c>
      <c r="J684" s="67">
        <v>39109</v>
      </c>
      <c r="K684" s="67">
        <v>39475</v>
      </c>
      <c r="L684" s="7">
        <f>SUMIF('LCA Data'!$B$2:$B$169,"="&amp;raadhus[[#This Row],[LCA Category]],'LCA Data'!$F$2:$F$169)</f>
        <v>0</v>
      </c>
      <c r="M684" s="79">
        <f>raadhus[[#This Row],[Eff. Mass (kg)]]*raadhus[[#This Row],[kg-CO2 Eqv. per kg]]</f>
        <v>0</v>
      </c>
    </row>
    <row r="685" spans="1:13">
      <c r="A685" s="19">
        <v>2520</v>
      </c>
      <c r="B685" s="70" t="s">
        <v>730</v>
      </c>
      <c r="C685" s="70"/>
      <c r="D685" s="71"/>
      <c r="E685" s="99">
        <v>10.1</v>
      </c>
      <c r="F685" s="32" t="s">
        <v>637</v>
      </c>
      <c r="G685" s="156">
        <v>1</v>
      </c>
      <c r="H685" s="66">
        <f>raadhus[[#This Row],[Count]]*raadhus[[#This Row],[Conv. Fact.]]</f>
        <v>10.1</v>
      </c>
      <c r="I685" s="116">
        <v>0</v>
      </c>
      <c r="J685" s="67">
        <v>39109</v>
      </c>
      <c r="K685" s="67">
        <v>39475</v>
      </c>
      <c r="L685" s="7">
        <f>SUMIF('LCA Data'!$B$2:$B$169,"="&amp;raadhus[[#This Row],[LCA Category]],'LCA Data'!$F$2:$F$169)</f>
        <v>0</v>
      </c>
      <c r="M685" s="79">
        <f>raadhus[[#This Row],[Eff. Mass (kg)]]*raadhus[[#This Row],[kg-CO2 Eqv. per kg]]</f>
        <v>0</v>
      </c>
    </row>
    <row r="686" spans="1:13">
      <c r="A686" s="19">
        <v>4520</v>
      </c>
      <c r="B686" s="70" t="s">
        <v>758</v>
      </c>
      <c r="C686" s="70"/>
      <c r="D686" s="71"/>
      <c r="E686" s="99">
        <v>10.1</v>
      </c>
      <c r="F686" s="32" t="s">
        <v>637</v>
      </c>
      <c r="G686" s="156">
        <v>1</v>
      </c>
      <c r="H686" s="66">
        <f>raadhus[[#This Row],[Count]]*raadhus[[#This Row],[Conv. Fact.]]</f>
        <v>10.1</v>
      </c>
      <c r="I686" s="116">
        <v>0</v>
      </c>
      <c r="J686" s="67">
        <v>39109</v>
      </c>
      <c r="K686" s="67">
        <v>39475</v>
      </c>
      <c r="L686" s="7">
        <f>SUMIF('LCA Data'!$B$2:$B$169,"="&amp;raadhus[[#This Row],[LCA Category]],'LCA Data'!$F$2:$F$169)</f>
        <v>0</v>
      </c>
      <c r="M686" s="79">
        <f>raadhus[[#This Row],[Eff. Mass (kg)]]*raadhus[[#This Row],[kg-CO2 Eqv. per kg]]</f>
        <v>0</v>
      </c>
    </row>
    <row r="687" spans="1:13">
      <c r="A687" s="19">
        <v>8620</v>
      </c>
      <c r="B687" s="70" t="s">
        <v>834</v>
      </c>
      <c r="C687" s="70"/>
      <c r="D687" s="71"/>
      <c r="E687" s="99">
        <v>10.1</v>
      </c>
      <c r="F687" s="32" t="s">
        <v>637</v>
      </c>
      <c r="G687" s="156">
        <v>1</v>
      </c>
      <c r="H687" s="66">
        <f>raadhus[[#This Row],[Count]]*raadhus[[#This Row],[Conv. Fact.]]</f>
        <v>10.1</v>
      </c>
      <c r="I687" s="116">
        <v>0</v>
      </c>
      <c r="J687" s="67">
        <v>39109</v>
      </c>
      <c r="K687" s="67">
        <v>39475</v>
      </c>
      <c r="L687" s="7">
        <f>SUMIF('LCA Data'!$B$2:$B$169,"="&amp;raadhus[[#This Row],[LCA Category]],'LCA Data'!$F$2:$F$169)</f>
        <v>0</v>
      </c>
      <c r="M687" s="79">
        <f>raadhus[[#This Row],[Eff. Mass (kg)]]*raadhus[[#This Row],[kg-CO2 Eqv. per kg]]</f>
        <v>0</v>
      </c>
    </row>
    <row r="688" spans="1:13">
      <c r="A688" s="19">
        <v>8093</v>
      </c>
      <c r="B688" s="70" t="s">
        <v>819</v>
      </c>
      <c r="C688" s="70"/>
      <c r="D688" s="71"/>
      <c r="E688" s="99">
        <v>10</v>
      </c>
      <c r="F688" s="32" t="s">
        <v>637</v>
      </c>
      <c r="G688" s="156">
        <v>1</v>
      </c>
      <c r="H688" s="66">
        <f>raadhus[[#This Row],[Count]]*raadhus[[#This Row],[Conv. Fact.]]</f>
        <v>10</v>
      </c>
      <c r="I688" s="116">
        <v>0</v>
      </c>
      <c r="J688" s="67">
        <v>39109</v>
      </c>
      <c r="K688" s="67">
        <v>39475</v>
      </c>
      <c r="L688" s="7">
        <f>SUMIF('LCA Data'!$B$2:$B$169,"="&amp;raadhus[[#This Row],[LCA Category]],'LCA Data'!$F$2:$F$169)</f>
        <v>0</v>
      </c>
      <c r="M688" s="79">
        <f>raadhus[[#This Row],[Eff. Mass (kg)]]*raadhus[[#This Row],[kg-CO2 Eqv. per kg]]</f>
        <v>0</v>
      </c>
    </row>
    <row r="689" spans="1:13">
      <c r="A689" s="10">
        <v>95065</v>
      </c>
      <c r="B689" s="59" t="s">
        <v>877</v>
      </c>
      <c r="C689" s="59"/>
      <c r="D689" s="73"/>
      <c r="E689" s="101">
        <v>2</v>
      </c>
      <c r="F689" s="28" t="s">
        <v>644</v>
      </c>
      <c r="G689" s="156">
        <v>5</v>
      </c>
      <c r="H689" s="66">
        <f>raadhus[[#This Row],[Count]]*raadhus[[#This Row],[Conv. Fact.]]</f>
        <v>10</v>
      </c>
      <c r="I689" s="116">
        <v>0</v>
      </c>
      <c r="J689" s="67">
        <v>39109</v>
      </c>
      <c r="K689" s="67">
        <v>39475</v>
      </c>
      <c r="L689" s="7">
        <f>SUMIF('LCA Data'!$B$2:$B$169,"="&amp;raadhus[[#This Row],[LCA Category]],'LCA Data'!$F$2:$F$169)</f>
        <v>0</v>
      </c>
      <c r="M689" s="79">
        <f>raadhus[[#This Row],[Eff. Mass (kg)]]*raadhus[[#This Row],[kg-CO2 Eqv. per kg]]</f>
        <v>0</v>
      </c>
    </row>
    <row r="690" spans="1:13">
      <c r="A690" s="19">
        <v>5113</v>
      </c>
      <c r="B690" s="70" t="s">
        <v>767</v>
      </c>
      <c r="C690" s="70"/>
      <c r="D690" s="71"/>
      <c r="E690" s="99">
        <v>9.8000000000000007</v>
      </c>
      <c r="F690" s="32" t="s">
        <v>637</v>
      </c>
      <c r="G690" s="156">
        <v>1</v>
      </c>
      <c r="H690" s="66">
        <f>raadhus[[#This Row],[Count]]*raadhus[[#This Row],[Conv. Fact.]]</f>
        <v>9.8000000000000007</v>
      </c>
      <c r="I690" s="116">
        <v>0</v>
      </c>
      <c r="J690" s="67">
        <v>39109</v>
      </c>
      <c r="K690" s="67">
        <v>39475</v>
      </c>
      <c r="L690" s="7">
        <f>SUMIF('LCA Data'!$B$2:$B$169,"="&amp;raadhus[[#This Row],[LCA Category]],'LCA Data'!$F$2:$F$169)</f>
        <v>0</v>
      </c>
      <c r="M690" s="79">
        <f>raadhus[[#This Row],[Eff. Mass (kg)]]*raadhus[[#This Row],[kg-CO2 Eqv. per kg]]</f>
        <v>0</v>
      </c>
    </row>
    <row r="691" spans="1:13">
      <c r="A691" s="19">
        <v>7950</v>
      </c>
      <c r="B691" s="70" t="s">
        <v>816</v>
      </c>
      <c r="C691" s="70"/>
      <c r="D691" s="71"/>
      <c r="E691" s="99">
        <v>9.6999999999999993</v>
      </c>
      <c r="F691" s="32" t="s">
        <v>637</v>
      </c>
      <c r="G691" s="156">
        <v>1</v>
      </c>
      <c r="H691" s="66">
        <f>raadhus[[#This Row],[Count]]*raadhus[[#This Row],[Conv. Fact.]]</f>
        <v>9.6999999999999993</v>
      </c>
      <c r="I691" s="116">
        <v>0</v>
      </c>
      <c r="J691" s="67">
        <v>39109</v>
      </c>
      <c r="K691" s="67">
        <v>39475</v>
      </c>
      <c r="L691" s="7">
        <f>SUMIF('LCA Data'!$B$2:$B$169,"="&amp;raadhus[[#This Row],[LCA Category]],'LCA Data'!$F$2:$F$169)</f>
        <v>0</v>
      </c>
      <c r="M691" s="79">
        <f>raadhus[[#This Row],[Eff. Mass (kg)]]*raadhus[[#This Row],[kg-CO2 Eqv. per kg]]</f>
        <v>0</v>
      </c>
    </row>
    <row r="692" spans="1:13">
      <c r="A692" s="19">
        <v>6680</v>
      </c>
      <c r="B692" s="70" t="s">
        <v>777</v>
      </c>
      <c r="C692" s="70"/>
      <c r="D692" s="71"/>
      <c r="E692" s="99">
        <v>9.6</v>
      </c>
      <c r="F692" s="32" t="s">
        <v>637</v>
      </c>
      <c r="G692" s="156">
        <v>1</v>
      </c>
      <c r="H692" s="66">
        <f>raadhus[[#This Row],[Count]]*raadhus[[#This Row],[Conv. Fact.]]</f>
        <v>9.6</v>
      </c>
      <c r="I692" s="116">
        <v>0</v>
      </c>
      <c r="J692" s="67">
        <v>39109</v>
      </c>
      <c r="K692" s="67">
        <v>39475</v>
      </c>
      <c r="L692" s="7">
        <f>SUMIF('LCA Data'!$B$2:$B$169,"="&amp;raadhus[[#This Row],[LCA Category]],'LCA Data'!$F$2:$F$169)</f>
        <v>0</v>
      </c>
      <c r="M692" s="79">
        <f>raadhus[[#This Row],[Eff. Mass (kg)]]*raadhus[[#This Row],[kg-CO2 Eqv. per kg]]</f>
        <v>0</v>
      </c>
    </row>
    <row r="693" spans="1:13">
      <c r="A693" s="19">
        <v>7490</v>
      </c>
      <c r="B693" s="70" t="s">
        <v>797</v>
      </c>
      <c r="C693" s="70"/>
      <c r="D693" s="71"/>
      <c r="E693" s="99">
        <v>9.6</v>
      </c>
      <c r="F693" s="32" t="s">
        <v>637</v>
      </c>
      <c r="G693" s="156">
        <v>1</v>
      </c>
      <c r="H693" s="66">
        <f>raadhus[[#This Row],[Count]]*raadhus[[#This Row],[Conv. Fact.]]</f>
        <v>9.6</v>
      </c>
      <c r="I693" s="116">
        <v>0</v>
      </c>
      <c r="J693" s="67">
        <v>39109</v>
      </c>
      <c r="K693" s="67">
        <v>39475</v>
      </c>
      <c r="L693" s="7">
        <f>SUMIF('LCA Data'!$B$2:$B$169,"="&amp;raadhus[[#This Row],[LCA Category]],'LCA Data'!$F$2:$F$169)</f>
        <v>0</v>
      </c>
      <c r="M693" s="79">
        <f>raadhus[[#This Row],[Eff. Mass (kg)]]*raadhus[[#This Row],[kg-CO2 Eqv. per kg]]</f>
        <v>0</v>
      </c>
    </row>
    <row r="694" spans="1:13">
      <c r="A694" s="19">
        <v>5223</v>
      </c>
      <c r="B694" s="70" t="s">
        <v>769</v>
      </c>
      <c r="C694" s="70"/>
      <c r="D694" s="71"/>
      <c r="E694" s="99">
        <v>9.5</v>
      </c>
      <c r="F694" s="32" t="s">
        <v>637</v>
      </c>
      <c r="G694" s="156">
        <v>1</v>
      </c>
      <c r="H694" s="66">
        <f>raadhus[[#This Row],[Count]]*raadhus[[#This Row],[Conv. Fact.]]</f>
        <v>9.5</v>
      </c>
      <c r="I694" s="116">
        <v>0</v>
      </c>
      <c r="J694" s="67">
        <v>39109</v>
      </c>
      <c r="K694" s="67">
        <v>39475</v>
      </c>
      <c r="L694" s="7">
        <f>SUMIF('LCA Data'!$B$2:$B$169,"="&amp;raadhus[[#This Row],[LCA Category]],'LCA Data'!$F$2:$F$169)</f>
        <v>0</v>
      </c>
      <c r="M694" s="79">
        <f>raadhus[[#This Row],[Eff. Mass (kg)]]*raadhus[[#This Row],[kg-CO2 Eqv. per kg]]</f>
        <v>0</v>
      </c>
    </row>
    <row r="695" spans="1:13">
      <c r="A695" s="19">
        <v>6510</v>
      </c>
      <c r="B695" s="70" t="s">
        <v>773</v>
      </c>
      <c r="C695" s="70"/>
      <c r="D695" s="71"/>
      <c r="E695" s="99">
        <v>9</v>
      </c>
      <c r="F695" s="32" t="s">
        <v>637</v>
      </c>
      <c r="G695" s="156">
        <v>1</v>
      </c>
      <c r="H695" s="66">
        <f>raadhus[[#This Row],[Count]]*raadhus[[#This Row],[Conv. Fact.]]</f>
        <v>9</v>
      </c>
      <c r="I695" s="116">
        <v>0</v>
      </c>
      <c r="J695" s="67">
        <v>39109</v>
      </c>
      <c r="K695" s="67">
        <v>39475</v>
      </c>
      <c r="L695" s="7">
        <f>SUMIF('LCA Data'!$B$2:$B$169,"="&amp;raadhus[[#This Row],[LCA Category]],'LCA Data'!$F$2:$F$169)</f>
        <v>0</v>
      </c>
      <c r="M695" s="79">
        <f>raadhus[[#This Row],[Eff. Mass (kg)]]*raadhus[[#This Row],[kg-CO2 Eqv. per kg]]</f>
        <v>0</v>
      </c>
    </row>
    <row r="696" spans="1:13">
      <c r="A696" s="19">
        <v>8533</v>
      </c>
      <c r="B696" s="70" t="s">
        <v>830</v>
      </c>
      <c r="C696" s="70"/>
      <c r="D696" s="71"/>
      <c r="E696" s="99">
        <v>9</v>
      </c>
      <c r="F696" s="32" t="s">
        <v>637</v>
      </c>
      <c r="G696" s="156">
        <v>1</v>
      </c>
      <c r="H696" s="66">
        <f>raadhus[[#This Row],[Count]]*raadhus[[#This Row],[Conv. Fact.]]</f>
        <v>9</v>
      </c>
      <c r="I696" s="116">
        <v>0</v>
      </c>
      <c r="J696" s="67">
        <v>39109</v>
      </c>
      <c r="K696" s="67">
        <v>39475</v>
      </c>
      <c r="L696" s="7">
        <f>SUMIF('LCA Data'!$B$2:$B$169,"="&amp;raadhus[[#This Row],[LCA Category]],'LCA Data'!$F$2:$F$169)</f>
        <v>0</v>
      </c>
      <c r="M696" s="79">
        <f>raadhus[[#This Row],[Eff. Mass (kg)]]*raadhus[[#This Row],[kg-CO2 Eqv. per kg]]</f>
        <v>0</v>
      </c>
    </row>
    <row r="697" spans="1:13">
      <c r="A697" s="19">
        <v>4406</v>
      </c>
      <c r="B697" s="70" t="s">
        <v>754</v>
      </c>
      <c r="C697" s="70"/>
      <c r="D697" s="71"/>
      <c r="E697" s="99">
        <v>8.9</v>
      </c>
      <c r="F697" s="32" t="s">
        <v>637</v>
      </c>
      <c r="G697" s="156">
        <v>1</v>
      </c>
      <c r="H697" s="66">
        <f>raadhus[[#This Row],[Count]]*raadhus[[#This Row],[Conv. Fact.]]</f>
        <v>8.9</v>
      </c>
      <c r="I697" s="116">
        <v>0</v>
      </c>
      <c r="J697" s="67">
        <v>39109</v>
      </c>
      <c r="K697" s="67">
        <v>39475</v>
      </c>
      <c r="L697" s="7">
        <f>SUMIF('LCA Data'!$B$2:$B$169,"="&amp;raadhus[[#This Row],[LCA Category]],'LCA Data'!$F$2:$F$169)</f>
        <v>0</v>
      </c>
      <c r="M697" s="79">
        <f>raadhus[[#This Row],[Eff. Mass (kg)]]*raadhus[[#This Row],[kg-CO2 Eqv. per kg]]</f>
        <v>0</v>
      </c>
    </row>
    <row r="698" spans="1:13">
      <c r="A698" s="19">
        <v>7130</v>
      </c>
      <c r="B698" s="70" t="s">
        <v>784</v>
      </c>
      <c r="C698" s="70"/>
      <c r="D698" s="71"/>
      <c r="E698" s="99">
        <v>8.1</v>
      </c>
      <c r="F698" s="32" t="s">
        <v>637</v>
      </c>
      <c r="G698" s="156">
        <v>1</v>
      </c>
      <c r="H698" s="66">
        <f>raadhus[[#This Row],[Count]]*raadhus[[#This Row],[Conv. Fact.]]</f>
        <v>8.1</v>
      </c>
      <c r="I698" s="116">
        <v>0</v>
      </c>
      <c r="J698" s="67">
        <v>39109</v>
      </c>
      <c r="K698" s="67">
        <v>39475</v>
      </c>
      <c r="L698" s="7">
        <f>SUMIF('LCA Data'!$B$2:$B$169,"="&amp;raadhus[[#This Row],[LCA Category]],'LCA Data'!$F$2:$F$169)</f>
        <v>0</v>
      </c>
      <c r="M698" s="79">
        <f>raadhus[[#This Row],[Eff. Mass (kg)]]*raadhus[[#This Row],[kg-CO2 Eqv. per kg]]</f>
        <v>0</v>
      </c>
    </row>
    <row r="699" spans="1:13">
      <c r="A699" s="19">
        <v>2020</v>
      </c>
      <c r="B699" s="70" t="s">
        <v>720</v>
      </c>
      <c r="C699" s="70"/>
      <c r="D699" s="71"/>
      <c r="E699" s="99">
        <v>8</v>
      </c>
      <c r="F699" s="32" t="s">
        <v>637</v>
      </c>
      <c r="G699" s="156">
        <v>1</v>
      </c>
      <c r="H699" s="66">
        <f>raadhus[[#This Row],[Count]]*raadhus[[#This Row],[Conv. Fact.]]</f>
        <v>8</v>
      </c>
      <c r="I699" s="116">
        <v>0</v>
      </c>
      <c r="J699" s="67">
        <v>39109</v>
      </c>
      <c r="K699" s="67">
        <v>39475</v>
      </c>
      <c r="L699" s="7">
        <f>SUMIF('LCA Data'!$B$2:$B$169,"="&amp;raadhus[[#This Row],[LCA Category]],'LCA Data'!$F$2:$F$169)</f>
        <v>0</v>
      </c>
      <c r="M699" s="79">
        <f>raadhus[[#This Row],[Eff. Mass (kg)]]*raadhus[[#This Row],[kg-CO2 Eqv. per kg]]</f>
        <v>0</v>
      </c>
    </row>
    <row r="700" spans="1:13">
      <c r="A700" s="19">
        <v>8200</v>
      </c>
      <c r="B700" s="70" t="s">
        <v>824</v>
      </c>
      <c r="C700" s="70"/>
      <c r="D700" s="71"/>
      <c r="E700" s="99">
        <v>8</v>
      </c>
      <c r="F700" s="32" t="s">
        <v>637</v>
      </c>
      <c r="G700" s="156">
        <v>1</v>
      </c>
      <c r="H700" s="66">
        <f>raadhus[[#This Row],[Count]]*raadhus[[#This Row],[Conv. Fact.]]</f>
        <v>8</v>
      </c>
      <c r="I700" s="116">
        <v>0</v>
      </c>
      <c r="J700" s="67">
        <v>39109</v>
      </c>
      <c r="K700" s="67">
        <v>39475</v>
      </c>
      <c r="L700" s="7">
        <f>SUMIF('LCA Data'!$B$2:$B$169,"="&amp;raadhus[[#This Row],[LCA Category]],'LCA Data'!$F$2:$F$169)</f>
        <v>0</v>
      </c>
      <c r="M700" s="79">
        <f>raadhus[[#This Row],[Eff. Mass (kg)]]*raadhus[[#This Row],[kg-CO2 Eqv. per kg]]</f>
        <v>0</v>
      </c>
    </row>
    <row r="701" spans="1:13">
      <c r="A701" s="19">
        <v>8680</v>
      </c>
      <c r="B701" s="70" t="s">
        <v>835</v>
      </c>
      <c r="C701" s="70"/>
      <c r="D701" s="71"/>
      <c r="E701" s="99">
        <v>8</v>
      </c>
      <c r="F701" s="32" t="s">
        <v>637</v>
      </c>
      <c r="G701" s="156">
        <v>1</v>
      </c>
      <c r="H701" s="66">
        <f>raadhus[[#This Row],[Count]]*raadhus[[#This Row],[Conv. Fact.]]</f>
        <v>8</v>
      </c>
      <c r="I701" s="116">
        <v>0</v>
      </c>
      <c r="J701" s="67">
        <v>39109</v>
      </c>
      <c r="K701" s="67">
        <v>39475</v>
      </c>
      <c r="L701" s="7">
        <f>SUMIF('LCA Data'!$B$2:$B$169,"="&amp;raadhus[[#This Row],[LCA Category]],'LCA Data'!$F$2:$F$169)</f>
        <v>0</v>
      </c>
      <c r="M701" s="79">
        <f>raadhus[[#This Row],[Eff. Mass (kg)]]*raadhus[[#This Row],[kg-CO2 Eqv. per kg]]</f>
        <v>0</v>
      </c>
    </row>
    <row r="702" spans="1:13">
      <c r="A702" s="19">
        <v>13045</v>
      </c>
      <c r="B702" s="70" t="s">
        <v>856</v>
      </c>
      <c r="C702" s="70"/>
      <c r="D702" s="71"/>
      <c r="E702" s="99">
        <v>4</v>
      </c>
      <c r="F702" s="32" t="s">
        <v>633</v>
      </c>
      <c r="G702" s="156">
        <v>2</v>
      </c>
      <c r="H702" s="66">
        <f>raadhus[[#This Row],[Count]]*raadhus[[#This Row],[Conv. Fact.]]</f>
        <v>8</v>
      </c>
      <c r="I702" s="116">
        <v>0</v>
      </c>
      <c r="J702" s="67">
        <v>39109</v>
      </c>
      <c r="K702" s="67">
        <v>39475</v>
      </c>
      <c r="L702" s="7">
        <f>SUMIF('LCA Data'!$B$2:$B$169,"="&amp;raadhus[[#This Row],[LCA Category]],'LCA Data'!$F$2:$F$169)</f>
        <v>0</v>
      </c>
      <c r="M702" s="79">
        <f>raadhus[[#This Row],[Eff. Mass (kg)]]*raadhus[[#This Row],[kg-CO2 Eqv. per kg]]</f>
        <v>0</v>
      </c>
    </row>
    <row r="703" spans="1:13">
      <c r="A703" s="19">
        <v>7120</v>
      </c>
      <c r="B703" s="70" t="s">
        <v>783</v>
      </c>
      <c r="C703" s="70"/>
      <c r="D703" s="71"/>
      <c r="E703" s="99">
        <v>7.5</v>
      </c>
      <c r="F703" s="32" t="s">
        <v>637</v>
      </c>
      <c r="G703" s="156">
        <v>1</v>
      </c>
      <c r="H703" s="66">
        <f>raadhus[[#This Row],[Count]]*raadhus[[#This Row],[Conv. Fact.]]</f>
        <v>7.5</v>
      </c>
      <c r="I703" s="116">
        <v>0</v>
      </c>
      <c r="J703" s="67">
        <v>39109</v>
      </c>
      <c r="K703" s="67">
        <v>39475</v>
      </c>
      <c r="L703" s="7">
        <f>SUMIF('LCA Data'!$B$2:$B$169,"="&amp;raadhus[[#This Row],[LCA Category]],'LCA Data'!$F$2:$F$169)</f>
        <v>0</v>
      </c>
      <c r="M703" s="79">
        <f>raadhus[[#This Row],[Eff. Mass (kg)]]*raadhus[[#This Row],[kg-CO2 Eqv. per kg]]</f>
        <v>0</v>
      </c>
    </row>
    <row r="704" spans="1:13">
      <c r="A704" s="19">
        <v>7200</v>
      </c>
      <c r="B704" s="70" t="s">
        <v>787</v>
      </c>
      <c r="C704" s="70"/>
      <c r="D704" s="71"/>
      <c r="E704" s="99">
        <v>7.4</v>
      </c>
      <c r="F704" s="32" t="s">
        <v>637</v>
      </c>
      <c r="G704" s="156">
        <v>1</v>
      </c>
      <c r="H704" s="66">
        <f>raadhus[[#This Row],[Count]]*raadhus[[#This Row],[Conv. Fact.]]</f>
        <v>7.4</v>
      </c>
      <c r="I704" s="116">
        <v>0</v>
      </c>
      <c r="J704" s="67">
        <v>39109</v>
      </c>
      <c r="K704" s="67">
        <v>39475</v>
      </c>
      <c r="L704" s="7">
        <f>SUMIF('LCA Data'!$B$2:$B$169,"="&amp;raadhus[[#This Row],[LCA Category]],'LCA Data'!$F$2:$F$169)</f>
        <v>0</v>
      </c>
      <c r="M704" s="79">
        <f>raadhus[[#This Row],[Eff. Mass (kg)]]*raadhus[[#This Row],[kg-CO2 Eqv. per kg]]</f>
        <v>0</v>
      </c>
    </row>
    <row r="705" spans="1:13">
      <c r="A705" s="19">
        <v>9330</v>
      </c>
      <c r="B705" s="70" t="s">
        <v>849</v>
      </c>
      <c r="C705" s="70"/>
      <c r="D705" s="71"/>
      <c r="E705" s="99">
        <v>7</v>
      </c>
      <c r="F705" s="32" t="s">
        <v>637</v>
      </c>
      <c r="G705" s="156">
        <v>1</v>
      </c>
      <c r="H705" s="66">
        <f>raadhus[[#This Row],[Count]]*raadhus[[#This Row],[Conv. Fact.]]</f>
        <v>7</v>
      </c>
      <c r="I705" s="116">
        <v>0</v>
      </c>
      <c r="J705" s="67">
        <v>39109</v>
      </c>
      <c r="K705" s="67">
        <v>39475</v>
      </c>
      <c r="L705" s="7">
        <f>SUMIF('LCA Data'!$B$2:$B$169,"="&amp;raadhus[[#This Row],[LCA Category]],'LCA Data'!$F$2:$F$169)</f>
        <v>0</v>
      </c>
      <c r="M705" s="79">
        <f>raadhus[[#This Row],[Eff. Mass (kg)]]*raadhus[[#This Row],[kg-CO2 Eqv. per kg]]</f>
        <v>0</v>
      </c>
    </row>
    <row r="706" spans="1:13">
      <c r="A706" s="19">
        <v>4165</v>
      </c>
      <c r="B706" s="70" t="s">
        <v>748</v>
      </c>
      <c r="C706" s="70"/>
      <c r="D706" s="71"/>
      <c r="E706" s="99">
        <v>6.5</v>
      </c>
      <c r="F706" s="32" t="s">
        <v>637</v>
      </c>
      <c r="G706" s="156">
        <v>1</v>
      </c>
      <c r="H706" s="66">
        <f>raadhus[[#This Row],[Count]]*raadhus[[#This Row],[Conv. Fact.]]</f>
        <v>6.5</v>
      </c>
      <c r="I706" s="116">
        <v>0</v>
      </c>
      <c r="J706" s="67">
        <v>39109</v>
      </c>
      <c r="K706" s="67">
        <v>39475</v>
      </c>
      <c r="L706" s="7">
        <f>SUMIF('LCA Data'!$B$2:$B$169,"="&amp;raadhus[[#This Row],[LCA Category]],'LCA Data'!$F$2:$F$169)</f>
        <v>0</v>
      </c>
      <c r="M706" s="79">
        <f>raadhus[[#This Row],[Eff. Mass (kg)]]*raadhus[[#This Row],[kg-CO2 Eqv. per kg]]</f>
        <v>0</v>
      </c>
    </row>
    <row r="707" spans="1:13">
      <c r="A707" s="19">
        <v>4019</v>
      </c>
      <c r="B707" s="70" t="s">
        <v>746</v>
      </c>
      <c r="C707" s="70"/>
      <c r="D707" s="71"/>
      <c r="E707" s="99">
        <v>6.3</v>
      </c>
      <c r="F707" s="32" t="s">
        <v>637</v>
      </c>
      <c r="G707" s="156">
        <v>1</v>
      </c>
      <c r="H707" s="66">
        <f>raadhus[[#This Row],[Count]]*raadhus[[#This Row],[Conv. Fact.]]</f>
        <v>6.3</v>
      </c>
      <c r="I707" s="116">
        <v>0</v>
      </c>
      <c r="J707" s="67">
        <v>39109</v>
      </c>
      <c r="K707" s="67">
        <v>39475</v>
      </c>
      <c r="L707" s="7">
        <f>SUMIF('LCA Data'!$B$2:$B$169,"="&amp;raadhus[[#This Row],[LCA Category]],'LCA Data'!$F$2:$F$169)</f>
        <v>0</v>
      </c>
      <c r="M707" s="79">
        <f>raadhus[[#This Row],[Eff. Mass (kg)]]*raadhus[[#This Row],[kg-CO2 Eqv. per kg]]</f>
        <v>0</v>
      </c>
    </row>
    <row r="708" spans="1:13">
      <c r="A708" s="19">
        <v>6240</v>
      </c>
      <c r="B708" s="70" t="s">
        <v>772</v>
      </c>
      <c r="C708" s="70"/>
      <c r="D708" s="71"/>
      <c r="E708" s="99">
        <v>6.3</v>
      </c>
      <c r="F708" s="32" t="s">
        <v>637</v>
      </c>
      <c r="G708" s="156">
        <v>1</v>
      </c>
      <c r="H708" s="66">
        <f>raadhus[[#This Row],[Count]]*raadhus[[#This Row],[Conv. Fact.]]</f>
        <v>6.3</v>
      </c>
      <c r="I708" s="116">
        <v>0</v>
      </c>
      <c r="J708" s="67">
        <v>39109</v>
      </c>
      <c r="K708" s="67">
        <v>39475</v>
      </c>
      <c r="L708" s="7">
        <f>SUMIF('LCA Data'!$B$2:$B$169,"="&amp;raadhus[[#This Row],[LCA Category]],'LCA Data'!$F$2:$F$169)</f>
        <v>0</v>
      </c>
      <c r="M708" s="79">
        <f>raadhus[[#This Row],[Eff. Mass (kg)]]*raadhus[[#This Row],[kg-CO2 Eqv. per kg]]</f>
        <v>0</v>
      </c>
    </row>
    <row r="709" spans="1:13">
      <c r="A709" s="19">
        <v>7918</v>
      </c>
      <c r="B709" s="70" t="s">
        <v>815</v>
      </c>
      <c r="C709" s="70"/>
      <c r="D709" s="71"/>
      <c r="E709" s="99">
        <v>3</v>
      </c>
      <c r="F709" s="32" t="s">
        <v>636</v>
      </c>
      <c r="G709" s="156">
        <v>2</v>
      </c>
      <c r="H709" s="66">
        <f>raadhus[[#This Row],[Count]]*raadhus[[#This Row],[Conv. Fact.]]</f>
        <v>6</v>
      </c>
      <c r="I709" s="116">
        <v>0</v>
      </c>
      <c r="J709" s="67">
        <v>39109</v>
      </c>
      <c r="K709" s="67">
        <v>39475</v>
      </c>
      <c r="L709" s="7">
        <f>SUMIF('LCA Data'!$B$2:$B$169,"="&amp;raadhus[[#This Row],[LCA Category]],'LCA Data'!$F$2:$F$169)</f>
        <v>0</v>
      </c>
      <c r="M709" s="79">
        <f>raadhus[[#This Row],[Eff. Mass (kg)]]*raadhus[[#This Row],[kg-CO2 Eqv. per kg]]</f>
        <v>0</v>
      </c>
    </row>
    <row r="710" spans="1:13">
      <c r="A710" s="19">
        <v>3435</v>
      </c>
      <c r="B710" s="70" t="s">
        <v>742</v>
      </c>
      <c r="C710" s="70"/>
      <c r="D710" s="71"/>
      <c r="E710" s="99">
        <v>5.8</v>
      </c>
      <c r="F710" s="32" t="s">
        <v>637</v>
      </c>
      <c r="G710" s="156">
        <v>1</v>
      </c>
      <c r="H710" s="66">
        <f>raadhus[[#This Row],[Count]]*raadhus[[#This Row],[Conv. Fact.]]</f>
        <v>5.8</v>
      </c>
      <c r="I710" s="116">
        <v>0</v>
      </c>
      <c r="J710" s="67">
        <v>39109</v>
      </c>
      <c r="K710" s="67">
        <v>39475</v>
      </c>
      <c r="L710" s="7">
        <f>SUMIF('LCA Data'!$B$2:$B$169,"="&amp;raadhus[[#This Row],[LCA Category]],'LCA Data'!$F$2:$F$169)</f>
        <v>0</v>
      </c>
      <c r="M710" s="79">
        <f>raadhus[[#This Row],[Eff. Mass (kg)]]*raadhus[[#This Row],[kg-CO2 Eqv. per kg]]</f>
        <v>0</v>
      </c>
    </row>
    <row r="711" spans="1:13">
      <c r="A711" s="19">
        <v>7850</v>
      </c>
      <c r="B711" s="70" t="s">
        <v>810</v>
      </c>
      <c r="C711" s="70"/>
      <c r="D711" s="71"/>
      <c r="E711" s="99">
        <v>5.6</v>
      </c>
      <c r="F711" s="32" t="s">
        <v>637</v>
      </c>
      <c r="G711" s="156">
        <v>1</v>
      </c>
      <c r="H711" s="66">
        <f>raadhus[[#This Row],[Count]]*raadhus[[#This Row],[Conv. Fact.]]</f>
        <v>5.6</v>
      </c>
      <c r="I711" s="116">
        <v>0</v>
      </c>
      <c r="J711" s="67">
        <v>39109</v>
      </c>
      <c r="K711" s="67">
        <v>39475</v>
      </c>
      <c r="L711" s="7">
        <f>SUMIF('LCA Data'!$B$2:$B$169,"="&amp;raadhus[[#This Row],[LCA Category]],'LCA Data'!$F$2:$F$169)</f>
        <v>0</v>
      </c>
      <c r="M711" s="79">
        <f>raadhus[[#This Row],[Eff. Mass (kg)]]*raadhus[[#This Row],[kg-CO2 Eqv. per kg]]</f>
        <v>0</v>
      </c>
    </row>
    <row r="712" spans="1:13">
      <c r="A712" s="19">
        <v>7170</v>
      </c>
      <c r="B712" s="70" t="s">
        <v>786</v>
      </c>
      <c r="C712" s="70"/>
      <c r="D712" s="71"/>
      <c r="E712" s="99">
        <v>5.5</v>
      </c>
      <c r="F712" s="32" t="s">
        <v>637</v>
      </c>
      <c r="G712" s="156">
        <v>1</v>
      </c>
      <c r="H712" s="66">
        <f>raadhus[[#This Row],[Count]]*raadhus[[#This Row],[Conv. Fact.]]</f>
        <v>5.5</v>
      </c>
      <c r="I712" s="116">
        <v>0</v>
      </c>
      <c r="J712" s="67">
        <v>39109</v>
      </c>
      <c r="K712" s="67">
        <v>39475</v>
      </c>
      <c r="L712" s="7">
        <f>SUMIF('LCA Data'!$B$2:$B$169,"="&amp;raadhus[[#This Row],[LCA Category]],'LCA Data'!$F$2:$F$169)</f>
        <v>0</v>
      </c>
      <c r="M712" s="79">
        <f>raadhus[[#This Row],[Eff. Mass (kg)]]*raadhus[[#This Row],[kg-CO2 Eqv. per kg]]</f>
        <v>0</v>
      </c>
    </row>
    <row r="713" spans="1:13">
      <c r="A713" s="19">
        <v>2120</v>
      </c>
      <c r="B713" s="70" t="s">
        <v>723</v>
      </c>
      <c r="C713" s="70"/>
      <c r="D713" s="71"/>
      <c r="E713" s="99">
        <v>5.4</v>
      </c>
      <c r="F713" s="32" t="s">
        <v>637</v>
      </c>
      <c r="G713" s="156">
        <v>1</v>
      </c>
      <c r="H713" s="66">
        <f>raadhus[[#This Row],[Count]]*raadhus[[#This Row],[Conv. Fact.]]</f>
        <v>5.4</v>
      </c>
      <c r="I713" s="116">
        <v>0</v>
      </c>
      <c r="J713" s="67">
        <v>39109</v>
      </c>
      <c r="K713" s="67">
        <v>39475</v>
      </c>
      <c r="L713" s="7">
        <f>SUMIF('LCA Data'!$B$2:$B$169,"="&amp;raadhus[[#This Row],[LCA Category]],'LCA Data'!$F$2:$F$169)</f>
        <v>0</v>
      </c>
      <c r="M713" s="79">
        <f>raadhus[[#This Row],[Eff. Mass (kg)]]*raadhus[[#This Row],[kg-CO2 Eqv. per kg]]</f>
        <v>0</v>
      </c>
    </row>
    <row r="714" spans="1:13">
      <c r="A714" s="19">
        <v>4850</v>
      </c>
      <c r="B714" s="70" t="s">
        <v>853</v>
      </c>
      <c r="C714" s="70"/>
      <c r="D714" s="71"/>
      <c r="E714" s="99">
        <v>5</v>
      </c>
      <c r="F714" s="32" t="s">
        <v>637</v>
      </c>
      <c r="G714" s="156">
        <v>1</v>
      </c>
      <c r="H714" s="66">
        <f>raadhus[[#This Row],[Count]]*raadhus[[#This Row],[Conv. Fact.]]</f>
        <v>5</v>
      </c>
      <c r="I714" s="116">
        <v>0</v>
      </c>
      <c r="J714" s="67">
        <v>39109</v>
      </c>
      <c r="K714" s="67">
        <v>39475</v>
      </c>
      <c r="L714" s="7">
        <f>SUMIF('LCA Data'!$B$2:$B$169,"="&amp;raadhus[[#This Row],[LCA Category]],'LCA Data'!$F$2:$F$169)</f>
        <v>0</v>
      </c>
      <c r="M714" s="79">
        <f>raadhus[[#This Row],[Eff. Mass (kg)]]*raadhus[[#This Row],[kg-CO2 Eqv. per kg]]</f>
        <v>0</v>
      </c>
    </row>
    <row r="715" spans="1:13">
      <c r="A715" s="19">
        <v>6580</v>
      </c>
      <c r="B715" s="70" t="s">
        <v>776</v>
      </c>
      <c r="C715" s="70"/>
      <c r="D715" s="71"/>
      <c r="E715" s="99">
        <v>5</v>
      </c>
      <c r="F715" s="32" t="s">
        <v>637</v>
      </c>
      <c r="G715" s="156">
        <v>1</v>
      </c>
      <c r="H715" s="66">
        <f>raadhus[[#This Row],[Count]]*raadhus[[#This Row],[Conv. Fact.]]</f>
        <v>5</v>
      </c>
      <c r="I715" s="116">
        <v>0</v>
      </c>
      <c r="J715" s="67">
        <v>39109</v>
      </c>
      <c r="K715" s="67">
        <v>39475</v>
      </c>
      <c r="L715" s="7">
        <f>SUMIF('LCA Data'!$B$2:$B$169,"="&amp;raadhus[[#This Row],[LCA Category]],'LCA Data'!$F$2:$F$169)</f>
        <v>0</v>
      </c>
      <c r="M715" s="79">
        <f>raadhus[[#This Row],[Eff. Mass (kg)]]*raadhus[[#This Row],[kg-CO2 Eqv. per kg]]</f>
        <v>0</v>
      </c>
    </row>
    <row r="716" spans="1:13">
      <c r="A716" s="19">
        <v>8163</v>
      </c>
      <c r="B716" s="70" t="s">
        <v>823</v>
      </c>
      <c r="C716" s="70"/>
      <c r="D716" s="71"/>
      <c r="E716" s="99">
        <v>5</v>
      </c>
      <c r="F716" s="32" t="s">
        <v>637</v>
      </c>
      <c r="G716" s="156">
        <v>1</v>
      </c>
      <c r="H716" s="66">
        <f>raadhus[[#This Row],[Count]]*raadhus[[#This Row],[Conv. Fact.]]</f>
        <v>5</v>
      </c>
      <c r="I716" s="116">
        <v>0</v>
      </c>
      <c r="J716" s="67">
        <v>39109</v>
      </c>
      <c r="K716" s="67">
        <v>39475</v>
      </c>
      <c r="L716" s="7">
        <f>SUMIF('LCA Data'!$B$2:$B$169,"="&amp;raadhus[[#This Row],[LCA Category]],'LCA Data'!$F$2:$F$169)</f>
        <v>0</v>
      </c>
      <c r="M716" s="79">
        <f>raadhus[[#This Row],[Eff. Mass (kg)]]*raadhus[[#This Row],[kg-CO2 Eqv. per kg]]</f>
        <v>0</v>
      </c>
    </row>
    <row r="717" spans="1:13">
      <c r="A717" s="19">
        <v>8313</v>
      </c>
      <c r="B717" s="70" t="s">
        <v>826</v>
      </c>
      <c r="C717" s="70"/>
      <c r="D717" s="71"/>
      <c r="E717" s="99">
        <v>5</v>
      </c>
      <c r="F717" s="32" t="s">
        <v>637</v>
      </c>
      <c r="G717" s="156">
        <v>1</v>
      </c>
      <c r="H717" s="66">
        <f>raadhus[[#This Row],[Count]]*raadhus[[#This Row],[Conv. Fact.]]</f>
        <v>5</v>
      </c>
      <c r="I717" s="116">
        <v>0</v>
      </c>
      <c r="J717" s="67">
        <v>39109</v>
      </c>
      <c r="K717" s="67">
        <v>39475</v>
      </c>
      <c r="L717" s="7">
        <f>SUMIF('LCA Data'!$B$2:$B$169,"="&amp;raadhus[[#This Row],[LCA Category]],'LCA Data'!$F$2:$F$169)</f>
        <v>0</v>
      </c>
      <c r="M717" s="79">
        <f>raadhus[[#This Row],[Eff. Mass (kg)]]*raadhus[[#This Row],[kg-CO2 Eqv. per kg]]</f>
        <v>0</v>
      </c>
    </row>
    <row r="718" spans="1:13">
      <c r="A718" s="19">
        <v>19233</v>
      </c>
      <c r="B718" s="70" t="s">
        <v>859</v>
      </c>
      <c r="C718" s="70"/>
      <c r="D718" s="71"/>
      <c r="E718" s="99">
        <v>1</v>
      </c>
      <c r="F718" s="32" t="s">
        <v>635</v>
      </c>
      <c r="G718" s="156">
        <v>5</v>
      </c>
      <c r="H718" s="66">
        <f>raadhus[[#This Row],[Count]]*raadhus[[#This Row],[Conv. Fact.]]</f>
        <v>5</v>
      </c>
      <c r="I718" s="116">
        <v>0</v>
      </c>
      <c r="J718" s="67">
        <v>39109</v>
      </c>
      <c r="K718" s="67">
        <v>39475</v>
      </c>
      <c r="L718" s="7">
        <f>SUMIF('LCA Data'!$B$2:$B$169,"="&amp;raadhus[[#This Row],[LCA Category]],'LCA Data'!$F$2:$F$169)</f>
        <v>0</v>
      </c>
      <c r="M718" s="79">
        <f>raadhus[[#This Row],[Eff. Mass (kg)]]*raadhus[[#This Row],[kg-CO2 Eqv. per kg]]</f>
        <v>0</v>
      </c>
    </row>
    <row r="719" spans="1:13">
      <c r="A719" s="19">
        <v>22337</v>
      </c>
      <c r="B719" s="70" t="s">
        <v>862</v>
      </c>
      <c r="C719" s="70"/>
      <c r="D719" s="71"/>
      <c r="E719" s="99">
        <v>1</v>
      </c>
      <c r="F719" s="32" t="s">
        <v>644</v>
      </c>
      <c r="G719" s="156">
        <v>5</v>
      </c>
      <c r="H719" s="66">
        <f>raadhus[[#This Row],[Count]]*raadhus[[#This Row],[Conv. Fact.]]</f>
        <v>5</v>
      </c>
      <c r="I719" s="116">
        <v>0</v>
      </c>
      <c r="J719" s="67">
        <v>39109</v>
      </c>
      <c r="K719" s="67">
        <v>39475</v>
      </c>
      <c r="L719" s="7">
        <f>SUMIF('LCA Data'!$B$2:$B$169,"="&amp;raadhus[[#This Row],[LCA Category]],'LCA Data'!$F$2:$F$169)</f>
        <v>0</v>
      </c>
      <c r="M719" s="79">
        <f>raadhus[[#This Row],[Eff. Mass (kg)]]*raadhus[[#This Row],[kg-CO2 Eqv. per kg]]</f>
        <v>0</v>
      </c>
    </row>
    <row r="720" spans="1:13">
      <c r="A720" s="19">
        <v>27142</v>
      </c>
      <c r="B720" s="70" t="s">
        <v>866</v>
      </c>
      <c r="C720" s="70"/>
      <c r="D720" s="71"/>
      <c r="E720" s="99">
        <v>1</v>
      </c>
      <c r="F720" s="32" t="s">
        <v>639</v>
      </c>
      <c r="G720" s="156">
        <v>5</v>
      </c>
      <c r="H720" s="66">
        <f>raadhus[[#This Row],[Count]]*raadhus[[#This Row],[Conv. Fact.]]</f>
        <v>5</v>
      </c>
      <c r="I720" s="116">
        <v>0</v>
      </c>
      <c r="J720" s="67">
        <v>39109</v>
      </c>
      <c r="K720" s="67">
        <v>39475</v>
      </c>
      <c r="L720" s="7">
        <f>SUMIF('LCA Data'!$B$2:$B$169,"="&amp;raadhus[[#This Row],[LCA Category]],'LCA Data'!$F$2:$F$169)</f>
        <v>0</v>
      </c>
      <c r="M720" s="79">
        <f>raadhus[[#This Row],[Eff. Mass (kg)]]*raadhus[[#This Row],[kg-CO2 Eqv. per kg]]</f>
        <v>0</v>
      </c>
    </row>
    <row r="721" spans="1:13">
      <c r="A721" s="19">
        <v>75161</v>
      </c>
      <c r="B721" s="70" t="s">
        <v>873</v>
      </c>
      <c r="C721" s="70"/>
      <c r="D721" s="71"/>
      <c r="E721" s="99">
        <v>1</v>
      </c>
      <c r="F721" s="32" t="s">
        <v>648</v>
      </c>
      <c r="G721" s="156">
        <v>5</v>
      </c>
      <c r="H721" s="66">
        <f>raadhus[[#This Row],[Count]]*raadhus[[#This Row],[Conv. Fact.]]</f>
        <v>5</v>
      </c>
      <c r="I721" s="116">
        <v>0</v>
      </c>
      <c r="J721" s="67">
        <v>39109</v>
      </c>
      <c r="K721" s="67">
        <v>39475</v>
      </c>
      <c r="L721" s="7">
        <f>SUMIF('LCA Data'!$B$2:$B$169,"="&amp;raadhus[[#This Row],[LCA Category]],'LCA Data'!$F$2:$F$169)</f>
        <v>0</v>
      </c>
      <c r="M721" s="79">
        <f>raadhus[[#This Row],[Eff. Mass (kg)]]*raadhus[[#This Row],[kg-CO2 Eqv. per kg]]</f>
        <v>0</v>
      </c>
    </row>
    <row r="722" spans="1:13">
      <c r="A722" s="19">
        <v>91060</v>
      </c>
      <c r="B722" s="70" t="s">
        <v>874</v>
      </c>
      <c r="C722" s="70"/>
      <c r="D722" s="71"/>
      <c r="E722" s="99">
        <v>2</v>
      </c>
      <c r="F722" s="32" t="s">
        <v>716</v>
      </c>
      <c r="G722" s="156">
        <v>2.5</v>
      </c>
      <c r="H722" s="66">
        <f>raadhus[[#This Row],[Count]]*raadhus[[#This Row],[Conv. Fact.]]</f>
        <v>5</v>
      </c>
      <c r="I722" s="116">
        <v>0</v>
      </c>
      <c r="J722" s="67">
        <v>39109</v>
      </c>
      <c r="K722" s="67">
        <v>39475</v>
      </c>
      <c r="L722" s="7">
        <f>SUMIF('LCA Data'!$B$2:$B$169,"="&amp;raadhus[[#This Row],[LCA Category]],'LCA Data'!$F$2:$F$169)</f>
        <v>0</v>
      </c>
      <c r="M722" s="79">
        <f>raadhus[[#This Row],[Eff. Mass (kg)]]*raadhus[[#This Row],[kg-CO2 Eqv. per kg]]</f>
        <v>0</v>
      </c>
    </row>
    <row r="723" spans="1:13">
      <c r="A723" s="19">
        <v>8600</v>
      </c>
      <c r="B723" s="70" t="s">
        <v>833</v>
      </c>
      <c r="C723" s="70"/>
      <c r="D723" s="71"/>
      <c r="E723" s="99">
        <v>4.9000000000000004</v>
      </c>
      <c r="F723" s="32" t="s">
        <v>637</v>
      </c>
      <c r="G723" s="156">
        <v>1</v>
      </c>
      <c r="H723" s="66">
        <f>raadhus[[#This Row],[Count]]*raadhus[[#This Row],[Conv. Fact.]]</f>
        <v>4.9000000000000004</v>
      </c>
      <c r="I723" s="116">
        <v>0</v>
      </c>
      <c r="J723" s="67">
        <v>39109</v>
      </c>
      <c r="K723" s="67">
        <v>39475</v>
      </c>
      <c r="L723" s="7">
        <f>SUMIF('LCA Data'!$B$2:$B$169,"="&amp;raadhus[[#This Row],[LCA Category]],'LCA Data'!$F$2:$F$169)</f>
        <v>0</v>
      </c>
      <c r="M723" s="79">
        <f>raadhus[[#This Row],[Eff. Mass (kg)]]*raadhus[[#This Row],[kg-CO2 Eqv. per kg]]</f>
        <v>0</v>
      </c>
    </row>
    <row r="724" spans="1:13">
      <c r="A724" s="19">
        <v>4360</v>
      </c>
      <c r="B724" s="70" t="s">
        <v>751</v>
      </c>
      <c r="C724" s="70"/>
      <c r="D724" s="71"/>
      <c r="E724" s="99">
        <v>4.8</v>
      </c>
      <c r="F724" s="32" t="s">
        <v>637</v>
      </c>
      <c r="G724" s="156">
        <v>1</v>
      </c>
      <c r="H724" s="66">
        <f>raadhus[[#This Row],[Count]]*raadhus[[#This Row],[Conv. Fact.]]</f>
        <v>4.8</v>
      </c>
      <c r="I724" s="116">
        <v>0</v>
      </c>
      <c r="J724" s="67">
        <v>39109</v>
      </c>
      <c r="K724" s="67">
        <v>39475</v>
      </c>
      <c r="L724" s="7">
        <f>SUMIF('LCA Data'!$B$2:$B$169,"="&amp;raadhus[[#This Row],[LCA Category]],'LCA Data'!$F$2:$F$169)</f>
        <v>0</v>
      </c>
      <c r="M724" s="79">
        <f>raadhus[[#This Row],[Eff. Mass (kg)]]*raadhus[[#This Row],[kg-CO2 Eqv. per kg]]</f>
        <v>0</v>
      </c>
    </row>
    <row r="725" spans="1:13">
      <c r="A725" s="19">
        <v>7140</v>
      </c>
      <c r="B725" s="70" t="s">
        <v>785</v>
      </c>
      <c r="C725" s="70"/>
      <c r="D725" s="71"/>
      <c r="E725" s="99">
        <v>4.4000000000000004</v>
      </c>
      <c r="F725" s="32" t="s">
        <v>637</v>
      </c>
      <c r="G725" s="156">
        <v>1</v>
      </c>
      <c r="H725" s="66">
        <f>raadhus[[#This Row],[Count]]*raadhus[[#This Row],[Conv. Fact.]]</f>
        <v>4.4000000000000004</v>
      </c>
      <c r="I725" s="116">
        <v>0</v>
      </c>
      <c r="J725" s="67">
        <v>39109</v>
      </c>
      <c r="K725" s="67">
        <v>39475</v>
      </c>
      <c r="L725" s="7">
        <f>SUMIF('LCA Data'!$B$2:$B$169,"="&amp;raadhus[[#This Row],[LCA Category]],'LCA Data'!$F$2:$F$169)</f>
        <v>0</v>
      </c>
      <c r="M725" s="79">
        <f>raadhus[[#This Row],[Eff. Mass (kg)]]*raadhus[[#This Row],[kg-CO2 Eqv. per kg]]</f>
        <v>0</v>
      </c>
    </row>
    <row r="726" spans="1:13">
      <c r="A726" s="19">
        <v>7340</v>
      </c>
      <c r="B726" s="70" t="s">
        <v>793</v>
      </c>
      <c r="C726" s="70"/>
      <c r="D726" s="71"/>
      <c r="E726" s="99">
        <v>40</v>
      </c>
      <c r="F726" s="32" t="s">
        <v>636</v>
      </c>
      <c r="G726" s="156">
        <v>0.1</v>
      </c>
      <c r="H726" s="66">
        <f>raadhus[[#This Row],[Count]]*raadhus[[#This Row],[Conv. Fact.]]</f>
        <v>4</v>
      </c>
      <c r="I726" s="116">
        <v>0</v>
      </c>
      <c r="J726" s="67">
        <v>39109</v>
      </c>
      <c r="K726" s="67">
        <v>39475</v>
      </c>
      <c r="L726" s="7">
        <f>SUMIF('LCA Data'!$B$2:$B$169,"="&amp;raadhus[[#This Row],[LCA Category]],'LCA Data'!$F$2:$F$169)</f>
        <v>0</v>
      </c>
      <c r="M726" s="79">
        <f>raadhus[[#This Row],[Eff. Mass (kg)]]*raadhus[[#This Row],[kg-CO2 Eqv. per kg]]</f>
        <v>0</v>
      </c>
    </row>
    <row r="727" spans="1:13">
      <c r="A727" s="19">
        <v>19224</v>
      </c>
      <c r="B727" s="70" t="s">
        <v>858</v>
      </c>
      <c r="C727" s="70"/>
      <c r="D727" s="71"/>
      <c r="E727" s="99">
        <v>1</v>
      </c>
      <c r="F727" s="32" t="s">
        <v>633</v>
      </c>
      <c r="G727" s="156">
        <v>4</v>
      </c>
      <c r="H727" s="66">
        <f>raadhus[[#This Row],[Count]]*raadhus[[#This Row],[Conv. Fact.]]</f>
        <v>4</v>
      </c>
      <c r="I727" s="116">
        <v>0</v>
      </c>
      <c r="J727" s="67">
        <v>39109</v>
      </c>
      <c r="K727" s="67">
        <v>39475</v>
      </c>
      <c r="L727" s="7">
        <f>SUMIF('LCA Data'!$B$2:$B$169,"="&amp;raadhus[[#This Row],[LCA Category]],'LCA Data'!$F$2:$F$169)</f>
        <v>0</v>
      </c>
      <c r="M727" s="79">
        <f>raadhus[[#This Row],[Eff. Mass (kg)]]*raadhus[[#This Row],[kg-CO2 Eqv. per kg]]</f>
        <v>0</v>
      </c>
    </row>
    <row r="728" spans="1:13">
      <c r="A728" s="19">
        <v>8553</v>
      </c>
      <c r="B728" s="70" t="s">
        <v>832</v>
      </c>
      <c r="C728" s="70"/>
      <c r="D728" s="71"/>
      <c r="E728" s="99">
        <v>3.7</v>
      </c>
      <c r="F728" s="32" t="s">
        <v>637</v>
      </c>
      <c r="G728" s="156">
        <v>1</v>
      </c>
      <c r="H728" s="66">
        <f>raadhus[[#This Row],[Count]]*raadhus[[#This Row],[Conv. Fact.]]</f>
        <v>3.7</v>
      </c>
      <c r="I728" s="116">
        <v>0</v>
      </c>
      <c r="J728" s="67">
        <v>39109</v>
      </c>
      <c r="K728" s="67">
        <v>39475</v>
      </c>
      <c r="L728" s="7">
        <f>SUMIF('LCA Data'!$B$2:$B$169,"="&amp;raadhus[[#This Row],[LCA Category]],'LCA Data'!$F$2:$F$169)</f>
        <v>0</v>
      </c>
      <c r="M728" s="79">
        <f>raadhus[[#This Row],[Eff. Mass (kg)]]*raadhus[[#This Row],[kg-CO2 Eqv. per kg]]</f>
        <v>0</v>
      </c>
    </row>
    <row r="729" spans="1:13">
      <c r="A729" s="19">
        <v>4820</v>
      </c>
      <c r="B729" s="70" t="s">
        <v>763</v>
      </c>
      <c r="C729" s="70"/>
      <c r="D729" s="71"/>
      <c r="E729" s="99">
        <v>3.4</v>
      </c>
      <c r="F729" s="32" t="s">
        <v>637</v>
      </c>
      <c r="G729" s="156">
        <v>1</v>
      </c>
      <c r="H729" s="66">
        <f>raadhus[[#This Row],[Count]]*raadhus[[#This Row],[Conv. Fact.]]</f>
        <v>3.4</v>
      </c>
      <c r="I729" s="116">
        <v>0</v>
      </c>
      <c r="J729" s="67">
        <v>39109</v>
      </c>
      <c r="K729" s="67">
        <v>39475</v>
      </c>
      <c r="L729" s="7">
        <f>SUMIF('LCA Data'!$B$2:$B$169,"="&amp;raadhus[[#This Row],[LCA Category]],'LCA Data'!$F$2:$F$169)</f>
        <v>0</v>
      </c>
      <c r="M729" s="79">
        <f>raadhus[[#This Row],[Eff. Mass (kg)]]*raadhus[[#This Row],[kg-CO2 Eqv. per kg]]</f>
        <v>0</v>
      </c>
    </row>
    <row r="730" spans="1:13">
      <c r="A730" s="19">
        <v>4770</v>
      </c>
      <c r="B730" s="70" t="s">
        <v>761</v>
      </c>
      <c r="C730" s="70"/>
      <c r="D730" s="71"/>
      <c r="E730" s="99">
        <v>3.2</v>
      </c>
      <c r="F730" s="32" t="s">
        <v>637</v>
      </c>
      <c r="G730" s="156">
        <v>1</v>
      </c>
      <c r="H730" s="66">
        <f>raadhus[[#This Row],[Count]]*raadhus[[#This Row],[Conv. Fact.]]</f>
        <v>3.2</v>
      </c>
      <c r="I730" s="116">
        <v>0</v>
      </c>
      <c r="J730" s="67">
        <v>39109</v>
      </c>
      <c r="K730" s="67">
        <v>39475</v>
      </c>
      <c r="L730" s="7">
        <f>SUMIF('LCA Data'!$B$2:$B$169,"="&amp;raadhus[[#This Row],[LCA Category]],'LCA Data'!$F$2:$F$169)</f>
        <v>0</v>
      </c>
      <c r="M730" s="79">
        <f>raadhus[[#This Row],[Eff. Mass (kg)]]*raadhus[[#This Row],[kg-CO2 Eqv. per kg]]</f>
        <v>0</v>
      </c>
    </row>
    <row r="731" spans="1:13">
      <c r="A731" s="19">
        <v>7325</v>
      </c>
      <c r="B731" s="70" t="s">
        <v>792</v>
      </c>
      <c r="C731" s="70"/>
      <c r="D731" s="71"/>
      <c r="E731" s="99">
        <v>3</v>
      </c>
      <c r="F731" s="32" t="s">
        <v>637</v>
      </c>
      <c r="G731" s="156">
        <v>1</v>
      </c>
      <c r="H731" s="66">
        <f>raadhus[[#This Row],[Count]]*raadhus[[#This Row],[Conv. Fact.]]</f>
        <v>3</v>
      </c>
      <c r="I731" s="116">
        <v>0</v>
      </c>
      <c r="J731" s="67">
        <v>39109</v>
      </c>
      <c r="K731" s="67">
        <v>39475</v>
      </c>
      <c r="L731" s="7">
        <f>SUMIF('LCA Data'!$B$2:$B$169,"="&amp;raadhus[[#This Row],[LCA Category]],'LCA Data'!$F$2:$F$169)</f>
        <v>0</v>
      </c>
      <c r="M731" s="79">
        <f>raadhus[[#This Row],[Eff. Mass (kg)]]*raadhus[[#This Row],[kg-CO2 Eqv. per kg]]</f>
        <v>0</v>
      </c>
    </row>
    <row r="732" spans="1:13">
      <c r="A732" s="19">
        <v>9155</v>
      </c>
      <c r="B732" s="70" t="s">
        <v>842</v>
      </c>
      <c r="C732" s="70"/>
      <c r="D732" s="71"/>
      <c r="E732" s="99">
        <v>3</v>
      </c>
      <c r="F732" s="32" t="s">
        <v>637</v>
      </c>
      <c r="G732" s="156">
        <v>1</v>
      </c>
      <c r="H732" s="66">
        <f>raadhus[[#This Row],[Count]]*raadhus[[#This Row],[Conv. Fact.]]</f>
        <v>3</v>
      </c>
      <c r="I732" s="116">
        <v>0</v>
      </c>
      <c r="J732" s="67">
        <v>39109</v>
      </c>
      <c r="K732" s="67">
        <v>39475</v>
      </c>
      <c r="L732" s="7">
        <f>SUMIF('LCA Data'!$B$2:$B$169,"="&amp;raadhus[[#This Row],[LCA Category]],'LCA Data'!$F$2:$F$169)</f>
        <v>0</v>
      </c>
      <c r="M732" s="79">
        <f>raadhus[[#This Row],[Eff. Mass (kg)]]*raadhus[[#This Row],[kg-CO2 Eqv. per kg]]</f>
        <v>0</v>
      </c>
    </row>
    <row r="733" spans="1:13">
      <c r="A733" s="19">
        <v>9240</v>
      </c>
      <c r="B733" s="70" t="s">
        <v>846</v>
      </c>
      <c r="C733" s="70"/>
      <c r="D733" s="71"/>
      <c r="E733" s="99">
        <v>3</v>
      </c>
      <c r="F733" s="32" t="s">
        <v>637</v>
      </c>
      <c r="G733" s="156">
        <v>1</v>
      </c>
      <c r="H733" s="66">
        <f>raadhus[[#This Row],[Count]]*raadhus[[#This Row],[Conv. Fact.]]</f>
        <v>3</v>
      </c>
      <c r="I733" s="116">
        <v>0</v>
      </c>
      <c r="J733" s="67">
        <v>39109</v>
      </c>
      <c r="K733" s="67">
        <v>39475</v>
      </c>
      <c r="L733" s="7">
        <f>SUMIF('LCA Data'!$B$2:$B$169,"="&amp;raadhus[[#This Row],[LCA Category]],'LCA Data'!$F$2:$F$169)</f>
        <v>0</v>
      </c>
      <c r="M733" s="79">
        <f>raadhus[[#This Row],[Eff. Mass (kg)]]*raadhus[[#This Row],[kg-CO2 Eqv. per kg]]</f>
        <v>0</v>
      </c>
    </row>
    <row r="734" spans="1:13">
      <c r="A734" s="19">
        <v>9270</v>
      </c>
      <c r="B734" s="70" t="s">
        <v>847</v>
      </c>
      <c r="C734" s="70"/>
      <c r="D734" s="71"/>
      <c r="E734" s="99">
        <v>3</v>
      </c>
      <c r="F734" s="32" t="s">
        <v>637</v>
      </c>
      <c r="G734" s="156">
        <v>1</v>
      </c>
      <c r="H734" s="66">
        <f>raadhus[[#This Row],[Count]]*raadhus[[#This Row],[Conv. Fact.]]</f>
        <v>3</v>
      </c>
      <c r="I734" s="116">
        <v>0</v>
      </c>
      <c r="J734" s="67">
        <v>39109</v>
      </c>
      <c r="K734" s="67">
        <v>39475</v>
      </c>
      <c r="L734" s="7">
        <f>SUMIF('LCA Data'!$B$2:$B$169,"="&amp;raadhus[[#This Row],[LCA Category]],'LCA Data'!$F$2:$F$169)</f>
        <v>0</v>
      </c>
      <c r="M734" s="79">
        <f>raadhus[[#This Row],[Eff. Mass (kg)]]*raadhus[[#This Row],[kg-CO2 Eqv. per kg]]</f>
        <v>0</v>
      </c>
    </row>
    <row r="735" spans="1:13">
      <c r="A735" s="19">
        <v>7520</v>
      </c>
      <c r="B735" s="70" t="s">
        <v>798</v>
      </c>
      <c r="C735" s="70"/>
      <c r="D735" s="71"/>
      <c r="E735" s="99">
        <v>2.9</v>
      </c>
      <c r="F735" s="32" t="s">
        <v>637</v>
      </c>
      <c r="G735" s="156">
        <v>1</v>
      </c>
      <c r="H735" s="66">
        <f>raadhus[[#This Row],[Count]]*raadhus[[#This Row],[Conv. Fact.]]</f>
        <v>2.9</v>
      </c>
      <c r="I735" s="116">
        <v>0</v>
      </c>
      <c r="J735" s="67">
        <v>39109</v>
      </c>
      <c r="K735" s="67">
        <v>39475</v>
      </c>
      <c r="L735" s="7">
        <f>SUMIF('LCA Data'!$B$2:$B$169,"="&amp;raadhus[[#This Row],[LCA Category]],'LCA Data'!$F$2:$F$169)</f>
        <v>0</v>
      </c>
      <c r="M735" s="79">
        <f>raadhus[[#This Row],[Eff. Mass (kg)]]*raadhus[[#This Row],[kg-CO2 Eqv. per kg]]</f>
        <v>0</v>
      </c>
    </row>
    <row r="736" spans="1:13">
      <c r="A736" s="19">
        <v>7789</v>
      </c>
      <c r="B736" s="70" t="s">
        <v>805</v>
      </c>
      <c r="C736" s="70"/>
      <c r="D736" s="71"/>
      <c r="E736" s="99">
        <v>2.4</v>
      </c>
      <c r="F736" s="32" t="s">
        <v>637</v>
      </c>
      <c r="G736" s="156">
        <v>1</v>
      </c>
      <c r="H736" s="66">
        <f>raadhus[[#This Row],[Count]]*raadhus[[#This Row],[Conv. Fact.]]</f>
        <v>2.4</v>
      </c>
      <c r="I736" s="116">
        <v>0</v>
      </c>
      <c r="J736" s="67">
        <v>39109</v>
      </c>
      <c r="K736" s="67">
        <v>39475</v>
      </c>
      <c r="L736" s="7">
        <f>SUMIF('LCA Data'!$B$2:$B$169,"="&amp;raadhus[[#This Row],[LCA Category]],'LCA Data'!$F$2:$F$169)</f>
        <v>0</v>
      </c>
      <c r="M736" s="79">
        <f>raadhus[[#This Row],[Eff. Mass (kg)]]*raadhus[[#This Row],[kg-CO2 Eqv. per kg]]</f>
        <v>0</v>
      </c>
    </row>
    <row r="737" spans="1:13">
      <c r="A737" s="19">
        <v>4800</v>
      </c>
      <c r="B737" s="70" t="s">
        <v>762</v>
      </c>
      <c r="C737" s="70"/>
      <c r="D737" s="71"/>
      <c r="E737" s="99">
        <v>2.1</v>
      </c>
      <c r="F737" s="32" t="s">
        <v>637</v>
      </c>
      <c r="G737" s="156">
        <v>1</v>
      </c>
      <c r="H737" s="66">
        <f>raadhus[[#This Row],[Count]]*raadhus[[#This Row],[Conv. Fact.]]</f>
        <v>2.1</v>
      </c>
      <c r="I737" s="116">
        <v>0</v>
      </c>
      <c r="J737" s="67">
        <v>39109</v>
      </c>
      <c r="K737" s="67">
        <v>39475</v>
      </c>
      <c r="L737" s="7">
        <f>SUMIF('LCA Data'!$B$2:$B$169,"="&amp;raadhus[[#This Row],[LCA Category]],'LCA Data'!$F$2:$F$169)</f>
        <v>0</v>
      </c>
      <c r="M737" s="79">
        <f>raadhus[[#This Row],[Eff. Mass (kg)]]*raadhus[[#This Row],[kg-CO2 Eqv. per kg]]</f>
        <v>0</v>
      </c>
    </row>
    <row r="738" spans="1:13">
      <c r="A738" s="19">
        <v>4830</v>
      </c>
      <c r="B738" s="70" t="s">
        <v>764</v>
      </c>
      <c r="C738" s="70"/>
      <c r="D738" s="71"/>
      <c r="E738" s="99">
        <v>2</v>
      </c>
      <c r="F738" s="32" t="s">
        <v>637</v>
      </c>
      <c r="G738" s="156">
        <v>1</v>
      </c>
      <c r="H738" s="66">
        <f>raadhus[[#This Row],[Count]]*raadhus[[#This Row],[Conv. Fact.]]</f>
        <v>2</v>
      </c>
      <c r="I738" s="116">
        <v>0</v>
      </c>
      <c r="J738" s="67">
        <v>39109</v>
      </c>
      <c r="K738" s="67">
        <v>39475</v>
      </c>
      <c r="L738" s="7">
        <f>SUMIF('LCA Data'!$B$2:$B$169,"="&amp;raadhus[[#This Row],[LCA Category]],'LCA Data'!$F$2:$F$169)</f>
        <v>0</v>
      </c>
      <c r="M738" s="79">
        <f>raadhus[[#This Row],[Eff. Mass (kg)]]*raadhus[[#This Row],[kg-CO2 Eqv. per kg]]</f>
        <v>0</v>
      </c>
    </row>
    <row r="739" spans="1:13">
      <c r="A739" s="19">
        <v>6050</v>
      </c>
      <c r="B739" s="70" t="s">
        <v>770</v>
      </c>
      <c r="C739" s="70"/>
      <c r="D739" s="71"/>
      <c r="E739" s="99">
        <v>2</v>
      </c>
      <c r="F739" s="32" t="s">
        <v>637</v>
      </c>
      <c r="G739" s="156">
        <v>1</v>
      </c>
      <c r="H739" s="66">
        <f>raadhus[[#This Row],[Count]]*raadhus[[#This Row],[Conv. Fact.]]</f>
        <v>2</v>
      </c>
      <c r="I739" s="116">
        <v>0</v>
      </c>
      <c r="J739" s="67">
        <v>39109</v>
      </c>
      <c r="K739" s="67">
        <v>39475</v>
      </c>
      <c r="L739" s="7">
        <f>SUMIF('LCA Data'!$B$2:$B$169,"="&amp;raadhus[[#This Row],[LCA Category]],'LCA Data'!$F$2:$F$169)</f>
        <v>0</v>
      </c>
      <c r="M739" s="79">
        <f>raadhus[[#This Row],[Eff. Mass (kg)]]*raadhus[[#This Row],[kg-CO2 Eqv. per kg]]</f>
        <v>0</v>
      </c>
    </row>
    <row r="740" spans="1:13">
      <c r="A740" s="19">
        <v>7740</v>
      </c>
      <c r="B740" s="70" t="s">
        <v>801</v>
      </c>
      <c r="C740" s="70"/>
      <c r="D740" s="71"/>
      <c r="E740" s="99">
        <v>2</v>
      </c>
      <c r="F740" s="32" t="s">
        <v>637</v>
      </c>
      <c r="G740" s="156">
        <v>1</v>
      </c>
      <c r="H740" s="66">
        <f>raadhus[[#This Row],[Count]]*raadhus[[#This Row],[Conv. Fact.]]</f>
        <v>2</v>
      </c>
      <c r="I740" s="116">
        <v>0</v>
      </c>
      <c r="J740" s="67">
        <v>39109</v>
      </c>
      <c r="K740" s="67">
        <v>39475</v>
      </c>
      <c r="L740" s="7">
        <f>SUMIF('LCA Data'!$B$2:$B$169,"="&amp;raadhus[[#This Row],[LCA Category]],'LCA Data'!$F$2:$F$169)</f>
        <v>0</v>
      </c>
      <c r="M740" s="79">
        <f>raadhus[[#This Row],[Eff. Mass (kg)]]*raadhus[[#This Row],[kg-CO2 Eqv. per kg]]</f>
        <v>0</v>
      </c>
    </row>
    <row r="741" spans="1:13">
      <c r="A741" s="19">
        <v>7960</v>
      </c>
      <c r="B741" s="70" t="s">
        <v>817</v>
      </c>
      <c r="C741" s="70"/>
      <c r="D741" s="71"/>
      <c r="E741" s="99">
        <v>2</v>
      </c>
      <c r="F741" s="32" t="s">
        <v>637</v>
      </c>
      <c r="G741" s="156">
        <v>1</v>
      </c>
      <c r="H741" s="66">
        <f>raadhus[[#This Row],[Count]]*raadhus[[#This Row],[Conv. Fact.]]</f>
        <v>2</v>
      </c>
      <c r="I741" s="116">
        <v>0</v>
      </c>
      <c r="J741" s="67">
        <v>39109</v>
      </c>
      <c r="K741" s="67">
        <v>39475</v>
      </c>
      <c r="L741" s="7">
        <f>SUMIF('LCA Data'!$B$2:$B$169,"="&amp;raadhus[[#This Row],[LCA Category]],'LCA Data'!$F$2:$F$169)</f>
        <v>0</v>
      </c>
      <c r="M741" s="79">
        <f>raadhus[[#This Row],[Eff. Mass (kg)]]*raadhus[[#This Row],[kg-CO2 Eqv. per kg]]</f>
        <v>0</v>
      </c>
    </row>
    <row r="742" spans="1:13">
      <c r="A742" s="19">
        <v>93080</v>
      </c>
      <c r="B742" s="70" t="s">
        <v>876</v>
      </c>
      <c r="C742" s="70"/>
      <c r="D742" s="71"/>
      <c r="E742" s="99">
        <v>1</v>
      </c>
      <c r="F742" s="32" t="s">
        <v>643</v>
      </c>
      <c r="G742" s="156">
        <v>2</v>
      </c>
      <c r="H742" s="66">
        <f>raadhus[[#This Row],[Count]]*raadhus[[#This Row],[Conv. Fact.]]</f>
        <v>2</v>
      </c>
      <c r="I742" s="116">
        <v>0</v>
      </c>
      <c r="J742" s="67">
        <v>39109</v>
      </c>
      <c r="K742" s="67">
        <v>39475</v>
      </c>
      <c r="L742" s="7">
        <f>SUMIF('LCA Data'!$B$2:$B$169,"="&amp;raadhus[[#This Row],[LCA Category]],'LCA Data'!$F$2:$F$169)</f>
        <v>0</v>
      </c>
      <c r="M742" s="79">
        <f>raadhus[[#This Row],[Eff. Mass (kg)]]*raadhus[[#This Row],[kg-CO2 Eqv. per kg]]</f>
        <v>0</v>
      </c>
    </row>
    <row r="743" spans="1:13">
      <c r="A743" s="19">
        <v>7030</v>
      </c>
      <c r="B743" s="70" t="s">
        <v>781</v>
      </c>
      <c r="C743" s="70"/>
      <c r="D743" s="71"/>
      <c r="E743" s="99">
        <v>1.9</v>
      </c>
      <c r="F743" s="32" t="s">
        <v>637</v>
      </c>
      <c r="G743" s="156">
        <v>1</v>
      </c>
      <c r="H743" s="66">
        <f>raadhus[[#This Row],[Count]]*raadhus[[#This Row],[Conv. Fact.]]</f>
        <v>1.9</v>
      </c>
      <c r="I743" s="116">
        <v>0</v>
      </c>
      <c r="J743" s="67">
        <v>39109</v>
      </c>
      <c r="K743" s="67">
        <v>39475</v>
      </c>
      <c r="L743" s="7">
        <f>SUMIF('LCA Data'!$B$2:$B$169,"="&amp;raadhus[[#This Row],[LCA Category]],'LCA Data'!$F$2:$F$169)</f>
        <v>0</v>
      </c>
      <c r="M743" s="79">
        <f>raadhus[[#This Row],[Eff. Mass (kg)]]*raadhus[[#This Row],[kg-CO2 Eqv. per kg]]</f>
        <v>0</v>
      </c>
    </row>
    <row r="744" spans="1:13">
      <c r="A744" s="19">
        <v>7225</v>
      </c>
      <c r="B744" s="70" t="s">
        <v>788</v>
      </c>
      <c r="C744" s="70"/>
      <c r="D744" s="71"/>
      <c r="E744" s="99">
        <v>1.9</v>
      </c>
      <c r="F744" s="32" t="s">
        <v>637</v>
      </c>
      <c r="G744" s="156">
        <v>1</v>
      </c>
      <c r="H744" s="66">
        <f>raadhus[[#This Row],[Count]]*raadhus[[#This Row],[Conv. Fact.]]</f>
        <v>1.9</v>
      </c>
      <c r="I744" s="116">
        <v>0</v>
      </c>
      <c r="J744" s="67">
        <v>39109</v>
      </c>
      <c r="K744" s="67">
        <v>39475</v>
      </c>
      <c r="L744" s="7">
        <f>SUMIF('LCA Data'!$B$2:$B$169,"="&amp;raadhus[[#This Row],[LCA Category]],'LCA Data'!$F$2:$F$169)</f>
        <v>0</v>
      </c>
      <c r="M744" s="79">
        <f>raadhus[[#This Row],[Eff. Mass (kg)]]*raadhus[[#This Row],[kg-CO2 Eqv. per kg]]</f>
        <v>0</v>
      </c>
    </row>
    <row r="745" spans="1:13">
      <c r="A745" s="19">
        <v>7870</v>
      </c>
      <c r="B745" s="70" t="s">
        <v>812</v>
      </c>
      <c r="C745" s="70"/>
      <c r="D745" s="71"/>
      <c r="E745" s="99">
        <v>1.6</v>
      </c>
      <c r="F745" s="32" t="s">
        <v>637</v>
      </c>
      <c r="G745" s="156">
        <v>1</v>
      </c>
      <c r="H745" s="66">
        <f>raadhus[[#This Row],[Count]]*raadhus[[#This Row],[Conv. Fact.]]</f>
        <v>1.6</v>
      </c>
      <c r="I745" s="116">
        <v>0</v>
      </c>
      <c r="J745" s="67">
        <v>39109</v>
      </c>
      <c r="K745" s="67">
        <v>39475</v>
      </c>
      <c r="L745" s="7">
        <f>SUMIF('LCA Data'!$B$2:$B$169,"="&amp;raadhus[[#This Row],[LCA Category]],'LCA Data'!$F$2:$F$169)</f>
        <v>0</v>
      </c>
      <c r="M745" s="79">
        <f>raadhus[[#This Row],[Eff. Mass (kg)]]*raadhus[[#This Row],[kg-CO2 Eqv. per kg]]</f>
        <v>0</v>
      </c>
    </row>
    <row r="746" spans="1:13">
      <c r="A746" s="19">
        <v>53532</v>
      </c>
      <c r="B746" s="70" t="s">
        <v>870</v>
      </c>
      <c r="C746" s="70"/>
      <c r="D746" s="71"/>
      <c r="E746" s="99">
        <v>1</v>
      </c>
      <c r="F746" s="32" t="s">
        <v>631</v>
      </c>
      <c r="G746" s="156">
        <v>1.5</v>
      </c>
      <c r="H746" s="66">
        <f>raadhus[[#This Row],[Count]]*raadhus[[#This Row],[Conv. Fact.]]</f>
        <v>1.5</v>
      </c>
      <c r="I746" s="116">
        <v>0</v>
      </c>
      <c r="J746" s="67">
        <v>39109</v>
      </c>
      <c r="K746" s="67">
        <v>39475</v>
      </c>
      <c r="L746" s="7">
        <f>SUMIF('LCA Data'!$B$2:$B$169,"="&amp;raadhus[[#This Row],[LCA Category]],'LCA Data'!$F$2:$F$169)</f>
        <v>0</v>
      </c>
      <c r="M746" s="79">
        <f>raadhus[[#This Row],[Eff. Mass (kg)]]*raadhus[[#This Row],[kg-CO2 Eqv. per kg]]</f>
        <v>0</v>
      </c>
    </row>
    <row r="747" spans="1:13">
      <c r="A747" s="19">
        <v>6767</v>
      </c>
      <c r="B747" s="70" t="s">
        <v>778</v>
      </c>
      <c r="C747" s="70"/>
      <c r="D747" s="71"/>
      <c r="E747" s="99">
        <v>1.4</v>
      </c>
      <c r="F747" s="32" t="s">
        <v>637</v>
      </c>
      <c r="G747" s="156">
        <v>1</v>
      </c>
      <c r="H747" s="66">
        <f>raadhus[[#This Row],[Count]]*raadhus[[#This Row],[Conv. Fact.]]</f>
        <v>1.4</v>
      </c>
      <c r="I747" s="116">
        <v>0</v>
      </c>
      <c r="J747" s="67">
        <v>39109</v>
      </c>
      <c r="K747" s="67">
        <v>39475</v>
      </c>
      <c r="L747" s="7">
        <f>SUMIF('LCA Data'!$B$2:$B$169,"="&amp;raadhus[[#This Row],[LCA Category]],'LCA Data'!$F$2:$F$169)</f>
        <v>0</v>
      </c>
      <c r="M747" s="79">
        <f>raadhus[[#This Row],[Eff. Mass (kg)]]*raadhus[[#This Row],[kg-CO2 Eqv. per kg]]</f>
        <v>0</v>
      </c>
    </row>
    <row r="748" spans="1:13">
      <c r="A748" s="19">
        <v>9400</v>
      </c>
      <c r="B748" s="70" t="s">
        <v>851</v>
      </c>
      <c r="C748" s="70"/>
      <c r="D748" s="71"/>
      <c r="E748" s="99">
        <v>1</v>
      </c>
      <c r="F748" s="32" t="s">
        <v>637</v>
      </c>
      <c r="G748" s="156">
        <v>1</v>
      </c>
      <c r="H748" s="66">
        <f>raadhus[[#This Row],[Count]]*raadhus[[#This Row],[Conv. Fact.]]</f>
        <v>1</v>
      </c>
      <c r="I748" s="116">
        <v>0</v>
      </c>
      <c r="J748" s="67">
        <v>39109</v>
      </c>
      <c r="K748" s="67">
        <v>39475</v>
      </c>
      <c r="L748" s="7">
        <f>SUMIF('LCA Data'!$B$2:$B$169,"="&amp;raadhus[[#This Row],[LCA Category]],'LCA Data'!$F$2:$F$169)</f>
        <v>0</v>
      </c>
      <c r="M748" s="79">
        <f>raadhus[[#This Row],[Eff. Mass (kg)]]*raadhus[[#This Row],[kg-CO2 Eqv. per kg]]</f>
        <v>0</v>
      </c>
    </row>
    <row r="749" spans="1:13">
      <c r="A749" s="19">
        <v>18210</v>
      </c>
      <c r="B749" s="70" t="s">
        <v>857</v>
      </c>
      <c r="C749" s="70"/>
      <c r="D749" s="71"/>
      <c r="E749" s="99">
        <v>1</v>
      </c>
      <c r="F749" s="32" t="s">
        <v>640</v>
      </c>
      <c r="G749" s="156">
        <v>0.5</v>
      </c>
      <c r="H749" s="66">
        <f>raadhus[[#This Row],[Count]]*raadhus[[#This Row],[Conv. Fact.]]</f>
        <v>0.5</v>
      </c>
      <c r="I749" s="116">
        <v>0</v>
      </c>
      <c r="J749" s="67">
        <v>39109</v>
      </c>
      <c r="K749" s="67">
        <v>39475</v>
      </c>
      <c r="L749" s="7">
        <f>SUMIF('LCA Data'!$B$2:$B$169,"="&amp;raadhus[[#This Row],[LCA Category]],'LCA Data'!$F$2:$F$169)</f>
        <v>0</v>
      </c>
      <c r="M749" s="79">
        <f>raadhus[[#This Row],[Eff. Mass (kg)]]*raadhus[[#This Row],[kg-CO2 Eqv. per kg]]</f>
        <v>0</v>
      </c>
    </row>
    <row r="750" spans="1:13">
      <c r="A750" s="19">
        <v>22</v>
      </c>
      <c r="B750" s="70" t="s">
        <v>717</v>
      </c>
      <c r="C750" s="70"/>
      <c r="D750" s="71"/>
      <c r="E750" s="99">
        <v>1</v>
      </c>
      <c r="F750" s="32" t="s">
        <v>636</v>
      </c>
      <c r="G750" s="156"/>
      <c r="H750" s="66">
        <f>raadhus[[#This Row],[Count]]*raadhus[[#This Row],[Conv. Fact.]]</f>
        <v>0</v>
      </c>
      <c r="I750" s="116">
        <v>0</v>
      </c>
      <c r="J750" s="67">
        <v>39109</v>
      </c>
      <c r="K750" s="67">
        <v>39475</v>
      </c>
      <c r="L750" s="7">
        <f>SUMIF('LCA Data'!$B$2:$B$169,"="&amp;raadhus[[#This Row],[LCA Category]],'LCA Data'!$F$2:$F$169)</f>
        <v>0</v>
      </c>
      <c r="M750" s="79">
        <f>raadhus[[#This Row],[Eff. Mass (kg)]]*raadhus[[#This Row],[kg-CO2 Eqv. per kg]]</f>
        <v>0</v>
      </c>
    </row>
    <row r="751" spans="1:13">
      <c r="A751" s="19">
        <v>23</v>
      </c>
      <c r="B751" s="70" t="s">
        <v>718</v>
      </c>
      <c r="C751" s="70"/>
      <c r="D751" s="71"/>
      <c r="E751" s="99">
        <v>94</v>
      </c>
      <c r="F751" s="32" t="s">
        <v>636</v>
      </c>
      <c r="G751" s="156"/>
      <c r="H751" s="66">
        <f>raadhus[[#This Row],[Count]]*raadhus[[#This Row],[Conv. Fact.]]</f>
        <v>0</v>
      </c>
      <c r="I751" s="116">
        <v>0</v>
      </c>
      <c r="J751" s="67">
        <v>39109</v>
      </c>
      <c r="K751" s="67">
        <v>39475</v>
      </c>
      <c r="L751" s="7">
        <f>SUMIF('LCA Data'!$B$2:$B$169,"="&amp;raadhus[[#This Row],[LCA Category]],'LCA Data'!$F$2:$F$169)</f>
        <v>0</v>
      </c>
      <c r="M751" s="79">
        <f>raadhus[[#This Row],[Eff. Mass (kg)]]*raadhus[[#This Row],[kg-CO2 Eqv. per kg]]</f>
        <v>0</v>
      </c>
    </row>
    <row r="752" spans="1:13">
      <c r="A752" s="19">
        <v>40</v>
      </c>
      <c r="B752" s="70" t="s">
        <v>719</v>
      </c>
      <c r="C752" s="70"/>
      <c r="D752" s="71"/>
      <c r="E752" s="99">
        <v>75</v>
      </c>
      <c r="F752" s="32" t="s">
        <v>636</v>
      </c>
      <c r="G752" s="156"/>
      <c r="H752" s="66">
        <f>raadhus[[#This Row],[Count]]*raadhus[[#This Row],[Conv. Fact.]]</f>
        <v>0</v>
      </c>
      <c r="I752" s="116">
        <v>0</v>
      </c>
      <c r="J752" s="67">
        <v>39109</v>
      </c>
      <c r="K752" s="67">
        <v>39475</v>
      </c>
      <c r="L752" s="7">
        <f>SUMIF('LCA Data'!$B$2:$B$169,"="&amp;raadhus[[#This Row],[LCA Category]],'LCA Data'!$F$2:$F$169)</f>
        <v>0</v>
      </c>
      <c r="M752" s="79">
        <f>raadhus[[#This Row],[Eff. Mass (kg)]]*raadhus[[#This Row],[kg-CO2 Eqv. per kg]]</f>
        <v>0</v>
      </c>
    </row>
    <row r="753" spans="1:13">
      <c r="A753" s="19">
        <v>700</v>
      </c>
      <c r="B753" s="70" t="s">
        <v>852</v>
      </c>
      <c r="C753" s="70"/>
      <c r="D753" s="71"/>
      <c r="E753" s="99">
        <v>7</v>
      </c>
      <c r="F753" s="32" t="s">
        <v>636</v>
      </c>
      <c r="G753" s="156"/>
      <c r="H753" s="66">
        <f>raadhus[[#This Row],[Count]]*raadhus[[#This Row],[Conv. Fact.]]</f>
        <v>0</v>
      </c>
      <c r="I753" s="116">
        <v>0</v>
      </c>
      <c r="J753" s="67">
        <v>39109</v>
      </c>
      <c r="K753" s="67">
        <v>39475</v>
      </c>
      <c r="L753" s="7">
        <f>SUMIF('LCA Data'!$B$2:$B$169,"="&amp;raadhus[[#This Row],[LCA Category]],'LCA Data'!$F$2:$F$169)</f>
        <v>0</v>
      </c>
      <c r="M753" s="79">
        <f>raadhus[[#This Row],[Eff. Mass (kg)]]*raadhus[[#This Row],[kg-CO2 Eqv. per kg]]</f>
        <v>0</v>
      </c>
    </row>
    <row r="754" spans="1:13">
      <c r="A754" s="63">
        <v>910</v>
      </c>
      <c r="B754" s="46" t="s">
        <v>20</v>
      </c>
      <c r="C754" s="46"/>
      <c r="D754" s="72"/>
      <c r="E754" s="98">
        <v>7</v>
      </c>
      <c r="F754" s="74" t="s">
        <v>667</v>
      </c>
      <c r="G754" s="156"/>
      <c r="H754" s="66">
        <f>raadhus[[#This Row],[Count]]*raadhus[[#This Row],[Conv. Fact.]]</f>
        <v>0</v>
      </c>
      <c r="I754" s="116">
        <v>0</v>
      </c>
      <c r="J754" s="67">
        <v>39083</v>
      </c>
      <c r="K754" s="67">
        <v>39447</v>
      </c>
      <c r="L754" s="7">
        <f>SUMIF('LCA Data'!$B$2:$B$169,"="&amp;raadhus[[#This Row],[LCA Category]],'LCA Data'!$F$2:$F$169)</f>
        <v>0</v>
      </c>
      <c r="M754" s="49">
        <f>raadhus[[#This Row],[Eff. Mass (kg)]]*raadhus[[#This Row],[kg-CO2 Eqv. per kg]]</f>
        <v>0</v>
      </c>
    </row>
    <row r="755" spans="1:13">
      <c r="A755" s="63">
        <v>920</v>
      </c>
      <c r="B755" s="46" t="s">
        <v>21</v>
      </c>
      <c r="C755" s="46"/>
      <c r="D755" s="72"/>
      <c r="E755" s="98">
        <v>5</v>
      </c>
      <c r="F755" s="74" t="s">
        <v>667</v>
      </c>
      <c r="G755" s="156"/>
      <c r="H755" s="66">
        <f>raadhus[[#This Row],[Count]]*raadhus[[#This Row],[Conv. Fact.]]</f>
        <v>0</v>
      </c>
      <c r="I755" s="116">
        <v>0</v>
      </c>
      <c r="J755" s="67">
        <v>39083</v>
      </c>
      <c r="K755" s="67">
        <v>39447</v>
      </c>
      <c r="L755" s="7">
        <f>SUMIF('LCA Data'!$B$2:$B$169,"="&amp;raadhus[[#This Row],[LCA Category]],'LCA Data'!$F$2:$F$169)</f>
        <v>0</v>
      </c>
      <c r="M755" s="79">
        <f>raadhus[[#This Row],[Eff. Mass (kg)]]*raadhus[[#This Row],[kg-CO2 Eqv. per kg]]</f>
        <v>0</v>
      </c>
    </row>
    <row r="756" spans="1:13">
      <c r="A756" s="19">
        <v>7710</v>
      </c>
      <c r="B756" s="70" t="s">
        <v>799</v>
      </c>
      <c r="C756" s="70"/>
      <c r="D756" s="71"/>
      <c r="E756" s="99">
        <v>0</v>
      </c>
      <c r="F756" s="32" t="s">
        <v>637</v>
      </c>
      <c r="G756" s="156">
        <v>1</v>
      </c>
      <c r="H756" s="66">
        <f>raadhus[[#This Row],[Count]]*raadhus[[#This Row],[Conv. Fact.]]</f>
        <v>0</v>
      </c>
      <c r="I756" s="116">
        <v>0</v>
      </c>
      <c r="J756" s="67">
        <v>39109</v>
      </c>
      <c r="K756" s="67">
        <v>39475</v>
      </c>
      <c r="L756" s="7">
        <f>SUMIF('LCA Data'!$B$2:$B$169,"="&amp;raadhus[[#This Row],[LCA Category]],'LCA Data'!$F$2:$F$169)</f>
        <v>0</v>
      </c>
      <c r="M756" s="79">
        <f>raadhus[[#This Row],[Eff. Mass (kg)]]*raadhus[[#This Row],[kg-CO2 Eqv. per kg]]</f>
        <v>0</v>
      </c>
    </row>
    <row r="757" spans="1:13">
      <c r="A757" s="19">
        <v>19244</v>
      </c>
      <c r="B757" s="70" t="s">
        <v>860</v>
      </c>
      <c r="C757" s="70"/>
      <c r="D757" s="71"/>
      <c r="E757" s="99">
        <v>1</v>
      </c>
      <c r="F757" s="32" t="s">
        <v>635</v>
      </c>
      <c r="G757" s="156"/>
      <c r="H757" s="66">
        <f>raadhus[[#This Row],[Count]]*raadhus[[#This Row],[Conv. Fact.]]</f>
        <v>0</v>
      </c>
      <c r="I757" s="116">
        <v>0</v>
      </c>
      <c r="J757" s="67">
        <v>39109</v>
      </c>
      <c r="K757" s="67">
        <v>39475</v>
      </c>
      <c r="L757" s="7">
        <f>SUMIF('LCA Data'!$B$2:$B$169,"="&amp;raadhus[[#This Row],[LCA Category]],'LCA Data'!$F$2:$F$169)</f>
        <v>0</v>
      </c>
      <c r="M757" s="79">
        <f>raadhus[[#This Row],[Eff. Mass (kg)]]*raadhus[[#This Row],[kg-CO2 Eqv. per kg]]</f>
        <v>0</v>
      </c>
    </row>
    <row r="758" spans="1:13">
      <c r="A758" s="19">
        <v>23385</v>
      </c>
      <c r="B758" s="70" t="s">
        <v>863</v>
      </c>
      <c r="C758" s="70"/>
      <c r="D758" s="71"/>
      <c r="E758" s="99">
        <v>5</v>
      </c>
      <c r="F758" s="32" t="s">
        <v>714</v>
      </c>
      <c r="G758" s="156"/>
      <c r="H758" s="66">
        <f>raadhus[[#This Row],[Count]]*raadhus[[#This Row],[Conv. Fact.]]</f>
        <v>0</v>
      </c>
      <c r="I758" s="116">
        <v>0</v>
      </c>
      <c r="J758" s="67">
        <v>39109</v>
      </c>
      <c r="K758" s="67">
        <v>39475</v>
      </c>
      <c r="L758" s="7">
        <f>SUMIF('LCA Data'!$B$2:$B$169,"="&amp;raadhus[[#This Row],[LCA Category]],'LCA Data'!$F$2:$F$169)</f>
        <v>0</v>
      </c>
      <c r="M758" s="79">
        <f>raadhus[[#This Row],[Eff. Mass (kg)]]*raadhus[[#This Row],[kg-CO2 Eqv. per kg]]</f>
        <v>0</v>
      </c>
    </row>
    <row r="759" spans="1:13">
      <c r="A759" s="19">
        <v>23393</v>
      </c>
      <c r="B759" s="70" t="s">
        <v>864</v>
      </c>
      <c r="C759" s="70"/>
      <c r="D759" s="71"/>
      <c r="E759" s="99">
        <v>1</v>
      </c>
      <c r="F759" s="32" t="s">
        <v>714</v>
      </c>
      <c r="G759" s="156"/>
      <c r="H759" s="66">
        <f>raadhus[[#This Row],[Count]]*raadhus[[#This Row],[Conv. Fact.]]</f>
        <v>0</v>
      </c>
      <c r="I759" s="116">
        <v>0</v>
      </c>
      <c r="J759" s="67">
        <v>39109</v>
      </c>
      <c r="K759" s="67">
        <v>39475</v>
      </c>
      <c r="L759" s="7">
        <f>SUMIF('LCA Data'!$B$2:$B$169,"="&amp;raadhus[[#This Row],[LCA Category]],'LCA Data'!$F$2:$F$169)</f>
        <v>0</v>
      </c>
      <c r="M759" s="79">
        <f>raadhus[[#This Row],[Eff. Mass (kg)]]*raadhus[[#This Row],[kg-CO2 Eqv. per kg]]</f>
        <v>0</v>
      </c>
    </row>
    <row r="760" spans="1:13">
      <c r="A760" s="19">
        <v>23394</v>
      </c>
      <c r="B760" s="70" t="s">
        <v>865</v>
      </c>
      <c r="C760" s="70"/>
      <c r="D760" s="71"/>
      <c r="E760" s="99">
        <v>3</v>
      </c>
      <c r="F760" s="32" t="s">
        <v>715</v>
      </c>
      <c r="G760" s="156"/>
      <c r="H760" s="66">
        <f>raadhus[[#This Row],[Count]]*raadhus[[#This Row],[Conv. Fact.]]</f>
        <v>0</v>
      </c>
      <c r="I760" s="116">
        <v>0</v>
      </c>
      <c r="J760" s="67">
        <v>39109</v>
      </c>
      <c r="K760" s="67">
        <v>39475</v>
      </c>
      <c r="L760" s="7">
        <f>SUMIF('LCA Data'!$B$2:$B$169,"="&amp;raadhus[[#This Row],[LCA Category]],'LCA Data'!$F$2:$F$169)</f>
        <v>0</v>
      </c>
      <c r="M760" s="79">
        <f>raadhus[[#This Row],[Eff. Mass (kg)]]*raadhus[[#This Row],[kg-CO2 Eqv. per kg]]</f>
        <v>0</v>
      </c>
    </row>
    <row r="761" spans="1:13">
      <c r="A761" s="19">
        <v>28660</v>
      </c>
      <c r="B761" s="70" t="s">
        <v>867</v>
      </c>
      <c r="C761" s="70"/>
      <c r="D761" s="71"/>
      <c r="E761" s="99">
        <v>1</v>
      </c>
      <c r="F761" s="32" t="s">
        <v>635</v>
      </c>
      <c r="G761" s="156"/>
      <c r="H761" s="66">
        <f>raadhus[[#This Row],[Count]]*raadhus[[#This Row],[Conv. Fact.]]</f>
        <v>0</v>
      </c>
      <c r="I761" s="116">
        <v>0</v>
      </c>
      <c r="J761" s="67">
        <v>39109</v>
      </c>
      <c r="K761" s="67">
        <v>39475</v>
      </c>
      <c r="L761" s="7">
        <f>SUMIF('LCA Data'!$B$2:$B$169,"="&amp;raadhus[[#This Row],[LCA Category]],'LCA Data'!$F$2:$F$169)</f>
        <v>0</v>
      </c>
      <c r="M761" s="79">
        <f>raadhus[[#This Row],[Eff. Mass (kg)]]*raadhus[[#This Row],[kg-CO2 Eqv. per kg]]</f>
        <v>0</v>
      </c>
    </row>
    <row r="762" spans="1:13">
      <c r="A762" s="19">
        <v>44493</v>
      </c>
      <c r="B762" s="70" t="s">
        <v>868</v>
      </c>
      <c r="C762" s="70"/>
      <c r="D762" s="71"/>
      <c r="E762" s="99">
        <v>12</v>
      </c>
      <c r="F762" s="32" t="s">
        <v>715</v>
      </c>
      <c r="G762" s="156"/>
      <c r="H762" s="66">
        <f>raadhus[[#This Row],[Count]]*raadhus[[#This Row],[Conv. Fact.]]</f>
        <v>0</v>
      </c>
      <c r="I762" s="116">
        <v>0</v>
      </c>
      <c r="J762" s="67">
        <v>39109</v>
      </c>
      <c r="K762" s="67">
        <v>39475</v>
      </c>
      <c r="L762" s="7">
        <f>SUMIF('LCA Data'!$B$2:$B$169,"="&amp;raadhus[[#This Row],[LCA Category]],'LCA Data'!$F$2:$F$169)</f>
        <v>0</v>
      </c>
      <c r="M762" s="79">
        <f>raadhus[[#This Row],[Eff. Mass (kg)]]*raadhus[[#This Row],[kg-CO2 Eqv. per kg]]</f>
        <v>0</v>
      </c>
    </row>
    <row r="763" spans="1:13">
      <c r="A763" s="19">
        <v>53216</v>
      </c>
      <c r="B763" s="70" t="s">
        <v>869</v>
      </c>
      <c r="C763" s="70"/>
      <c r="D763" s="71"/>
      <c r="E763" s="99">
        <v>1</v>
      </c>
      <c r="F763" s="32" t="s">
        <v>635</v>
      </c>
      <c r="G763" s="156"/>
      <c r="H763" s="66">
        <f>raadhus[[#This Row],[Count]]*raadhus[[#This Row],[Conv. Fact.]]</f>
        <v>0</v>
      </c>
      <c r="I763" s="116">
        <v>0</v>
      </c>
      <c r="J763" s="67">
        <v>39109</v>
      </c>
      <c r="K763" s="67">
        <v>39475</v>
      </c>
      <c r="L763" s="7">
        <f>SUMIF('LCA Data'!$B$2:$B$169,"="&amp;raadhus[[#This Row],[LCA Category]],'LCA Data'!$F$2:$F$169)</f>
        <v>0</v>
      </c>
      <c r="M763" s="79">
        <f>raadhus[[#This Row],[Eff. Mass (kg)]]*raadhus[[#This Row],[kg-CO2 Eqv. per kg]]</f>
        <v>0</v>
      </c>
    </row>
    <row r="764" spans="1:13">
      <c r="A764" s="19">
        <v>68060</v>
      </c>
      <c r="B764" s="70" t="s">
        <v>872</v>
      </c>
      <c r="C764" s="70"/>
      <c r="D764" s="71"/>
      <c r="E764" s="99">
        <v>42</v>
      </c>
      <c r="F764" s="32" t="s">
        <v>634</v>
      </c>
      <c r="G764" s="156"/>
      <c r="H764" s="66">
        <f>raadhus[[#This Row],[Count]]*raadhus[[#This Row],[Conv. Fact.]]</f>
        <v>0</v>
      </c>
      <c r="I764" s="116">
        <v>0</v>
      </c>
      <c r="J764" s="67">
        <v>39109</v>
      </c>
      <c r="K764" s="67">
        <v>39475</v>
      </c>
      <c r="L764" s="7">
        <f>SUMIF('LCA Data'!$B$2:$B$169,"="&amp;raadhus[[#This Row],[LCA Category]],'LCA Data'!$F$2:$F$169)</f>
        <v>0</v>
      </c>
      <c r="M764" s="79">
        <f>raadhus[[#This Row],[Eff. Mass (kg)]]*raadhus[[#This Row],[kg-CO2 Eqv. per kg]]</f>
        <v>0</v>
      </c>
    </row>
    <row r="765" spans="1:13">
      <c r="A765" s="19">
        <v>91120</v>
      </c>
      <c r="B765" s="70" t="s">
        <v>875</v>
      </c>
      <c r="C765" s="70"/>
      <c r="D765" s="71"/>
      <c r="E765" s="99">
        <v>2</v>
      </c>
      <c r="F765" s="32" t="s">
        <v>716</v>
      </c>
      <c r="G765" s="156"/>
      <c r="H765" s="66">
        <f>raadhus[[#This Row],[Count]]*raadhus[[#This Row],[Conv. Fact.]]</f>
        <v>0</v>
      </c>
      <c r="I765" s="116">
        <v>0</v>
      </c>
      <c r="J765" s="67">
        <v>39109</v>
      </c>
      <c r="K765" s="67">
        <v>39475</v>
      </c>
      <c r="L765" s="7">
        <f>SUMIF('LCA Data'!$B$2:$B$169,"="&amp;raadhus[[#This Row],[LCA Category]],'LCA Data'!$F$2:$F$169)</f>
        <v>0</v>
      </c>
      <c r="M765" s="79">
        <f>raadhus[[#This Row],[Eff. Mass (kg)]]*raadhus[[#This Row],[kg-CO2 Eqv. per kg]]</f>
        <v>0</v>
      </c>
    </row>
    <row r="766" spans="1:13">
      <c r="A766" s="10">
        <v>33147</v>
      </c>
      <c r="B766" s="11" t="s">
        <v>303</v>
      </c>
      <c r="C766" s="11"/>
      <c r="D766" s="34"/>
      <c r="E766" s="78">
        <v>0</v>
      </c>
      <c r="F766" s="31" t="s">
        <v>639</v>
      </c>
      <c r="G766" s="156">
        <v>3</v>
      </c>
      <c r="H766" s="66">
        <f>raadhus[[#This Row],[Count]]*raadhus[[#This Row],[Conv. Fact.]]</f>
        <v>0</v>
      </c>
      <c r="I766" s="114">
        <v>0</v>
      </c>
      <c r="J766" s="67">
        <v>39083</v>
      </c>
      <c r="K766" s="67">
        <v>39447</v>
      </c>
      <c r="L766" s="7">
        <f>SUMIF('LCA Data'!$B$2:$B$169,"="&amp;raadhus[[#This Row],[LCA Category]],'LCA Data'!$F$2:$F$169)</f>
        <v>0</v>
      </c>
      <c r="M766" s="79">
        <f>raadhus[[#This Row],[Eff. Mass (kg)]]*raadhus[[#This Row],[kg-CO2 Eqv. per kg]]</f>
        <v>0</v>
      </c>
    </row>
    <row r="767" spans="1:13">
      <c r="A767" s="10">
        <v>59211</v>
      </c>
      <c r="B767" s="11" t="s">
        <v>409</v>
      </c>
      <c r="C767" s="11"/>
      <c r="D767" s="34"/>
      <c r="E767" s="78">
        <v>0</v>
      </c>
      <c r="F767" s="31" t="s">
        <v>634</v>
      </c>
      <c r="G767" s="156">
        <v>1</v>
      </c>
      <c r="H767" s="66">
        <f>raadhus[[#This Row],[Count]]*raadhus[[#This Row],[Conv. Fact.]]</f>
        <v>0</v>
      </c>
      <c r="I767" s="114">
        <v>0</v>
      </c>
      <c r="J767" s="67">
        <v>39083</v>
      </c>
      <c r="K767" s="67">
        <v>39447</v>
      </c>
      <c r="L767" s="7">
        <f>SUMIF('LCA Data'!$B$2:$B$169,"="&amp;raadhus[[#This Row],[LCA Category]],'LCA Data'!$F$2:$F$169)</f>
        <v>0</v>
      </c>
      <c r="M767" s="79">
        <f>raadhus[[#This Row],[Eff. Mass (kg)]]*raadhus[[#This Row],[kg-CO2 Eqv. per kg]]</f>
        <v>0</v>
      </c>
    </row>
    <row r="768" spans="1:13">
      <c r="A768" s="10">
        <v>62159</v>
      </c>
      <c r="B768" s="11" t="s">
        <v>432</v>
      </c>
      <c r="C768" s="11"/>
      <c r="D768" s="34"/>
      <c r="E768" s="78">
        <v>0</v>
      </c>
      <c r="F768" s="31" t="s">
        <v>643</v>
      </c>
      <c r="G768" s="156">
        <v>1</v>
      </c>
      <c r="H768" s="66">
        <f>raadhus[[#This Row],[Count]]*raadhus[[#This Row],[Conv. Fact.]]</f>
        <v>0</v>
      </c>
      <c r="I768" s="114">
        <v>0</v>
      </c>
      <c r="J768" s="67">
        <v>39083</v>
      </c>
      <c r="K768" s="67">
        <v>39447</v>
      </c>
      <c r="L768" s="7">
        <f>SUMIF('LCA Data'!$B$2:$B$169,"="&amp;raadhus[[#This Row],[LCA Category]],'LCA Data'!$F$2:$F$169)</f>
        <v>0</v>
      </c>
      <c r="M768" s="79">
        <f>raadhus[[#This Row],[Eff. Mass (kg)]]*raadhus[[#This Row],[kg-CO2 Eqv. per kg]]</f>
        <v>0</v>
      </c>
    </row>
    <row r="769" spans="1:13">
      <c r="A769" s="10">
        <v>92045</v>
      </c>
      <c r="B769" s="11" t="s">
        <v>559</v>
      </c>
      <c r="C769" s="11"/>
      <c r="D769" s="34"/>
      <c r="E769" s="78">
        <v>0</v>
      </c>
      <c r="F769" s="31" t="s">
        <v>643</v>
      </c>
      <c r="G769" s="156">
        <v>2.5</v>
      </c>
      <c r="H769" s="66">
        <f>raadhus[[#This Row],[Count]]*raadhus[[#This Row],[Conv. Fact.]]</f>
        <v>0</v>
      </c>
      <c r="I769" s="114">
        <v>0</v>
      </c>
      <c r="J769" s="67">
        <v>39083</v>
      </c>
      <c r="K769" s="67">
        <v>39447</v>
      </c>
      <c r="L769" s="7">
        <f>SUMIF('LCA Data'!$B$2:$B$169,"="&amp;raadhus[[#This Row],[LCA Category]],'LCA Data'!$F$2:$F$169)</f>
        <v>0</v>
      </c>
      <c r="M769" s="79">
        <f>raadhus[[#This Row],[Eff. Mass (kg)]]*raadhus[[#This Row],[kg-CO2 Eqv. per kg]]</f>
        <v>0</v>
      </c>
    </row>
    <row r="770" spans="1:13">
      <c r="A770" s="19">
        <v>7110</v>
      </c>
      <c r="B770" s="70" t="s">
        <v>782</v>
      </c>
      <c r="C770" s="70"/>
      <c r="D770" s="71"/>
      <c r="E770" s="102">
        <v>-0.3</v>
      </c>
      <c r="F770" s="32" t="s">
        <v>637</v>
      </c>
      <c r="G770" s="156">
        <v>1</v>
      </c>
      <c r="H770" s="66">
        <f>raadhus[[#This Row],[Count]]*raadhus[[#This Row],[Conv. Fact.]]</f>
        <v>-0.3</v>
      </c>
      <c r="I770" s="116">
        <v>0</v>
      </c>
      <c r="J770" s="67">
        <v>39109</v>
      </c>
      <c r="K770" s="67">
        <v>39475</v>
      </c>
      <c r="L770" s="7">
        <f>SUMIF('LCA Data'!$B$2:$B$169,"="&amp;raadhus[[#This Row],[LCA Category]],'LCA Data'!$F$2:$F$169)</f>
        <v>0</v>
      </c>
      <c r="M770" s="79">
        <f>raadhus[[#This Row],[Eff. Mass (kg)]]*raadhus[[#This Row],[kg-CO2 Eqv. per kg]]</f>
        <v>0</v>
      </c>
    </row>
    <row r="771" spans="1:13">
      <c r="A771" s="10">
        <v>99900</v>
      </c>
      <c r="B771" s="11" t="s">
        <v>613</v>
      </c>
      <c r="C771" s="11"/>
      <c r="D771" s="34"/>
      <c r="E771" s="78">
        <v>-172</v>
      </c>
      <c r="F771" s="31"/>
      <c r="G771" s="156"/>
      <c r="H771" s="66">
        <f>raadhus[[#This Row],[Count]]*raadhus[[#This Row],[Conv. Fact.]]</f>
        <v>0</v>
      </c>
      <c r="I771" s="114">
        <v>-7783.46</v>
      </c>
      <c r="J771" s="67">
        <v>39083</v>
      </c>
      <c r="K771" s="67">
        <v>39447</v>
      </c>
      <c r="L771" s="7">
        <f>SUMIF('LCA Data'!$B$2:$B$169,"="&amp;raadhus[[#This Row],[LCA Category]],'LCA Data'!$F$2:$F$169)</f>
        <v>0</v>
      </c>
      <c r="M771" s="79">
        <f>raadhus[[#This Row],[Eff. Mass (kg)]]*raadhus[[#This Row],[kg-CO2 Eqv. per kg]]</f>
        <v>0</v>
      </c>
    </row>
  </sheetData>
  <conditionalFormatting sqref="E1:E1048576">
    <cfRule type="cellIs" dxfId="38" priority="1" operator="equal">
      <formula>0</formula>
    </cfRule>
    <cfRule type="cellIs" dxfId="37" priority="2" operator="lessThan">
      <formula>0</formula>
    </cfRule>
    <cfRule type="cellIs" dxfId="36" priority="3" operator="lessThan">
      <formula>0</formula>
    </cfRule>
  </conditionalFormatting>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sheetPr>
    <tabColor theme="5" tint="0.39997558519241921"/>
  </sheetPr>
  <dimension ref="A1:O914"/>
  <sheetViews>
    <sheetView zoomScaleNormal="100" workbookViewId="0"/>
  </sheetViews>
  <sheetFormatPr defaultRowHeight="15"/>
  <cols>
    <col min="1" max="1" width="15.85546875" style="3" bestFit="1" customWidth="1"/>
    <col min="2" max="2" width="31.28515625" style="20" customWidth="1"/>
    <col min="3" max="3" width="41.5703125" style="20" customWidth="1"/>
    <col min="4" max="4" width="41.28515625" style="20" customWidth="1"/>
    <col min="5" max="5" width="8.5703125" style="17" bestFit="1" customWidth="1"/>
    <col min="6" max="6" width="16" style="26" customWidth="1"/>
    <col min="7" max="7" width="12.7109375" style="20" customWidth="1"/>
    <col min="8" max="8" width="15.140625" style="20" customWidth="1"/>
    <col min="9" max="9" width="14.42578125" style="9" customWidth="1"/>
    <col min="10" max="10" width="12.42578125" style="20" customWidth="1"/>
    <col min="11" max="11" width="11.42578125" style="20" customWidth="1"/>
    <col min="12" max="12" width="19.42578125" style="7" customWidth="1"/>
    <col min="13" max="13" width="17" style="7" bestFit="1" customWidth="1"/>
    <col min="14" max="16384" width="9.140625" style="20"/>
  </cols>
  <sheetData>
    <row r="1" spans="1:15" ht="15.75" thickBot="1">
      <c r="A1" s="16" t="s">
        <v>0</v>
      </c>
      <c r="B1" s="14" t="s">
        <v>879</v>
      </c>
      <c r="C1" s="14" t="s">
        <v>878</v>
      </c>
      <c r="D1" s="14" t="s">
        <v>931</v>
      </c>
      <c r="E1" s="103" t="s">
        <v>1</v>
      </c>
      <c r="F1" s="25" t="s">
        <v>2</v>
      </c>
      <c r="G1" s="14" t="s">
        <v>7</v>
      </c>
      <c r="H1" s="14" t="s">
        <v>6</v>
      </c>
      <c r="I1" s="18" t="s">
        <v>3</v>
      </c>
      <c r="J1" s="15" t="s">
        <v>4</v>
      </c>
      <c r="K1" s="15" t="s">
        <v>5</v>
      </c>
      <c r="L1" s="96" t="s">
        <v>1381</v>
      </c>
      <c r="M1" s="97" t="s">
        <v>8</v>
      </c>
    </row>
    <row r="2" spans="1:15">
      <c r="A2" s="22">
        <v>2570</v>
      </c>
      <c r="B2" s="24" t="s">
        <v>733</v>
      </c>
      <c r="C2" s="22" t="s">
        <v>999</v>
      </c>
      <c r="D2" s="22" t="s">
        <v>1178</v>
      </c>
      <c r="E2" s="104">
        <v>57.8</v>
      </c>
      <c r="F2" s="27" t="s">
        <v>637</v>
      </c>
      <c r="G2" s="156">
        <v>1</v>
      </c>
      <c r="H2" s="68">
        <f>anneks[[#This Row],[Count]]*anneks[[#This Row],[Conv. Fact.]]</f>
        <v>57.8</v>
      </c>
      <c r="I2" s="118">
        <v>1936.3</v>
      </c>
      <c r="J2" s="75">
        <v>39083</v>
      </c>
      <c r="K2" s="75">
        <v>39447</v>
      </c>
      <c r="L2" s="7">
        <f>SUMIF('LCA Data'!$B$2:$B$169,"="&amp;anneks[[#This Row],[LCA Category]],'LCA Data'!$F$2:$F$169)</f>
        <v>16.43315625</v>
      </c>
      <c r="M2" s="79">
        <f>anneks[[#This Row],[kg-CO2 Eqv. per kg]]*anneks[[#This Row],[Eff. Mass (kg)]]</f>
        <v>949.83643124999992</v>
      </c>
      <c r="O2" s="7"/>
    </row>
    <row r="3" spans="1:15">
      <c r="A3" s="22">
        <v>7860</v>
      </c>
      <c r="B3" s="24" t="s">
        <v>811</v>
      </c>
      <c r="C3" s="22" t="s">
        <v>2029</v>
      </c>
      <c r="D3" s="22" t="s">
        <v>1178</v>
      </c>
      <c r="E3" s="104">
        <v>61.1</v>
      </c>
      <c r="F3" s="27" t="s">
        <v>637</v>
      </c>
      <c r="G3" s="156">
        <v>1</v>
      </c>
      <c r="H3" s="68">
        <f>anneks[[#This Row],[Count]]*anneks[[#This Row],[Conv. Fact.]]</f>
        <v>61.1</v>
      </c>
      <c r="I3" s="118">
        <v>4261.79</v>
      </c>
      <c r="J3" s="75">
        <v>39083</v>
      </c>
      <c r="K3" s="75">
        <v>39447</v>
      </c>
      <c r="L3" s="7">
        <f>SUMIF('LCA Data'!$B$2:$B$169,"="&amp;anneks[[#This Row],[LCA Category]],'LCA Data'!$F$2:$F$169)</f>
        <v>16.43315625</v>
      </c>
      <c r="M3" s="79">
        <f>anneks[[#This Row],[kg-CO2 Eqv. per kg]]*anneks[[#This Row],[Eff. Mass (kg)]]</f>
        <v>1004.065846875</v>
      </c>
      <c r="O3" s="7"/>
    </row>
    <row r="4" spans="1:15">
      <c r="A4" s="22">
        <v>7890</v>
      </c>
      <c r="B4" s="24" t="s">
        <v>813</v>
      </c>
      <c r="C4" s="22" t="s">
        <v>813</v>
      </c>
      <c r="D4" s="22" t="s">
        <v>1178</v>
      </c>
      <c r="E4" s="104">
        <v>28.5</v>
      </c>
      <c r="F4" s="27" t="s">
        <v>637</v>
      </c>
      <c r="G4" s="156">
        <v>1</v>
      </c>
      <c r="H4" s="66">
        <f>anneks[[#This Row],[Count]]*anneks[[#This Row],[Conv. Fact.]]</f>
        <v>28.5</v>
      </c>
      <c r="I4" s="118">
        <v>2265.75</v>
      </c>
      <c r="J4" s="75">
        <v>39083</v>
      </c>
      <c r="K4" s="75">
        <v>39447</v>
      </c>
      <c r="L4" s="7">
        <f>SUMIF('LCA Data'!$B$2:$B$169,"="&amp;anneks[[#This Row],[LCA Category]],'LCA Data'!$F$2:$F$169)</f>
        <v>16.43315625</v>
      </c>
      <c r="M4" s="79">
        <f>anneks[[#This Row],[kg-CO2 Eqv. per kg]]*anneks[[#This Row],[Eff. Mass (kg)]]</f>
        <v>468.34495312500002</v>
      </c>
      <c r="O4" s="7"/>
    </row>
    <row r="5" spans="1:15">
      <c r="A5" s="10">
        <v>64080</v>
      </c>
      <c r="B5" s="24" t="s">
        <v>1659</v>
      </c>
      <c r="C5" s="22" t="s">
        <v>2111</v>
      </c>
      <c r="D5" s="22" t="s">
        <v>1187</v>
      </c>
      <c r="E5" s="78">
        <v>90</v>
      </c>
      <c r="F5" s="31" t="s">
        <v>634</v>
      </c>
      <c r="G5" s="156">
        <v>0.3</v>
      </c>
      <c r="H5" s="66">
        <f>anneks[[#This Row],[Count]]*anneks[[#This Row],[Conv. Fact.]]</f>
        <v>27</v>
      </c>
      <c r="I5" s="113">
        <v>1577.46</v>
      </c>
      <c r="J5" s="75">
        <v>39083</v>
      </c>
      <c r="K5" s="75">
        <v>39447</v>
      </c>
      <c r="L5" s="7">
        <f>SUMIF('LCA Data'!$B$2:$B$169,"="&amp;anneks[[#This Row],[LCA Category]],'LCA Data'!$F$2:$F$169)</f>
        <v>2.3886161718749999</v>
      </c>
      <c r="M5" s="79">
        <f>anneks[[#This Row],[kg-CO2 Eqv. per kg]]*anneks[[#This Row],[Eff. Mass (kg)]]</f>
        <v>64.492636640624994</v>
      </c>
      <c r="O5" s="7"/>
    </row>
    <row r="6" spans="1:15">
      <c r="A6" s="10">
        <v>90711</v>
      </c>
      <c r="B6" s="24" t="s">
        <v>1815</v>
      </c>
      <c r="C6" s="22" t="s">
        <v>2121</v>
      </c>
      <c r="D6" s="22" t="s">
        <v>1187</v>
      </c>
      <c r="E6" s="78">
        <v>16</v>
      </c>
      <c r="F6" s="31" t="s">
        <v>638</v>
      </c>
      <c r="G6" s="156">
        <v>5</v>
      </c>
      <c r="H6" s="66">
        <f>anneks[[#This Row],[Count]]*anneks[[#This Row],[Conv. Fact.]]</f>
        <v>80</v>
      </c>
      <c r="I6" s="113">
        <v>1395.59</v>
      </c>
      <c r="J6" s="75">
        <v>39083</v>
      </c>
      <c r="K6" s="75">
        <v>39447</v>
      </c>
      <c r="L6" s="7">
        <f>SUMIF('LCA Data'!$B$2:$B$169,"="&amp;anneks[[#This Row],[LCA Category]],'LCA Data'!$F$2:$F$169)</f>
        <v>2.3886161718749999</v>
      </c>
      <c r="M6" s="79">
        <f>anneks[[#This Row],[kg-CO2 Eqv. per kg]]*anneks[[#This Row],[Eff. Mass (kg)]]</f>
        <v>191.08929375</v>
      </c>
      <c r="O6" s="7"/>
    </row>
    <row r="7" spans="1:15">
      <c r="A7" s="22">
        <v>8240</v>
      </c>
      <c r="B7" s="24" t="s">
        <v>908</v>
      </c>
      <c r="C7" s="22" t="s">
        <v>2105</v>
      </c>
      <c r="D7" s="22" t="s">
        <v>1177</v>
      </c>
      <c r="E7" s="104">
        <v>33.700000000000003</v>
      </c>
      <c r="F7" s="27" t="s">
        <v>637</v>
      </c>
      <c r="G7" s="156">
        <v>1</v>
      </c>
      <c r="H7" s="66">
        <f>anneks[[#This Row],[Count]]*anneks[[#This Row],[Conv. Fact.]]</f>
        <v>33.700000000000003</v>
      </c>
      <c r="I7" s="118">
        <v>1639.95</v>
      </c>
      <c r="J7" s="75">
        <v>39083</v>
      </c>
      <c r="K7" s="75">
        <v>39447</v>
      </c>
      <c r="L7" s="7">
        <f>SUMIF('LCA Data'!$B$2:$B$169,"="&amp;anneks[[#This Row],[LCA Category]],'LCA Data'!$F$2:$F$169)</f>
        <v>4.5132600000000007</v>
      </c>
      <c r="M7" s="79">
        <f>anneks[[#This Row],[kg-CO2 Eqv. per kg]]*anneks[[#This Row],[Eff. Mass (kg)]]</f>
        <v>152.09686200000004</v>
      </c>
      <c r="O7" s="7"/>
    </row>
    <row r="8" spans="1:15">
      <c r="A8" s="22">
        <v>7780</v>
      </c>
      <c r="B8" s="24" t="s">
        <v>804</v>
      </c>
      <c r="C8" s="22" t="s">
        <v>2031</v>
      </c>
      <c r="D8" s="22" t="s">
        <v>1177</v>
      </c>
      <c r="E8" s="104">
        <v>130.1</v>
      </c>
      <c r="F8" s="27" t="s">
        <v>637</v>
      </c>
      <c r="G8" s="156">
        <v>1</v>
      </c>
      <c r="H8" s="68">
        <f>anneks[[#This Row],[Count]]*anneks[[#This Row],[Conv. Fact.]]</f>
        <v>130.1</v>
      </c>
      <c r="I8" s="118">
        <v>7842.95</v>
      </c>
      <c r="J8" s="75">
        <v>39083</v>
      </c>
      <c r="K8" s="75">
        <v>39447</v>
      </c>
      <c r="L8" s="7">
        <f>SUMIF('LCA Data'!$B$2:$B$169,"="&amp;anneks[[#This Row],[LCA Category]],'LCA Data'!$F$2:$F$169)</f>
        <v>4.5132600000000007</v>
      </c>
      <c r="M8" s="79">
        <f>anneks[[#This Row],[kg-CO2 Eqv. per kg]]*anneks[[#This Row],[Eff. Mass (kg)]]</f>
        <v>587.17512600000009</v>
      </c>
      <c r="O8" s="7"/>
    </row>
    <row r="9" spans="1:15">
      <c r="A9" s="22">
        <v>8210</v>
      </c>
      <c r="B9" s="24" t="s">
        <v>825</v>
      </c>
      <c r="C9" s="22" t="s">
        <v>2032</v>
      </c>
      <c r="D9" s="22" t="s">
        <v>1177</v>
      </c>
      <c r="E9" s="104">
        <v>82.4</v>
      </c>
      <c r="F9" s="27" t="s">
        <v>637</v>
      </c>
      <c r="G9" s="156">
        <v>1</v>
      </c>
      <c r="H9" s="68">
        <f>anneks[[#This Row],[Count]]*anneks[[#This Row],[Conv. Fact.]]</f>
        <v>82.4</v>
      </c>
      <c r="I9" s="118">
        <v>4103.5</v>
      </c>
      <c r="J9" s="75">
        <v>39083</v>
      </c>
      <c r="K9" s="75">
        <v>39447</v>
      </c>
      <c r="L9" s="7">
        <f>SUMIF('LCA Data'!$B$2:$B$169,"="&amp;anneks[[#This Row],[LCA Category]],'LCA Data'!$F$2:$F$169)</f>
        <v>4.5132600000000007</v>
      </c>
      <c r="M9" s="79">
        <f>anneks[[#This Row],[kg-CO2 Eqv. per kg]]*anneks[[#This Row],[Eff. Mass (kg)]]</f>
        <v>371.89262400000007</v>
      </c>
      <c r="O9" s="7"/>
    </row>
    <row r="10" spans="1:15">
      <c r="A10" s="63">
        <v>134.1</v>
      </c>
      <c r="B10" s="46" t="s">
        <v>44</v>
      </c>
      <c r="C10" s="22" t="s">
        <v>2117</v>
      </c>
      <c r="D10" s="46" t="s">
        <v>1171</v>
      </c>
      <c r="E10" s="78">
        <v>12</v>
      </c>
      <c r="F10" s="31" t="s">
        <v>650</v>
      </c>
      <c r="G10" s="158">
        <v>5</v>
      </c>
      <c r="H10" s="78">
        <f>anneks[[#This Row],[Count]]*anneks[[#This Row],[Conv. Fact.]]</f>
        <v>60</v>
      </c>
      <c r="I10" s="113">
        <v>1415</v>
      </c>
      <c r="J10" s="75">
        <v>39083</v>
      </c>
      <c r="K10" s="75">
        <v>39447</v>
      </c>
      <c r="L10" s="7">
        <f>SUMIF('LCA Data'!$B$2:$B$169,"="&amp;anneks[[#This Row],[LCA Category]],'LCA Data'!$F$2:$F$169)</f>
        <v>2.7674212499999999</v>
      </c>
      <c r="M10" s="49">
        <f>anneks[[#This Row],[kg-CO2 Eqv. per kg]]*anneks[[#This Row],[Eff. Mass (kg)]]</f>
        <v>166.045275</v>
      </c>
      <c r="O10" s="7"/>
    </row>
    <row r="11" spans="1:15">
      <c r="A11" s="63">
        <v>4.0999999999999996</v>
      </c>
      <c r="B11" s="46" t="s">
        <v>118</v>
      </c>
      <c r="C11" s="46" t="s">
        <v>2039</v>
      </c>
      <c r="D11" s="46" t="s">
        <v>1171</v>
      </c>
      <c r="E11" s="78">
        <v>11</v>
      </c>
      <c r="F11" s="31" t="s">
        <v>650</v>
      </c>
      <c r="G11" s="158">
        <v>10</v>
      </c>
      <c r="H11" s="78">
        <f>anneks[[#This Row],[Count]]*anneks[[#This Row],[Conv. Fact.]]</f>
        <v>110</v>
      </c>
      <c r="I11" s="113">
        <v>2268.5</v>
      </c>
      <c r="J11" s="75">
        <v>39083</v>
      </c>
      <c r="K11" s="75">
        <v>39447</v>
      </c>
      <c r="L11" s="7">
        <f>SUMIF('LCA Data'!$B$2:$B$169,"="&amp;anneks[[#This Row],[LCA Category]],'LCA Data'!$F$2:$F$169)</f>
        <v>2.7674212499999999</v>
      </c>
      <c r="M11" s="49">
        <f>anneks[[#This Row],[kg-CO2 Eqv. per kg]]*anneks[[#This Row],[Eff. Mass (kg)]]</f>
        <v>304.4163375</v>
      </c>
      <c r="O11" s="7"/>
    </row>
    <row r="12" spans="1:15">
      <c r="A12" s="10">
        <v>53307</v>
      </c>
      <c r="B12" s="24" t="s">
        <v>1596</v>
      </c>
      <c r="C12" s="22" t="s">
        <v>2098</v>
      </c>
      <c r="D12" s="22" t="s">
        <v>1183</v>
      </c>
      <c r="E12" s="78">
        <v>60</v>
      </c>
      <c r="F12" s="31" t="s">
        <v>647</v>
      </c>
      <c r="G12" s="156">
        <v>0.25</v>
      </c>
      <c r="H12" s="66">
        <f>anneks[[#This Row],[Count]]*anneks[[#This Row],[Conv. Fact.]]</f>
        <v>15</v>
      </c>
      <c r="I12" s="113">
        <v>1846.2</v>
      </c>
      <c r="J12" s="75">
        <v>39083</v>
      </c>
      <c r="K12" s="75">
        <v>39447</v>
      </c>
      <c r="L12" s="7">
        <f>SUMIF('LCA Data'!$B$2:$B$169,"="&amp;anneks[[#This Row],[LCA Category]],'LCA Data'!$F$2:$F$169)</f>
        <v>4.3702916666666667</v>
      </c>
      <c r="M12" s="79">
        <f>anneks[[#This Row],[kg-CO2 Eqv. per kg]]*anneks[[#This Row],[Eff. Mass (kg)]]</f>
        <v>65.554374999999993</v>
      </c>
      <c r="O12" s="7"/>
    </row>
    <row r="13" spans="1:15">
      <c r="A13" s="10">
        <v>13053</v>
      </c>
      <c r="B13" s="24" t="s">
        <v>1425</v>
      </c>
      <c r="C13" s="22" t="s">
        <v>2100</v>
      </c>
      <c r="D13" s="22" t="s">
        <v>1183</v>
      </c>
      <c r="E13" s="78">
        <v>23</v>
      </c>
      <c r="F13" s="31" t="s">
        <v>631</v>
      </c>
      <c r="G13" s="156">
        <v>2</v>
      </c>
      <c r="H13" s="66">
        <f>anneks[[#This Row],[Count]]*anneks[[#This Row],[Conv. Fact.]]</f>
        <v>46</v>
      </c>
      <c r="I13" s="113">
        <v>1769.7</v>
      </c>
      <c r="J13" s="75">
        <v>39083</v>
      </c>
      <c r="K13" s="75">
        <v>39447</v>
      </c>
      <c r="L13" s="7">
        <f>SUMIF('LCA Data'!$B$2:$B$169,"="&amp;anneks[[#This Row],[LCA Category]],'LCA Data'!$F$2:$F$169)</f>
        <v>4.3702916666666667</v>
      </c>
      <c r="M13" s="79">
        <f>anneks[[#This Row],[kg-CO2 Eqv. per kg]]*anneks[[#This Row],[Eff. Mass (kg)]]</f>
        <v>201.03341666666665</v>
      </c>
      <c r="O13" s="7"/>
    </row>
    <row r="14" spans="1:15">
      <c r="A14" s="10">
        <v>53305</v>
      </c>
      <c r="B14" s="24" t="s">
        <v>1594</v>
      </c>
      <c r="C14" s="22" t="s">
        <v>2113</v>
      </c>
      <c r="D14" s="22" t="s">
        <v>1183</v>
      </c>
      <c r="E14" s="78">
        <v>48</v>
      </c>
      <c r="F14" s="31" t="s">
        <v>647</v>
      </c>
      <c r="G14" s="156">
        <v>0.25</v>
      </c>
      <c r="H14" s="66">
        <f>anneks[[#This Row],[Count]]*anneks[[#This Row],[Conv. Fact.]]</f>
        <v>12</v>
      </c>
      <c r="I14" s="113">
        <v>1476.96</v>
      </c>
      <c r="J14" s="75">
        <v>39083</v>
      </c>
      <c r="K14" s="75">
        <v>39447</v>
      </c>
      <c r="L14" s="7">
        <f>SUMIF('LCA Data'!$B$2:$B$169,"="&amp;anneks[[#This Row],[LCA Category]],'LCA Data'!$F$2:$F$169)</f>
        <v>4.3702916666666667</v>
      </c>
      <c r="M14" s="79">
        <f>anneks[[#This Row],[kg-CO2 Eqv. per kg]]*anneks[[#This Row],[Eff. Mass (kg)]]</f>
        <v>52.4435</v>
      </c>
      <c r="O14" s="7"/>
    </row>
    <row r="15" spans="1:15">
      <c r="A15" s="10">
        <v>13049</v>
      </c>
      <c r="B15" s="24" t="s">
        <v>1424</v>
      </c>
      <c r="C15" s="22" t="s">
        <v>2143</v>
      </c>
      <c r="D15" s="22" t="s">
        <v>1183</v>
      </c>
      <c r="E15" s="78">
        <v>19</v>
      </c>
      <c r="F15" s="31" t="s">
        <v>631</v>
      </c>
      <c r="G15" s="156">
        <v>2.2000000000000002</v>
      </c>
      <c r="H15" s="66">
        <f>anneks[[#This Row],[Count]]*anneks[[#This Row],[Conv. Fact.]]</f>
        <v>41.800000000000004</v>
      </c>
      <c r="I15" s="113">
        <v>1459.7</v>
      </c>
      <c r="J15" s="75">
        <v>39083</v>
      </c>
      <c r="K15" s="75">
        <v>39447</v>
      </c>
      <c r="L15" s="7">
        <f>SUMIF('LCA Data'!$B$2:$B$169,"="&amp;anneks[[#This Row],[LCA Category]],'LCA Data'!$F$2:$F$169)</f>
        <v>4.3702916666666667</v>
      </c>
      <c r="M15" s="79">
        <f>anneks[[#This Row],[kg-CO2 Eqv. per kg]]*anneks[[#This Row],[Eff. Mass (kg)]]</f>
        <v>182.67819166666669</v>
      </c>
      <c r="O15" s="7"/>
    </row>
    <row r="16" spans="1:15">
      <c r="A16" s="22">
        <v>9170</v>
      </c>
      <c r="B16" s="24" t="s">
        <v>843</v>
      </c>
      <c r="C16" s="22" t="s">
        <v>843</v>
      </c>
      <c r="D16" s="22" t="s">
        <v>1183</v>
      </c>
      <c r="E16" s="104">
        <v>157</v>
      </c>
      <c r="F16" s="27" t="s">
        <v>637</v>
      </c>
      <c r="G16" s="156">
        <v>1</v>
      </c>
      <c r="H16" s="68">
        <f>anneks[[#This Row],[Count]]*anneks[[#This Row],[Conv. Fact.]]</f>
        <v>157</v>
      </c>
      <c r="I16" s="118">
        <v>3728.75</v>
      </c>
      <c r="J16" s="75">
        <v>39083</v>
      </c>
      <c r="K16" s="75">
        <v>39447</v>
      </c>
      <c r="L16" s="7">
        <f>SUMIF('LCA Data'!$B$2:$B$169,"="&amp;anneks[[#This Row],[LCA Category]],'LCA Data'!$F$2:$F$169)</f>
        <v>4.3702916666666667</v>
      </c>
      <c r="M16" s="79">
        <f>anneks[[#This Row],[kg-CO2 Eqv. per kg]]*anneks[[#This Row],[Eff. Mass (kg)]]</f>
        <v>686.13579166666671</v>
      </c>
      <c r="O16" s="7"/>
    </row>
    <row r="17" spans="1:15">
      <c r="A17" s="22">
        <v>9250</v>
      </c>
      <c r="B17" s="24" t="s">
        <v>176</v>
      </c>
      <c r="C17" s="22" t="s">
        <v>176</v>
      </c>
      <c r="D17" s="22" t="s">
        <v>1183</v>
      </c>
      <c r="E17" s="104">
        <v>171</v>
      </c>
      <c r="F17" s="27" t="s">
        <v>637</v>
      </c>
      <c r="G17" s="156">
        <v>1</v>
      </c>
      <c r="H17" s="68">
        <f>anneks[[#This Row],[Count]]*anneks[[#This Row],[Conv. Fact.]]</f>
        <v>171</v>
      </c>
      <c r="I17" s="118">
        <v>3548.25</v>
      </c>
      <c r="J17" s="75">
        <v>39083</v>
      </c>
      <c r="K17" s="75">
        <v>39447</v>
      </c>
      <c r="L17" s="7">
        <f>SUMIF('LCA Data'!$B$2:$B$169,"="&amp;anneks[[#This Row],[LCA Category]],'LCA Data'!$F$2:$F$169)</f>
        <v>4.3702916666666667</v>
      </c>
      <c r="M17" s="79">
        <f>anneks[[#This Row],[kg-CO2 Eqv. per kg]]*anneks[[#This Row],[Eff. Mass (kg)]]</f>
        <v>747.31987500000002</v>
      </c>
      <c r="O17" s="7"/>
    </row>
    <row r="18" spans="1:15">
      <c r="A18" s="10">
        <v>13130</v>
      </c>
      <c r="B18" s="24" t="s">
        <v>1432</v>
      </c>
      <c r="C18" s="22" t="s">
        <v>2122</v>
      </c>
      <c r="D18" s="22" t="s">
        <v>1183</v>
      </c>
      <c r="E18" s="78">
        <v>18</v>
      </c>
      <c r="F18" s="31" t="s">
        <v>631</v>
      </c>
      <c r="G18" s="156">
        <v>2</v>
      </c>
      <c r="H18" s="66">
        <f>anneks[[#This Row],[Count]]*anneks[[#This Row],[Conv. Fact.]]</f>
        <v>36</v>
      </c>
      <c r="I18" s="113">
        <v>1394</v>
      </c>
      <c r="J18" s="75">
        <v>39083</v>
      </c>
      <c r="K18" s="75">
        <v>39447</v>
      </c>
      <c r="L18" s="7">
        <f>SUMIF('LCA Data'!$B$2:$B$169,"="&amp;anneks[[#This Row],[LCA Category]],'LCA Data'!$F$2:$F$169)</f>
        <v>4.3702916666666667</v>
      </c>
      <c r="M18" s="79">
        <f>anneks[[#This Row],[kg-CO2 Eqv. per kg]]*anneks[[#This Row],[Eff. Mass (kg)]]</f>
        <v>157.3305</v>
      </c>
      <c r="O18" s="7"/>
    </row>
    <row r="19" spans="1:15">
      <c r="A19" s="22">
        <v>6540</v>
      </c>
      <c r="B19" s="24" t="s">
        <v>775</v>
      </c>
      <c r="C19" s="22" t="s">
        <v>957</v>
      </c>
      <c r="D19" s="22" t="s">
        <v>1169</v>
      </c>
      <c r="E19" s="104">
        <v>100</v>
      </c>
      <c r="F19" s="27" t="s">
        <v>637</v>
      </c>
      <c r="G19" s="156">
        <v>1</v>
      </c>
      <c r="H19" s="68">
        <f>anneks[[#This Row],[Count]]*anneks[[#This Row],[Conv. Fact.]]</f>
        <v>100</v>
      </c>
      <c r="I19" s="118">
        <v>3950</v>
      </c>
      <c r="J19" s="75">
        <v>39083</v>
      </c>
      <c r="K19" s="75">
        <v>39447</v>
      </c>
      <c r="L19" s="7">
        <f>SUMIF('LCA Data'!$B$2:$B$169,"="&amp;anneks[[#This Row],[LCA Category]],'LCA Data'!$F$2:$F$169)</f>
        <v>5.4281100000000002</v>
      </c>
      <c r="M19" s="79">
        <f>anneks[[#This Row],[kg-CO2 Eqv. per kg]]*anneks[[#This Row],[Eff. Mass (kg)]]</f>
        <v>542.81100000000004</v>
      </c>
      <c r="O19" s="7"/>
    </row>
    <row r="20" spans="1:15">
      <c r="A20" s="10">
        <v>93161</v>
      </c>
      <c r="B20" s="24" t="s">
        <v>1870</v>
      </c>
      <c r="C20" s="22" t="s">
        <v>2091</v>
      </c>
      <c r="D20" s="22" t="s">
        <v>1169</v>
      </c>
      <c r="E20" s="78">
        <v>48</v>
      </c>
      <c r="F20" s="31" t="s">
        <v>634</v>
      </c>
      <c r="G20" s="156">
        <v>1</v>
      </c>
      <c r="H20" s="66">
        <f>anneks[[#This Row],[Count]]*anneks[[#This Row],[Conv. Fact.]]</f>
        <v>48</v>
      </c>
      <c r="I20" s="113">
        <v>2688.72</v>
      </c>
      <c r="J20" s="75">
        <v>39083</v>
      </c>
      <c r="K20" s="75">
        <v>39447</v>
      </c>
      <c r="L20" s="7">
        <f>SUMIF('LCA Data'!$B$2:$B$169,"="&amp;anneks[[#This Row],[LCA Category]],'LCA Data'!$F$2:$F$169)</f>
        <v>5.4281100000000002</v>
      </c>
      <c r="M20" s="79">
        <f>anneks[[#This Row],[kg-CO2 Eqv. per kg]]*anneks[[#This Row],[Eff. Mass (kg)]]</f>
        <v>260.54928000000001</v>
      </c>
      <c r="O20" s="7"/>
    </row>
    <row r="21" spans="1:15">
      <c r="A21" s="22">
        <v>3450</v>
      </c>
      <c r="B21" s="24" t="s">
        <v>743</v>
      </c>
      <c r="C21" s="22" t="s">
        <v>958</v>
      </c>
      <c r="D21" s="22" t="s">
        <v>1169</v>
      </c>
      <c r="E21" s="104">
        <v>77.8</v>
      </c>
      <c r="F21" s="27" t="s">
        <v>637</v>
      </c>
      <c r="G21" s="156">
        <v>1</v>
      </c>
      <c r="H21" s="68">
        <f>anneks[[#This Row],[Count]]*anneks[[#This Row],[Conv. Fact.]]</f>
        <v>77.8</v>
      </c>
      <c r="I21" s="118">
        <v>2022.8</v>
      </c>
      <c r="J21" s="75">
        <v>39083</v>
      </c>
      <c r="K21" s="75">
        <v>39447</v>
      </c>
      <c r="L21" s="7">
        <f>SUMIF('LCA Data'!$B$2:$B$169,"="&amp;anneks[[#This Row],[LCA Category]],'LCA Data'!$F$2:$F$169)</f>
        <v>5.4281100000000002</v>
      </c>
      <c r="M21" s="79">
        <f>anneks[[#This Row],[kg-CO2 Eqv. per kg]]*anneks[[#This Row],[Eff. Mass (kg)]]</f>
        <v>422.30695800000001</v>
      </c>
      <c r="O21" s="7"/>
    </row>
    <row r="22" spans="1:15">
      <c r="A22" s="10">
        <v>15581</v>
      </c>
      <c r="B22" s="24" t="s">
        <v>1459</v>
      </c>
      <c r="C22" s="22" t="s">
        <v>937</v>
      </c>
      <c r="D22" s="22" t="s">
        <v>1169</v>
      </c>
      <c r="E22" s="78">
        <v>10</v>
      </c>
      <c r="F22" s="31" t="s">
        <v>632</v>
      </c>
      <c r="G22" s="156">
        <v>1.5</v>
      </c>
      <c r="H22" s="66">
        <f>anneks[[#This Row],[Count]]*anneks[[#This Row],[Conv. Fact.]]</f>
        <v>15</v>
      </c>
      <c r="I22" s="113">
        <v>1564.42</v>
      </c>
      <c r="J22" s="75">
        <v>39083</v>
      </c>
      <c r="K22" s="75">
        <v>39447</v>
      </c>
      <c r="L22" s="7">
        <f>SUMIF('LCA Data'!$B$2:$B$169,"="&amp;anneks[[#This Row],[LCA Category]],'LCA Data'!$F$2:$F$169)</f>
        <v>5.4281100000000002</v>
      </c>
      <c r="M22" s="79">
        <f>anneks[[#This Row],[kg-CO2 Eqv. per kg]]*anneks[[#This Row],[Eff. Mass (kg)]]</f>
        <v>81.42165</v>
      </c>
      <c r="O22" s="7"/>
    </row>
    <row r="23" spans="1:15">
      <c r="A23" s="10">
        <v>93093</v>
      </c>
      <c r="B23" s="24" t="s">
        <v>1866</v>
      </c>
      <c r="C23" s="22" t="s">
        <v>2114</v>
      </c>
      <c r="D23" s="22" t="s">
        <v>1169</v>
      </c>
      <c r="E23" s="78">
        <v>42</v>
      </c>
      <c r="F23" s="31" t="s">
        <v>634</v>
      </c>
      <c r="G23" s="156">
        <v>1</v>
      </c>
      <c r="H23" s="66">
        <f>anneks[[#This Row],[Count]]*anneks[[#This Row],[Conv. Fact.]]</f>
        <v>42</v>
      </c>
      <c r="I23" s="113">
        <v>1449.91</v>
      </c>
      <c r="J23" s="75">
        <v>39083</v>
      </c>
      <c r="K23" s="75">
        <v>39447</v>
      </c>
      <c r="L23" s="7">
        <f>SUMIF('LCA Data'!$B$2:$B$169,"="&amp;anneks[[#This Row],[LCA Category]],'LCA Data'!$F$2:$F$169)</f>
        <v>5.4281100000000002</v>
      </c>
      <c r="M23" s="79">
        <f>anneks[[#This Row],[kg-CO2 Eqv. per kg]]*anneks[[#This Row],[Eff. Mass (kg)]]</f>
        <v>227.98062000000002</v>
      </c>
      <c r="O23" s="7"/>
    </row>
    <row r="24" spans="1:15">
      <c r="A24" s="22">
        <v>7310</v>
      </c>
      <c r="B24" s="24" t="s">
        <v>791</v>
      </c>
      <c r="C24" s="22" t="s">
        <v>2187</v>
      </c>
      <c r="D24" s="22" t="s">
        <v>1169</v>
      </c>
      <c r="E24" s="104">
        <v>263.60000000000002</v>
      </c>
      <c r="F24" s="27" t="s">
        <v>637</v>
      </c>
      <c r="G24" s="156">
        <v>1</v>
      </c>
      <c r="H24" s="68">
        <f>anneks[[#This Row],[Count]]*anneks[[#This Row],[Conv. Fact.]]</f>
        <v>263.60000000000002</v>
      </c>
      <c r="I24" s="118">
        <v>8633</v>
      </c>
      <c r="J24" s="75">
        <v>39083</v>
      </c>
      <c r="K24" s="75">
        <v>39447</v>
      </c>
      <c r="L24" s="7">
        <f>SUMIF('LCA Data'!$B$2:$B$169,"="&amp;anneks[[#This Row],[LCA Category]],'LCA Data'!$F$2:$F$169)</f>
        <v>5.4281100000000002</v>
      </c>
      <c r="M24" s="79">
        <f>anneks[[#This Row],[kg-CO2 Eqv. per kg]]*anneks[[#This Row],[Eff. Mass (kg)]]</f>
        <v>1430.8497960000002</v>
      </c>
      <c r="O24" s="7"/>
    </row>
    <row r="25" spans="1:15">
      <c r="A25" s="10">
        <v>51105</v>
      </c>
      <c r="B25" s="24" t="s">
        <v>1567</v>
      </c>
      <c r="C25" s="22" t="s">
        <v>2083</v>
      </c>
      <c r="D25" s="22" t="s">
        <v>1179</v>
      </c>
      <c r="E25" s="78">
        <v>156</v>
      </c>
      <c r="F25" s="31" t="s">
        <v>639</v>
      </c>
      <c r="G25" s="156">
        <v>1.7</v>
      </c>
      <c r="H25" s="68">
        <f>anneks[[#This Row],[Count]]*anneks[[#This Row],[Conv. Fact.]]</f>
        <v>265.2</v>
      </c>
      <c r="I25" s="113">
        <v>7184.78</v>
      </c>
      <c r="J25" s="75">
        <v>39083</v>
      </c>
      <c r="K25" s="75">
        <v>39447</v>
      </c>
      <c r="L25" s="7">
        <f>SUMIF('LCA Data'!$B$2:$B$169,"="&amp;anneks[[#This Row],[LCA Category]],'LCA Data'!$F$2:$F$169)</f>
        <v>11.566317857142858</v>
      </c>
      <c r="M25" s="79">
        <f>anneks[[#This Row],[kg-CO2 Eqv. per kg]]*anneks[[#This Row],[Eff. Mass (kg)]]</f>
        <v>3067.3874957142857</v>
      </c>
      <c r="O25" s="7"/>
    </row>
    <row r="26" spans="1:15">
      <c r="A26" s="10">
        <v>51030</v>
      </c>
      <c r="B26" s="24" t="s">
        <v>1565</v>
      </c>
      <c r="C26" s="22" t="s">
        <v>2092</v>
      </c>
      <c r="D26" s="22" t="s">
        <v>1179</v>
      </c>
      <c r="E26" s="78">
        <v>120</v>
      </c>
      <c r="F26" s="31" t="s">
        <v>639</v>
      </c>
      <c r="G26" s="156">
        <v>0.6</v>
      </c>
      <c r="H26" s="68">
        <f>anneks[[#This Row],[Count]]*anneks[[#This Row],[Conv. Fact.]]</f>
        <v>72</v>
      </c>
      <c r="I26" s="113">
        <v>2679.62</v>
      </c>
      <c r="J26" s="75">
        <v>39083</v>
      </c>
      <c r="K26" s="75">
        <v>39447</v>
      </c>
      <c r="L26" s="7">
        <f>SUMIF('LCA Data'!$B$2:$B$169,"="&amp;anneks[[#This Row],[LCA Category]],'LCA Data'!$F$2:$F$169)</f>
        <v>11.566317857142858</v>
      </c>
      <c r="M26" s="79">
        <f>anneks[[#This Row],[kg-CO2 Eqv. per kg]]*anneks[[#This Row],[Eff. Mass (kg)]]</f>
        <v>832.7748857142858</v>
      </c>
      <c r="O26" s="7"/>
    </row>
    <row r="27" spans="1:15">
      <c r="A27" s="10">
        <v>95015</v>
      </c>
      <c r="B27" s="24" t="s">
        <v>1920</v>
      </c>
      <c r="C27" s="22" t="s">
        <v>2093</v>
      </c>
      <c r="D27" s="22" t="s">
        <v>1179</v>
      </c>
      <c r="E27" s="78">
        <v>27</v>
      </c>
      <c r="F27" s="31" t="s">
        <v>643</v>
      </c>
      <c r="G27" s="156">
        <v>0.5</v>
      </c>
      <c r="H27" s="66">
        <f>anneks[[#This Row],[Count]]*anneks[[#This Row],[Conv. Fact.]]</f>
        <v>13.5</v>
      </c>
      <c r="I27" s="113">
        <v>2348.13</v>
      </c>
      <c r="J27" s="75">
        <v>39083</v>
      </c>
      <c r="K27" s="75">
        <v>39447</v>
      </c>
      <c r="L27" s="7">
        <f>SUMIF('LCA Data'!$B$2:$B$169,"="&amp;anneks[[#This Row],[LCA Category]],'LCA Data'!$F$2:$F$169)</f>
        <v>11.566317857142858</v>
      </c>
      <c r="M27" s="79">
        <f>anneks[[#This Row],[kg-CO2 Eqv. per kg]]*anneks[[#This Row],[Eff. Mass (kg)]]</f>
        <v>156.14529107142857</v>
      </c>
      <c r="O27" s="7"/>
    </row>
    <row r="28" spans="1:15">
      <c r="A28" s="22">
        <v>2930</v>
      </c>
      <c r="B28" s="22" t="s">
        <v>180</v>
      </c>
      <c r="C28" s="22" t="s">
        <v>2042</v>
      </c>
      <c r="D28" s="22" t="s">
        <v>1179</v>
      </c>
      <c r="E28" s="66">
        <v>14.95</v>
      </c>
      <c r="F28" s="28" t="s">
        <v>637</v>
      </c>
      <c r="G28" s="156">
        <v>1</v>
      </c>
      <c r="H28" s="66">
        <f>anneks[[#This Row],[Count]]*anneks[[#This Row],[Conv. Fact.]]</f>
        <v>14.95</v>
      </c>
      <c r="I28" s="119">
        <v>2091.9499999999998</v>
      </c>
      <c r="J28" s="75">
        <v>39083</v>
      </c>
      <c r="K28" s="75">
        <v>39447</v>
      </c>
      <c r="L28" s="7">
        <f>SUMIF('LCA Data'!$B$2:$B$169,"="&amp;anneks[[#This Row],[LCA Category]],'LCA Data'!$F$2:$F$169)</f>
        <v>11.566317857142858</v>
      </c>
      <c r="M28" s="79">
        <f>anneks[[#This Row],[kg-CO2 Eqv. per kg]]*anneks[[#This Row],[Eff. Mass (kg)]]</f>
        <v>172.91645196428573</v>
      </c>
      <c r="O28" s="7"/>
    </row>
    <row r="29" spans="1:15">
      <c r="A29" s="22">
        <v>1230</v>
      </c>
      <c r="B29" s="22" t="s">
        <v>154</v>
      </c>
      <c r="C29" s="22" t="s">
        <v>2172</v>
      </c>
      <c r="D29" s="22" t="s">
        <v>1179</v>
      </c>
      <c r="E29" s="66">
        <v>89</v>
      </c>
      <c r="F29" s="28" t="s">
        <v>637</v>
      </c>
      <c r="G29" s="156">
        <v>1</v>
      </c>
      <c r="H29" s="66">
        <f>anneks[[#This Row],[Count]]*anneks[[#This Row],[Conv. Fact.]]</f>
        <v>89</v>
      </c>
      <c r="I29" s="119">
        <v>2908</v>
      </c>
      <c r="J29" s="75">
        <v>39083</v>
      </c>
      <c r="K29" s="75">
        <v>39447</v>
      </c>
      <c r="L29" s="7">
        <f>SUMIF('LCA Data'!$B$2:$B$169,"="&amp;anneks[[#This Row],[LCA Category]],'LCA Data'!$F$2:$F$169)</f>
        <v>11.566317857142858</v>
      </c>
      <c r="M29" s="79">
        <f>anneks[[#This Row],[kg-CO2 Eqv. per kg]]*anneks[[#This Row],[Eff. Mass (kg)]]</f>
        <v>1029.4022892857142</v>
      </c>
      <c r="O29" s="7"/>
    </row>
    <row r="30" spans="1:15">
      <c r="A30" s="10">
        <v>66059</v>
      </c>
      <c r="B30" s="24" t="s">
        <v>1682</v>
      </c>
      <c r="C30" s="22" t="s">
        <v>951</v>
      </c>
      <c r="D30" s="22" t="s">
        <v>1168</v>
      </c>
      <c r="E30" s="78">
        <v>8</v>
      </c>
      <c r="F30" s="31" t="s">
        <v>638</v>
      </c>
      <c r="G30" s="156">
        <v>1</v>
      </c>
      <c r="H30" s="66">
        <f>anneks[[#This Row],[Count]]*anneks[[#This Row],[Conv. Fact.]]</f>
        <v>8</v>
      </c>
      <c r="I30" s="113">
        <v>2185.52</v>
      </c>
      <c r="J30" s="75">
        <v>39083</v>
      </c>
      <c r="K30" s="75">
        <v>39447</v>
      </c>
      <c r="L30" s="7">
        <f>SUMIF('LCA Data'!$B$2:$B$169,"="&amp;anneks[[#This Row],[LCA Category]],'LCA Data'!$F$2:$F$169)</f>
        <v>3.8118749999999992</v>
      </c>
      <c r="M30" s="79">
        <f>anneks[[#This Row],[kg-CO2 Eqv. per kg]]*anneks[[#This Row],[Eff. Mass (kg)]]</f>
        <v>30.494999999999994</v>
      </c>
      <c r="O30" s="7"/>
    </row>
    <row r="31" spans="1:15">
      <c r="A31" s="63">
        <v>63.1</v>
      </c>
      <c r="B31" s="46" t="s">
        <v>124</v>
      </c>
      <c r="C31" s="22" t="s">
        <v>2073</v>
      </c>
      <c r="D31" s="46" t="s">
        <v>1166</v>
      </c>
      <c r="E31" s="78">
        <v>81</v>
      </c>
      <c r="F31" s="31" t="s">
        <v>650</v>
      </c>
      <c r="G31" s="158">
        <v>0</v>
      </c>
      <c r="H31" s="78">
        <f>anneks[[#This Row],[Count]]*anneks[[#This Row],[Conv. Fact.]]</f>
        <v>0</v>
      </c>
      <c r="I31" s="113">
        <v>7092</v>
      </c>
      <c r="J31" s="75">
        <v>39083</v>
      </c>
      <c r="K31" s="75">
        <v>39447</v>
      </c>
      <c r="L31" s="7">
        <f>SUMIF('LCA Data'!$B$2:$B$169,"="&amp;anneks[[#This Row],[LCA Category]],'LCA Data'!$F$2:$F$169)</f>
        <v>2.6088472499999997</v>
      </c>
      <c r="M31" s="49">
        <f>anneks[[#This Row],[kg-CO2 Eqv. per kg]]*anneks[[#This Row],[Eff. Mass (kg)]]</f>
        <v>0</v>
      </c>
      <c r="O31" s="7"/>
    </row>
    <row r="32" spans="1:15">
      <c r="A32" s="63">
        <v>53.2</v>
      </c>
      <c r="B32" s="46" t="s">
        <v>120</v>
      </c>
      <c r="C32" s="22" t="s">
        <v>2089</v>
      </c>
      <c r="D32" s="46" t="s">
        <v>1166</v>
      </c>
      <c r="E32" s="78">
        <v>314</v>
      </c>
      <c r="F32" s="31" t="s">
        <v>655</v>
      </c>
      <c r="G32" s="158">
        <v>0.53900000000000003</v>
      </c>
      <c r="H32" s="78">
        <f>anneks[[#This Row],[Count]]*anneks[[#This Row],[Conv. Fact.]]</f>
        <v>169.24600000000001</v>
      </c>
      <c r="I32" s="113">
        <v>3329</v>
      </c>
      <c r="J32" s="75">
        <v>39083</v>
      </c>
      <c r="K32" s="75">
        <v>39447</v>
      </c>
      <c r="L32" s="7">
        <f>SUMIF('LCA Data'!$B$2:$B$169,"="&amp;anneks[[#This Row],[LCA Category]],'LCA Data'!$F$2:$F$169)</f>
        <v>2.6088472499999997</v>
      </c>
      <c r="M32" s="49">
        <f>anneks[[#This Row],[kg-CO2 Eqv. per kg]]*anneks[[#This Row],[Eff. Mass (kg)]]</f>
        <v>441.5369616735</v>
      </c>
      <c r="O32" s="7"/>
    </row>
    <row r="33" spans="1:15">
      <c r="A33" s="63">
        <v>93.1</v>
      </c>
      <c r="B33" s="46" t="s">
        <v>146</v>
      </c>
      <c r="C33" s="46" t="s">
        <v>936</v>
      </c>
      <c r="D33" s="46" t="s">
        <v>1166</v>
      </c>
      <c r="E33" s="78">
        <v>22.5</v>
      </c>
      <c r="F33" s="31" t="s">
        <v>650</v>
      </c>
      <c r="G33" s="158">
        <v>5</v>
      </c>
      <c r="H33" s="78">
        <f>anneks[[#This Row],[Count]]*anneks[[#This Row],[Conv. Fact.]]</f>
        <v>112.5</v>
      </c>
      <c r="I33" s="113">
        <v>2089.5</v>
      </c>
      <c r="J33" s="75">
        <v>39083</v>
      </c>
      <c r="K33" s="75">
        <v>39447</v>
      </c>
      <c r="L33" s="7">
        <f>SUMIF('LCA Data'!$B$2:$B$169,"="&amp;anneks[[#This Row],[LCA Category]],'LCA Data'!$F$2:$F$169)</f>
        <v>2.6088472499999997</v>
      </c>
      <c r="M33" s="49">
        <f>anneks[[#This Row],[kg-CO2 Eqv. per kg]]*anneks[[#This Row],[Eff. Mass (kg)]]</f>
        <v>293.49531562499999</v>
      </c>
      <c r="O33" s="7"/>
    </row>
    <row r="34" spans="1:15">
      <c r="A34" s="63">
        <v>38.200000000000003</v>
      </c>
      <c r="B34" s="46" t="s">
        <v>105</v>
      </c>
      <c r="C34" s="22" t="s">
        <v>988</v>
      </c>
      <c r="D34" s="46" t="s">
        <v>1166</v>
      </c>
      <c r="E34" s="78">
        <v>117</v>
      </c>
      <c r="F34" s="31" t="s">
        <v>655</v>
      </c>
      <c r="G34" s="158">
        <v>0.57499999999999996</v>
      </c>
      <c r="H34" s="78">
        <f>anneks[[#This Row],[Count]]*anneks[[#This Row],[Conv. Fact.]]</f>
        <v>67.274999999999991</v>
      </c>
      <c r="I34" s="113">
        <v>2000.25</v>
      </c>
      <c r="J34" s="75">
        <v>39083</v>
      </c>
      <c r="K34" s="75">
        <v>39447</v>
      </c>
      <c r="L34" s="7">
        <f>SUMIF('LCA Data'!$B$2:$B$169,"="&amp;anneks[[#This Row],[LCA Category]],'LCA Data'!$F$2:$F$169)</f>
        <v>2.6088472499999997</v>
      </c>
      <c r="M34" s="49">
        <f>anneks[[#This Row],[kg-CO2 Eqv. per kg]]*anneks[[#This Row],[Eff. Mass (kg)]]</f>
        <v>175.51019874374995</v>
      </c>
      <c r="O34" s="7"/>
    </row>
    <row r="35" spans="1:15">
      <c r="A35" s="10">
        <v>53565</v>
      </c>
      <c r="B35" s="24" t="s">
        <v>1605</v>
      </c>
      <c r="C35" s="22" t="s">
        <v>2101</v>
      </c>
      <c r="D35" s="22" t="s">
        <v>1166</v>
      </c>
      <c r="E35" s="78">
        <v>126</v>
      </c>
      <c r="F35" s="31" t="s">
        <v>647</v>
      </c>
      <c r="G35" s="156">
        <v>0.34200000000000003</v>
      </c>
      <c r="H35" s="66">
        <f>anneks[[#This Row],[Count]]*anneks[[#This Row],[Conv. Fact.]]</f>
        <v>43.092000000000006</v>
      </c>
      <c r="I35" s="113">
        <v>1743.94</v>
      </c>
      <c r="J35" s="75">
        <v>39083</v>
      </c>
      <c r="K35" s="75">
        <v>39447</v>
      </c>
      <c r="L35" s="7">
        <f>SUMIF('LCA Data'!$B$2:$B$169,"="&amp;anneks[[#This Row],[LCA Category]],'LCA Data'!$F$2:$F$169)</f>
        <v>2.6088472499999997</v>
      </c>
      <c r="M35" s="79">
        <f>anneks[[#This Row],[kg-CO2 Eqv. per kg]]*anneks[[#This Row],[Eff. Mass (kg)]]</f>
        <v>112.42044569700001</v>
      </c>
      <c r="O35" s="7"/>
    </row>
    <row r="36" spans="1:15">
      <c r="A36" s="63">
        <v>67.2</v>
      </c>
      <c r="B36" s="46" t="s">
        <v>127</v>
      </c>
      <c r="C36" s="22" t="s">
        <v>2102</v>
      </c>
      <c r="D36" s="46" t="s">
        <v>1166</v>
      </c>
      <c r="E36" s="78">
        <v>143</v>
      </c>
      <c r="F36" s="31" t="s">
        <v>664</v>
      </c>
      <c r="G36" s="158">
        <v>0.125</v>
      </c>
      <c r="H36" s="78">
        <f>anneks[[#This Row],[Count]]*anneks[[#This Row],[Conv. Fact.]]</f>
        <v>17.875</v>
      </c>
      <c r="I36" s="113">
        <v>1722.5</v>
      </c>
      <c r="J36" s="75">
        <v>39083</v>
      </c>
      <c r="K36" s="75">
        <v>39447</v>
      </c>
      <c r="L36" s="7">
        <f>SUMIF('LCA Data'!$B$2:$B$169,"="&amp;anneks[[#This Row],[LCA Category]],'LCA Data'!$F$2:$F$169)</f>
        <v>2.6088472499999997</v>
      </c>
      <c r="M36" s="49">
        <f>anneks[[#This Row],[kg-CO2 Eqv. per kg]]*anneks[[#This Row],[Eff. Mass (kg)]]</f>
        <v>46.633144593749996</v>
      </c>
      <c r="O36" s="7"/>
    </row>
    <row r="37" spans="1:15">
      <c r="A37" s="10">
        <v>36120</v>
      </c>
      <c r="B37" s="24" t="s">
        <v>1530</v>
      </c>
      <c r="C37" s="22" t="s">
        <v>2104</v>
      </c>
      <c r="D37" s="22" t="s">
        <v>1166</v>
      </c>
      <c r="E37" s="78">
        <v>156</v>
      </c>
      <c r="F37" s="31" t="s">
        <v>631</v>
      </c>
      <c r="G37" s="156">
        <v>0.18</v>
      </c>
      <c r="H37" s="66">
        <f>anneks[[#This Row],[Count]]*anneks[[#This Row],[Conv. Fact.]]</f>
        <v>28.08</v>
      </c>
      <c r="I37" s="113">
        <v>1674.84</v>
      </c>
      <c r="J37" s="75">
        <v>39083</v>
      </c>
      <c r="K37" s="75">
        <v>39447</v>
      </c>
      <c r="L37" s="7">
        <f>SUMIF('LCA Data'!$B$2:$B$169,"="&amp;anneks[[#This Row],[LCA Category]],'LCA Data'!$F$2:$F$169)</f>
        <v>2.6088472499999997</v>
      </c>
      <c r="M37" s="79">
        <f>anneks[[#This Row],[kg-CO2 Eqv. per kg]]*anneks[[#This Row],[Eff. Mass (kg)]]</f>
        <v>73.256430779999988</v>
      </c>
      <c r="O37" s="7"/>
    </row>
    <row r="38" spans="1:15">
      <c r="A38" s="10">
        <v>91051</v>
      </c>
      <c r="B38" s="24" t="s">
        <v>1832</v>
      </c>
      <c r="C38" s="22" t="s">
        <v>2108</v>
      </c>
      <c r="D38" s="22" t="s">
        <v>1166</v>
      </c>
      <c r="E38" s="78">
        <v>56</v>
      </c>
      <c r="F38" s="31" t="s">
        <v>643</v>
      </c>
      <c r="G38" s="156">
        <v>2.5</v>
      </c>
      <c r="H38" s="68">
        <f>anneks[[#This Row],[Count]]*anneks[[#This Row],[Conv. Fact.]]</f>
        <v>140</v>
      </c>
      <c r="I38" s="113">
        <v>1632.08</v>
      </c>
      <c r="J38" s="75">
        <v>39083</v>
      </c>
      <c r="K38" s="75">
        <v>39447</v>
      </c>
      <c r="L38" s="7">
        <f>SUMIF('LCA Data'!$B$2:$B$169,"="&amp;anneks[[#This Row],[LCA Category]],'LCA Data'!$F$2:$F$169)</f>
        <v>2.6088472499999997</v>
      </c>
      <c r="M38" s="79">
        <f>anneks[[#This Row],[kg-CO2 Eqv. per kg]]*anneks[[#This Row],[Eff. Mass (kg)]]</f>
        <v>365.23861499999998</v>
      </c>
      <c r="O38" s="7"/>
    </row>
    <row r="39" spans="1:15">
      <c r="A39" s="10">
        <v>36180</v>
      </c>
      <c r="B39" s="24" t="s">
        <v>1537</v>
      </c>
      <c r="C39" s="22" t="s">
        <v>1246</v>
      </c>
      <c r="D39" s="22" t="s">
        <v>1166</v>
      </c>
      <c r="E39" s="78">
        <v>35</v>
      </c>
      <c r="F39" s="31" t="s">
        <v>639</v>
      </c>
      <c r="G39" s="156">
        <v>3</v>
      </c>
      <c r="H39" s="68">
        <f>anneks[[#This Row],[Count]]*anneks[[#This Row],[Conv. Fact.]]</f>
        <v>105</v>
      </c>
      <c r="I39" s="113">
        <v>1505.94</v>
      </c>
      <c r="J39" s="75">
        <v>39083</v>
      </c>
      <c r="K39" s="75">
        <v>39447</v>
      </c>
      <c r="L39" s="7">
        <f>SUMIF('LCA Data'!$B$2:$B$169,"="&amp;anneks[[#This Row],[LCA Category]],'LCA Data'!$F$2:$F$169)</f>
        <v>2.6088472499999997</v>
      </c>
      <c r="M39" s="79">
        <f>anneks[[#This Row],[kg-CO2 Eqv. per kg]]*anneks[[#This Row],[Eff. Mass (kg)]]</f>
        <v>273.92896124999999</v>
      </c>
      <c r="O39" s="7"/>
    </row>
    <row r="40" spans="1:15">
      <c r="A40" s="63">
        <v>66.2</v>
      </c>
      <c r="B40" s="46" t="s">
        <v>703</v>
      </c>
      <c r="C40" s="22" t="s">
        <v>2115</v>
      </c>
      <c r="D40" s="46" t="s">
        <v>1166</v>
      </c>
      <c r="E40" s="78">
        <v>92</v>
      </c>
      <c r="F40" s="31" t="s">
        <v>657</v>
      </c>
      <c r="G40" s="158">
        <v>0.125</v>
      </c>
      <c r="H40" s="78">
        <f>anneks[[#This Row],[Count]]*anneks[[#This Row],[Conv. Fact.]]</f>
        <v>11.5</v>
      </c>
      <c r="I40" s="113">
        <v>1433.75</v>
      </c>
      <c r="J40" s="75">
        <v>39083</v>
      </c>
      <c r="K40" s="75">
        <v>39447</v>
      </c>
      <c r="L40" s="7">
        <f>SUMIF('LCA Data'!$B$2:$B$169,"="&amp;anneks[[#This Row],[LCA Category]],'LCA Data'!$F$2:$F$169)</f>
        <v>2.6088472499999997</v>
      </c>
      <c r="M40" s="49">
        <f>anneks[[#This Row],[kg-CO2 Eqv. per kg]]*anneks[[#This Row],[Eff. Mass (kg)]]</f>
        <v>30.001743374999997</v>
      </c>
      <c r="O40" s="7"/>
    </row>
    <row r="41" spans="1:15">
      <c r="A41" s="10">
        <v>57154</v>
      </c>
      <c r="B41" s="24" t="s">
        <v>1620</v>
      </c>
      <c r="C41" s="22" t="s">
        <v>2118</v>
      </c>
      <c r="D41" s="22" t="s">
        <v>1166</v>
      </c>
      <c r="E41" s="78">
        <v>32</v>
      </c>
      <c r="F41" s="31" t="s">
        <v>631</v>
      </c>
      <c r="G41" s="156">
        <v>0.5</v>
      </c>
      <c r="H41" s="66">
        <f>anneks[[#This Row],[Count]]*anneks[[#This Row],[Conv. Fact.]]</f>
        <v>16</v>
      </c>
      <c r="I41" s="113">
        <v>1414.62</v>
      </c>
      <c r="J41" s="75">
        <v>39083</v>
      </c>
      <c r="K41" s="75">
        <v>39447</v>
      </c>
      <c r="L41" s="7">
        <f>SUMIF('LCA Data'!$B$2:$B$169,"="&amp;anneks[[#This Row],[LCA Category]],'LCA Data'!$F$2:$F$169)</f>
        <v>2.6088472499999997</v>
      </c>
      <c r="M41" s="79">
        <f>anneks[[#This Row],[kg-CO2 Eqv. per kg]]*anneks[[#This Row],[Eff. Mass (kg)]]</f>
        <v>41.741555999999996</v>
      </c>
      <c r="O41" s="7"/>
    </row>
    <row r="42" spans="1:15">
      <c r="A42" s="63">
        <v>60.2</v>
      </c>
      <c r="B42" s="46" t="s">
        <v>697</v>
      </c>
      <c r="C42" s="22" t="s">
        <v>2119</v>
      </c>
      <c r="D42" s="46" t="s">
        <v>1166</v>
      </c>
      <c r="E42" s="78">
        <v>97</v>
      </c>
      <c r="F42" s="31" t="s">
        <v>655</v>
      </c>
      <c r="G42" s="158">
        <v>0.626</v>
      </c>
      <c r="H42" s="78">
        <f>anneks[[#This Row],[Count]]*anneks[[#This Row],[Conv. Fact.]]</f>
        <v>60.722000000000001</v>
      </c>
      <c r="I42" s="113">
        <v>1411.75</v>
      </c>
      <c r="J42" s="75">
        <v>39083</v>
      </c>
      <c r="K42" s="75">
        <v>39447</v>
      </c>
      <c r="L42" s="7">
        <f>SUMIF('LCA Data'!$B$2:$B$169,"="&amp;anneks[[#This Row],[LCA Category]],'LCA Data'!$F$2:$F$169)</f>
        <v>2.6088472499999997</v>
      </c>
      <c r="M42" s="49">
        <f>anneks[[#This Row],[kg-CO2 Eqv. per kg]]*anneks[[#This Row],[Eff. Mass (kg)]]</f>
        <v>158.41442271449998</v>
      </c>
      <c r="O42" s="7"/>
    </row>
    <row r="43" spans="1:15">
      <c r="A43" s="22">
        <v>9110</v>
      </c>
      <c r="B43" s="24" t="s">
        <v>837</v>
      </c>
      <c r="C43" s="22" t="s">
        <v>2120</v>
      </c>
      <c r="D43" s="22" t="s">
        <v>1166</v>
      </c>
      <c r="E43" s="104">
        <v>56</v>
      </c>
      <c r="F43" s="27" t="s">
        <v>637</v>
      </c>
      <c r="G43" s="156">
        <v>1</v>
      </c>
      <c r="H43" s="68">
        <f>anneks[[#This Row],[Count]]*anneks[[#This Row],[Conv. Fact.]]</f>
        <v>56</v>
      </c>
      <c r="I43" s="118">
        <v>1404</v>
      </c>
      <c r="J43" s="75">
        <v>39083</v>
      </c>
      <c r="K43" s="75">
        <v>39447</v>
      </c>
      <c r="L43" s="7">
        <f>SUMIF('LCA Data'!$B$2:$B$169,"="&amp;anneks[[#This Row],[LCA Category]],'LCA Data'!$F$2:$F$169)</f>
        <v>2.6088472499999997</v>
      </c>
      <c r="M43" s="79">
        <f>anneks[[#This Row],[kg-CO2 Eqv. per kg]]*anneks[[#This Row],[Eff. Mass (kg)]]</f>
        <v>146.09544599999998</v>
      </c>
      <c r="O43" s="7"/>
    </row>
    <row r="44" spans="1:15">
      <c r="A44" s="63">
        <v>33.299999999999997</v>
      </c>
      <c r="B44" s="46" t="s">
        <v>99</v>
      </c>
      <c r="C44" s="22" t="s">
        <v>2126</v>
      </c>
      <c r="D44" s="46" t="s">
        <v>1166</v>
      </c>
      <c r="E44" s="78">
        <v>69</v>
      </c>
      <c r="F44" s="31" t="s">
        <v>652</v>
      </c>
      <c r="G44" s="158">
        <v>1</v>
      </c>
      <c r="H44" s="80">
        <f>anneks[[#This Row],[Count]]*anneks[[#This Row],[Conv. Fact.]]</f>
        <v>69</v>
      </c>
      <c r="I44" s="117">
        <v>1116</v>
      </c>
      <c r="J44" s="75">
        <v>39083</v>
      </c>
      <c r="K44" s="75">
        <v>39447</v>
      </c>
      <c r="L44" s="7">
        <f>SUMIF('LCA Data'!$B$2:$B$169,"="&amp;anneks[[#This Row],[LCA Category]],'LCA Data'!$F$2:$F$169)</f>
        <v>2.6088472499999997</v>
      </c>
      <c r="M44" s="49">
        <f>anneks[[#This Row],[kg-CO2 Eqv. per kg]]*anneks[[#This Row],[Eff. Mass (kg)]]</f>
        <v>180.01046024999999</v>
      </c>
      <c r="O44" s="7"/>
    </row>
    <row r="45" spans="1:15">
      <c r="A45" s="10">
        <v>27140</v>
      </c>
      <c r="B45" s="24" t="s">
        <v>1504</v>
      </c>
      <c r="C45" s="22" t="s">
        <v>2130</v>
      </c>
      <c r="D45" s="22" t="s">
        <v>1166</v>
      </c>
      <c r="E45" s="78">
        <v>24</v>
      </c>
      <c r="F45" s="31" t="s">
        <v>639</v>
      </c>
      <c r="G45" s="156">
        <v>5</v>
      </c>
      <c r="H45" s="68">
        <f>anneks[[#This Row],[Count]]*anneks[[#This Row],[Conv. Fact.]]</f>
        <v>120</v>
      </c>
      <c r="I45" s="117">
        <v>825.26</v>
      </c>
      <c r="J45" s="75">
        <v>39083</v>
      </c>
      <c r="K45" s="75">
        <v>39447</v>
      </c>
      <c r="L45" s="7">
        <f>SUMIF('LCA Data'!$B$2:$B$169,"="&amp;anneks[[#This Row],[LCA Category]],'LCA Data'!$F$2:$F$169)</f>
        <v>2.6088472499999997</v>
      </c>
      <c r="M45" s="79">
        <f>anneks[[#This Row],[kg-CO2 Eqv. per kg]]*anneks[[#This Row],[Eff. Mass (kg)]]</f>
        <v>313.06166999999999</v>
      </c>
      <c r="O45" s="7"/>
    </row>
    <row r="46" spans="1:15">
      <c r="A46" s="10">
        <v>91150</v>
      </c>
      <c r="B46" s="24" t="s">
        <v>1842</v>
      </c>
      <c r="C46" s="22" t="s">
        <v>2135</v>
      </c>
      <c r="D46" s="22" t="s">
        <v>1166</v>
      </c>
      <c r="E46" s="78">
        <v>32</v>
      </c>
      <c r="F46" s="31" t="s">
        <v>643</v>
      </c>
      <c r="G46" s="156">
        <v>2.5</v>
      </c>
      <c r="H46" s="68">
        <f>anneks[[#This Row],[Count]]*anneks[[#This Row],[Conv. Fact.]]</f>
        <v>80</v>
      </c>
      <c r="I46" s="117">
        <v>534.5</v>
      </c>
      <c r="J46" s="75">
        <v>39083</v>
      </c>
      <c r="K46" s="75">
        <v>39447</v>
      </c>
      <c r="L46" s="7">
        <f>SUMIF('LCA Data'!$B$2:$B$169,"="&amp;anneks[[#This Row],[LCA Category]],'LCA Data'!$F$2:$F$169)</f>
        <v>2.6088472499999997</v>
      </c>
      <c r="M46" s="79">
        <f>anneks[[#This Row],[kg-CO2 Eqv. per kg]]*anneks[[#This Row],[Eff. Mass (kg)]]</f>
        <v>208.70777999999999</v>
      </c>
      <c r="O46" s="7"/>
    </row>
    <row r="47" spans="1:15">
      <c r="A47" s="10">
        <v>27170</v>
      </c>
      <c r="B47" s="24" t="s">
        <v>1505</v>
      </c>
      <c r="C47" s="22" t="s">
        <v>2137</v>
      </c>
      <c r="D47" s="22" t="s">
        <v>1166</v>
      </c>
      <c r="E47" s="78">
        <v>12</v>
      </c>
      <c r="F47" s="31" t="s">
        <v>639</v>
      </c>
      <c r="G47" s="156">
        <v>5</v>
      </c>
      <c r="H47" s="68">
        <f>anneks[[#This Row],[Count]]*anneks[[#This Row],[Conv. Fact.]]</f>
        <v>60</v>
      </c>
      <c r="I47" s="117">
        <v>452.28</v>
      </c>
      <c r="J47" s="75">
        <v>39083</v>
      </c>
      <c r="K47" s="75">
        <v>39447</v>
      </c>
      <c r="L47" s="7">
        <f>SUMIF('LCA Data'!$B$2:$B$169,"="&amp;anneks[[#This Row],[LCA Category]],'LCA Data'!$F$2:$F$169)</f>
        <v>2.6088472499999997</v>
      </c>
      <c r="M47" s="79">
        <f>anneks[[#This Row],[kg-CO2 Eqv. per kg]]*anneks[[#This Row],[Eff. Mass (kg)]]</f>
        <v>156.530835</v>
      </c>
      <c r="O47" s="7"/>
    </row>
    <row r="48" spans="1:15">
      <c r="A48" s="63">
        <v>189.1</v>
      </c>
      <c r="B48" s="46" t="s">
        <v>69</v>
      </c>
      <c r="C48" s="46" t="s">
        <v>1016</v>
      </c>
      <c r="D48" s="46" t="s">
        <v>1166</v>
      </c>
      <c r="E48" s="78">
        <v>177</v>
      </c>
      <c r="F48" s="31" t="s">
        <v>650</v>
      </c>
      <c r="G48" s="158">
        <v>0</v>
      </c>
      <c r="H48" s="78">
        <f>anneks[[#This Row],[Count]]*anneks[[#This Row],[Conv. Fact.]]</f>
        <v>0</v>
      </c>
      <c r="I48" s="113">
        <v>2920.5</v>
      </c>
      <c r="J48" s="75">
        <v>39083</v>
      </c>
      <c r="K48" s="75">
        <v>39447</v>
      </c>
      <c r="L48" s="7">
        <f>SUMIF('LCA Data'!$B$2:$B$169,"="&amp;anneks[[#This Row],[LCA Category]],'LCA Data'!$F$2:$F$169)</f>
        <v>2.6088472499999997</v>
      </c>
      <c r="M48" s="49">
        <f>anneks[[#This Row],[kg-CO2 Eqv. per kg]]*anneks[[#This Row],[Eff. Mass (kg)]]</f>
        <v>0</v>
      </c>
      <c r="O48" s="7"/>
    </row>
    <row r="49" spans="1:15">
      <c r="A49" s="63">
        <v>84.3</v>
      </c>
      <c r="B49" s="46" t="s">
        <v>141</v>
      </c>
      <c r="C49" s="46" t="s">
        <v>986</v>
      </c>
      <c r="D49" s="46" t="s">
        <v>1166</v>
      </c>
      <c r="E49" s="78">
        <v>104</v>
      </c>
      <c r="F49" s="31" t="s">
        <v>652</v>
      </c>
      <c r="G49" s="158">
        <v>1</v>
      </c>
      <c r="H49" s="80">
        <f>anneks[[#This Row],[Count]]*anneks[[#This Row],[Conv. Fact.]]</f>
        <v>104</v>
      </c>
      <c r="I49" s="117">
        <v>1082</v>
      </c>
      <c r="J49" s="75">
        <v>39083</v>
      </c>
      <c r="K49" s="75">
        <v>39447</v>
      </c>
      <c r="L49" s="7">
        <f>SUMIF('LCA Data'!$B$2:$B$169,"="&amp;anneks[[#This Row],[LCA Category]],'LCA Data'!$F$2:$F$169)</f>
        <v>2.6088472499999997</v>
      </c>
      <c r="M49" s="49">
        <f>anneks[[#This Row],[kg-CO2 Eqv. per kg]]*anneks[[#This Row],[Eff. Mass (kg)]]</f>
        <v>271.32011399999999</v>
      </c>
      <c r="O49" s="7"/>
    </row>
    <row r="50" spans="1:15">
      <c r="A50" s="63">
        <v>28.1</v>
      </c>
      <c r="B50" s="46" t="s">
        <v>89</v>
      </c>
      <c r="C50" s="46" t="s">
        <v>994</v>
      </c>
      <c r="D50" s="46" t="s">
        <v>1166</v>
      </c>
      <c r="E50" s="78">
        <v>58</v>
      </c>
      <c r="F50" s="31" t="s">
        <v>650</v>
      </c>
      <c r="G50" s="158">
        <v>4</v>
      </c>
      <c r="H50" s="78">
        <f>anneks[[#This Row],[Count]]*anneks[[#This Row],[Conv. Fact.]]</f>
        <v>232</v>
      </c>
      <c r="I50" s="113">
        <v>4568</v>
      </c>
      <c r="J50" s="75">
        <v>39083</v>
      </c>
      <c r="K50" s="75">
        <v>39447</v>
      </c>
      <c r="L50" s="7">
        <f>SUMIF('LCA Data'!$B$2:$B$169,"="&amp;anneks[[#This Row],[LCA Category]],'LCA Data'!$F$2:$F$169)</f>
        <v>2.6088472499999997</v>
      </c>
      <c r="M50" s="49">
        <f>anneks[[#This Row],[kg-CO2 Eqv. per kg]]*anneks[[#This Row],[Eff. Mass (kg)]]</f>
        <v>605.2525619999999</v>
      </c>
      <c r="O50" s="7"/>
    </row>
    <row r="51" spans="1:15">
      <c r="A51" s="63">
        <v>170.1</v>
      </c>
      <c r="B51" s="46" t="s">
        <v>60</v>
      </c>
      <c r="C51" s="46" t="s">
        <v>2072</v>
      </c>
      <c r="D51" s="46" t="s">
        <v>1166</v>
      </c>
      <c r="E51" s="78">
        <v>38</v>
      </c>
      <c r="F51" s="31" t="s">
        <v>650</v>
      </c>
      <c r="G51" s="158">
        <v>1.5</v>
      </c>
      <c r="H51" s="78">
        <f>anneks[[#This Row],[Count]]*anneks[[#This Row],[Conv. Fact.]]</f>
        <v>57</v>
      </c>
      <c r="I51" s="113">
        <v>3281</v>
      </c>
      <c r="J51" s="75">
        <v>39083</v>
      </c>
      <c r="K51" s="75">
        <v>39447</v>
      </c>
      <c r="L51" s="7">
        <f>SUMIF('LCA Data'!$B$2:$B$169,"="&amp;anneks[[#This Row],[LCA Category]],'LCA Data'!$F$2:$F$169)</f>
        <v>2.6088472499999997</v>
      </c>
      <c r="M51" s="49">
        <f>anneks[[#This Row],[kg-CO2 Eqv. per kg]]*anneks[[#This Row],[Eff. Mass (kg)]]</f>
        <v>148.70429324999998</v>
      </c>
      <c r="O51" s="7"/>
    </row>
    <row r="52" spans="1:15">
      <c r="A52" s="63">
        <v>50.1</v>
      </c>
      <c r="B52" s="46" t="s">
        <v>119</v>
      </c>
      <c r="C52" s="46" t="s">
        <v>1014</v>
      </c>
      <c r="D52" s="46" t="s">
        <v>1166</v>
      </c>
      <c r="E52" s="78">
        <v>45</v>
      </c>
      <c r="F52" s="31" t="s">
        <v>650</v>
      </c>
      <c r="G52" s="158">
        <v>5</v>
      </c>
      <c r="H52" s="78">
        <f>anneks[[#This Row],[Count]]*anneks[[#This Row],[Conv. Fact.]]</f>
        <v>225</v>
      </c>
      <c r="I52" s="113">
        <v>6128</v>
      </c>
      <c r="J52" s="75">
        <v>39083</v>
      </c>
      <c r="K52" s="75">
        <v>39447</v>
      </c>
      <c r="L52" s="7">
        <f>SUMIF('LCA Data'!$B$2:$B$169,"="&amp;anneks[[#This Row],[LCA Category]],'LCA Data'!$F$2:$F$169)</f>
        <v>2.6088472499999997</v>
      </c>
      <c r="M52" s="49">
        <f>anneks[[#This Row],[kg-CO2 Eqv. per kg]]*anneks[[#This Row],[Eff. Mass (kg)]]</f>
        <v>586.99063124999998</v>
      </c>
      <c r="O52" s="7"/>
    </row>
    <row r="53" spans="1:15">
      <c r="A53" s="63">
        <v>190.3</v>
      </c>
      <c r="B53" s="46" t="s">
        <v>71</v>
      </c>
      <c r="C53" s="46" t="s">
        <v>2043</v>
      </c>
      <c r="D53" s="46" t="s">
        <v>1166</v>
      </c>
      <c r="E53" s="78">
        <v>256</v>
      </c>
      <c r="F53" s="31" t="s">
        <v>658</v>
      </c>
      <c r="G53" s="158">
        <v>0</v>
      </c>
      <c r="H53" s="78">
        <f>anneks[[#This Row],[Count]]*anneks[[#This Row],[Conv. Fact.]]</f>
        <v>0</v>
      </c>
      <c r="I53" s="113">
        <v>2688</v>
      </c>
      <c r="J53" s="75">
        <v>39083</v>
      </c>
      <c r="K53" s="75">
        <v>39447</v>
      </c>
      <c r="L53" s="7">
        <f>SUMIF('LCA Data'!$B$2:$B$169,"="&amp;anneks[[#This Row],[LCA Category]],'LCA Data'!$F$2:$F$169)</f>
        <v>2.6088472499999997</v>
      </c>
      <c r="M53" s="49">
        <f>anneks[[#This Row],[kg-CO2 Eqv. per kg]]*anneks[[#This Row],[Eff. Mass (kg)]]</f>
        <v>0</v>
      </c>
      <c r="O53" s="7"/>
    </row>
    <row r="54" spans="1:15">
      <c r="A54" s="63">
        <v>10.199999999999999</v>
      </c>
      <c r="B54" s="46" t="s">
        <v>31</v>
      </c>
      <c r="C54" s="22" t="s">
        <v>985</v>
      </c>
      <c r="D54" s="107" t="s">
        <v>1082</v>
      </c>
      <c r="E54" s="78">
        <v>647</v>
      </c>
      <c r="F54" s="31" t="s">
        <v>655</v>
      </c>
      <c r="G54" s="158">
        <v>0.11799999999999999</v>
      </c>
      <c r="H54" s="78">
        <f>anneks[[#This Row],[Count]]*anneks[[#This Row],[Conv. Fact.]]</f>
        <v>76.345999999999989</v>
      </c>
      <c r="I54" s="113">
        <v>1488.1</v>
      </c>
      <c r="J54" s="75">
        <v>39083</v>
      </c>
      <c r="K54" s="75">
        <v>39447</v>
      </c>
      <c r="L54" s="7">
        <f>SUMIF('LCA Data'!$B$2:$B$169,"="&amp;anneks[[#This Row],[LCA Category]],'LCA Data'!$F$2:$F$169)</f>
        <v>1.8296999999999999</v>
      </c>
      <c r="M54" s="49">
        <f>anneks[[#This Row],[kg-CO2 Eqv. per kg]]*anneks[[#This Row],[Eff. Mass (kg)]]</f>
        <v>139.69027619999997</v>
      </c>
      <c r="O54" s="7"/>
    </row>
    <row r="55" spans="1:15">
      <c r="A55" s="10">
        <v>93060</v>
      </c>
      <c r="B55" s="24" t="s">
        <v>1864</v>
      </c>
      <c r="C55" s="22" t="s">
        <v>2090</v>
      </c>
      <c r="D55" s="22" t="s">
        <v>1032</v>
      </c>
      <c r="E55" s="78">
        <v>40</v>
      </c>
      <c r="F55" s="31" t="s">
        <v>643</v>
      </c>
      <c r="G55" s="156">
        <v>2</v>
      </c>
      <c r="H55" s="68">
        <f>anneks[[#This Row],[Count]]*anneks[[#This Row],[Conv. Fact.]]</f>
        <v>80</v>
      </c>
      <c r="I55" s="113">
        <v>3160.64</v>
      </c>
      <c r="J55" s="75">
        <v>39083</v>
      </c>
      <c r="K55" s="75">
        <v>39447</v>
      </c>
      <c r="L55" s="7">
        <f>SUMIF('LCA Data'!$B$2:$B$169,"="&amp;anneks[[#This Row],[LCA Category]],'LCA Data'!$F$2:$F$169)</f>
        <v>19.673249999999999</v>
      </c>
      <c r="M55" s="79">
        <f>anneks[[#This Row],[kg-CO2 Eqv. per kg]]*anneks[[#This Row],[Eff. Mass (kg)]]</f>
        <v>1573.86</v>
      </c>
      <c r="O55" s="7"/>
    </row>
    <row r="56" spans="1:15">
      <c r="A56" s="22">
        <v>2530</v>
      </c>
      <c r="B56" s="24" t="s">
        <v>731</v>
      </c>
      <c r="C56" s="22" t="s">
        <v>1285</v>
      </c>
      <c r="D56" s="22" t="s">
        <v>1032</v>
      </c>
      <c r="E56" s="104">
        <v>78.8</v>
      </c>
      <c r="F56" s="27" t="s">
        <v>637</v>
      </c>
      <c r="G56" s="156">
        <v>1</v>
      </c>
      <c r="H56" s="68">
        <f>anneks[[#This Row],[Count]]*anneks[[#This Row],[Conv. Fact.]]</f>
        <v>78.8</v>
      </c>
      <c r="I56" s="118">
        <v>2561</v>
      </c>
      <c r="J56" s="75">
        <v>39083</v>
      </c>
      <c r="K56" s="75">
        <v>39447</v>
      </c>
      <c r="L56" s="7">
        <f>SUMIF('LCA Data'!$B$2:$B$169,"="&amp;anneks[[#This Row],[LCA Category]],'LCA Data'!$F$2:$F$169)</f>
        <v>19.673249999999999</v>
      </c>
      <c r="M56" s="79">
        <f>anneks[[#This Row],[kg-CO2 Eqv. per kg]]*anneks[[#This Row],[Eff. Mass (kg)]]</f>
        <v>1550.2520999999999</v>
      </c>
      <c r="O56" s="7"/>
    </row>
    <row r="57" spans="1:15">
      <c r="A57" s="22">
        <v>7820</v>
      </c>
      <c r="B57" s="24" t="s">
        <v>809</v>
      </c>
      <c r="C57" s="22" t="s">
        <v>960</v>
      </c>
      <c r="D57" s="22" t="s">
        <v>1032</v>
      </c>
      <c r="E57" s="104">
        <v>58.6</v>
      </c>
      <c r="F57" s="27" t="s">
        <v>637</v>
      </c>
      <c r="G57" s="156">
        <v>1</v>
      </c>
      <c r="H57" s="68">
        <f>anneks[[#This Row],[Count]]*anneks[[#This Row],[Conv. Fact.]]</f>
        <v>58.6</v>
      </c>
      <c r="I57" s="118">
        <v>4449.2</v>
      </c>
      <c r="J57" s="75">
        <v>39083</v>
      </c>
      <c r="K57" s="75">
        <v>39447</v>
      </c>
      <c r="L57" s="7">
        <f>SUMIF('LCA Data'!$B$2:$B$169,"="&amp;anneks[[#This Row],[LCA Category]],'LCA Data'!$F$2:$F$169)</f>
        <v>19.673249999999999</v>
      </c>
      <c r="M57" s="79">
        <f>anneks[[#This Row],[kg-CO2 Eqv. per kg]]*anneks[[#This Row],[Eff. Mass (kg)]]</f>
        <v>1152.8524500000001</v>
      </c>
      <c r="O57" s="7"/>
    </row>
    <row r="58" spans="1:15">
      <c r="A58" s="22">
        <v>2207</v>
      </c>
      <c r="B58" s="24" t="s">
        <v>725</v>
      </c>
      <c r="C58" s="22" t="s">
        <v>2139</v>
      </c>
      <c r="D58" s="22" t="s">
        <v>1032</v>
      </c>
      <c r="E58" s="104">
        <v>39.799999999999997</v>
      </c>
      <c r="F58" s="27" t="s">
        <v>637</v>
      </c>
      <c r="G58" s="156">
        <v>1</v>
      </c>
      <c r="H58" s="66">
        <f>anneks[[#This Row],[Count]]*anneks[[#This Row],[Conv. Fact.]]</f>
        <v>39.799999999999997</v>
      </c>
      <c r="I58" s="118">
        <v>2945.2</v>
      </c>
      <c r="J58" s="75">
        <v>39083</v>
      </c>
      <c r="K58" s="75">
        <v>39447</v>
      </c>
      <c r="L58" s="7">
        <f>SUMIF('LCA Data'!$B$2:$B$169,"="&amp;anneks[[#This Row],[LCA Category]],'LCA Data'!$F$2:$F$169)</f>
        <v>19.673249999999999</v>
      </c>
      <c r="M58" s="79">
        <f>anneks[[#This Row],[kg-CO2 Eqv. per kg]]*anneks[[#This Row],[Eff. Mass (kg)]]</f>
        <v>782.99534999999992</v>
      </c>
      <c r="O58" s="7"/>
    </row>
    <row r="59" spans="1:15">
      <c r="A59" s="22">
        <v>2330</v>
      </c>
      <c r="B59" s="24" t="s">
        <v>726</v>
      </c>
      <c r="C59" s="22" t="s">
        <v>2140</v>
      </c>
      <c r="D59" s="22" t="s">
        <v>1032</v>
      </c>
      <c r="E59" s="104">
        <v>299.3</v>
      </c>
      <c r="F59" s="27" t="s">
        <v>637</v>
      </c>
      <c r="G59" s="156">
        <v>1</v>
      </c>
      <c r="H59" s="68">
        <f>anneks[[#This Row],[Count]]*anneks[[#This Row],[Conv. Fact.]]</f>
        <v>299.3</v>
      </c>
      <c r="I59" s="118">
        <v>21848.9</v>
      </c>
      <c r="J59" s="75">
        <v>39083</v>
      </c>
      <c r="K59" s="75">
        <v>39447</v>
      </c>
      <c r="L59" s="7">
        <f>SUMIF('LCA Data'!$B$2:$B$169,"="&amp;anneks[[#This Row],[LCA Category]],'LCA Data'!$F$2:$F$169)</f>
        <v>19.673249999999999</v>
      </c>
      <c r="M59" s="79">
        <f>anneks[[#This Row],[kg-CO2 Eqv. per kg]]*anneks[[#This Row],[Eff. Mass (kg)]]</f>
        <v>5888.2037250000003</v>
      </c>
      <c r="O59" s="7"/>
    </row>
    <row r="60" spans="1:15">
      <c r="A60" s="10">
        <v>96339</v>
      </c>
      <c r="B60" s="24" t="s">
        <v>2177</v>
      </c>
      <c r="C60" s="22" t="s">
        <v>2176</v>
      </c>
      <c r="D60" s="22" t="s">
        <v>1131</v>
      </c>
      <c r="E60" s="78">
        <v>52</v>
      </c>
      <c r="F60" s="31" t="s">
        <v>638</v>
      </c>
      <c r="G60" s="156">
        <v>3.3</v>
      </c>
      <c r="H60" s="66">
        <f>anneks[[#This Row],[Count]]*anneks[[#This Row],[Conv. Fact.]]</f>
        <v>171.6</v>
      </c>
      <c r="I60" s="113">
        <v>4534.41</v>
      </c>
      <c r="J60" s="75">
        <v>39083</v>
      </c>
      <c r="K60" s="75">
        <v>39447</v>
      </c>
      <c r="L60" s="7">
        <f>SUMIF('LCA Data'!$B$2:$B$169,"="&amp;anneks[[#This Row],[LCA Category]],'LCA Data'!$F$2:$F$169)</f>
        <v>1.3570275000000001</v>
      </c>
      <c r="M60" s="79">
        <f>anneks[[#This Row],[kg-CO2 Eqv. per kg]]*anneks[[#This Row],[Eff. Mass (kg)]]</f>
        <v>232.86591899999999</v>
      </c>
      <c r="O60" s="7"/>
    </row>
    <row r="61" spans="1:15">
      <c r="A61" s="10">
        <v>96728</v>
      </c>
      <c r="B61" s="24" t="s">
        <v>1951</v>
      </c>
      <c r="C61" s="22" t="s">
        <v>2181</v>
      </c>
      <c r="D61" s="22" t="s">
        <v>1131</v>
      </c>
      <c r="E61" s="78">
        <v>26</v>
      </c>
      <c r="F61" s="31" t="s">
        <v>638</v>
      </c>
      <c r="G61" s="156">
        <v>3.3</v>
      </c>
      <c r="H61" s="68">
        <f>anneks[[#This Row],[Count]]*anneks[[#This Row],[Conv. Fact.]]</f>
        <v>85.8</v>
      </c>
      <c r="I61" s="113">
        <v>2356.1999999999998</v>
      </c>
      <c r="J61" s="75">
        <v>39083</v>
      </c>
      <c r="K61" s="75">
        <v>39447</v>
      </c>
      <c r="L61" s="7">
        <f>SUMIF('LCA Data'!$B$2:$B$169,"="&amp;anneks[[#This Row],[LCA Category]],'LCA Data'!$F$2:$F$169)</f>
        <v>1.3570275000000001</v>
      </c>
      <c r="M61" s="79">
        <f>anneks[[#This Row],[kg-CO2 Eqv. per kg]]*anneks[[#This Row],[Eff. Mass (kg)]]</f>
        <v>116.4329595</v>
      </c>
      <c r="O61" s="7"/>
    </row>
    <row r="62" spans="1:15">
      <c r="A62" s="63">
        <v>45.2</v>
      </c>
      <c r="B62" s="46" t="s">
        <v>112</v>
      </c>
      <c r="C62" s="46" t="s">
        <v>987</v>
      </c>
      <c r="D62" s="107" t="s">
        <v>1095</v>
      </c>
      <c r="E62" s="78">
        <v>208</v>
      </c>
      <c r="F62" s="31" t="s">
        <v>655</v>
      </c>
      <c r="G62" s="158">
        <v>0.151</v>
      </c>
      <c r="H62" s="78">
        <f>anneks[[#This Row],[Count]]*anneks[[#This Row],[Conv. Fact.]]</f>
        <v>31.407999999999998</v>
      </c>
      <c r="I62" s="113">
        <v>2748.8</v>
      </c>
      <c r="J62" s="75">
        <v>39083</v>
      </c>
      <c r="K62" s="75">
        <v>39447</v>
      </c>
      <c r="L62" s="7">
        <f>SUMIF('LCA Data'!$B$2:$B$169,"="&amp;anneks[[#This Row],[LCA Category]],'LCA Data'!$F$2:$F$169)</f>
        <v>2.7445499999999998</v>
      </c>
      <c r="M62" s="49">
        <f>anneks[[#This Row],[kg-CO2 Eqv. per kg]]*anneks[[#This Row],[Eff. Mass (kg)]]</f>
        <v>86.200826399999983</v>
      </c>
      <c r="O62" s="7"/>
    </row>
    <row r="63" spans="1:15">
      <c r="A63" s="10" t="s">
        <v>1405</v>
      </c>
      <c r="B63" s="24" t="s">
        <v>1997</v>
      </c>
      <c r="C63" s="22" t="s">
        <v>2184</v>
      </c>
      <c r="D63" s="82" t="s">
        <v>2226</v>
      </c>
      <c r="E63" s="78">
        <v>7</v>
      </c>
      <c r="F63" s="31" t="s">
        <v>638</v>
      </c>
      <c r="G63" s="156">
        <v>3.4649999999999999</v>
      </c>
      <c r="H63" s="66">
        <f>anneks[[#This Row],[Count]]*anneks[[#This Row],[Conv. Fact.]]</f>
        <v>24.254999999999999</v>
      </c>
      <c r="I63" s="113">
        <v>1857.45</v>
      </c>
      <c r="J63" s="75">
        <v>39083</v>
      </c>
      <c r="K63" s="75">
        <v>39447</v>
      </c>
      <c r="L63" s="7">
        <f>SUMIF('LCA Data'!$B$2:$B$169,"="&amp;anneks[[#This Row],[LCA Category]],'LCA Data'!$F$2:$F$169)</f>
        <v>2.7445499999999998</v>
      </c>
      <c r="M63" s="79">
        <f>anneks[[#This Row],[kg-CO2 Eqv. per kg]]*anneks[[#This Row],[Eff. Mass (kg)]]</f>
        <v>66.569060249999993</v>
      </c>
      <c r="O63" s="7"/>
    </row>
    <row r="64" spans="1:15">
      <c r="A64" s="63">
        <v>27.1</v>
      </c>
      <c r="B64" s="46" t="s">
        <v>85</v>
      </c>
      <c r="C64" s="46" t="s">
        <v>1303</v>
      </c>
      <c r="D64" s="107" t="s">
        <v>1091</v>
      </c>
      <c r="E64" s="78">
        <v>34</v>
      </c>
      <c r="F64" s="31" t="s">
        <v>650</v>
      </c>
      <c r="G64" s="158">
        <v>10</v>
      </c>
      <c r="H64" s="78">
        <f>anneks[[#This Row],[Count]]*anneks[[#This Row],[Conv. Fact.]]</f>
        <v>340</v>
      </c>
      <c r="I64" s="113">
        <v>2880</v>
      </c>
      <c r="J64" s="75">
        <v>39083</v>
      </c>
      <c r="K64" s="75">
        <v>39447</v>
      </c>
      <c r="L64" s="7">
        <f>SUMIF('LCA Data'!$B$2:$B$169,"="&amp;anneks[[#This Row],[LCA Category]],'LCA Data'!$F$2:$F$169)</f>
        <v>0.41168250000000001</v>
      </c>
      <c r="M64" s="49">
        <f>anneks[[#This Row],[kg-CO2 Eqv. per kg]]*anneks[[#This Row],[Eff. Mass (kg)]]</f>
        <v>139.97205</v>
      </c>
      <c r="O64" s="7"/>
    </row>
    <row r="65" spans="1:15">
      <c r="A65" s="63">
        <v>27.3</v>
      </c>
      <c r="B65" s="46" t="s">
        <v>88</v>
      </c>
      <c r="C65" s="46" t="s">
        <v>2030</v>
      </c>
      <c r="D65" s="107" t="s">
        <v>1091</v>
      </c>
      <c r="E65" s="78">
        <v>90</v>
      </c>
      <c r="F65" s="31" t="s">
        <v>652</v>
      </c>
      <c r="G65" s="158">
        <v>1</v>
      </c>
      <c r="H65" s="80">
        <f>anneks[[#This Row],[Count]]*anneks[[#This Row],[Conv. Fact.]]</f>
        <v>90</v>
      </c>
      <c r="I65" s="117">
        <v>1020</v>
      </c>
      <c r="J65" s="75">
        <v>39083</v>
      </c>
      <c r="K65" s="75">
        <v>39447</v>
      </c>
      <c r="L65" s="7">
        <f>SUMIF('LCA Data'!$B$2:$B$169,"="&amp;anneks[[#This Row],[LCA Category]],'LCA Data'!$F$2:$F$169)</f>
        <v>0.41168250000000001</v>
      </c>
      <c r="M65" s="49">
        <f>anneks[[#This Row],[kg-CO2 Eqv. per kg]]*anneks[[#This Row],[Eff. Mass (kg)]]</f>
        <v>37.051425000000002</v>
      </c>
      <c r="O65" s="7"/>
    </row>
    <row r="66" spans="1:15">
      <c r="A66" s="10">
        <v>20442</v>
      </c>
      <c r="B66" s="24" t="s">
        <v>1488</v>
      </c>
      <c r="C66" s="22" t="s">
        <v>2180</v>
      </c>
      <c r="D66" s="22" t="s">
        <v>1044</v>
      </c>
      <c r="E66" s="78">
        <v>31</v>
      </c>
      <c r="F66" s="31" t="s">
        <v>636</v>
      </c>
      <c r="G66" s="156">
        <v>1</v>
      </c>
      <c r="H66" s="66">
        <f>anneks[[#This Row],[Count]]*anneks[[#This Row],[Conv. Fact.]]</f>
        <v>31</v>
      </c>
      <c r="I66" s="113">
        <v>2428.2600000000002</v>
      </c>
      <c r="J66" s="75">
        <v>39083</v>
      </c>
      <c r="K66" s="75">
        <v>39447</v>
      </c>
      <c r="L66" s="7">
        <f>SUMIF('LCA Data'!$B$2:$B$169,"="&amp;anneks[[#This Row],[LCA Category]],'LCA Data'!$F$2:$F$169)</f>
        <v>15.548500000000001</v>
      </c>
      <c r="M66" s="79">
        <f>anneks[[#This Row],[kg-CO2 Eqv. per kg]]*anneks[[#This Row],[Eff. Mass (kg)]]</f>
        <v>482.00350000000003</v>
      </c>
      <c r="O66" s="7"/>
    </row>
    <row r="67" spans="1:15">
      <c r="A67" s="10">
        <v>77310</v>
      </c>
      <c r="B67" s="24" t="s">
        <v>1765</v>
      </c>
      <c r="C67" s="22" t="s">
        <v>2182</v>
      </c>
      <c r="D67" s="22" t="s">
        <v>2194</v>
      </c>
      <c r="E67" s="78">
        <v>16</v>
      </c>
      <c r="F67" s="31" t="s">
        <v>639</v>
      </c>
      <c r="G67" s="156">
        <v>52.6</v>
      </c>
      <c r="H67" s="66">
        <f>anneks[[#This Row],[Count]]*anneks[[#This Row],[Conv. Fact.]]</f>
        <v>841.6</v>
      </c>
      <c r="I67" s="113">
        <v>2012.8</v>
      </c>
      <c r="J67" s="75">
        <v>39083</v>
      </c>
      <c r="K67" s="75">
        <v>39447</v>
      </c>
      <c r="L67" s="7">
        <f>SUMIF('LCA Data'!$B$2:$B$169,"="&amp;anneks[[#This Row],[LCA Category]],'LCA Data'!$F$2:$F$169)</f>
        <v>1.982175</v>
      </c>
      <c r="M67" s="79">
        <f>anneks[[#This Row],[kg-CO2 Eqv. per kg]]*anneks[[#This Row],[Eff. Mass (kg)]]</f>
        <v>1668.19848</v>
      </c>
      <c r="O67" s="7"/>
    </row>
    <row r="68" spans="1:15">
      <c r="A68" s="10">
        <v>93978</v>
      </c>
      <c r="B68" s="24" t="s">
        <v>1893</v>
      </c>
      <c r="C68" s="22" t="s">
        <v>2088</v>
      </c>
      <c r="D68" s="22" t="s">
        <v>1024</v>
      </c>
      <c r="E68" s="78">
        <v>18</v>
      </c>
      <c r="F68" s="31" t="s">
        <v>638</v>
      </c>
      <c r="G68" s="156">
        <v>3</v>
      </c>
      <c r="H68" s="66">
        <f>anneks[[#This Row],[Count]]*anneks[[#This Row],[Conv. Fact.]]</f>
        <v>54</v>
      </c>
      <c r="I68" s="113">
        <v>3619.8</v>
      </c>
      <c r="J68" s="75">
        <v>39083</v>
      </c>
      <c r="K68" s="75">
        <v>39447</v>
      </c>
      <c r="L68" s="7">
        <f>SUMIF('LCA Data'!$B$2:$B$169,"="&amp;anneks[[#This Row],[LCA Category]],'LCA Data'!$F$2:$F$169)</f>
        <v>5.3366249999999997</v>
      </c>
      <c r="M68" s="79">
        <f>anneks[[#This Row],[kg-CO2 Eqv. per kg]]*anneks[[#This Row],[Eff. Mass (kg)]]</f>
        <v>288.17775</v>
      </c>
      <c r="O68" s="7"/>
    </row>
    <row r="69" spans="1:15">
      <c r="A69" s="10">
        <v>94173</v>
      </c>
      <c r="B69" s="24" t="s">
        <v>1911</v>
      </c>
      <c r="C69" s="22" t="s">
        <v>2128</v>
      </c>
      <c r="D69" s="22" t="s">
        <v>1024</v>
      </c>
      <c r="E69" s="78">
        <v>8</v>
      </c>
      <c r="F69" s="31" t="s">
        <v>643</v>
      </c>
      <c r="G69" s="156">
        <v>10</v>
      </c>
      <c r="H69" s="68">
        <f>anneks[[#This Row],[Count]]*anneks[[#This Row],[Conv. Fact.]]</f>
        <v>80</v>
      </c>
      <c r="I69" s="117">
        <v>864.14</v>
      </c>
      <c r="J69" s="75">
        <v>39083</v>
      </c>
      <c r="K69" s="75">
        <v>39447</v>
      </c>
      <c r="L69" s="7">
        <f>SUMIF('LCA Data'!$B$2:$B$169,"="&amp;anneks[[#This Row],[LCA Category]],'LCA Data'!$F$2:$F$169)</f>
        <v>5.3366249999999997</v>
      </c>
      <c r="M69" s="79">
        <f>anneks[[#This Row],[kg-CO2 Eqv. per kg]]*anneks[[#This Row],[Eff. Mass (kg)]]</f>
        <v>426.92999999999995</v>
      </c>
      <c r="O69" s="7"/>
    </row>
    <row r="70" spans="1:15">
      <c r="A70" s="22">
        <v>7800</v>
      </c>
      <c r="B70" s="24" t="s">
        <v>808</v>
      </c>
      <c r="C70" s="22" t="s">
        <v>2044</v>
      </c>
      <c r="D70" s="22" t="s">
        <v>1024</v>
      </c>
      <c r="E70" s="104">
        <v>124</v>
      </c>
      <c r="F70" s="27" t="s">
        <v>637</v>
      </c>
      <c r="G70" s="156">
        <v>1</v>
      </c>
      <c r="H70" s="68">
        <f>anneks[[#This Row],[Count]]*anneks[[#This Row],[Conv. Fact.]]</f>
        <v>124</v>
      </c>
      <c r="I70" s="118">
        <v>8184</v>
      </c>
      <c r="J70" s="75">
        <v>39083</v>
      </c>
      <c r="K70" s="75">
        <v>39447</v>
      </c>
      <c r="L70" s="7">
        <f>SUMIF('LCA Data'!$B$2:$B$169,"="&amp;anneks[[#This Row],[LCA Category]],'LCA Data'!$F$2:$F$169)</f>
        <v>5.3366249999999997</v>
      </c>
      <c r="M70" s="79">
        <f>anneks[[#This Row],[kg-CO2 Eqv. per kg]]*anneks[[#This Row],[Eff. Mass (kg)]]</f>
        <v>661.74149999999997</v>
      </c>
      <c r="O70" s="7"/>
    </row>
    <row r="71" spans="1:15">
      <c r="A71" s="22">
        <v>7791</v>
      </c>
      <c r="B71" s="24" t="s">
        <v>807</v>
      </c>
      <c r="C71" s="22" t="s">
        <v>2037</v>
      </c>
      <c r="D71" s="22" t="s">
        <v>1024</v>
      </c>
      <c r="E71" s="104">
        <v>28.8</v>
      </c>
      <c r="F71" s="27" t="s">
        <v>637</v>
      </c>
      <c r="G71" s="156">
        <v>1</v>
      </c>
      <c r="H71" s="66">
        <f>anneks[[#This Row],[Count]]*anneks[[#This Row],[Conv. Fact.]]</f>
        <v>28.8</v>
      </c>
      <c r="I71" s="118">
        <v>2289.6</v>
      </c>
      <c r="J71" s="75">
        <v>39083</v>
      </c>
      <c r="K71" s="75">
        <v>39447</v>
      </c>
      <c r="L71" s="7">
        <f>SUMIF('LCA Data'!$B$2:$B$169,"="&amp;anneks[[#This Row],[LCA Category]],'LCA Data'!$F$2:$F$169)</f>
        <v>5.3366249999999997</v>
      </c>
      <c r="M71" s="79">
        <f>anneks[[#This Row],[kg-CO2 Eqv. per kg]]*anneks[[#This Row],[Eff. Mass (kg)]]</f>
        <v>153.69479999999999</v>
      </c>
      <c r="O71" s="7"/>
    </row>
    <row r="72" spans="1:15">
      <c r="A72" s="22">
        <v>7790</v>
      </c>
      <c r="B72" s="24" t="s">
        <v>806</v>
      </c>
      <c r="C72" s="22" t="s">
        <v>2036</v>
      </c>
      <c r="D72" s="22" t="s">
        <v>1024</v>
      </c>
      <c r="E72" s="104">
        <v>31.4</v>
      </c>
      <c r="F72" s="27" t="s">
        <v>637</v>
      </c>
      <c r="G72" s="156">
        <v>1</v>
      </c>
      <c r="H72" s="66">
        <f>anneks[[#This Row],[Count]]*anneks[[#This Row],[Conv. Fact.]]</f>
        <v>31.4</v>
      </c>
      <c r="I72" s="118">
        <v>2344.8000000000002</v>
      </c>
      <c r="J72" s="75">
        <v>39083</v>
      </c>
      <c r="K72" s="75">
        <v>39447</v>
      </c>
      <c r="L72" s="7">
        <f>SUMIF('LCA Data'!$B$2:$B$169,"="&amp;anneks[[#This Row],[LCA Category]],'LCA Data'!$F$2:$F$169)</f>
        <v>5.3366249999999997</v>
      </c>
      <c r="M72" s="79">
        <f>anneks[[#This Row],[kg-CO2 Eqv. per kg]]*anneks[[#This Row],[Eff. Mass (kg)]]</f>
        <v>167.57002499999999</v>
      </c>
      <c r="O72" s="7"/>
    </row>
    <row r="73" spans="1:15">
      <c r="A73" s="10">
        <v>94006</v>
      </c>
      <c r="B73" s="24" t="s">
        <v>1896</v>
      </c>
      <c r="C73" s="22" t="s">
        <v>2178</v>
      </c>
      <c r="D73" s="22" t="s">
        <v>1024</v>
      </c>
      <c r="E73" s="78">
        <v>24</v>
      </c>
      <c r="F73" s="31" t="s">
        <v>643</v>
      </c>
      <c r="G73" s="156">
        <v>2.5</v>
      </c>
      <c r="H73" s="68">
        <f>anneks[[#This Row],[Count]]*anneks[[#This Row],[Conv. Fact.]]</f>
        <v>60</v>
      </c>
      <c r="I73" s="113">
        <v>2706.4</v>
      </c>
      <c r="J73" s="75">
        <v>39083</v>
      </c>
      <c r="K73" s="75">
        <v>39447</v>
      </c>
      <c r="L73" s="7">
        <f>SUMIF('LCA Data'!$B$2:$B$169,"="&amp;anneks[[#This Row],[LCA Category]],'LCA Data'!$F$2:$F$169)</f>
        <v>5.3366249999999997</v>
      </c>
      <c r="M73" s="79">
        <f>anneks[[#This Row],[kg-CO2 Eqv. per kg]]*anneks[[#This Row],[Eff. Mass (kg)]]</f>
        <v>320.19749999999999</v>
      </c>
      <c r="O73" s="7"/>
    </row>
    <row r="74" spans="1:15">
      <c r="A74" s="10">
        <v>59120</v>
      </c>
      <c r="B74" s="24" t="s">
        <v>1637</v>
      </c>
      <c r="C74" s="22" t="s">
        <v>2069</v>
      </c>
      <c r="D74" s="22" t="s">
        <v>1061</v>
      </c>
      <c r="E74" s="78">
        <v>5</v>
      </c>
      <c r="F74" s="31" t="s">
        <v>643</v>
      </c>
      <c r="G74" s="156">
        <v>5</v>
      </c>
      <c r="H74" s="66">
        <f>anneks[[#This Row],[Count]]*anneks[[#This Row],[Conv. Fact.]]</f>
        <v>25</v>
      </c>
      <c r="I74" s="113">
        <v>1464.1</v>
      </c>
      <c r="J74" s="75">
        <v>39083</v>
      </c>
      <c r="K74" s="75">
        <v>39447</v>
      </c>
      <c r="L74" s="7">
        <f>SUMIF('LCA Data'!$B$2:$B$169,"="&amp;anneks[[#This Row],[LCA Category]],'LCA Data'!$F$2:$F$169)</f>
        <v>6.5564249999999999</v>
      </c>
      <c r="M74" s="79">
        <f>anneks[[#This Row],[kg-CO2 Eqv. per kg]]*anneks[[#This Row],[Eff. Mass (kg)]]</f>
        <v>163.91062500000001</v>
      </c>
      <c r="O74" s="7"/>
    </row>
    <row r="75" spans="1:15">
      <c r="A75" s="22">
        <v>1170</v>
      </c>
      <c r="B75" s="22" t="s">
        <v>152</v>
      </c>
      <c r="C75" s="22" t="s">
        <v>2040</v>
      </c>
      <c r="D75" s="22" t="s">
        <v>1035</v>
      </c>
      <c r="E75" s="66">
        <v>13</v>
      </c>
      <c r="F75" s="28" t="s">
        <v>637</v>
      </c>
      <c r="G75" s="156">
        <v>1</v>
      </c>
      <c r="H75" s="66">
        <f>anneks[[#This Row],[Count]]*anneks[[#This Row],[Conv. Fact.]]</f>
        <v>13</v>
      </c>
      <c r="I75" s="119">
        <v>2565</v>
      </c>
      <c r="J75" s="75">
        <v>39083</v>
      </c>
      <c r="K75" s="75">
        <v>39447</v>
      </c>
      <c r="L75" s="7">
        <f>SUMIF('LCA Data'!$B$2:$B$169,"="&amp;anneks[[#This Row],[LCA Category]],'LCA Data'!$F$2:$F$169)</f>
        <v>16.009875000000001</v>
      </c>
      <c r="M75" s="79">
        <f>anneks[[#This Row],[kg-CO2 Eqv. per kg]]*anneks[[#This Row],[Eff. Mass (kg)]]</f>
        <v>208.12837500000001</v>
      </c>
      <c r="O75" s="7"/>
    </row>
    <row r="76" spans="1:15">
      <c r="A76" s="10">
        <v>13080</v>
      </c>
      <c r="B76" s="24" t="s">
        <v>1430</v>
      </c>
      <c r="C76" s="22" t="s">
        <v>2095</v>
      </c>
      <c r="D76" s="22" t="s">
        <v>2197</v>
      </c>
      <c r="E76" s="78">
        <v>29</v>
      </c>
      <c r="F76" s="31" t="s">
        <v>631</v>
      </c>
      <c r="G76" s="156">
        <v>2</v>
      </c>
      <c r="H76" s="66">
        <f>anneks[[#This Row],[Count]]*anneks[[#This Row],[Conv. Fact.]]</f>
        <v>58</v>
      </c>
      <c r="I76" s="113">
        <v>2113.94</v>
      </c>
      <c r="J76" s="75">
        <v>39083</v>
      </c>
      <c r="K76" s="75">
        <v>39447</v>
      </c>
      <c r="L76" s="7">
        <f>SUMIF('LCA Data'!$B$2:$B$169,"="&amp;anneks[[#This Row],[LCA Category]],'LCA Data'!$F$2:$F$169)</f>
        <v>9.2970250000000014</v>
      </c>
      <c r="M76" s="79">
        <f>anneks[[#This Row],[kg-CO2 Eqv. per kg]]*anneks[[#This Row],[Eff. Mass (kg)]]</f>
        <v>539.22745000000009</v>
      </c>
      <c r="O76" s="7"/>
    </row>
    <row r="77" spans="1:15">
      <c r="A77" s="22">
        <v>11136</v>
      </c>
      <c r="B77" s="24" t="s">
        <v>855</v>
      </c>
      <c r="C77" s="22" t="s">
        <v>1005</v>
      </c>
      <c r="D77" s="22" t="s">
        <v>1049</v>
      </c>
      <c r="E77" s="104">
        <v>141</v>
      </c>
      <c r="F77" s="27" t="s">
        <v>634</v>
      </c>
      <c r="G77" s="156">
        <v>0.5</v>
      </c>
      <c r="H77" s="68">
        <f>anneks[[#This Row],[Count]]*anneks[[#This Row],[Conv. Fact.]]</f>
        <v>70.5</v>
      </c>
      <c r="I77" s="118">
        <v>3647.77</v>
      </c>
      <c r="J77" s="75">
        <v>39083</v>
      </c>
      <c r="K77" s="75">
        <v>39447</v>
      </c>
      <c r="L77" s="7">
        <f>SUMIF('LCA Data'!$B$2:$B$169,"="&amp;anneks[[#This Row],[LCA Category]],'LCA Data'!$F$2:$F$169)</f>
        <v>2.7445499999999998</v>
      </c>
      <c r="M77" s="79">
        <f>anneks[[#This Row],[kg-CO2 Eqv. per kg]]*anneks[[#This Row],[Eff. Mass (kg)]]</f>
        <v>193.49077499999999</v>
      </c>
      <c r="O77" s="7"/>
    </row>
    <row r="78" spans="1:15">
      <c r="A78" s="63">
        <v>123.1</v>
      </c>
      <c r="B78" s="46" t="s">
        <v>34</v>
      </c>
      <c r="C78" s="22" t="s">
        <v>2116</v>
      </c>
      <c r="D78" s="107" t="s">
        <v>1079</v>
      </c>
      <c r="E78" s="78">
        <v>8</v>
      </c>
      <c r="F78" s="31" t="s">
        <v>650</v>
      </c>
      <c r="G78" s="158">
        <v>6</v>
      </c>
      <c r="H78" s="78">
        <f>anneks[[#This Row],[Count]]*anneks[[#This Row],[Conv. Fact.]]</f>
        <v>48</v>
      </c>
      <c r="I78" s="113">
        <v>1428</v>
      </c>
      <c r="J78" s="75">
        <v>39083</v>
      </c>
      <c r="K78" s="75">
        <v>39447</v>
      </c>
      <c r="L78" s="7">
        <f>SUMIF('LCA Data'!$B$2:$B$169,"="&amp;anneks[[#This Row],[LCA Category]],'LCA Data'!$F$2:$F$169)</f>
        <v>1.1893050000000001</v>
      </c>
      <c r="M78" s="49">
        <f>anneks[[#This Row],[kg-CO2 Eqv. per kg]]*anneks[[#This Row],[Eff. Mass (kg)]]</f>
        <v>57.086640000000003</v>
      </c>
      <c r="O78" s="7"/>
    </row>
    <row r="79" spans="1:15">
      <c r="A79" s="63">
        <v>122.1</v>
      </c>
      <c r="B79" s="46" t="s">
        <v>33</v>
      </c>
      <c r="C79" s="46" t="s">
        <v>2035</v>
      </c>
      <c r="D79" s="107" t="s">
        <v>1079</v>
      </c>
      <c r="E79" s="78">
        <v>12</v>
      </c>
      <c r="F79" s="31" t="s">
        <v>650</v>
      </c>
      <c r="G79" s="158">
        <v>6</v>
      </c>
      <c r="H79" s="78">
        <f>anneks[[#This Row],[Count]]*anneks[[#This Row],[Conv. Fact.]]</f>
        <v>72</v>
      </c>
      <c r="I79" s="113">
        <v>2357</v>
      </c>
      <c r="J79" s="75">
        <v>39083</v>
      </c>
      <c r="K79" s="75">
        <v>39447</v>
      </c>
      <c r="L79" s="7">
        <f>SUMIF('LCA Data'!$B$2:$B$169,"="&amp;anneks[[#This Row],[LCA Category]],'LCA Data'!$F$2:$F$169)</f>
        <v>1.1893050000000001</v>
      </c>
      <c r="M79" s="49">
        <f>anneks[[#This Row],[kg-CO2 Eqv. per kg]]*anneks[[#This Row],[Eff. Mass (kg)]]</f>
        <v>85.629960000000011</v>
      </c>
      <c r="O79" s="7"/>
    </row>
    <row r="80" spans="1:15">
      <c r="A80" s="10">
        <v>17012</v>
      </c>
      <c r="B80" s="24" t="s">
        <v>1466</v>
      </c>
      <c r="C80" s="22" t="s">
        <v>2094</v>
      </c>
      <c r="D80" s="22" t="s">
        <v>1036</v>
      </c>
      <c r="E80" s="78">
        <v>18</v>
      </c>
      <c r="F80" s="31" t="s">
        <v>633</v>
      </c>
      <c r="G80" s="156">
        <v>3</v>
      </c>
      <c r="H80" s="66">
        <f>anneks[[#This Row],[Count]]*anneks[[#This Row],[Conv. Fact.]]</f>
        <v>54</v>
      </c>
      <c r="I80" s="113">
        <v>2188.7800000000002</v>
      </c>
      <c r="J80" s="75">
        <v>39083</v>
      </c>
      <c r="K80" s="75">
        <v>39447</v>
      </c>
      <c r="L80" s="7">
        <f>SUMIF('LCA Data'!$B$2:$B$169,"="&amp;anneks[[#This Row],[LCA Category]],'LCA Data'!$F$2:$F$169)</f>
        <v>3.3544499999999999</v>
      </c>
      <c r="M80" s="79">
        <f>anneks[[#This Row],[kg-CO2 Eqv. per kg]]*anneks[[#This Row],[Eff. Mass (kg)]]</f>
        <v>181.1403</v>
      </c>
      <c r="O80" s="7"/>
    </row>
    <row r="81" spans="1:15">
      <c r="A81" s="10">
        <v>17130</v>
      </c>
      <c r="B81" s="24" t="s">
        <v>1469</v>
      </c>
      <c r="C81" s="22" t="s">
        <v>2112</v>
      </c>
      <c r="D81" s="22" t="s">
        <v>1036</v>
      </c>
      <c r="E81" s="78">
        <v>23</v>
      </c>
      <c r="F81" s="31" t="s">
        <v>633</v>
      </c>
      <c r="G81" s="156">
        <v>2</v>
      </c>
      <c r="H81" s="66">
        <f>anneks[[#This Row],[Count]]*anneks[[#This Row],[Conv. Fact.]]</f>
        <v>46</v>
      </c>
      <c r="I81" s="113">
        <v>1557.39</v>
      </c>
      <c r="J81" s="75">
        <v>39083</v>
      </c>
      <c r="K81" s="75">
        <v>39447</v>
      </c>
      <c r="L81" s="7">
        <f>SUMIF('LCA Data'!$B$2:$B$169,"="&amp;anneks[[#This Row],[LCA Category]],'LCA Data'!$F$2:$F$169)</f>
        <v>3.3544499999999999</v>
      </c>
      <c r="M81" s="79">
        <f>anneks[[#This Row],[kg-CO2 Eqv. per kg]]*anneks[[#This Row],[Eff. Mass (kg)]]</f>
        <v>154.3047</v>
      </c>
      <c r="O81" s="7"/>
    </row>
    <row r="82" spans="1:15">
      <c r="A82" s="10">
        <v>51070</v>
      </c>
      <c r="B82" s="24" t="s">
        <v>1566</v>
      </c>
      <c r="C82" s="22" t="s">
        <v>952</v>
      </c>
      <c r="D82" s="22" t="s">
        <v>1037</v>
      </c>
      <c r="E82" s="78">
        <v>66</v>
      </c>
      <c r="F82" s="31" t="s">
        <v>639</v>
      </c>
      <c r="G82" s="156">
        <v>0.85</v>
      </c>
      <c r="H82" s="68">
        <f>anneks[[#This Row],[Count]]*anneks[[#This Row],[Conv. Fact.]]</f>
        <v>56.1</v>
      </c>
      <c r="I82" s="113">
        <v>3317.28</v>
      </c>
      <c r="J82" s="75">
        <v>39083</v>
      </c>
      <c r="K82" s="75">
        <v>39447</v>
      </c>
      <c r="L82" s="7">
        <f>SUMIF('LCA Data'!$B$2:$B$169,"="&amp;anneks[[#This Row],[LCA Category]],'LCA Data'!$F$2:$F$169)</f>
        <v>5.6415749999999996</v>
      </c>
      <c r="M82" s="79">
        <f>anneks[[#This Row],[kg-CO2 Eqv. per kg]]*anneks[[#This Row],[Eff. Mass (kg)]]</f>
        <v>316.49235749999997</v>
      </c>
      <c r="O82" s="7"/>
    </row>
    <row r="83" spans="1:15">
      <c r="A83" s="22">
        <v>2950</v>
      </c>
      <c r="B83" s="22" t="s">
        <v>182</v>
      </c>
      <c r="C83" s="22" t="s">
        <v>2097</v>
      </c>
      <c r="D83" s="22" t="s">
        <v>1037</v>
      </c>
      <c r="E83" s="66">
        <v>27</v>
      </c>
      <c r="F83" s="28" t="s">
        <v>637</v>
      </c>
      <c r="G83" s="156">
        <v>1</v>
      </c>
      <c r="H83" s="66">
        <f>anneks[[#This Row],[Count]]*anneks[[#This Row],[Conv. Fact.]]</f>
        <v>27</v>
      </c>
      <c r="I83" s="119">
        <v>2001</v>
      </c>
      <c r="J83" s="75">
        <v>39083</v>
      </c>
      <c r="K83" s="75">
        <v>39447</v>
      </c>
      <c r="L83" s="7">
        <f>SUMIF('LCA Data'!$B$2:$B$169,"="&amp;anneks[[#This Row],[LCA Category]],'LCA Data'!$F$2:$F$169)</f>
        <v>5.6415749999999996</v>
      </c>
      <c r="M83" s="79">
        <f>anneks[[#This Row],[kg-CO2 Eqv. per kg]]*anneks[[#This Row],[Eff. Mass (kg)]]</f>
        <v>152.32252499999998</v>
      </c>
      <c r="O83" s="7"/>
    </row>
    <row r="84" spans="1:15">
      <c r="A84" s="22">
        <v>2980</v>
      </c>
      <c r="B84" s="22" t="s">
        <v>184</v>
      </c>
      <c r="C84" s="22" t="s">
        <v>1015</v>
      </c>
      <c r="D84" s="22" t="s">
        <v>1037</v>
      </c>
      <c r="E84" s="66">
        <v>34</v>
      </c>
      <c r="F84" s="28" t="s">
        <v>637</v>
      </c>
      <c r="G84" s="156">
        <v>1</v>
      </c>
      <c r="H84" s="66">
        <f>anneks[[#This Row],[Count]]*anneks[[#This Row],[Conv. Fact.]]</f>
        <v>34</v>
      </c>
      <c r="I84" s="119">
        <v>1530</v>
      </c>
      <c r="J84" s="75">
        <v>39083</v>
      </c>
      <c r="K84" s="75">
        <v>39447</v>
      </c>
      <c r="L84" s="7">
        <f>SUMIF('LCA Data'!$B$2:$B$169,"="&amp;anneks[[#This Row],[LCA Category]],'LCA Data'!$F$2:$F$169)</f>
        <v>5.6415749999999996</v>
      </c>
      <c r="M84" s="79">
        <f>anneks[[#This Row],[kg-CO2 Eqv. per kg]]*anneks[[#This Row],[Eff. Mass (kg)]]</f>
        <v>191.81354999999999</v>
      </c>
      <c r="O84" s="7"/>
    </row>
    <row r="85" spans="1:15">
      <c r="A85" s="10">
        <v>38115</v>
      </c>
      <c r="B85" s="24" t="s">
        <v>1550</v>
      </c>
      <c r="C85" s="22" t="s">
        <v>2125</v>
      </c>
      <c r="D85" s="22" t="s">
        <v>1100</v>
      </c>
      <c r="E85" s="78">
        <v>24</v>
      </c>
      <c r="F85" s="31" t="s">
        <v>639</v>
      </c>
      <c r="G85" s="156">
        <v>5</v>
      </c>
      <c r="H85" s="68">
        <f>anneks[[#This Row],[Count]]*anneks[[#This Row],[Conv. Fact.]]</f>
        <v>120</v>
      </c>
      <c r="I85" s="117">
        <v>1243.3399999999999</v>
      </c>
      <c r="J85" s="75">
        <v>39083</v>
      </c>
      <c r="K85" s="75">
        <v>39447</v>
      </c>
      <c r="L85" s="7">
        <f>SUMIF('LCA Data'!$B$2:$B$169,"="&amp;anneks[[#This Row],[LCA Category]],'LCA Data'!$F$2:$F$169)</f>
        <v>2.2871250000000001</v>
      </c>
      <c r="M85" s="79">
        <f>anneks[[#This Row],[kg-CO2 Eqv. per kg]]*anneks[[#This Row],[Eff. Mass (kg)]]</f>
        <v>274.45499999999998</v>
      </c>
      <c r="O85" s="7"/>
    </row>
    <row r="86" spans="1:15">
      <c r="A86" s="63" t="s">
        <v>685</v>
      </c>
      <c r="B86" s="46" t="s">
        <v>686</v>
      </c>
      <c r="C86" s="22" t="s">
        <v>2103</v>
      </c>
      <c r="D86" s="107" t="s">
        <v>1077</v>
      </c>
      <c r="E86" s="78">
        <v>423</v>
      </c>
      <c r="F86" s="31" t="s">
        <v>655</v>
      </c>
      <c r="G86" s="158">
        <v>0.159</v>
      </c>
      <c r="H86" s="78">
        <f>anneks[[#This Row],[Count]]*anneks[[#This Row],[Conv. Fact.]]</f>
        <v>67.257000000000005</v>
      </c>
      <c r="I86" s="113">
        <v>1687</v>
      </c>
      <c r="J86" s="75">
        <v>39083</v>
      </c>
      <c r="K86" s="75">
        <v>39447</v>
      </c>
      <c r="L86" s="7">
        <f>SUMIF('LCA Data'!$B$2:$B$169,"="&amp;anneks[[#This Row],[LCA Category]],'LCA Data'!$F$2:$F$169)</f>
        <v>1.0368299999999999</v>
      </c>
      <c r="M86" s="49">
        <f>anneks[[#This Row],[kg-CO2 Eqv. per kg]]*anneks[[#This Row],[Eff. Mass (kg)]]</f>
        <v>69.734075309999994</v>
      </c>
      <c r="O86" s="7"/>
    </row>
    <row r="87" spans="1:15">
      <c r="A87" s="10">
        <v>75187</v>
      </c>
      <c r="B87" s="24" t="s">
        <v>1745</v>
      </c>
      <c r="C87" s="22" t="s">
        <v>2131</v>
      </c>
      <c r="D87" s="22" t="s">
        <v>1123</v>
      </c>
      <c r="E87" s="78">
        <v>15</v>
      </c>
      <c r="F87" s="31" t="s">
        <v>643</v>
      </c>
      <c r="G87" s="156">
        <v>5</v>
      </c>
      <c r="H87" s="68">
        <f>anneks[[#This Row],[Count]]*anneks[[#This Row],[Conv. Fact.]]</f>
        <v>75</v>
      </c>
      <c r="I87" s="117">
        <v>789.4</v>
      </c>
      <c r="J87" s="75">
        <v>39083</v>
      </c>
      <c r="K87" s="75">
        <v>39447</v>
      </c>
      <c r="L87" s="7">
        <f>SUMIF('LCA Data'!$B$2:$B$169,"="&amp;anneks[[#This Row],[LCA Category]],'LCA Data'!$F$2:$F$169)</f>
        <v>1.0368299999999999</v>
      </c>
      <c r="M87" s="79">
        <f>anneks[[#This Row],[kg-CO2 Eqv. per kg]]*anneks[[#This Row],[Eff. Mass (kg)]]</f>
        <v>77.762249999999995</v>
      </c>
      <c r="O87" s="7"/>
    </row>
    <row r="88" spans="1:15">
      <c r="A88" s="10">
        <v>91010</v>
      </c>
      <c r="B88" s="24" t="s">
        <v>1829</v>
      </c>
      <c r="C88" s="22" t="s">
        <v>2107</v>
      </c>
      <c r="D88" s="22" t="s">
        <v>1102</v>
      </c>
      <c r="E88" s="78">
        <v>116</v>
      </c>
      <c r="F88" s="31" t="s">
        <v>643</v>
      </c>
      <c r="G88" s="156">
        <v>2.5</v>
      </c>
      <c r="H88" s="68">
        <f>anneks[[#This Row],[Count]]*anneks[[#This Row],[Conv. Fact.]]</f>
        <v>290</v>
      </c>
      <c r="I88" s="113">
        <v>5173.2700000000004</v>
      </c>
      <c r="J88" s="75">
        <v>39083</v>
      </c>
      <c r="K88" s="75">
        <v>39447</v>
      </c>
      <c r="L88" s="7">
        <f>SUMIF('LCA Data'!$B$2:$B$169,"="&amp;anneks[[#This Row],[LCA Category]],'LCA Data'!$F$2:$F$169)</f>
        <v>1.52475</v>
      </c>
      <c r="M88" s="79">
        <f>anneks[[#This Row],[kg-CO2 Eqv. per kg]]*anneks[[#This Row],[Eff. Mass (kg)]]</f>
        <v>442.17750000000001</v>
      </c>
      <c r="O88" s="7"/>
    </row>
    <row r="89" spans="1:15">
      <c r="A89" s="22">
        <v>7200</v>
      </c>
      <c r="B89" s="24" t="s">
        <v>787</v>
      </c>
      <c r="C89" s="22" t="s">
        <v>2192</v>
      </c>
      <c r="D89" s="22" t="s">
        <v>2223</v>
      </c>
      <c r="E89" s="104">
        <v>59</v>
      </c>
      <c r="F89" s="27" t="s">
        <v>637</v>
      </c>
      <c r="G89" s="156">
        <v>1</v>
      </c>
      <c r="H89" s="68">
        <f>anneks[[#This Row],[Count]]*anneks[[#This Row],[Conv. Fact.]]</f>
        <v>59</v>
      </c>
      <c r="I89" s="118">
        <v>4307</v>
      </c>
      <c r="J89" s="75">
        <v>39083</v>
      </c>
      <c r="K89" s="75">
        <v>39447</v>
      </c>
      <c r="L89" s="7">
        <f>SUMIF('LCA Data'!$B$2:$B$169,"="&amp;anneks[[#This Row],[LCA Category]],'LCA Data'!$F$2:$F$169)</f>
        <v>5.1841499999999998</v>
      </c>
      <c r="M89" s="79">
        <f>anneks[[#This Row],[kg-CO2 Eqv. per kg]]*anneks[[#This Row],[Eff. Mass (kg)]]</f>
        <v>305.86484999999999</v>
      </c>
      <c r="O89" s="7"/>
    </row>
    <row r="90" spans="1:15">
      <c r="A90" s="22">
        <v>7240</v>
      </c>
      <c r="B90" s="24" t="s">
        <v>789</v>
      </c>
      <c r="C90" s="22" t="s">
        <v>2191</v>
      </c>
      <c r="D90" s="22" t="s">
        <v>2223</v>
      </c>
      <c r="E90" s="104">
        <v>39</v>
      </c>
      <c r="F90" s="27" t="s">
        <v>637</v>
      </c>
      <c r="G90" s="156">
        <v>1</v>
      </c>
      <c r="H90" s="66">
        <f>anneks[[#This Row],[Count]]*anneks[[#This Row],[Conv. Fact.]]</f>
        <v>39</v>
      </c>
      <c r="I90" s="118">
        <v>3042</v>
      </c>
      <c r="J90" s="75">
        <v>39083</v>
      </c>
      <c r="K90" s="75">
        <v>39447</v>
      </c>
      <c r="L90" s="7">
        <f>SUMIF('LCA Data'!$B$2:$B$169,"="&amp;anneks[[#This Row],[LCA Category]],'LCA Data'!$F$2:$F$169)</f>
        <v>5.1841499999999998</v>
      </c>
      <c r="M90" s="79">
        <f>anneks[[#This Row],[kg-CO2 Eqv. per kg]]*anneks[[#This Row],[Eff. Mass (kg)]]</f>
        <v>202.18185</v>
      </c>
      <c r="O90" s="7"/>
    </row>
    <row r="91" spans="1:15">
      <c r="A91" s="22">
        <v>7390</v>
      </c>
      <c r="B91" s="24" t="s">
        <v>900</v>
      </c>
      <c r="C91" s="22" t="s">
        <v>2096</v>
      </c>
      <c r="D91" s="22" t="s">
        <v>1028</v>
      </c>
      <c r="E91" s="104">
        <v>52.5</v>
      </c>
      <c r="F91" s="27" t="s">
        <v>637</v>
      </c>
      <c r="G91" s="156">
        <v>1</v>
      </c>
      <c r="H91" s="66">
        <f>anneks[[#This Row],[Count]]*anneks[[#This Row],[Conv. Fact.]]</f>
        <v>52.5</v>
      </c>
      <c r="I91" s="118">
        <v>2006.78</v>
      </c>
      <c r="J91" s="75">
        <v>39083</v>
      </c>
      <c r="K91" s="75">
        <v>39447</v>
      </c>
      <c r="L91" s="7">
        <f>SUMIF('LCA Data'!$B$2:$B$169,"="&amp;anneks[[#This Row],[LCA Category]],'LCA Data'!$F$2:$F$169)</f>
        <v>6.0990000000000002</v>
      </c>
      <c r="M91" s="79">
        <f>anneks[[#This Row],[kg-CO2 Eqv. per kg]]*anneks[[#This Row],[Eff. Mass (kg)]]</f>
        <v>320.19749999999999</v>
      </c>
      <c r="O91" s="7"/>
    </row>
    <row r="92" spans="1:15">
      <c r="A92" s="22">
        <v>6610</v>
      </c>
      <c r="B92" s="24" t="s">
        <v>893</v>
      </c>
      <c r="C92" s="22" t="s">
        <v>2099</v>
      </c>
      <c r="D92" s="22" t="s">
        <v>1028</v>
      </c>
      <c r="E92" s="104">
        <v>38.6</v>
      </c>
      <c r="F92" s="27" t="s">
        <v>637</v>
      </c>
      <c r="G92" s="156">
        <v>1</v>
      </c>
      <c r="H92" s="66">
        <f>anneks[[#This Row],[Count]]*anneks[[#This Row],[Conv. Fact.]]</f>
        <v>38.6</v>
      </c>
      <c r="I92" s="118">
        <v>1810.1</v>
      </c>
      <c r="J92" s="75">
        <v>39083</v>
      </c>
      <c r="K92" s="75">
        <v>39447</v>
      </c>
      <c r="L92" s="7">
        <f>SUMIF('LCA Data'!$B$2:$B$169,"="&amp;anneks[[#This Row],[LCA Category]],'LCA Data'!$F$2:$F$169)</f>
        <v>6.0990000000000002</v>
      </c>
      <c r="M92" s="79">
        <f>anneks[[#This Row],[kg-CO2 Eqv. per kg]]*anneks[[#This Row],[Eff. Mass (kg)]]</f>
        <v>235.42140000000001</v>
      </c>
      <c r="O92" s="7"/>
    </row>
    <row r="93" spans="1:15">
      <c r="A93" s="22">
        <v>7490</v>
      </c>
      <c r="B93" s="24" t="s">
        <v>797</v>
      </c>
      <c r="C93" s="22" t="s">
        <v>2106</v>
      </c>
      <c r="D93" s="22" t="s">
        <v>1028</v>
      </c>
      <c r="E93" s="104">
        <v>31.4</v>
      </c>
      <c r="F93" s="27" t="s">
        <v>637</v>
      </c>
      <c r="G93" s="156">
        <v>1</v>
      </c>
      <c r="H93" s="66">
        <f>anneks[[#This Row],[Count]]*anneks[[#This Row],[Conv. Fact.]]</f>
        <v>31.4</v>
      </c>
      <c r="I93" s="118">
        <v>1632.8</v>
      </c>
      <c r="J93" s="75">
        <v>39083</v>
      </c>
      <c r="K93" s="75">
        <v>39447</v>
      </c>
      <c r="L93" s="7">
        <f>SUMIF('LCA Data'!$B$2:$B$169,"="&amp;anneks[[#This Row],[LCA Category]],'LCA Data'!$F$2:$F$169)</f>
        <v>6.0990000000000002</v>
      </c>
      <c r="M93" s="79">
        <f>anneks[[#This Row],[kg-CO2 Eqv. per kg]]*anneks[[#This Row],[Eff. Mass (kg)]]</f>
        <v>191.5086</v>
      </c>
      <c r="O93" s="7"/>
    </row>
    <row r="94" spans="1:15">
      <c r="A94" s="22">
        <v>4600</v>
      </c>
      <c r="B94" s="24" t="s">
        <v>760</v>
      </c>
      <c r="C94" s="22" t="s">
        <v>1013</v>
      </c>
      <c r="D94" s="22" t="s">
        <v>1028</v>
      </c>
      <c r="E94" s="104">
        <v>20.100000000000001</v>
      </c>
      <c r="F94" s="27" t="s">
        <v>637</v>
      </c>
      <c r="G94" s="156">
        <v>1</v>
      </c>
      <c r="H94" s="66">
        <f>anneks[[#This Row],[Count]]*anneks[[#This Row],[Conv. Fact.]]</f>
        <v>20.100000000000001</v>
      </c>
      <c r="I94" s="118">
        <v>1379.55</v>
      </c>
      <c r="J94" s="75">
        <v>39083</v>
      </c>
      <c r="K94" s="75">
        <v>39447</v>
      </c>
      <c r="L94" s="7">
        <f>SUMIF('LCA Data'!$B$2:$B$169,"="&amp;anneks[[#This Row],[LCA Category]],'LCA Data'!$F$2:$F$169)</f>
        <v>6.0990000000000002</v>
      </c>
      <c r="M94" s="79">
        <f>anneks[[#This Row],[kg-CO2 Eqv. per kg]]*anneks[[#This Row],[Eff. Mass (kg)]]</f>
        <v>122.58990000000001</v>
      </c>
      <c r="O94" s="7"/>
    </row>
    <row r="95" spans="1:15">
      <c r="A95" s="22">
        <v>6680</v>
      </c>
      <c r="B95" s="24" t="s">
        <v>777</v>
      </c>
      <c r="C95" s="22" t="s">
        <v>2142</v>
      </c>
      <c r="D95" s="22" t="s">
        <v>1028</v>
      </c>
      <c r="E95" s="104">
        <v>36</v>
      </c>
      <c r="F95" s="27" t="s">
        <v>637</v>
      </c>
      <c r="G95" s="156">
        <v>1</v>
      </c>
      <c r="H95" s="66">
        <f>anneks[[#This Row],[Count]]*anneks[[#This Row],[Conv. Fact.]]</f>
        <v>36</v>
      </c>
      <c r="I95" s="118">
        <v>2862</v>
      </c>
      <c r="J95" s="75">
        <v>39083</v>
      </c>
      <c r="K95" s="75">
        <v>39447</v>
      </c>
      <c r="L95" s="7">
        <f>SUMIF('LCA Data'!$B$2:$B$169,"="&amp;anneks[[#This Row],[LCA Category]],'LCA Data'!$F$2:$F$169)</f>
        <v>6.0990000000000002</v>
      </c>
      <c r="M95" s="79">
        <f>anneks[[#This Row],[kg-CO2 Eqv. per kg]]*anneks[[#This Row],[Eff. Mass (kg)]]</f>
        <v>219.56400000000002</v>
      </c>
      <c r="O95" s="7"/>
    </row>
    <row r="96" spans="1:15">
      <c r="A96" s="22">
        <v>7400</v>
      </c>
      <c r="B96" s="24" t="s">
        <v>795</v>
      </c>
      <c r="C96" s="22" t="s">
        <v>2027</v>
      </c>
      <c r="D96" s="22" t="s">
        <v>1028</v>
      </c>
      <c r="E96" s="104">
        <v>189.3</v>
      </c>
      <c r="F96" s="27" t="s">
        <v>637</v>
      </c>
      <c r="G96" s="156">
        <v>1</v>
      </c>
      <c r="H96" s="68">
        <f>anneks[[#This Row],[Count]]*anneks[[#This Row],[Conv. Fact.]]</f>
        <v>189.3</v>
      </c>
      <c r="I96" s="118">
        <v>8897.1</v>
      </c>
      <c r="J96" s="75">
        <v>39083</v>
      </c>
      <c r="K96" s="75">
        <v>39447</v>
      </c>
      <c r="L96" s="7">
        <f>SUMIF('LCA Data'!$B$2:$B$169,"="&amp;anneks[[#This Row],[LCA Category]],'LCA Data'!$F$2:$F$169)</f>
        <v>6.0990000000000002</v>
      </c>
      <c r="M96" s="79">
        <f>anneks[[#This Row],[kg-CO2 Eqv. per kg]]*anneks[[#This Row],[Eff. Mass (kg)]]</f>
        <v>1154.5407</v>
      </c>
      <c r="O96" s="7"/>
    </row>
    <row r="97" spans="1:15">
      <c r="A97" s="22">
        <v>7480</v>
      </c>
      <c r="B97" s="24" t="s">
        <v>796</v>
      </c>
      <c r="C97" s="22" t="s">
        <v>2028</v>
      </c>
      <c r="D97" s="22" t="s">
        <v>1028</v>
      </c>
      <c r="E97" s="104">
        <v>147.9</v>
      </c>
      <c r="F97" s="27" t="s">
        <v>637</v>
      </c>
      <c r="G97" s="156">
        <v>1</v>
      </c>
      <c r="H97" s="68">
        <f>anneks[[#This Row],[Count]]*anneks[[#This Row],[Conv. Fact.]]</f>
        <v>147.9</v>
      </c>
      <c r="I97" s="118">
        <v>6285.75</v>
      </c>
      <c r="J97" s="75">
        <v>39083</v>
      </c>
      <c r="K97" s="75">
        <v>39447</v>
      </c>
      <c r="L97" s="7">
        <f>SUMIF('LCA Data'!$B$2:$B$169,"="&amp;anneks[[#This Row],[LCA Category]],'LCA Data'!$F$2:$F$169)</f>
        <v>6.0990000000000002</v>
      </c>
      <c r="M97" s="79">
        <f>anneks[[#This Row],[kg-CO2 Eqv. per kg]]*anneks[[#This Row],[Eff. Mass (kg)]]</f>
        <v>902.04210000000012</v>
      </c>
      <c r="O97" s="7"/>
    </row>
    <row r="98" spans="1:15">
      <c r="A98" s="22">
        <v>4300</v>
      </c>
      <c r="B98" s="24" t="s">
        <v>750</v>
      </c>
      <c r="C98" s="22" t="s">
        <v>2138</v>
      </c>
      <c r="D98" s="22" t="s">
        <v>1028</v>
      </c>
      <c r="E98" s="104">
        <v>72.7</v>
      </c>
      <c r="F98" s="27" t="s">
        <v>637</v>
      </c>
      <c r="G98" s="156">
        <v>1</v>
      </c>
      <c r="H98" s="68">
        <f>anneks[[#This Row],[Count]]*anneks[[#This Row],[Conv. Fact.]]</f>
        <v>72.7</v>
      </c>
      <c r="I98" s="118">
        <v>2339.4499999999998</v>
      </c>
      <c r="J98" s="75">
        <v>39083</v>
      </c>
      <c r="K98" s="75">
        <v>39447</v>
      </c>
      <c r="L98" s="7">
        <f>SUMIF('LCA Data'!$B$2:$B$169,"="&amp;anneks[[#This Row],[LCA Category]],'LCA Data'!$F$2:$F$169)</f>
        <v>6.0990000000000002</v>
      </c>
      <c r="M98" s="79">
        <f>anneks[[#This Row],[kg-CO2 Eqv. per kg]]*anneks[[#This Row],[Eff. Mass (kg)]]</f>
        <v>443.39730000000003</v>
      </c>
      <c r="O98" s="7"/>
    </row>
    <row r="99" spans="1:15">
      <c r="A99" s="22">
        <v>7750</v>
      </c>
      <c r="B99" s="24" t="s">
        <v>802</v>
      </c>
      <c r="C99" s="22" t="s">
        <v>2175</v>
      </c>
      <c r="D99" s="22" t="s">
        <v>1028</v>
      </c>
      <c r="E99" s="104">
        <v>48.4</v>
      </c>
      <c r="F99" s="27" t="s">
        <v>637</v>
      </c>
      <c r="G99" s="156">
        <v>1</v>
      </c>
      <c r="H99" s="66">
        <f>anneks[[#This Row],[Count]]*anneks[[#This Row],[Conv. Fact.]]</f>
        <v>48.4</v>
      </c>
      <c r="I99" s="118">
        <v>4743.2</v>
      </c>
      <c r="J99" s="75">
        <v>39083</v>
      </c>
      <c r="K99" s="75">
        <v>39447</v>
      </c>
      <c r="L99" s="7">
        <f>SUMIF('LCA Data'!$B$2:$B$169,"="&amp;anneks[[#This Row],[LCA Category]],'LCA Data'!$F$2:$F$169)</f>
        <v>6.0990000000000002</v>
      </c>
      <c r="M99" s="79">
        <f>anneks[[#This Row],[kg-CO2 Eqv. per kg]]*anneks[[#This Row],[Eff. Mass (kg)]]</f>
        <v>295.19159999999999</v>
      </c>
      <c r="O99" s="7"/>
    </row>
    <row r="100" spans="1:15">
      <c r="A100" s="22">
        <v>4370</v>
      </c>
      <c r="B100" s="24" t="s">
        <v>752</v>
      </c>
      <c r="C100" s="22" t="s">
        <v>2188</v>
      </c>
      <c r="D100" s="22" t="s">
        <v>1028</v>
      </c>
      <c r="E100" s="104">
        <v>373.3</v>
      </c>
      <c r="F100" s="27" t="s">
        <v>637</v>
      </c>
      <c r="G100" s="156">
        <v>1</v>
      </c>
      <c r="H100" s="68">
        <f>anneks[[#This Row],[Count]]*anneks[[#This Row],[Conv. Fact.]]</f>
        <v>373.3</v>
      </c>
      <c r="I100" s="118">
        <v>13252.15</v>
      </c>
      <c r="J100" s="75">
        <v>39083</v>
      </c>
      <c r="K100" s="75">
        <v>39447</v>
      </c>
      <c r="L100" s="7">
        <f>SUMIF('LCA Data'!$B$2:$B$169,"="&amp;anneks[[#This Row],[LCA Category]],'LCA Data'!$F$2:$F$169)</f>
        <v>6.0990000000000002</v>
      </c>
      <c r="M100" s="79">
        <f>anneks[[#This Row],[kg-CO2 Eqv. per kg]]*anneks[[#This Row],[Eff. Mass (kg)]]</f>
        <v>2276.7567000000004</v>
      </c>
      <c r="O100" s="7"/>
    </row>
    <row r="101" spans="1:15">
      <c r="A101" s="63">
        <v>16.3</v>
      </c>
      <c r="B101" s="46" t="s">
        <v>59</v>
      </c>
      <c r="C101" s="46" t="s">
        <v>2045</v>
      </c>
      <c r="D101" s="107" t="s">
        <v>1087</v>
      </c>
      <c r="E101" s="78">
        <v>109.9</v>
      </c>
      <c r="F101" s="31" t="s">
        <v>652</v>
      </c>
      <c r="G101" s="158">
        <v>1</v>
      </c>
      <c r="H101" s="80">
        <f>anneks[[#This Row],[Count]]*anneks[[#This Row],[Conv. Fact.]]</f>
        <v>109.9</v>
      </c>
      <c r="I101" s="117">
        <v>1098.8499999999999</v>
      </c>
      <c r="J101" s="75">
        <v>39083</v>
      </c>
      <c r="K101" s="75">
        <v>39447</v>
      </c>
      <c r="L101" s="7">
        <f>SUMIF('LCA Data'!$B$2:$B$169,"="&amp;anneks[[#This Row],[LCA Category]],'LCA Data'!$F$2:$F$169)</f>
        <v>4.4217750000000002</v>
      </c>
      <c r="M101" s="49">
        <f>anneks[[#This Row],[kg-CO2 Eqv. per kg]]*anneks[[#This Row],[Eff. Mass (kg)]]</f>
        <v>485.95307250000008</v>
      </c>
      <c r="O101" s="7"/>
    </row>
    <row r="102" spans="1:15">
      <c r="A102" s="10">
        <v>36295</v>
      </c>
      <c r="B102" s="24" t="s">
        <v>1540</v>
      </c>
      <c r="C102" s="22" t="s">
        <v>2110</v>
      </c>
      <c r="D102" s="22" t="s">
        <v>1086</v>
      </c>
      <c r="E102" s="78">
        <v>55</v>
      </c>
      <c r="F102" s="31" t="s">
        <v>639</v>
      </c>
      <c r="G102" s="156">
        <v>5</v>
      </c>
      <c r="H102" s="68">
        <f>anneks[[#This Row],[Count]]*anneks[[#This Row],[Conv. Fact.]]</f>
        <v>275</v>
      </c>
      <c r="I102" s="113">
        <v>1610.02</v>
      </c>
      <c r="J102" s="75">
        <v>39083</v>
      </c>
      <c r="K102" s="75">
        <v>39447</v>
      </c>
      <c r="L102" s="7">
        <f>SUMIF('LCA Data'!$B$2:$B$169,"="&amp;anneks[[#This Row],[LCA Category]],'LCA Data'!$F$2:$F$169)</f>
        <v>0.70138499999999993</v>
      </c>
      <c r="M102" s="79">
        <f>anneks[[#This Row],[kg-CO2 Eqv. per kg]]*anneks[[#This Row],[Eff. Mass (kg)]]</f>
        <v>192.88087499999997</v>
      </c>
      <c r="O102" s="7"/>
    </row>
    <row r="103" spans="1:15">
      <c r="A103" s="63" t="s">
        <v>12</v>
      </c>
      <c r="B103" s="46" t="s">
        <v>77</v>
      </c>
      <c r="C103" s="22" t="s">
        <v>2110</v>
      </c>
      <c r="D103" s="22" t="s">
        <v>1086</v>
      </c>
      <c r="E103" s="78">
        <v>95</v>
      </c>
      <c r="F103" s="31" t="s">
        <v>652</v>
      </c>
      <c r="G103" s="158">
        <v>1</v>
      </c>
      <c r="H103" s="80">
        <f>anneks[[#This Row],[Count]]*anneks[[#This Row],[Conv. Fact.]]</f>
        <v>95</v>
      </c>
      <c r="I103" s="113">
        <v>1615</v>
      </c>
      <c r="J103" s="75">
        <v>39083</v>
      </c>
      <c r="K103" s="75">
        <v>39447</v>
      </c>
      <c r="L103" s="7">
        <f>SUMIF('LCA Data'!$B$2:$B$169,"="&amp;anneks[[#This Row],[LCA Category]],'LCA Data'!$F$2:$F$169)</f>
        <v>0.70138499999999993</v>
      </c>
      <c r="M103" s="49">
        <f>anneks[[#This Row],[kg-CO2 Eqv. per kg]]*anneks[[#This Row],[Eff. Mass (kg)]]</f>
        <v>66.631574999999998</v>
      </c>
      <c r="O103" s="7"/>
    </row>
    <row r="104" spans="1:15">
      <c r="A104" s="63">
        <v>22.1</v>
      </c>
      <c r="B104" s="46" t="s">
        <v>80</v>
      </c>
      <c r="C104" s="22" t="s">
        <v>2183</v>
      </c>
      <c r="D104" s="22" t="s">
        <v>1086</v>
      </c>
      <c r="E104" s="78">
        <v>8</v>
      </c>
      <c r="F104" s="31" t="s">
        <v>650</v>
      </c>
      <c r="G104" s="158">
        <v>10</v>
      </c>
      <c r="H104" s="78">
        <f>anneks[[#This Row],[Count]]*anneks[[#This Row],[Conv. Fact.]]</f>
        <v>80</v>
      </c>
      <c r="I104" s="113">
        <v>1480</v>
      </c>
      <c r="J104" s="75">
        <v>39083</v>
      </c>
      <c r="K104" s="75">
        <v>39447</v>
      </c>
      <c r="L104" s="7">
        <f>SUMIF('LCA Data'!$B$2:$B$169,"="&amp;anneks[[#This Row],[LCA Category]],'LCA Data'!$F$2:$F$169)</f>
        <v>0.70138499999999993</v>
      </c>
      <c r="M104" s="49">
        <f>anneks[[#This Row],[kg-CO2 Eqv. per kg]]*anneks[[#This Row],[Eff. Mass (kg)]]</f>
        <v>56.110799999999998</v>
      </c>
      <c r="O104" s="7"/>
    </row>
    <row r="105" spans="1:15">
      <c r="A105" s="63">
        <v>21.3</v>
      </c>
      <c r="B105" s="46" t="s">
        <v>79</v>
      </c>
      <c r="C105" s="22" t="s">
        <v>2185</v>
      </c>
      <c r="D105" s="22" t="s">
        <v>1086</v>
      </c>
      <c r="E105" s="78">
        <v>70</v>
      </c>
      <c r="F105" s="31" t="s">
        <v>652</v>
      </c>
      <c r="G105" s="158">
        <v>1</v>
      </c>
      <c r="H105" s="80">
        <f>anneks[[#This Row],[Count]]*anneks[[#This Row],[Conv. Fact.]]</f>
        <v>70</v>
      </c>
      <c r="I105" s="117">
        <v>717.5</v>
      </c>
      <c r="J105" s="75">
        <v>39083</v>
      </c>
      <c r="K105" s="75">
        <v>39447</v>
      </c>
      <c r="L105" s="7">
        <f>SUMIF('LCA Data'!$B$2:$B$169,"="&amp;anneks[[#This Row],[LCA Category]],'LCA Data'!$F$2:$F$169)</f>
        <v>0.70138499999999993</v>
      </c>
      <c r="M105" s="49">
        <f>anneks[[#This Row],[kg-CO2 Eqv. per kg]]*anneks[[#This Row],[Eff. Mass (kg)]]</f>
        <v>49.096949999999993</v>
      </c>
      <c r="O105" s="7"/>
    </row>
    <row r="106" spans="1:15">
      <c r="A106" s="10">
        <v>53220</v>
      </c>
      <c r="B106" s="24" t="s">
        <v>1584</v>
      </c>
      <c r="C106" s="22" t="s">
        <v>2074</v>
      </c>
      <c r="D106" s="22" t="s">
        <v>2145</v>
      </c>
      <c r="E106" s="78">
        <v>19</v>
      </c>
      <c r="F106" s="31" t="s">
        <v>635</v>
      </c>
      <c r="G106" s="156">
        <v>9.1999999999999993</v>
      </c>
      <c r="H106" s="66">
        <f>anneks[[#This Row],[Count]]*anneks[[#This Row],[Conv. Fact.]]</f>
        <v>174.79999999999998</v>
      </c>
      <c r="I106" s="113">
        <v>1525.05</v>
      </c>
      <c r="J106" s="75">
        <v>39083</v>
      </c>
      <c r="K106" s="75">
        <v>39447</v>
      </c>
      <c r="L106" s="7">
        <f>SUMIF('LCA Data'!$B$2:$B$169,"="&amp;anneks[[#This Row],[LCA Category]],'LCA Data'!$F$2:$F$169)</f>
        <v>2.2871250000000001</v>
      </c>
      <c r="M106" s="79">
        <f>anneks[[#This Row],[kg-CO2 Eqv. per kg]]*anneks[[#This Row],[Eff. Mass (kg)]]</f>
        <v>399.78944999999999</v>
      </c>
      <c r="O106" s="7"/>
    </row>
    <row r="107" spans="1:15">
      <c r="A107" s="10">
        <v>91142</v>
      </c>
      <c r="B107" s="24" t="s">
        <v>1841</v>
      </c>
      <c r="C107" s="22" t="s">
        <v>1346</v>
      </c>
      <c r="D107" s="22" t="s">
        <v>1122</v>
      </c>
      <c r="E107" s="78">
        <v>92</v>
      </c>
      <c r="F107" s="31" t="s">
        <v>643</v>
      </c>
      <c r="G107" s="156">
        <v>2.5</v>
      </c>
      <c r="H107" s="68">
        <f>anneks[[#This Row],[Count]]*anneks[[#This Row],[Conv. Fact.]]</f>
        <v>230</v>
      </c>
      <c r="I107" s="113">
        <v>2757.06</v>
      </c>
      <c r="J107" s="75">
        <v>39083</v>
      </c>
      <c r="K107" s="75">
        <v>39447</v>
      </c>
      <c r="L107" s="7">
        <f>SUMIF('LCA Data'!$B$2:$B$169,"="&amp;anneks[[#This Row],[LCA Category]],'LCA Data'!$F$2:$F$169)</f>
        <v>0.93009749999999991</v>
      </c>
      <c r="M107" s="79">
        <f>anneks[[#This Row],[kg-CO2 Eqv. per kg]]*anneks[[#This Row],[Eff. Mass (kg)]]</f>
        <v>213.92242499999998</v>
      </c>
      <c r="O107" s="7"/>
    </row>
    <row r="108" spans="1:15">
      <c r="A108" s="10">
        <v>75030</v>
      </c>
      <c r="B108" s="24" t="s">
        <v>1733</v>
      </c>
      <c r="C108" s="22" t="s">
        <v>2124</v>
      </c>
      <c r="D108" s="22" t="s">
        <v>1122</v>
      </c>
      <c r="E108" s="78">
        <v>14</v>
      </c>
      <c r="F108" s="31" t="s">
        <v>643</v>
      </c>
      <c r="G108" s="156">
        <v>5</v>
      </c>
      <c r="H108" s="68">
        <f>anneks[[#This Row],[Count]]*anneks[[#This Row],[Conv. Fact.]]</f>
        <v>70</v>
      </c>
      <c r="I108" s="117">
        <v>1278.18</v>
      </c>
      <c r="J108" s="75">
        <v>39083</v>
      </c>
      <c r="K108" s="75">
        <v>39447</v>
      </c>
      <c r="L108" s="7">
        <f>SUMIF('LCA Data'!$B$2:$B$169,"="&amp;anneks[[#This Row],[LCA Category]],'LCA Data'!$F$2:$F$169)</f>
        <v>0.93009749999999991</v>
      </c>
      <c r="M108" s="79">
        <f>anneks[[#This Row],[kg-CO2 Eqv. per kg]]*anneks[[#This Row],[Eff. Mass (kg)]]</f>
        <v>65.106825000000001</v>
      </c>
      <c r="O108" s="7"/>
    </row>
    <row r="109" spans="1:15">
      <c r="A109" s="63">
        <v>20.3</v>
      </c>
      <c r="B109" s="46" t="s">
        <v>76</v>
      </c>
      <c r="C109" s="46" t="s">
        <v>2034</v>
      </c>
      <c r="D109" s="22" t="s">
        <v>1122</v>
      </c>
      <c r="E109" s="78">
        <v>90</v>
      </c>
      <c r="F109" s="31" t="s">
        <v>652</v>
      </c>
      <c r="G109" s="158">
        <v>1</v>
      </c>
      <c r="H109" s="80">
        <f>anneks[[#This Row],[Count]]*anneks[[#This Row],[Conv. Fact.]]</f>
        <v>90</v>
      </c>
      <c r="I109" s="117">
        <v>922.5</v>
      </c>
      <c r="J109" s="75">
        <v>39083</v>
      </c>
      <c r="K109" s="75">
        <v>39447</v>
      </c>
      <c r="L109" s="7">
        <f>SUMIF('LCA Data'!$B$2:$B$169,"="&amp;anneks[[#This Row],[LCA Category]],'LCA Data'!$F$2:$F$169)</f>
        <v>0.93009749999999991</v>
      </c>
      <c r="M109" s="49">
        <f>anneks[[#This Row],[kg-CO2 Eqv. per kg]]*anneks[[#This Row],[Eff. Mass (kg)]]</f>
        <v>83.708774999999989</v>
      </c>
      <c r="O109" s="7"/>
    </row>
    <row r="110" spans="1:15">
      <c r="A110" s="10">
        <v>90994</v>
      </c>
      <c r="B110" s="24" t="s">
        <v>1825</v>
      </c>
      <c r="C110" s="22" t="s">
        <v>2085</v>
      </c>
      <c r="D110" s="22" t="s">
        <v>1039</v>
      </c>
      <c r="E110" s="78">
        <v>12</v>
      </c>
      <c r="F110" s="31" t="s">
        <v>638</v>
      </c>
      <c r="G110" s="156">
        <v>5</v>
      </c>
      <c r="H110" s="68">
        <f>anneks[[#This Row],[Count]]*anneks[[#This Row],[Conv. Fact.]]</f>
        <v>60</v>
      </c>
      <c r="I110" s="113">
        <v>5858.76</v>
      </c>
      <c r="J110" s="75">
        <v>39083</v>
      </c>
      <c r="K110" s="75">
        <v>39447</v>
      </c>
      <c r="L110" s="7">
        <f>SUMIF('LCA Data'!$B$2:$B$169,"="&amp;anneks[[#This Row],[LCA Category]],'LCA Data'!$F$2:$F$169)</f>
        <v>12.8079</v>
      </c>
      <c r="M110" s="79">
        <f>anneks[[#This Row],[kg-CO2 Eqv. per kg]]*anneks[[#This Row],[Eff. Mass (kg)]]</f>
        <v>768.47400000000005</v>
      </c>
      <c r="O110" s="7"/>
    </row>
    <row r="111" spans="1:15">
      <c r="A111" s="22">
        <v>2200</v>
      </c>
      <c r="B111" s="22" t="s">
        <v>161</v>
      </c>
      <c r="C111" s="22" t="s">
        <v>1004</v>
      </c>
      <c r="D111" s="22" t="s">
        <v>1039</v>
      </c>
      <c r="E111" s="66">
        <v>23.9</v>
      </c>
      <c r="F111" s="28" t="s">
        <v>637</v>
      </c>
      <c r="G111" s="156">
        <v>1</v>
      </c>
      <c r="H111" s="66">
        <f>anneks[[#This Row],[Count]]*anneks[[#This Row],[Conv. Fact.]]</f>
        <v>23.9</v>
      </c>
      <c r="I111" s="119">
        <v>1398.8</v>
      </c>
      <c r="J111" s="75">
        <v>39083</v>
      </c>
      <c r="K111" s="75">
        <v>39447</v>
      </c>
      <c r="L111" s="7">
        <f>SUMIF('LCA Data'!$B$2:$B$169,"="&amp;anneks[[#This Row],[LCA Category]],'LCA Data'!$F$2:$F$169)</f>
        <v>12.8079</v>
      </c>
      <c r="M111" s="79">
        <f>anneks[[#This Row],[kg-CO2 Eqv. per kg]]*anneks[[#This Row],[Eff. Mass (kg)]]</f>
        <v>306.10881000000001</v>
      </c>
      <c r="O111" s="7"/>
    </row>
    <row r="112" spans="1:15">
      <c r="A112" s="10">
        <v>14140</v>
      </c>
      <c r="B112" s="24" t="s">
        <v>1446</v>
      </c>
      <c r="C112" s="22" t="s">
        <v>2123</v>
      </c>
      <c r="D112" s="22" t="s">
        <v>1039</v>
      </c>
      <c r="E112" s="78">
        <v>11.6</v>
      </c>
      <c r="F112" s="31" t="s">
        <v>637</v>
      </c>
      <c r="G112" s="156">
        <v>1</v>
      </c>
      <c r="H112" s="66">
        <f>anneks[[#This Row],[Count]]*anneks[[#This Row],[Conv. Fact.]]</f>
        <v>11.6</v>
      </c>
      <c r="I112" s="113">
        <v>1385.29</v>
      </c>
      <c r="J112" s="75">
        <v>39083</v>
      </c>
      <c r="K112" s="75">
        <v>39447</v>
      </c>
      <c r="L112" s="7">
        <f>SUMIF('LCA Data'!$B$2:$B$169,"="&amp;anneks[[#This Row],[LCA Category]],'LCA Data'!$F$2:$F$169)</f>
        <v>12.8079</v>
      </c>
      <c r="M112" s="79">
        <f>anneks[[#This Row],[kg-CO2 Eqv. per kg]]*anneks[[#This Row],[Eff. Mass (kg)]]</f>
        <v>148.57164</v>
      </c>
      <c r="O112" s="7"/>
    </row>
    <row r="113" spans="1:15">
      <c r="A113" s="22">
        <v>3681</v>
      </c>
      <c r="B113" s="22" t="s">
        <v>190</v>
      </c>
      <c r="C113" s="22" t="s">
        <v>2033</v>
      </c>
      <c r="D113" s="22" t="s">
        <v>1039</v>
      </c>
      <c r="E113" s="66">
        <v>71.760000000000005</v>
      </c>
      <c r="F113" s="28" t="s">
        <v>637</v>
      </c>
      <c r="G113" s="156">
        <v>1</v>
      </c>
      <c r="H113" s="66">
        <f>anneks[[#This Row],[Count]]*anneks[[#This Row],[Conv. Fact.]]</f>
        <v>71.760000000000005</v>
      </c>
      <c r="I113" s="119">
        <v>7893.6</v>
      </c>
      <c r="J113" s="75">
        <v>39083</v>
      </c>
      <c r="K113" s="75">
        <v>39447</v>
      </c>
      <c r="L113" s="7">
        <f>SUMIF('LCA Data'!$B$2:$B$169,"="&amp;anneks[[#This Row],[LCA Category]],'LCA Data'!$F$2:$F$169)</f>
        <v>12.8079</v>
      </c>
      <c r="M113" s="79">
        <f>anneks[[#This Row],[kg-CO2 Eqv. per kg]]*anneks[[#This Row],[Eff. Mass (kg)]]</f>
        <v>919.09490400000004</v>
      </c>
      <c r="O113" s="7"/>
    </row>
    <row r="114" spans="1:15">
      <c r="A114" s="10">
        <v>95011</v>
      </c>
      <c r="B114" s="24" t="s">
        <v>1919</v>
      </c>
      <c r="C114" s="22" t="s">
        <v>2084</v>
      </c>
      <c r="D114" s="22" t="s">
        <v>1041</v>
      </c>
      <c r="E114" s="78">
        <v>88</v>
      </c>
      <c r="F114" s="31" t="s">
        <v>643</v>
      </c>
      <c r="G114" s="156">
        <v>2.5</v>
      </c>
      <c r="H114" s="68">
        <f>anneks[[#This Row],[Count]]*anneks[[#This Row],[Conv. Fact.]]</f>
        <v>220</v>
      </c>
      <c r="I114" s="113">
        <v>17771.46</v>
      </c>
      <c r="J114" s="75">
        <v>39083</v>
      </c>
      <c r="K114" s="75">
        <v>39447</v>
      </c>
      <c r="L114" s="7">
        <f>SUMIF('LCA Data'!$B$2:$B$169,"="&amp;anneks[[#This Row],[LCA Category]],'LCA Data'!$F$2:$F$169)</f>
        <v>33.544499999999999</v>
      </c>
      <c r="M114" s="79">
        <f>anneks[[#This Row],[kg-CO2 Eqv. per kg]]*anneks[[#This Row],[Eff. Mass (kg)]]</f>
        <v>7379.79</v>
      </c>
      <c r="O114" s="7"/>
    </row>
    <row r="115" spans="1:15">
      <c r="A115" s="10">
        <v>71050</v>
      </c>
      <c r="B115" s="24" t="s">
        <v>1708</v>
      </c>
      <c r="C115" s="22" t="s">
        <v>2127</v>
      </c>
      <c r="D115" s="22" t="s">
        <v>1056</v>
      </c>
      <c r="E115" s="78">
        <v>128</v>
      </c>
      <c r="F115" s="31" t="s">
        <v>634</v>
      </c>
      <c r="G115" s="156">
        <v>0.5</v>
      </c>
      <c r="H115" s="68">
        <f>anneks[[#This Row],[Count]]*anneks[[#This Row],[Conv. Fact.]]</f>
        <v>64</v>
      </c>
      <c r="I115" s="117">
        <v>924.8</v>
      </c>
      <c r="J115" s="75">
        <v>39083</v>
      </c>
      <c r="K115" s="75">
        <v>39447</v>
      </c>
      <c r="L115" s="7">
        <f>SUMIF('LCA Data'!$B$2:$B$169,"="&amp;anneks[[#This Row],[LCA Category]],'LCA Data'!$F$2:$F$169)</f>
        <v>1.4942550000000001</v>
      </c>
      <c r="M115" s="79">
        <f>anneks[[#This Row],[kg-CO2 Eqv. per kg]]*anneks[[#This Row],[Eff. Mass (kg)]]</f>
        <v>95.632320000000007</v>
      </c>
      <c r="O115" s="7"/>
    </row>
    <row r="116" spans="1:15">
      <c r="A116" s="10">
        <v>71040</v>
      </c>
      <c r="B116" s="24" t="s">
        <v>1707</v>
      </c>
      <c r="C116" s="22" t="s">
        <v>969</v>
      </c>
      <c r="D116" s="22" t="s">
        <v>1056</v>
      </c>
      <c r="E116" s="78">
        <v>5</v>
      </c>
      <c r="F116" s="31" t="s">
        <v>648</v>
      </c>
      <c r="G116" s="156">
        <v>25</v>
      </c>
      <c r="H116" s="68">
        <f>anneks[[#This Row],[Count]]*anneks[[#This Row],[Conv. Fact.]]</f>
        <v>125</v>
      </c>
      <c r="I116" s="117">
        <v>826.6</v>
      </c>
      <c r="J116" s="75">
        <v>39083</v>
      </c>
      <c r="K116" s="75">
        <v>39447</v>
      </c>
      <c r="L116" s="7">
        <f>SUMIF('LCA Data'!$B$2:$B$169,"="&amp;anneks[[#This Row],[LCA Category]],'LCA Data'!$F$2:$F$169)</f>
        <v>1.4942550000000001</v>
      </c>
      <c r="M116" s="79">
        <f>anneks[[#This Row],[kg-CO2 Eqv. per kg]]*anneks[[#This Row],[Eff. Mass (kg)]]</f>
        <v>186.78187500000001</v>
      </c>
      <c r="O116" s="7"/>
    </row>
    <row r="117" spans="1:15">
      <c r="A117" s="10">
        <v>36015</v>
      </c>
      <c r="B117" s="24" t="s">
        <v>1526</v>
      </c>
      <c r="C117" s="22" t="s">
        <v>2132</v>
      </c>
      <c r="D117" s="22" t="s">
        <v>1099</v>
      </c>
      <c r="E117" s="78">
        <v>45</v>
      </c>
      <c r="F117" s="31" t="s">
        <v>639</v>
      </c>
      <c r="G117" s="156">
        <v>3</v>
      </c>
      <c r="H117" s="68">
        <f>anneks[[#This Row],[Count]]*anneks[[#This Row],[Conv. Fact.]]</f>
        <v>135</v>
      </c>
      <c r="I117" s="117">
        <v>723.42</v>
      </c>
      <c r="J117" s="75">
        <v>39083</v>
      </c>
      <c r="K117" s="75">
        <v>39447</v>
      </c>
      <c r="L117" s="7">
        <f>SUMIF('LCA Data'!$B$2:$B$169,"="&amp;anneks[[#This Row],[LCA Category]],'LCA Data'!$F$2:$F$169)</f>
        <v>2.1346500000000002</v>
      </c>
      <c r="M117" s="79">
        <f>anneks[[#This Row],[kg-CO2 Eqv. per kg]]*anneks[[#This Row],[Eff. Mass (kg)]]</f>
        <v>288.17775</v>
      </c>
      <c r="O117" s="7"/>
    </row>
    <row r="118" spans="1:15">
      <c r="A118" s="10">
        <v>31105</v>
      </c>
      <c r="B118" s="24" t="s">
        <v>1511</v>
      </c>
      <c r="C118" s="22" t="s">
        <v>2179</v>
      </c>
      <c r="D118" s="22" t="s">
        <v>1099</v>
      </c>
      <c r="E118" s="78">
        <v>18</v>
      </c>
      <c r="F118" s="31" t="s">
        <v>631</v>
      </c>
      <c r="G118" s="156">
        <v>2.2999999999999998</v>
      </c>
      <c r="H118" s="66">
        <f>anneks[[#This Row],[Count]]*anneks[[#This Row],[Conv. Fact.]]</f>
        <v>41.4</v>
      </c>
      <c r="I118" s="113">
        <v>2438.31</v>
      </c>
      <c r="J118" s="75">
        <v>39083</v>
      </c>
      <c r="K118" s="75">
        <v>39447</v>
      </c>
      <c r="L118" s="7">
        <f>SUMIF('LCA Data'!$B$2:$B$169,"="&amp;anneks[[#This Row],[LCA Category]],'LCA Data'!$F$2:$F$169)</f>
        <v>2.1346500000000002</v>
      </c>
      <c r="M118" s="79">
        <f>anneks[[#This Row],[kg-CO2 Eqv. per kg]]*anneks[[#This Row],[Eff. Mass (kg)]]</f>
        <v>88.374510000000001</v>
      </c>
      <c r="O118" s="7"/>
    </row>
    <row r="119" spans="1:15">
      <c r="A119" s="63">
        <v>32.200000000000003</v>
      </c>
      <c r="B119" s="46" t="s">
        <v>96</v>
      </c>
      <c r="C119" s="22" t="s">
        <v>2109</v>
      </c>
      <c r="D119" s="107" t="s">
        <v>1104</v>
      </c>
      <c r="E119" s="78">
        <v>163</v>
      </c>
      <c r="F119" s="31" t="s">
        <v>657</v>
      </c>
      <c r="G119" s="158">
        <v>1.5</v>
      </c>
      <c r="H119" s="78">
        <f>anneks[[#This Row],[Count]]*anneks[[#This Row],[Conv. Fact.]]</f>
        <v>244.5</v>
      </c>
      <c r="I119" s="113">
        <v>1614.25</v>
      </c>
      <c r="J119" s="75">
        <v>39083</v>
      </c>
      <c r="K119" s="75">
        <v>39447</v>
      </c>
      <c r="L119" s="7">
        <f>SUMIF('LCA Data'!$B$2:$B$169,"="&amp;anneks[[#This Row],[LCA Category]],'LCA Data'!$F$2:$F$169)</f>
        <v>10.06335</v>
      </c>
      <c r="M119" s="49">
        <f>anneks[[#This Row],[kg-CO2 Eqv. per kg]]*anneks[[#This Row],[Eff. Mass (kg)]]</f>
        <v>2460.489075</v>
      </c>
      <c r="O119" s="7"/>
    </row>
    <row r="120" spans="1:15">
      <c r="A120" s="63">
        <v>29.1</v>
      </c>
      <c r="B120" s="46" t="s">
        <v>90</v>
      </c>
      <c r="C120" s="46" t="s">
        <v>1009</v>
      </c>
      <c r="D120" s="107" t="s">
        <v>1104</v>
      </c>
      <c r="E120" s="78">
        <v>86</v>
      </c>
      <c r="F120" s="31" t="s">
        <v>650</v>
      </c>
      <c r="G120" s="158">
        <v>6</v>
      </c>
      <c r="H120" s="78">
        <f>anneks[[#This Row],[Count]]*anneks[[#This Row],[Conv. Fact.]]</f>
        <v>516</v>
      </c>
      <c r="I120" s="113">
        <v>7810</v>
      </c>
      <c r="J120" s="75">
        <v>39083</v>
      </c>
      <c r="K120" s="75">
        <v>39447</v>
      </c>
      <c r="L120" s="7">
        <f>SUMIF('LCA Data'!$B$2:$B$169,"="&amp;anneks[[#This Row],[LCA Category]],'LCA Data'!$F$2:$F$169)</f>
        <v>10.06335</v>
      </c>
      <c r="M120" s="49">
        <f>anneks[[#This Row],[kg-CO2 Eqv. per kg]]*anneks[[#This Row],[Eff. Mass (kg)]]</f>
        <v>5192.6885999999995</v>
      </c>
      <c r="O120" s="7"/>
    </row>
    <row r="121" spans="1:15">
      <c r="A121" s="63">
        <v>31.3</v>
      </c>
      <c r="B121" s="46" t="s">
        <v>94</v>
      </c>
      <c r="C121" s="46" t="s">
        <v>2186</v>
      </c>
      <c r="D121" s="107" t="s">
        <v>1104</v>
      </c>
      <c r="E121" s="78">
        <v>78.7</v>
      </c>
      <c r="F121" s="31" t="s">
        <v>652</v>
      </c>
      <c r="G121" s="158">
        <v>1</v>
      </c>
      <c r="H121" s="80">
        <f>anneks[[#This Row],[Count]]*anneks[[#This Row],[Conv. Fact.]]</f>
        <v>78.7</v>
      </c>
      <c r="I121" s="113">
        <v>1628.85</v>
      </c>
      <c r="J121" s="75">
        <v>39083</v>
      </c>
      <c r="K121" s="75">
        <v>39447</v>
      </c>
      <c r="L121" s="7">
        <f>SUMIF('LCA Data'!$B$2:$B$169,"="&amp;anneks[[#This Row],[LCA Category]],'LCA Data'!$F$2:$F$169)</f>
        <v>10.06335</v>
      </c>
      <c r="M121" s="49">
        <f>anneks[[#This Row],[kg-CO2 Eqv. per kg]]*anneks[[#This Row],[Eff. Mass (kg)]]</f>
        <v>791.98564499999998</v>
      </c>
      <c r="O121" s="7"/>
    </row>
    <row r="122" spans="1:15">
      <c r="A122" s="10">
        <v>33030</v>
      </c>
      <c r="B122" s="24" t="s">
        <v>1516</v>
      </c>
      <c r="C122" s="22" t="s">
        <v>2136</v>
      </c>
      <c r="D122" s="22" t="s">
        <v>1083</v>
      </c>
      <c r="E122" s="78">
        <v>19</v>
      </c>
      <c r="F122" s="31" t="s">
        <v>639</v>
      </c>
      <c r="G122" s="156">
        <v>3</v>
      </c>
      <c r="H122" s="68">
        <f>anneks[[#This Row],[Count]]*anneks[[#This Row],[Conv. Fact.]]</f>
        <v>57</v>
      </c>
      <c r="I122" s="117">
        <v>531.30999999999995</v>
      </c>
      <c r="J122" s="75">
        <v>39083</v>
      </c>
      <c r="K122" s="75">
        <v>39447</v>
      </c>
      <c r="L122" s="7">
        <f>SUMIF('LCA Data'!$B$2:$B$169,"="&amp;anneks[[#This Row],[LCA Category]],'LCA Data'!$F$2:$F$169)</f>
        <v>1.982175</v>
      </c>
      <c r="M122" s="79">
        <f>anneks[[#This Row],[kg-CO2 Eqv. per kg]]*anneks[[#This Row],[Eff. Mass (kg)]]</f>
        <v>112.983975</v>
      </c>
      <c r="O122" s="7"/>
    </row>
    <row r="123" spans="1:15">
      <c r="A123" s="63">
        <v>124.2</v>
      </c>
      <c r="B123" s="46" t="s">
        <v>36</v>
      </c>
      <c r="C123" s="46" t="s">
        <v>2038</v>
      </c>
      <c r="D123" s="107" t="s">
        <v>1084</v>
      </c>
      <c r="E123" s="78">
        <v>91</v>
      </c>
      <c r="F123" s="31" t="s">
        <v>655</v>
      </c>
      <c r="G123" s="158">
        <v>0.90500000000000003</v>
      </c>
      <c r="H123" s="78">
        <f>anneks[[#This Row],[Count]]*anneks[[#This Row],[Conv. Fact.]]</f>
        <v>82.355000000000004</v>
      </c>
      <c r="I123" s="113">
        <v>2366</v>
      </c>
      <c r="J123" s="75">
        <v>39083</v>
      </c>
      <c r="K123" s="75">
        <v>39447</v>
      </c>
      <c r="L123" s="7">
        <f>SUMIF('LCA Data'!$B$2:$B$169,"="&amp;anneks[[#This Row],[LCA Category]],'LCA Data'!$F$2:$F$169)</f>
        <v>17.534624999999998</v>
      </c>
      <c r="M123" s="49">
        <f>anneks[[#This Row],[kg-CO2 Eqv. per kg]]*anneks[[#This Row],[Eff. Mass (kg)]]</f>
        <v>1444.0640418749999</v>
      </c>
      <c r="O123" s="7"/>
    </row>
    <row r="124" spans="1:15">
      <c r="A124" s="10">
        <v>73028</v>
      </c>
      <c r="B124" s="24" t="s">
        <v>1716</v>
      </c>
      <c r="C124" s="22" t="s">
        <v>2086</v>
      </c>
      <c r="D124" s="22" t="s">
        <v>2227</v>
      </c>
      <c r="E124" s="78">
        <v>72</v>
      </c>
      <c r="F124" s="31" t="s">
        <v>648</v>
      </c>
      <c r="G124" s="156">
        <v>20</v>
      </c>
      <c r="H124" s="68">
        <f>anneks[[#This Row],[Count]]*anneks[[#This Row],[Conv. Fact.]]</f>
        <v>1440</v>
      </c>
      <c r="I124" s="113">
        <v>4917.2299999999996</v>
      </c>
      <c r="J124" s="75">
        <v>39083</v>
      </c>
      <c r="K124" s="75">
        <v>39447</v>
      </c>
      <c r="L124" s="7">
        <f>SUMIF('LCA Data'!$B$2:$B$169,"="&amp;anneks[[#This Row],[LCA Category]],'LCA Data'!$F$2:$F$169)</f>
        <v>0.4421775</v>
      </c>
      <c r="M124" s="79">
        <f>anneks[[#This Row],[kg-CO2 Eqv. per kg]]*anneks[[#This Row],[Eff. Mass (kg)]]</f>
        <v>636.73559999999998</v>
      </c>
      <c r="O124" s="7"/>
    </row>
    <row r="125" spans="1:15">
      <c r="A125" s="10">
        <v>66010</v>
      </c>
      <c r="B125" s="24" t="s">
        <v>1674</v>
      </c>
      <c r="C125" s="22" t="s">
        <v>2087</v>
      </c>
      <c r="D125" s="142"/>
      <c r="E125" s="78">
        <v>160</v>
      </c>
      <c r="F125" s="31" t="s">
        <v>643</v>
      </c>
      <c r="G125" s="156">
        <v>0.5</v>
      </c>
      <c r="H125" s="68">
        <f>anneks[[#This Row],[Count]]*anneks[[#This Row],[Conv. Fact.]]</f>
        <v>80</v>
      </c>
      <c r="I125" s="113">
        <v>3650.92</v>
      </c>
      <c r="J125" s="75">
        <v>39083</v>
      </c>
      <c r="K125" s="75">
        <v>39447</v>
      </c>
      <c r="L125" s="7">
        <f>SUMIF('LCA Data'!$B$2:$B$169,"="&amp;anneks[[#This Row],[LCA Category]],'LCA Data'!$F$2:$F$169)</f>
        <v>0</v>
      </c>
      <c r="M125" s="79">
        <f>anneks[[#This Row],[kg-CO2 Eqv. per kg]]*anneks[[#This Row],[Eff. Mass (kg)]]</f>
        <v>0</v>
      </c>
      <c r="O125" s="7"/>
    </row>
    <row r="126" spans="1:15">
      <c r="A126" s="10">
        <v>98865</v>
      </c>
      <c r="B126" s="24" t="s">
        <v>1973</v>
      </c>
      <c r="C126" s="22" t="s">
        <v>2171</v>
      </c>
      <c r="D126" s="142"/>
      <c r="E126" s="78">
        <v>9</v>
      </c>
      <c r="F126" s="31" t="s">
        <v>636</v>
      </c>
      <c r="G126" s="156">
        <v>0</v>
      </c>
      <c r="H126" s="66">
        <f>anneks[[#This Row],[Count]]*anneks[[#This Row],[Conv. Fact.]]</f>
        <v>0</v>
      </c>
      <c r="I126" s="113">
        <v>3152.38</v>
      </c>
      <c r="J126" s="75">
        <v>39083</v>
      </c>
      <c r="K126" s="75">
        <v>39447</v>
      </c>
      <c r="L126" s="7">
        <f>SUMIF('LCA Data'!$B$2:$B$169,"="&amp;anneks[[#This Row],[LCA Category]],'LCA Data'!$F$2:$F$169)</f>
        <v>0</v>
      </c>
      <c r="M126" s="79">
        <f>anneks[[#This Row],[kg-CO2 Eqv. per kg]]*anneks[[#This Row],[Eff. Mass (kg)]]</f>
        <v>0</v>
      </c>
    </row>
    <row r="127" spans="1:15">
      <c r="A127" s="63" t="s">
        <v>9</v>
      </c>
      <c r="B127" s="76" t="s">
        <v>667</v>
      </c>
      <c r="C127" s="22" t="s">
        <v>667</v>
      </c>
      <c r="D127" s="143"/>
      <c r="E127" s="78">
        <v>11</v>
      </c>
      <c r="F127" s="74" t="s">
        <v>667</v>
      </c>
      <c r="G127" s="158">
        <v>0</v>
      </c>
      <c r="H127" s="78">
        <f>anneks[[#This Row],[Count]]*anneks[[#This Row],[Conv. Fact.]]</f>
        <v>0</v>
      </c>
      <c r="I127" s="113">
        <v>1920</v>
      </c>
      <c r="J127" s="75">
        <v>39083</v>
      </c>
      <c r="K127" s="75">
        <v>39447</v>
      </c>
      <c r="L127" s="7">
        <f>SUMIF('LCA Data'!$B$2:$B$169,"="&amp;anneks[[#This Row],[LCA Category]],'LCA Data'!$F$2:$F$169)</f>
        <v>0</v>
      </c>
      <c r="M127" s="49">
        <f>anneks[[#This Row],[kg-CO2 Eqv. per kg]]*anneks[[#This Row],[Eff. Mass (kg)]]</f>
        <v>0</v>
      </c>
    </row>
    <row r="128" spans="1:15">
      <c r="A128" s="10">
        <v>98849</v>
      </c>
      <c r="B128" s="24" t="s">
        <v>1971</v>
      </c>
      <c r="C128" s="22" t="s">
        <v>2170</v>
      </c>
      <c r="D128" s="142"/>
      <c r="E128" s="78">
        <v>6</v>
      </c>
      <c r="F128" s="31" t="s">
        <v>636</v>
      </c>
      <c r="G128" s="156">
        <v>0</v>
      </c>
      <c r="H128" s="66">
        <f>anneks[[#This Row],[Count]]*anneks[[#This Row],[Conv. Fact.]]</f>
        <v>0</v>
      </c>
      <c r="I128" s="113">
        <v>1589.1</v>
      </c>
      <c r="J128" s="75">
        <v>39083</v>
      </c>
      <c r="K128" s="75">
        <v>39447</v>
      </c>
      <c r="L128" s="7">
        <f>SUMIF('LCA Data'!$B$2:$B$169,"="&amp;anneks[[#This Row],[LCA Category]],'LCA Data'!$F$2:$F$169)</f>
        <v>0</v>
      </c>
      <c r="M128" s="79">
        <f>anneks[[#This Row],[kg-CO2 Eqv. per kg]]*anneks[[#This Row],[Eff. Mass (kg)]]</f>
        <v>0</v>
      </c>
    </row>
    <row r="129" spans="1:13">
      <c r="A129" s="10">
        <v>27018</v>
      </c>
      <c r="B129" s="24" t="s">
        <v>1496</v>
      </c>
      <c r="C129" s="22" t="s">
        <v>962</v>
      </c>
      <c r="D129" s="142"/>
      <c r="E129" s="78">
        <v>36</v>
      </c>
      <c r="F129" s="31" t="s">
        <v>639</v>
      </c>
      <c r="G129" s="156">
        <v>5</v>
      </c>
      <c r="H129" s="68">
        <f>anneks[[#This Row],[Count]]*anneks[[#This Row],[Conv. Fact.]]</f>
        <v>180</v>
      </c>
      <c r="I129" s="117">
        <v>1204.8699999999999</v>
      </c>
      <c r="J129" s="75">
        <v>39083</v>
      </c>
      <c r="K129" s="75">
        <v>39447</v>
      </c>
      <c r="L129" s="7">
        <f>SUMIF('LCA Data'!$B$2:$B$169,"="&amp;anneks[[#This Row],[LCA Category]],'LCA Data'!$F$2:$F$169)</f>
        <v>0</v>
      </c>
      <c r="M129" s="79">
        <f>anneks[[#This Row],[kg-CO2 Eqv. per kg]]*anneks[[#This Row],[Eff. Mass (kg)]]</f>
        <v>0</v>
      </c>
    </row>
    <row r="130" spans="1:13">
      <c r="A130" s="10">
        <v>27020</v>
      </c>
      <c r="B130" s="24" t="s">
        <v>1497</v>
      </c>
      <c r="C130" s="22" t="s">
        <v>2134</v>
      </c>
      <c r="D130" s="142"/>
      <c r="E130" s="78">
        <v>19</v>
      </c>
      <c r="F130" s="31" t="s">
        <v>639</v>
      </c>
      <c r="G130" s="156">
        <v>5</v>
      </c>
      <c r="H130" s="68">
        <f>anneks[[#This Row],[Count]]*anneks[[#This Row],[Conv. Fact.]]</f>
        <v>95</v>
      </c>
      <c r="I130" s="117">
        <v>688.8</v>
      </c>
      <c r="J130" s="75">
        <v>39083</v>
      </c>
      <c r="K130" s="75">
        <v>39447</v>
      </c>
      <c r="L130" s="7">
        <f>SUMIF('LCA Data'!$B$2:$B$169,"="&amp;anneks[[#This Row],[LCA Category]],'LCA Data'!$F$2:$F$169)</f>
        <v>0</v>
      </c>
      <c r="M130" s="79">
        <f>anneks[[#This Row],[kg-CO2 Eqv. per kg]]*anneks[[#This Row],[Eff. Mass (kg)]]</f>
        <v>0</v>
      </c>
    </row>
    <row r="131" spans="1:13">
      <c r="A131" s="22">
        <v>9140</v>
      </c>
      <c r="B131" s="24" t="s">
        <v>840</v>
      </c>
      <c r="C131" s="22" t="s">
        <v>993</v>
      </c>
      <c r="D131" s="142"/>
      <c r="E131" s="104">
        <v>66</v>
      </c>
      <c r="F131" s="27" t="s">
        <v>637</v>
      </c>
      <c r="G131" s="156">
        <v>1</v>
      </c>
      <c r="H131" s="68">
        <f>anneks[[#This Row],[Count]]*anneks[[#This Row],[Conv. Fact.]]</f>
        <v>66</v>
      </c>
      <c r="I131" s="118">
        <v>4339.5</v>
      </c>
      <c r="J131" s="75">
        <v>39083</v>
      </c>
      <c r="K131" s="75">
        <v>39447</v>
      </c>
      <c r="L131" s="7">
        <f>SUMIF('LCA Data'!$B$2:$B$169,"="&amp;anneks[[#This Row],[LCA Category]],'LCA Data'!$F$2:$F$169)</f>
        <v>0</v>
      </c>
      <c r="M131" s="79">
        <f>anneks[[#This Row],[kg-CO2 Eqv. per kg]]*anneks[[#This Row],[Eff. Mass (kg)]]</f>
        <v>0</v>
      </c>
    </row>
    <row r="132" spans="1:13">
      <c r="A132" s="22">
        <v>9125</v>
      </c>
      <c r="B132" s="24" t="s">
        <v>838</v>
      </c>
      <c r="C132" s="22" t="s">
        <v>995</v>
      </c>
      <c r="D132" s="142"/>
      <c r="E132" s="104">
        <v>74.8</v>
      </c>
      <c r="F132" s="27" t="s">
        <v>637</v>
      </c>
      <c r="G132" s="156">
        <v>1</v>
      </c>
      <c r="H132" s="68">
        <f>anneks[[#This Row],[Count]]*anneks[[#This Row],[Conv. Fact.]]</f>
        <v>74.8</v>
      </c>
      <c r="I132" s="118">
        <v>2561.9</v>
      </c>
      <c r="J132" s="75">
        <v>39083</v>
      </c>
      <c r="K132" s="75">
        <v>39447</v>
      </c>
      <c r="L132" s="7">
        <f>SUMIF('LCA Data'!$B$2:$B$169,"="&amp;anneks[[#This Row],[LCA Category]],'LCA Data'!$F$2:$F$169)</f>
        <v>0</v>
      </c>
      <c r="M132" s="79">
        <f>anneks[[#This Row],[kg-CO2 Eqv. per kg]]*anneks[[#This Row],[Eff. Mass (kg)]]</f>
        <v>0</v>
      </c>
    </row>
    <row r="133" spans="1:13">
      <c r="A133" s="22">
        <v>9100</v>
      </c>
      <c r="B133" s="24" t="s">
        <v>836</v>
      </c>
      <c r="C133" s="22" t="s">
        <v>965</v>
      </c>
      <c r="D133" s="142"/>
      <c r="E133" s="104">
        <v>80</v>
      </c>
      <c r="F133" s="27" t="s">
        <v>637</v>
      </c>
      <c r="G133" s="156">
        <v>1</v>
      </c>
      <c r="H133" s="68">
        <f>anneks[[#This Row],[Count]]*anneks[[#This Row],[Conv. Fact.]]</f>
        <v>80</v>
      </c>
      <c r="I133" s="118">
        <v>4460</v>
      </c>
      <c r="J133" s="75">
        <v>39083</v>
      </c>
      <c r="K133" s="75">
        <v>39447</v>
      </c>
      <c r="L133" s="7">
        <f>SUMIF('LCA Data'!$B$2:$B$169,"="&amp;anneks[[#This Row],[LCA Category]],'LCA Data'!$F$2:$F$169)</f>
        <v>0</v>
      </c>
      <c r="M133" s="79">
        <f>anneks[[#This Row],[kg-CO2 Eqv. per kg]]*anneks[[#This Row],[Eff. Mass (kg)]]</f>
        <v>0</v>
      </c>
    </row>
    <row r="134" spans="1:13">
      <c r="A134" s="22">
        <v>9130</v>
      </c>
      <c r="B134" s="24" t="s">
        <v>839</v>
      </c>
      <c r="C134" s="22" t="s">
        <v>1003</v>
      </c>
      <c r="D134" s="142"/>
      <c r="E134" s="104">
        <v>90.5</v>
      </c>
      <c r="F134" s="27" t="s">
        <v>637</v>
      </c>
      <c r="G134" s="156">
        <v>1</v>
      </c>
      <c r="H134" s="68">
        <f>anneks[[#This Row],[Count]]*anneks[[#This Row],[Conv. Fact.]]</f>
        <v>90.5</v>
      </c>
      <c r="I134" s="118">
        <v>1945.75</v>
      </c>
      <c r="J134" s="75">
        <v>39083</v>
      </c>
      <c r="K134" s="75">
        <v>39447</v>
      </c>
      <c r="L134" s="7">
        <f>SUMIF('LCA Data'!$B$2:$B$169,"="&amp;anneks[[#This Row],[LCA Category]],'LCA Data'!$F$2:$F$169)</f>
        <v>0</v>
      </c>
      <c r="M134" s="79">
        <f>anneks[[#This Row],[kg-CO2 Eqv. per kg]]*anneks[[#This Row],[Eff. Mass (kg)]]</f>
        <v>0</v>
      </c>
    </row>
    <row r="135" spans="1:13">
      <c r="A135" s="22">
        <v>6840</v>
      </c>
      <c r="B135" s="24" t="s">
        <v>779</v>
      </c>
      <c r="C135" s="22" t="s">
        <v>2041</v>
      </c>
      <c r="D135" s="142"/>
      <c r="E135" s="104">
        <v>18.600000000000001</v>
      </c>
      <c r="F135" s="27" t="s">
        <v>637</v>
      </c>
      <c r="G135" s="156">
        <v>1</v>
      </c>
      <c r="H135" s="66">
        <f>anneks[[#This Row],[Count]]*anneks[[#This Row],[Conv. Fact.]]</f>
        <v>18.600000000000001</v>
      </c>
      <c r="I135" s="118">
        <v>2408.6999999999998</v>
      </c>
      <c r="J135" s="75">
        <v>39083</v>
      </c>
      <c r="K135" s="75">
        <v>39447</v>
      </c>
      <c r="L135" s="7">
        <f>SUMIF('LCA Data'!$B$2:$B$169,"="&amp;anneks[[#This Row],[LCA Category]],'LCA Data'!$F$2:$F$169)</f>
        <v>0</v>
      </c>
      <c r="M135" s="79">
        <f>anneks[[#This Row],[kg-CO2 Eqv. per kg]]*anneks[[#This Row],[Eff. Mass (kg)]]</f>
        <v>0</v>
      </c>
    </row>
    <row r="136" spans="1:13">
      <c r="A136" s="10">
        <v>93248</v>
      </c>
      <c r="B136" s="24" t="s">
        <v>1872</v>
      </c>
      <c r="C136" s="22"/>
      <c r="D136" s="22"/>
      <c r="E136" s="78">
        <v>33</v>
      </c>
      <c r="F136" s="31" t="s">
        <v>634</v>
      </c>
      <c r="G136" s="156">
        <v>0.8</v>
      </c>
      <c r="H136" s="66">
        <f>anneks[[#This Row],[Count]]*anneks[[#This Row],[Conv. Fact.]]</f>
        <v>26.400000000000002</v>
      </c>
      <c r="I136" s="117">
        <v>1368.84</v>
      </c>
      <c r="J136" s="75">
        <v>39083</v>
      </c>
      <c r="K136" s="75">
        <v>39447</v>
      </c>
      <c r="L136" s="7">
        <f>SUMIF('LCA Data'!$B$2:$B$169,"="&amp;anneks[[#This Row],[LCA Category]],'LCA Data'!$F$2:$F$169)</f>
        <v>0</v>
      </c>
      <c r="M136" s="79">
        <f>anneks[[#This Row],[kg-CO2 Eqv. per kg]]*anneks[[#This Row],[Eff. Mass (kg)]]</f>
        <v>0</v>
      </c>
    </row>
    <row r="137" spans="1:13">
      <c r="A137" s="10">
        <v>59586</v>
      </c>
      <c r="B137" s="24" t="s">
        <v>1646</v>
      </c>
      <c r="C137" s="22"/>
      <c r="D137" s="22"/>
      <c r="E137" s="78">
        <v>3</v>
      </c>
      <c r="F137" s="31" t="s">
        <v>638</v>
      </c>
      <c r="G137" s="156">
        <v>3.7</v>
      </c>
      <c r="H137" s="66">
        <f>anneks[[#This Row],[Count]]*anneks[[#This Row],[Conv. Fact.]]</f>
        <v>11.100000000000001</v>
      </c>
      <c r="I137" s="117">
        <v>1359.55</v>
      </c>
      <c r="J137" s="75">
        <v>39083</v>
      </c>
      <c r="K137" s="75">
        <v>39447</v>
      </c>
      <c r="L137" s="7">
        <f>SUMIF('LCA Data'!$B$2:$B$169,"="&amp;anneks[[#This Row],[LCA Category]],'LCA Data'!$F$2:$F$169)</f>
        <v>0</v>
      </c>
      <c r="M137" s="79">
        <f>anneks[[#This Row],[kg-CO2 Eqv. per kg]]*anneks[[#This Row],[Eff. Mass (kg)]]</f>
        <v>0</v>
      </c>
    </row>
    <row r="138" spans="1:13">
      <c r="A138" s="10">
        <v>93052</v>
      </c>
      <c r="B138" s="24" t="s">
        <v>1861</v>
      </c>
      <c r="C138" s="22"/>
      <c r="D138" s="22"/>
      <c r="E138" s="78">
        <v>12</v>
      </c>
      <c r="F138" s="31" t="s">
        <v>643</v>
      </c>
      <c r="G138" s="156">
        <v>2</v>
      </c>
      <c r="H138" s="66">
        <f>anneks[[#This Row],[Count]]*anneks[[#This Row],[Conv. Fact.]]</f>
        <v>24</v>
      </c>
      <c r="I138" s="117">
        <v>1356.58</v>
      </c>
      <c r="J138" s="75">
        <v>39083</v>
      </c>
      <c r="K138" s="75">
        <v>39447</v>
      </c>
      <c r="L138" s="7">
        <f>SUMIF('LCA Data'!$B$2:$B$169,"="&amp;anneks[[#This Row],[LCA Category]],'LCA Data'!$F$2:$F$169)</f>
        <v>0</v>
      </c>
      <c r="M138" s="79">
        <f>anneks[[#This Row],[kg-CO2 Eqv. per kg]]*anneks[[#This Row],[Eff. Mass (kg)]]</f>
        <v>0</v>
      </c>
    </row>
    <row r="139" spans="1:13">
      <c r="A139" s="10">
        <v>36149</v>
      </c>
      <c r="B139" s="24" t="s">
        <v>1535</v>
      </c>
      <c r="C139" s="22"/>
      <c r="D139" s="22"/>
      <c r="E139" s="78">
        <v>10</v>
      </c>
      <c r="F139" s="31" t="s">
        <v>631</v>
      </c>
      <c r="G139" s="156">
        <v>2.5499999999999998</v>
      </c>
      <c r="H139" s="66">
        <f>anneks[[#This Row],[Count]]*anneks[[#This Row],[Conv. Fact.]]</f>
        <v>25.5</v>
      </c>
      <c r="I139" s="117">
        <v>1341.3</v>
      </c>
      <c r="J139" s="75">
        <v>39083</v>
      </c>
      <c r="K139" s="75">
        <v>39447</v>
      </c>
      <c r="L139" s="7">
        <f>SUMIF('LCA Data'!$B$2:$B$169,"="&amp;anneks[[#This Row],[LCA Category]],'LCA Data'!$F$2:$F$169)</f>
        <v>0</v>
      </c>
      <c r="M139" s="79">
        <f>anneks[[#This Row],[kg-CO2 Eqv. per kg]]*anneks[[#This Row],[Eff. Mass (kg)]]</f>
        <v>0</v>
      </c>
    </row>
    <row r="140" spans="1:13">
      <c r="A140" s="63">
        <v>185.2</v>
      </c>
      <c r="B140" s="46" t="s">
        <v>66</v>
      </c>
      <c r="C140" s="46"/>
      <c r="D140" s="46"/>
      <c r="E140" s="78">
        <v>86</v>
      </c>
      <c r="F140" s="31" t="s">
        <v>651</v>
      </c>
      <c r="G140" s="158"/>
      <c r="H140" s="78">
        <f>anneks[[#This Row],[Count]]*anneks[[#This Row],[Conv. Fact.]]</f>
        <v>0</v>
      </c>
      <c r="I140" s="117">
        <v>1333</v>
      </c>
      <c r="J140" s="75">
        <v>39083</v>
      </c>
      <c r="K140" s="75">
        <v>39447</v>
      </c>
      <c r="L140" s="7">
        <f>SUMIF('LCA Data'!$B$2:$B$169,"="&amp;anneks[[#This Row],[LCA Category]],'LCA Data'!$F$2:$F$169)</f>
        <v>0</v>
      </c>
      <c r="M140" s="49">
        <f>anneks[[#This Row],[kg-CO2 Eqv. per kg]]*anneks[[#This Row],[Eff. Mass (kg)]]</f>
        <v>0</v>
      </c>
    </row>
    <row r="141" spans="1:13">
      <c r="A141" s="10">
        <v>14105</v>
      </c>
      <c r="B141" s="24" t="s">
        <v>1444</v>
      </c>
      <c r="C141" s="22"/>
      <c r="D141" s="22"/>
      <c r="E141" s="78">
        <v>11</v>
      </c>
      <c r="F141" s="31" t="s">
        <v>634</v>
      </c>
      <c r="G141" s="156">
        <v>1.2</v>
      </c>
      <c r="H141" s="66">
        <f>anneks[[#This Row],[Count]]*anneks[[#This Row],[Conv. Fact.]]</f>
        <v>13.2</v>
      </c>
      <c r="I141" s="117">
        <v>1326.17</v>
      </c>
      <c r="J141" s="75">
        <v>39083</v>
      </c>
      <c r="K141" s="75">
        <v>39447</v>
      </c>
      <c r="L141" s="7">
        <f>SUMIF('LCA Data'!$B$2:$B$169,"="&amp;anneks[[#This Row],[LCA Category]],'LCA Data'!$F$2:$F$169)</f>
        <v>0</v>
      </c>
      <c r="M141" s="79">
        <f>anneks[[#This Row],[kg-CO2 Eqv. per kg]]*anneks[[#This Row],[Eff. Mass (kg)]]</f>
        <v>0</v>
      </c>
    </row>
    <row r="142" spans="1:13">
      <c r="A142" s="10">
        <v>59483</v>
      </c>
      <c r="B142" s="24" t="s">
        <v>1641</v>
      </c>
      <c r="C142" s="22"/>
      <c r="D142" s="22"/>
      <c r="E142" s="78">
        <v>5</v>
      </c>
      <c r="F142" s="31" t="s">
        <v>640</v>
      </c>
      <c r="G142" s="156"/>
      <c r="H142" s="66">
        <f>anneks[[#This Row],[Count]]*anneks[[#This Row],[Conv. Fact.]]</f>
        <v>0</v>
      </c>
      <c r="I142" s="117">
        <v>1309.7</v>
      </c>
      <c r="J142" s="75">
        <v>39083</v>
      </c>
      <c r="K142" s="75">
        <v>39447</v>
      </c>
      <c r="L142" s="7">
        <f>SUMIF('LCA Data'!$B$2:$B$169,"="&amp;anneks[[#This Row],[LCA Category]],'LCA Data'!$F$2:$F$169)</f>
        <v>0</v>
      </c>
      <c r="M142" s="79">
        <f>anneks[[#This Row],[kg-CO2 Eqv. per kg]]*anneks[[#This Row],[Eff. Mass (kg)]]</f>
        <v>0</v>
      </c>
    </row>
    <row r="143" spans="1:13">
      <c r="A143" s="10">
        <v>13060</v>
      </c>
      <c r="B143" s="24" t="s">
        <v>1427</v>
      </c>
      <c r="C143" s="22"/>
      <c r="D143" s="22"/>
      <c r="E143" s="78">
        <v>17</v>
      </c>
      <c r="F143" s="31" t="s">
        <v>631</v>
      </c>
      <c r="G143" s="156"/>
      <c r="H143" s="66">
        <f>anneks[[#This Row],[Count]]*anneks[[#This Row],[Conv. Fact.]]</f>
        <v>0</v>
      </c>
      <c r="I143" s="117">
        <v>1278.4000000000001</v>
      </c>
      <c r="J143" s="75">
        <v>39083</v>
      </c>
      <c r="K143" s="75">
        <v>39447</v>
      </c>
      <c r="L143" s="7">
        <f>SUMIF('LCA Data'!$B$2:$B$169,"="&amp;anneks[[#This Row],[LCA Category]],'LCA Data'!$F$2:$F$169)</f>
        <v>0</v>
      </c>
      <c r="M143" s="79">
        <f>anneks[[#This Row],[kg-CO2 Eqv. per kg]]*anneks[[#This Row],[Eff. Mass (kg)]]</f>
        <v>0</v>
      </c>
    </row>
    <row r="144" spans="1:13">
      <c r="A144" s="10">
        <v>86587</v>
      </c>
      <c r="B144" s="24" t="s">
        <v>1802</v>
      </c>
      <c r="C144" s="22"/>
      <c r="D144" s="22"/>
      <c r="E144" s="78">
        <v>9</v>
      </c>
      <c r="F144" s="31" t="s">
        <v>639</v>
      </c>
      <c r="G144" s="156">
        <v>0.8</v>
      </c>
      <c r="H144" s="66">
        <f>anneks[[#This Row],[Count]]*anneks[[#This Row],[Conv. Fact.]]</f>
        <v>7.2</v>
      </c>
      <c r="I144" s="117">
        <v>1269.1300000000001</v>
      </c>
      <c r="J144" s="75">
        <v>39083</v>
      </c>
      <c r="K144" s="75">
        <v>39447</v>
      </c>
      <c r="L144" s="7">
        <f>SUMIF('LCA Data'!$B$2:$B$169,"="&amp;anneks[[#This Row],[LCA Category]],'LCA Data'!$F$2:$F$169)</f>
        <v>0</v>
      </c>
      <c r="M144" s="79">
        <f>anneks[[#This Row],[kg-CO2 Eqv. per kg]]*anneks[[#This Row],[Eff. Mass (kg)]]</f>
        <v>0</v>
      </c>
    </row>
    <row r="145" spans="1:13">
      <c r="A145" s="22">
        <v>2960</v>
      </c>
      <c r="B145" s="22" t="s">
        <v>183</v>
      </c>
      <c r="C145" s="22"/>
      <c r="D145" s="22"/>
      <c r="E145" s="66">
        <v>10.35</v>
      </c>
      <c r="F145" s="65" t="s">
        <v>667</v>
      </c>
      <c r="G145" s="156"/>
      <c r="H145" s="66">
        <f>anneks[[#This Row],[Count]]*anneks[[#This Row],[Conv. Fact.]]</f>
        <v>0</v>
      </c>
      <c r="I145" s="120">
        <v>1252.25</v>
      </c>
      <c r="J145" s="75">
        <v>39083</v>
      </c>
      <c r="K145" s="75">
        <v>39447</v>
      </c>
      <c r="L145" s="7">
        <f>SUMIF('LCA Data'!$B$2:$B$169,"="&amp;anneks[[#This Row],[LCA Category]],'LCA Data'!$F$2:$F$169)</f>
        <v>0</v>
      </c>
      <c r="M145" s="79">
        <f>anneks[[#This Row],[kg-CO2 Eqv. per kg]]*anneks[[#This Row],[Eff. Mass (kg)]]</f>
        <v>0</v>
      </c>
    </row>
    <row r="146" spans="1:13">
      <c r="A146" s="22">
        <v>2350</v>
      </c>
      <c r="B146" s="24" t="s">
        <v>727</v>
      </c>
      <c r="C146" s="22"/>
      <c r="D146" s="22"/>
      <c r="E146" s="104">
        <v>19</v>
      </c>
      <c r="F146" s="27" t="s">
        <v>637</v>
      </c>
      <c r="G146" s="156">
        <v>1</v>
      </c>
      <c r="H146" s="66">
        <f>anneks[[#This Row],[Count]]*anneks[[#This Row],[Conv. Fact.]]</f>
        <v>19</v>
      </c>
      <c r="I146" s="116">
        <v>1244.6500000000001</v>
      </c>
      <c r="J146" s="75">
        <v>39083</v>
      </c>
      <c r="K146" s="75">
        <v>39447</v>
      </c>
      <c r="L146" s="7">
        <f>SUMIF('LCA Data'!$B$2:$B$169,"="&amp;anneks[[#This Row],[LCA Category]],'LCA Data'!$F$2:$F$169)</f>
        <v>0</v>
      </c>
      <c r="M146" s="79">
        <f>anneks[[#This Row],[kg-CO2 Eqv. per kg]]*anneks[[#This Row],[Eff. Mass (kg)]]</f>
        <v>0</v>
      </c>
    </row>
    <row r="147" spans="1:13">
      <c r="A147" s="10">
        <v>98919</v>
      </c>
      <c r="B147" s="24" t="s">
        <v>1974</v>
      </c>
      <c r="C147" s="22"/>
      <c r="D147" s="22"/>
      <c r="E147" s="78">
        <v>24.8</v>
      </c>
      <c r="F147" s="31" t="s">
        <v>637</v>
      </c>
      <c r="G147" s="156">
        <v>1</v>
      </c>
      <c r="H147" s="66">
        <f>anneks[[#This Row],[Count]]*anneks[[#This Row],[Conv. Fact.]]</f>
        <v>24.8</v>
      </c>
      <c r="I147" s="117">
        <v>1237.52</v>
      </c>
      <c r="J147" s="75">
        <v>39083</v>
      </c>
      <c r="K147" s="75">
        <v>39447</v>
      </c>
      <c r="L147" s="7">
        <f>SUMIF('LCA Data'!$B$2:$B$169,"="&amp;anneks[[#This Row],[LCA Category]],'LCA Data'!$F$2:$F$169)</f>
        <v>0</v>
      </c>
      <c r="M147" s="79">
        <f>anneks[[#This Row],[kg-CO2 Eqv. per kg]]*anneks[[#This Row],[Eff. Mass (kg)]]</f>
        <v>0</v>
      </c>
    </row>
    <row r="148" spans="1:13">
      <c r="A148" s="63">
        <v>203.2</v>
      </c>
      <c r="B148" s="46" t="s">
        <v>75</v>
      </c>
      <c r="C148" s="46"/>
      <c r="D148" s="46"/>
      <c r="E148" s="78">
        <v>55</v>
      </c>
      <c r="F148" s="31" t="s">
        <v>653</v>
      </c>
      <c r="G148" s="158"/>
      <c r="H148" s="78">
        <f>anneks[[#This Row],[Count]]*anneks[[#This Row],[Conv. Fact.]]</f>
        <v>0</v>
      </c>
      <c r="I148" s="117">
        <v>1237.5</v>
      </c>
      <c r="J148" s="75">
        <v>39083</v>
      </c>
      <c r="K148" s="75">
        <v>39447</v>
      </c>
      <c r="L148" s="7">
        <f>SUMIF('LCA Data'!$B$2:$B$169,"="&amp;anneks[[#This Row],[LCA Category]],'LCA Data'!$F$2:$F$169)</f>
        <v>0</v>
      </c>
      <c r="M148" s="49">
        <f>anneks[[#This Row],[kg-CO2 Eqv. per kg]]*anneks[[#This Row],[Eff. Mass (kg)]]</f>
        <v>0</v>
      </c>
    </row>
    <row r="149" spans="1:13">
      <c r="A149" s="22">
        <v>40</v>
      </c>
      <c r="B149" s="24" t="s">
        <v>719</v>
      </c>
      <c r="C149" s="22"/>
      <c r="D149" s="22"/>
      <c r="E149" s="104">
        <v>32</v>
      </c>
      <c r="F149" s="27" t="s">
        <v>636</v>
      </c>
      <c r="G149" s="156"/>
      <c r="H149" s="66">
        <f>anneks[[#This Row],[Count]]*anneks[[#This Row],[Conv. Fact.]]</f>
        <v>0</v>
      </c>
      <c r="I149" s="116">
        <v>1199.5</v>
      </c>
      <c r="J149" s="81"/>
      <c r="K149" s="81"/>
      <c r="L149" s="7">
        <f>SUMIF('LCA Data'!$B$2:$B$169,"="&amp;anneks[[#This Row],[LCA Category]],'LCA Data'!$F$2:$F$169)</f>
        <v>0</v>
      </c>
      <c r="M149" s="79">
        <f>anneks[[#This Row],[kg-CO2 Eqv. per kg]]*anneks[[#This Row],[Eff. Mass (kg)]]</f>
        <v>0</v>
      </c>
    </row>
    <row r="150" spans="1:13">
      <c r="A150" s="10">
        <v>86604</v>
      </c>
      <c r="B150" s="24" t="s">
        <v>1804</v>
      </c>
      <c r="C150" s="22"/>
      <c r="D150" s="22"/>
      <c r="E150" s="78">
        <v>2</v>
      </c>
      <c r="F150" s="31" t="s">
        <v>633</v>
      </c>
      <c r="G150" s="156">
        <v>5</v>
      </c>
      <c r="H150" s="66">
        <f>anneks[[#This Row],[Count]]*anneks[[#This Row],[Conv. Fact.]]</f>
        <v>10</v>
      </c>
      <c r="I150" s="117">
        <v>1182.0999999999999</v>
      </c>
      <c r="J150" s="75">
        <v>39083</v>
      </c>
      <c r="K150" s="75">
        <v>39447</v>
      </c>
      <c r="L150" s="7">
        <f>SUMIF('LCA Data'!$B$2:$B$169,"="&amp;anneks[[#This Row],[LCA Category]],'LCA Data'!$F$2:$F$169)</f>
        <v>0</v>
      </c>
      <c r="M150" s="79">
        <f>anneks[[#This Row],[kg-CO2 Eqv. per kg]]*anneks[[#This Row],[Eff. Mass (kg)]]</f>
        <v>0</v>
      </c>
    </row>
    <row r="151" spans="1:13">
      <c r="A151" s="10">
        <v>17150</v>
      </c>
      <c r="B151" s="24" t="s">
        <v>1470</v>
      </c>
      <c r="C151" s="22"/>
      <c r="D151" s="22"/>
      <c r="E151" s="78">
        <v>27</v>
      </c>
      <c r="F151" s="31" t="s">
        <v>633</v>
      </c>
      <c r="G151" s="156">
        <v>1</v>
      </c>
      <c r="H151" s="66">
        <f>anneks[[#This Row],[Count]]*anneks[[#This Row],[Conv. Fact.]]</f>
        <v>27</v>
      </c>
      <c r="I151" s="117">
        <v>1173.2</v>
      </c>
      <c r="J151" s="75">
        <v>39083</v>
      </c>
      <c r="K151" s="75">
        <v>39447</v>
      </c>
      <c r="L151" s="7">
        <f>SUMIF('LCA Data'!$B$2:$B$169,"="&amp;anneks[[#This Row],[LCA Category]],'LCA Data'!$F$2:$F$169)</f>
        <v>0</v>
      </c>
      <c r="M151" s="79">
        <f>anneks[[#This Row],[kg-CO2 Eqv. per kg]]*anneks[[#This Row],[Eff. Mass (kg)]]</f>
        <v>0</v>
      </c>
    </row>
    <row r="152" spans="1:13">
      <c r="A152" s="22">
        <v>5116</v>
      </c>
      <c r="B152" s="24" t="s">
        <v>768</v>
      </c>
      <c r="C152" s="22"/>
      <c r="D152" s="22"/>
      <c r="E152" s="104">
        <v>14.2</v>
      </c>
      <c r="F152" s="27" t="s">
        <v>637</v>
      </c>
      <c r="G152" s="156">
        <v>1</v>
      </c>
      <c r="H152" s="66">
        <f>anneks[[#This Row],[Count]]*anneks[[#This Row],[Conv. Fact.]]</f>
        <v>14.2</v>
      </c>
      <c r="I152" s="116">
        <v>1171.5</v>
      </c>
      <c r="J152" s="75">
        <v>39083</v>
      </c>
      <c r="K152" s="75">
        <v>39447</v>
      </c>
      <c r="L152" s="7">
        <f>SUMIF('LCA Data'!$B$2:$B$169,"="&amp;anneks[[#This Row],[LCA Category]],'LCA Data'!$F$2:$F$169)</f>
        <v>0</v>
      </c>
      <c r="M152" s="79">
        <f>anneks[[#This Row],[kg-CO2 Eqv. per kg]]*anneks[[#This Row],[Eff. Mass (kg)]]</f>
        <v>0</v>
      </c>
    </row>
    <row r="153" spans="1:13">
      <c r="A153" s="63">
        <v>186.2</v>
      </c>
      <c r="B153" s="46" t="s">
        <v>67</v>
      </c>
      <c r="C153" s="46"/>
      <c r="D153" s="46"/>
      <c r="E153" s="78">
        <v>70</v>
      </c>
      <c r="F153" s="31" t="s">
        <v>651</v>
      </c>
      <c r="G153" s="158"/>
      <c r="H153" s="78">
        <f>anneks[[#This Row],[Count]]*anneks[[#This Row],[Conv. Fact.]]</f>
        <v>0</v>
      </c>
      <c r="I153" s="117">
        <v>1165.8499999999999</v>
      </c>
      <c r="J153" s="75">
        <v>39083</v>
      </c>
      <c r="K153" s="75">
        <v>39447</v>
      </c>
      <c r="L153" s="7">
        <f>SUMIF('LCA Data'!$B$2:$B$169,"="&amp;anneks[[#This Row],[LCA Category]],'LCA Data'!$F$2:$F$169)</f>
        <v>0</v>
      </c>
      <c r="M153" s="49">
        <f>anneks[[#This Row],[kg-CO2 Eqv. per kg]]*anneks[[#This Row],[Eff. Mass (kg)]]</f>
        <v>0</v>
      </c>
    </row>
    <row r="154" spans="1:13">
      <c r="A154" s="10">
        <v>59487</v>
      </c>
      <c r="B154" s="24" t="s">
        <v>1642</v>
      </c>
      <c r="C154" s="22"/>
      <c r="D154" s="22"/>
      <c r="E154" s="78">
        <v>29</v>
      </c>
      <c r="F154" s="31" t="s">
        <v>639</v>
      </c>
      <c r="G154" s="156">
        <v>0.38500000000000001</v>
      </c>
      <c r="H154" s="66">
        <f>anneks[[#This Row],[Count]]*anneks[[#This Row],[Conv. Fact.]]</f>
        <v>11.165000000000001</v>
      </c>
      <c r="I154" s="117">
        <v>1164.3499999999999</v>
      </c>
      <c r="J154" s="75">
        <v>39083</v>
      </c>
      <c r="K154" s="75">
        <v>39447</v>
      </c>
      <c r="L154" s="7">
        <f>SUMIF('LCA Data'!$B$2:$B$169,"="&amp;anneks[[#This Row],[LCA Category]],'LCA Data'!$F$2:$F$169)</f>
        <v>0</v>
      </c>
      <c r="M154" s="79">
        <f>anneks[[#This Row],[kg-CO2 Eqv. per kg]]*anneks[[#This Row],[Eff. Mass (kg)]]</f>
        <v>0</v>
      </c>
    </row>
    <row r="155" spans="1:13">
      <c r="A155" s="10">
        <v>95020</v>
      </c>
      <c r="B155" s="24" t="s">
        <v>1922</v>
      </c>
      <c r="C155" s="22"/>
      <c r="D155" s="22"/>
      <c r="E155" s="78">
        <v>8</v>
      </c>
      <c r="F155" s="31" t="s">
        <v>643</v>
      </c>
      <c r="G155" s="156">
        <v>2.5</v>
      </c>
      <c r="H155" s="66">
        <f>anneks[[#This Row],[Count]]*anneks[[#This Row],[Conv. Fact.]]</f>
        <v>20</v>
      </c>
      <c r="I155" s="117">
        <v>1157.3599999999999</v>
      </c>
      <c r="J155" s="75">
        <v>39083</v>
      </c>
      <c r="K155" s="75">
        <v>39447</v>
      </c>
      <c r="L155" s="7">
        <f>SUMIF('LCA Data'!$B$2:$B$169,"="&amp;anneks[[#This Row],[LCA Category]],'LCA Data'!$F$2:$F$169)</f>
        <v>0</v>
      </c>
      <c r="M155" s="79">
        <f>anneks[[#This Row],[kg-CO2 Eqv. per kg]]*anneks[[#This Row],[Eff. Mass (kg)]]</f>
        <v>0</v>
      </c>
    </row>
    <row r="156" spans="1:13">
      <c r="A156" s="22">
        <v>3590</v>
      </c>
      <c r="B156" s="24" t="s">
        <v>744</v>
      </c>
      <c r="C156" s="22"/>
      <c r="D156" s="22"/>
      <c r="E156" s="104">
        <v>34.5</v>
      </c>
      <c r="F156" s="27" t="s">
        <v>637</v>
      </c>
      <c r="G156" s="156">
        <v>1</v>
      </c>
      <c r="H156" s="66">
        <f>anneks[[#This Row],[Count]]*anneks[[#This Row],[Conv. Fact.]]</f>
        <v>34.5</v>
      </c>
      <c r="I156" s="116">
        <v>1134.25</v>
      </c>
      <c r="J156" s="75">
        <v>39083</v>
      </c>
      <c r="K156" s="75">
        <v>39447</v>
      </c>
      <c r="L156" s="7">
        <f>SUMIF('LCA Data'!$B$2:$B$169,"="&amp;anneks[[#This Row],[LCA Category]],'LCA Data'!$F$2:$F$169)</f>
        <v>0</v>
      </c>
      <c r="M156" s="79">
        <f>anneks[[#This Row],[kg-CO2 Eqv. per kg]]*anneks[[#This Row],[Eff. Mass (kg)]]</f>
        <v>0</v>
      </c>
    </row>
    <row r="157" spans="1:13">
      <c r="A157" s="10">
        <v>96873</v>
      </c>
      <c r="B157" s="24" t="s">
        <v>1954</v>
      </c>
      <c r="C157" s="22"/>
      <c r="D157" s="22"/>
      <c r="E157" s="78">
        <v>6</v>
      </c>
      <c r="F157" s="31" t="s">
        <v>638</v>
      </c>
      <c r="G157" s="156">
        <v>7.2</v>
      </c>
      <c r="H157" s="66">
        <f>anneks[[#This Row],[Count]]*anneks[[#This Row],[Conv. Fact.]]</f>
        <v>43.2</v>
      </c>
      <c r="I157" s="117">
        <v>1132.98</v>
      </c>
      <c r="J157" s="75">
        <v>39083</v>
      </c>
      <c r="K157" s="75">
        <v>39447</v>
      </c>
      <c r="L157" s="7">
        <f>SUMIF('LCA Data'!$B$2:$B$169,"="&amp;anneks[[#This Row],[LCA Category]],'LCA Data'!$F$2:$F$169)</f>
        <v>0</v>
      </c>
      <c r="M157" s="79">
        <f>anneks[[#This Row],[kg-CO2 Eqv. per kg]]*anneks[[#This Row],[Eff. Mass (kg)]]</f>
        <v>0</v>
      </c>
    </row>
    <row r="158" spans="1:13">
      <c r="A158" s="10">
        <v>82439</v>
      </c>
      <c r="B158" s="24" t="s">
        <v>1783</v>
      </c>
      <c r="C158" s="22"/>
      <c r="D158" s="22"/>
      <c r="E158" s="78">
        <v>4</v>
      </c>
      <c r="F158" s="31" t="s">
        <v>638</v>
      </c>
      <c r="G158" s="156"/>
      <c r="H158" s="66">
        <f>anneks[[#This Row],[Count]]*anneks[[#This Row],[Conv. Fact.]]</f>
        <v>0</v>
      </c>
      <c r="I158" s="117">
        <v>1112.9000000000001</v>
      </c>
      <c r="J158" s="75">
        <v>39083</v>
      </c>
      <c r="K158" s="75">
        <v>39447</v>
      </c>
      <c r="L158" s="7">
        <f>SUMIF('LCA Data'!$B$2:$B$169,"="&amp;anneks[[#This Row],[LCA Category]],'LCA Data'!$F$2:$F$169)</f>
        <v>0</v>
      </c>
      <c r="M158" s="79">
        <f>anneks[[#This Row],[kg-CO2 Eqv. per kg]]*anneks[[#This Row],[Eff. Mass (kg)]]</f>
        <v>0</v>
      </c>
    </row>
    <row r="159" spans="1:13">
      <c r="A159" s="63">
        <v>36.200000000000003</v>
      </c>
      <c r="B159" s="46" t="s">
        <v>692</v>
      </c>
      <c r="C159" s="46"/>
      <c r="D159" s="46"/>
      <c r="E159" s="78">
        <v>78</v>
      </c>
      <c r="F159" s="31" t="s">
        <v>655</v>
      </c>
      <c r="G159" s="158"/>
      <c r="H159" s="78">
        <f>anneks[[#This Row],[Count]]*anneks[[#This Row],[Conv. Fact.]]</f>
        <v>0</v>
      </c>
      <c r="I159" s="117">
        <v>1111.5</v>
      </c>
      <c r="J159" s="75">
        <v>39083</v>
      </c>
      <c r="K159" s="75">
        <v>39447</v>
      </c>
      <c r="L159" s="7">
        <f>SUMIF('LCA Data'!$B$2:$B$169,"="&amp;anneks[[#This Row],[LCA Category]],'LCA Data'!$F$2:$F$169)</f>
        <v>0</v>
      </c>
      <c r="M159" s="49">
        <f>anneks[[#This Row],[kg-CO2 Eqv. per kg]]*anneks[[#This Row],[Eff. Mass (kg)]]</f>
        <v>0</v>
      </c>
    </row>
    <row r="160" spans="1:13">
      <c r="A160" s="63">
        <v>87.2</v>
      </c>
      <c r="B160" s="46" t="s">
        <v>142</v>
      </c>
      <c r="C160" s="46"/>
      <c r="D160" s="46"/>
      <c r="E160" s="78">
        <v>21</v>
      </c>
      <c r="F160" s="31" t="s">
        <v>655</v>
      </c>
      <c r="G160" s="158"/>
      <c r="H160" s="78">
        <f>anneks[[#This Row],[Count]]*anneks[[#This Row],[Conv. Fact.]]</f>
        <v>0</v>
      </c>
      <c r="I160" s="117">
        <v>1050</v>
      </c>
      <c r="J160" s="75">
        <v>39083</v>
      </c>
      <c r="K160" s="75">
        <v>39447</v>
      </c>
      <c r="L160" s="7">
        <f>SUMIF('LCA Data'!$B$2:$B$169,"="&amp;anneks[[#This Row],[LCA Category]],'LCA Data'!$F$2:$F$169)</f>
        <v>0</v>
      </c>
      <c r="M160" s="49">
        <f>anneks[[#This Row],[kg-CO2 Eqv. per kg]]*anneks[[#This Row],[Eff. Mass (kg)]]</f>
        <v>0</v>
      </c>
    </row>
    <row r="161" spans="1:13">
      <c r="A161" s="10">
        <v>66060</v>
      </c>
      <c r="B161" s="24" t="s">
        <v>1683</v>
      </c>
      <c r="C161" s="22"/>
      <c r="D161" s="22"/>
      <c r="E161" s="78">
        <v>4</v>
      </c>
      <c r="F161" s="31" t="s">
        <v>643</v>
      </c>
      <c r="G161" s="156"/>
      <c r="H161" s="66">
        <f>anneks[[#This Row],[Count]]*anneks[[#This Row],[Conv. Fact.]]</f>
        <v>0</v>
      </c>
      <c r="I161" s="117">
        <v>1048.56</v>
      </c>
      <c r="J161" s="75">
        <v>39083</v>
      </c>
      <c r="K161" s="75">
        <v>39447</v>
      </c>
      <c r="L161" s="7">
        <f>SUMIF('LCA Data'!$B$2:$B$169,"="&amp;anneks[[#This Row],[LCA Category]],'LCA Data'!$F$2:$F$169)</f>
        <v>0</v>
      </c>
      <c r="M161" s="79">
        <f>anneks[[#This Row],[kg-CO2 Eqv. per kg]]*anneks[[#This Row],[Eff. Mass (kg)]]</f>
        <v>0</v>
      </c>
    </row>
    <row r="162" spans="1:13">
      <c r="A162" s="22">
        <v>3010</v>
      </c>
      <c r="B162" s="22" t="s">
        <v>185</v>
      </c>
      <c r="C162" s="22"/>
      <c r="D162" s="22"/>
      <c r="E162" s="66">
        <v>10.58</v>
      </c>
      <c r="F162" s="65" t="s">
        <v>667</v>
      </c>
      <c r="G162" s="156"/>
      <c r="H162" s="66">
        <f>anneks[[#This Row],[Count]]*anneks[[#This Row],[Conv. Fact.]]</f>
        <v>0</v>
      </c>
      <c r="I162" s="120">
        <v>1047.42</v>
      </c>
      <c r="J162" s="75">
        <v>39083</v>
      </c>
      <c r="K162" s="75">
        <v>39447</v>
      </c>
      <c r="L162" s="7">
        <f>SUMIF('LCA Data'!$B$2:$B$169,"="&amp;anneks[[#This Row],[LCA Category]],'LCA Data'!$F$2:$F$169)</f>
        <v>0</v>
      </c>
      <c r="M162" s="79">
        <f>anneks[[#This Row],[kg-CO2 Eqv. per kg]]*anneks[[#This Row],[Eff. Mass (kg)]]</f>
        <v>0</v>
      </c>
    </row>
    <row r="163" spans="1:13">
      <c r="A163" s="22">
        <v>7010</v>
      </c>
      <c r="B163" s="24" t="s">
        <v>780</v>
      </c>
      <c r="C163" s="22"/>
      <c r="D163" s="22"/>
      <c r="E163" s="104">
        <v>23.4</v>
      </c>
      <c r="F163" s="27" t="s">
        <v>637</v>
      </c>
      <c r="G163" s="156">
        <v>1</v>
      </c>
      <c r="H163" s="66">
        <f>anneks[[#This Row],[Count]]*anneks[[#This Row],[Conv. Fact.]]</f>
        <v>23.4</v>
      </c>
      <c r="I163" s="116">
        <v>1041.3</v>
      </c>
      <c r="J163" s="75">
        <v>39083</v>
      </c>
      <c r="K163" s="75">
        <v>39447</v>
      </c>
      <c r="L163" s="7">
        <f>SUMIF('LCA Data'!$B$2:$B$169,"="&amp;anneks[[#This Row],[LCA Category]],'LCA Data'!$F$2:$F$169)</f>
        <v>0</v>
      </c>
      <c r="M163" s="79">
        <f>anneks[[#This Row],[kg-CO2 Eqv. per kg]]*anneks[[#This Row],[Eff. Mass (kg)]]</f>
        <v>0</v>
      </c>
    </row>
    <row r="164" spans="1:13">
      <c r="A164" s="10">
        <v>93977</v>
      </c>
      <c r="B164" s="24" t="s">
        <v>1892</v>
      </c>
      <c r="C164" s="22"/>
      <c r="D164" s="22"/>
      <c r="E164" s="78">
        <v>4</v>
      </c>
      <c r="F164" s="31" t="s">
        <v>638</v>
      </c>
      <c r="G164" s="156">
        <v>5</v>
      </c>
      <c r="H164" s="66">
        <f>anneks[[#This Row],[Count]]*anneks[[#This Row],[Conv. Fact.]]</f>
        <v>20</v>
      </c>
      <c r="I164" s="117">
        <v>1033.08</v>
      </c>
      <c r="J164" s="75">
        <v>39083</v>
      </c>
      <c r="K164" s="75">
        <v>39447</v>
      </c>
      <c r="L164" s="7">
        <f>SUMIF('LCA Data'!$B$2:$B$169,"="&amp;anneks[[#This Row],[LCA Category]],'LCA Data'!$F$2:$F$169)</f>
        <v>0</v>
      </c>
      <c r="M164" s="79">
        <f>anneks[[#This Row],[kg-CO2 Eqv. per kg]]*anneks[[#This Row],[Eff. Mass (kg)]]</f>
        <v>0</v>
      </c>
    </row>
    <row r="165" spans="1:13">
      <c r="A165" s="10">
        <v>40780</v>
      </c>
      <c r="B165" s="24" t="s">
        <v>1560</v>
      </c>
      <c r="C165" s="22"/>
      <c r="D165" s="22"/>
      <c r="E165" s="78">
        <v>11</v>
      </c>
      <c r="F165" s="31" t="s">
        <v>639</v>
      </c>
      <c r="G165" s="156">
        <v>4</v>
      </c>
      <c r="H165" s="66">
        <f>anneks[[#This Row],[Count]]*anneks[[#This Row],[Conv. Fact.]]</f>
        <v>44</v>
      </c>
      <c r="I165" s="117">
        <v>1017.71</v>
      </c>
      <c r="J165" s="75">
        <v>39083</v>
      </c>
      <c r="K165" s="75">
        <v>39447</v>
      </c>
      <c r="L165" s="7">
        <f>SUMIF('LCA Data'!$B$2:$B$169,"="&amp;anneks[[#This Row],[LCA Category]],'LCA Data'!$F$2:$F$169)</f>
        <v>0</v>
      </c>
      <c r="M165" s="79">
        <f>anneks[[#This Row],[kg-CO2 Eqv. per kg]]*anneks[[#This Row],[Eff. Mass (kg)]]</f>
        <v>0</v>
      </c>
    </row>
    <row r="166" spans="1:13">
      <c r="A166" s="63">
        <v>90.2</v>
      </c>
      <c r="B166" s="46" t="s">
        <v>144</v>
      </c>
      <c r="C166" s="46"/>
      <c r="D166" s="46"/>
      <c r="E166" s="78">
        <v>140</v>
      </c>
      <c r="F166" s="31" t="s">
        <v>655</v>
      </c>
      <c r="G166" s="158"/>
      <c r="H166" s="78">
        <f>anneks[[#This Row],[Count]]*anneks[[#This Row],[Conv. Fact.]]</f>
        <v>0</v>
      </c>
      <c r="I166" s="117">
        <v>1013.5</v>
      </c>
      <c r="J166" s="75">
        <v>39083</v>
      </c>
      <c r="K166" s="75">
        <v>39447</v>
      </c>
      <c r="L166" s="7">
        <f>SUMIF('LCA Data'!$B$2:$B$169,"="&amp;anneks[[#This Row],[LCA Category]],'LCA Data'!$F$2:$F$169)</f>
        <v>0</v>
      </c>
      <c r="M166" s="49">
        <f>anneks[[#This Row],[kg-CO2 Eqv. per kg]]*anneks[[#This Row],[Eff. Mass (kg)]]</f>
        <v>0</v>
      </c>
    </row>
    <row r="167" spans="1:13">
      <c r="A167" s="10">
        <v>95165</v>
      </c>
      <c r="B167" s="24" t="s">
        <v>1932</v>
      </c>
      <c r="C167" s="22"/>
      <c r="D167" s="22"/>
      <c r="E167" s="78">
        <v>4</v>
      </c>
      <c r="F167" s="31" t="s">
        <v>638</v>
      </c>
      <c r="G167" s="156">
        <v>5</v>
      </c>
      <c r="H167" s="66">
        <f>anneks[[#This Row],[Count]]*anneks[[#This Row],[Conv. Fact.]]</f>
        <v>20</v>
      </c>
      <c r="I167" s="117">
        <v>1011.48</v>
      </c>
      <c r="J167" s="75">
        <v>39083</v>
      </c>
      <c r="K167" s="75">
        <v>39447</v>
      </c>
      <c r="L167" s="7">
        <f>SUMIF('LCA Data'!$B$2:$B$169,"="&amp;anneks[[#This Row],[LCA Category]],'LCA Data'!$F$2:$F$169)</f>
        <v>0</v>
      </c>
      <c r="M167" s="79">
        <f>anneks[[#This Row],[kg-CO2 Eqv. per kg]]*anneks[[#This Row],[Eff. Mass (kg)]]</f>
        <v>0</v>
      </c>
    </row>
    <row r="168" spans="1:13">
      <c r="A168" s="63">
        <v>192.3</v>
      </c>
      <c r="B168" s="46" t="s">
        <v>684</v>
      </c>
      <c r="C168" s="46"/>
      <c r="D168" s="46"/>
      <c r="E168" s="78">
        <v>67</v>
      </c>
      <c r="F168" s="31" t="s">
        <v>658</v>
      </c>
      <c r="G168" s="158"/>
      <c r="H168" s="78">
        <f>anneks[[#This Row],[Count]]*anneks[[#This Row],[Conv. Fact.]]</f>
        <v>0</v>
      </c>
      <c r="I168" s="117">
        <v>1005</v>
      </c>
      <c r="J168" s="75">
        <v>39083</v>
      </c>
      <c r="K168" s="75">
        <v>39447</v>
      </c>
      <c r="L168" s="7">
        <f>SUMIF('LCA Data'!$B$2:$B$169,"="&amp;anneks[[#This Row],[LCA Category]],'LCA Data'!$F$2:$F$169)</f>
        <v>0</v>
      </c>
      <c r="M168" s="49">
        <f>anneks[[#This Row],[kg-CO2 Eqv. per kg]]*anneks[[#This Row],[Eff. Mass (kg)]]</f>
        <v>0</v>
      </c>
    </row>
    <row r="169" spans="1:13">
      <c r="A169" s="23">
        <v>93804</v>
      </c>
      <c r="B169" s="24" t="s">
        <v>927</v>
      </c>
      <c r="C169" s="22"/>
      <c r="D169" s="22"/>
      <c r="E169" s="104">
        <v>3</v>
      </c>
      <c r="F169" s="29" t="s">
        <v>929</v>
      </c>
      <c r="G169" s="156">
        <v>6</v>
      </c>
      <c r="H169" s="66">
        <f>anneks[[#This Row],[Count]]*anneks[[#This Row],[Conv. Fact.]]</f>
        <v>18</v>
      </c>
      <c r="I169" s="116">
        <v>993.46</v>
      </c>
      <c r="J169" s="75">
        <v>39083</v>
      </c>
      <c r="K169" s="75">
        <v>39447</v>
      </c>
      <c r="L169" s="7">
        <f>SUMIF('LCA Data'!$B$2:$B$169,"="&amp;anneks[[#This Row],[LCA Category]],'LCA Data'!$F$2:$F$169)</f>
        <v>0</v>
      </c>
      <c r="M169" s="79">
        <f>anneks[[#This Row],[kg-CO2 Eqv. per kg]]*anneks[[#This Row],[Eff. Mass (kg)]]</f>
        <v>0</v>
      </c>
    </row>
    <row r="170" spans="1:13">
      <c r="A170" s="63">
        <v>69.2</v>
      </c>
      <c r="B170" s="46" t="s">
        <v>129</v>
      </c>
      <c r="C170" s="46"/>
      <c r="D170" s="46"/>
      <c r="E170" s="78">
        <v>165</v>
      </c>
      <c r="F170" s="31" t="s">
        <v>666</v>
      </c>
      <c r="G170" s="158"/>
      <c r="H170" s="78">
        <f>anneks[[#This Row],[Count]]*anneks[[#This Row],[Conv. Fact.]]</f>
        <v>0</v>
      </c>
      <c r="I170" s="117">
        <v>990</v>
      </c>
      <c r="J170" s="75">
        <v>39083</v>
      </c>
      <c r="K170" s="75">
        <v>39447</v>
      </c>
      <c r="L170" s="7">
        <f>SUMIF('LCA Data'!$B$2:$B$169,"="&amp;anneks[[#This Row],[LCA Category]],'LCA Data'!$F$2:$F$169)</f>
        <v>0</v>
      </c>
      <c r="M170" s="49">
        <f>anneks[[#This Row],[kg-CO2 Eqv. per kg]]*anneks[[#This Row],[Eff. Mass (kg)]]</f>
        <v>0</v>
      </c>
    </row>
    <row r="171" spans="1:13">
      <c r="A171" s="22">
        <v>4540</v>
      </c>
      <c r="B171" s="24" t="s">
        <v>759</v>
      </c>
      <c r="C171" s="22"/>
      <c r="D171" s="22"/>
      <c r="E171" s="104">
        <v>16.899999999999999</v>
      </c>
      <c r="F171" s="27" t="s">
        <v>637</v>
      </c>
      <c r="G171" s="156">
        <v>1</v>
      </c>
      <c r="H171" s="66">
        <f>anneks[[#This Row],[Count]]*anneks[[#This Row],[Conv. Fact.]]</f>
        <v>16.899999999999999</v>
      </c>
      <c r="I171" s="116">
        <v>982.15</v>
      </c>
      <c r="J171" s="75">
        <v>39083</v>
      </c>
      <c r="K171" s="75">
        <v>39447</v>
      </c>
      <c r="L171" s="7">
        <f>SUMIF('LCA Data'!$B$2:$B$169,"="&amp;anneks[[#This Row],[LCA Category]],'LCA Data'!$F$2:$F$169)</f>
        <v>0</v>
      </c>
      <c r="M171" s="79">
        <f>anneks[[#This Row],[kg-CO2 Eqv. per kg]]*anneks[[#This Row],[Eff. Mass (kg)]]</f>
        <v>0</v>
      </c>
    </row>
    <row r="172" spans="1:13">
      <c r="A172" s="10">
        <v>36133</v>
      </c>
      <c r="B172" s="24" t="s">
        <v>1532</v>
      </c>
      <c r="C172" s="22"/>
      <c r="D172" s="22"/>
      <c r="E172" s="78">
        <v>10</v>
      </c>
      <c r="F172" s="31" t="s">
        <v>633</v>
      </c>
      <c r="G172" s="156">
        <v>1.7</v>
      </c>
      <c r="H172" s="66">
        <f>anneks[[#This Row],[Count]]*anneks[[#This Row],[Conv. Fact.]]</f>
        <v>17</v>
      </c>
      <c r="I172" s="117">
        <v>979.54</v>
      </c>
      <c r="J172" s="75">
        <v>39083</v>
      </c>
      <c r="K172" s="75">
        <v>39447</v>
      </c>
      <c r="L172" s="7">
        <f>SUMIF('LCA Data'!$B$2:$B$169,"="&amp;anneks[[#This Row],[LCA Category]],'LCA Data'!$F$2:$F$169)</f>
        <v>0</v>
      </c>
      <c r="M172" s="79">
        <f>anneks[[#This Row],[kg-CO2 Eqv. per kg]]*anneks[[#This Row],[Eff. Mass (kg)]]</f>
        <v>0</v>
      </c>
    </row>
    <row r="173" spans="1:13">
      <c r="A173" s="22">
        <v>9380</v>
      </c>
      <c r="B173" s="24" t="s">
        <v>850</v>
      </c>
      <c r="C173" s="22"/>
      <c r="D173" s="22"/>
      <c r="E173" s="104">
        <v>25</v>
      </c>
      <c r="F173" s="27" t="s">
        <v>637</v>
      </c>
      <c r="G173" s="156">
        <v>1</v>
      </c>
      <c r="H173" s="66">
        <f>anneks[[#This Row],[Count]]*anneks[[#This Row],[Conv. Fact.]]</f>
        <v>25</v>
      </c>
      <c r="I173" s="116">
        <v>975</v>
      </c>
      <c r="J173" s="75">
        <v>39083</v>
      </c>
      <c r="K173" s="75">
        <v>39447</v>
      </c>
      <c r="L173" s="7">
        <f>SUMIF('LCA Data'!$B$2:$B$169,"="&amp;anneks[[#This Row],[LCA Category]],'LCA Data'!$F$2:$F$169)</f>
        <v>0</v>
      </c>
      <c r="M173" s="79">
        <f>anneks[[#This Row],[kg-CO2 Eqv. per kg]]*anneks[[#This Row],[Eff. Mass (kg)]]</f>
        <v>0</v>
      </c>
    </row>
    <row r="174" spans="1:13">
      <c r="A174" s="22">
        <v>6530</v>
      </c>
      <c r="B174" s="24" t="s">
        <v>774</v>
      </c>
      <c r="C174" s="22"/>
      <c r="D174" s="22"/>
      <c r="E174" s="104">
        <v>24</v>
      </c>
      <c r="F174" s="27" t="s">
        <v>637</v>
      </c>
      <c r="G174" s="156">
        <v>1</v>
      </c>
      <c r="H174" s="66">
        <f>anneks[[#This Row],[Count]]*anneks[[#This Row],[Conv. Fact.]]</f>
        <v>24</v>
      </c>
      <c r="I174" s="116">
        <v>948</v>
      </c>
      <c r="J174" s="75">
        <v>39083</v>
      </c>
      <c r="K174" s="75">
        <v>39447</v>
      </c>
      <c r="L174" s="7">
        <f>SUMIF('LCA Data'!$B$2:$B$169,"="&amp;anneks[[#This Row],[LCA Category]],'LCA Data'!$F$2:$F$169)</f>
        <v>0</v>
      </c>
      <c r="M174" s="79">
        <f>anneks[[#This Row],[kg-CO2 Eqv. per kg]]*anneks[[#This Row],[Eff. Mass (kg)]]</f>
        <v>0</v>
      </c>
    </row>
    <row r="175" spans="1:13">
      <c r="A175" s="22">
        <v>9230</v>
      </c>
      <c r="B175" s="24" t="s">
        <v>845</v>
      </c>
      <c r="C175" s="22"/>
      <c r="D175" s="22"/>
      <c r="E175" s="104">
        <v>49</v>
      </c>
      <c r="F175" s="27" t="s">
        <v>637</v>
      </c>
      <c r="G175" s="156">
        <v>1</v>
      </c>
      <c r="H175" s="66">
        <f>anneks[[#This Row],[Count]]*anneks[[#This Row],[Conv. Fact.]]</f>
        <v>49</v>
      </c>
      <c r="I175" s="116">
        <v>943.25</v>
      </c>
      <c r="J175" s="75">
        <v>39083</v>
      </c>
      <c r="K175" s="75">
        <v>39447</v>
      </c>
      <c r="L175" s="7">
        <f>SUMIF('LCA Data'!$B$2:$B$169,"="&amp;anneks[[#This Row],[LCA Category]],'LCA Data'!$F$2:$F$169)</f>
        <v>0</v>
      </c>
      <c r="M175" s="79">
        <f>anneks[[#This Row],[kg-CO2 Eqv. per kg]]*anneks[[#This Row],[Eff. Mass (kg)]]</f>
        <v>0</v>
      </c>
    </row>
    <row r="176" spans="1:13">
      <c r="A176" s="10">
        <v>15025</v>
      </c>
      <c r="B176" s="24" t="s">
        <v>1452</v>
      </c>
      <c r="C176" s="22"/>
      <c r="D176" s="22"/>
      <c r="E176" s="78">
        <v>20</v>
      </c>
      <c r="F176" s="31" t="s">
        <v>632</v>
      </c>
      <c r="G176" s="156">
        <v>1</v>
      </c>
      <c r="H176" s="66">
        <f>anneks[[#This Row],[Count]]*anneks[[#This Row],[Conv. Fact.]]</f>
        <v>20</v>
      </c>
      <c r="I176" s="117">
        <v>926.84</v>
      </c>
      <c r="J176" s="75">
        <v>39083</v>
      </c>
      <c r="K176" s="75">
        <v>39447</v>
      </c>
      <c r="L176" s="7">
        <f>SUMIF('LCA Data'!$B$2:$B$169,"="&amp;anneks[[#This Row],[LCA Category]],'LCA Data'!$F$2:$F$169)</f>
        <v>0</v>
      </c>
      <c r="M176" s="79">
        <f>anneks[[#This Row],[kg-CO2 Eqv. per kg]]*anneks[[#This Row],[Eff. Mass (kg)]]</f>
        <v>0</v>
      </c>
    </row>
    <row r="177" spans="1:13">
      <c r="A177" s="10">
        <v>48130</v>
      </c>
      <c r="B177" s="24" t="s">
        <v>1562</v>
      </c>
      <c r="C177" s="22"/>
      <c r="D177" s="22"/>
      <c r="E177" s="78">
        <v>11</v>
      </c>
      <c r="F177" s="31" t="s">
        <v>639</v>
      </c>
      <c r="G177" s="156">
        <v>1.73</v>
      </c>
      <c r="H177" s="66">
        <f>anneks[[#This Row],[Count]]*anneks[[#This Row],[Conv. Fact.]]</f>
        <v>19.03</v>
      </c>
      <c r="I177" s="117">
        <v>904.52</v>
      </c>
      <c r="J177" s="75">
        <v>39083</v>
      </c>
      <c r="K177" s="75">
        <v>39447</v>
      </c>
      <c r="L177" s="7">
        <f>SUMIF('LCA Data'!$B$2:$B$169,"="&amp;anneks[[#This Row],[LCA Category]],'LCA Data'!$F$2:$F$169)</f>
        <v>0</v>
      </c>
      <c r="M177" s="79">
        <f>anneks[[#This Row],[kg-CO2 Eqv. per kg]]*anneks[[#This Row],[Eff. Mass (kg)]]</f>
        <v>0</v>
      </c>
    </row>
    <row r="178" spans="1:13">
      <c r="A178" s="10">
        <v>36121</v>
      </c>
      <c r="B178" s="24" t="s">
        <v>1531</v>
      </c>
      <c r="C178" s="22"/>
      <c r="D178" s="22"/>
      <c r="E178" s="78">
        <v>84</v>
      </c>
      <c r="F178" s="31" t="s">
        <v>631</v>
      </c>
      <c r="G178" s="156">
        <v>0.18</v>
      </c>
      <c r="H178" s="66">
        <f>anneks[[#This Row],[Count]]*anneks[[#This Row],[Conv. Fact.]]</f>
        <v>15.12</v>
      </c>
      <c r="I178" s="117">
        <v>900.66</v>
      </c>
      <c r="J178" s="75">
        <v>39083</v>
      </c>
      <c r="K178" s="75">
        <v>39447</v>
      </c>
      <c r="L178" s="7">
        <f>SUMIF('LCA Data'!$B$2:$B$169,"="&amp;anneks[[#This Row],[LCA Category]],'LCA Data'!$F$2:$F$169)</f>
        <v>0</v>
      </c>
      <c r="M178" s="79">
        <f>anneks[[#This Row],[kg-CO2 Eqv. per kg]]*anneks[[#This Row],[Eff. Mass (kg)]]</f>
        <v>0</v>
      </c>
    </row>
    <row r="179" spans="1:13">
      <c r="A179" s="22">
        <v>6010</v>
      </c>
      <c r="B179" s="24" t="s">
        <v>888</v>
      </c>
      <c r="C179" s="22"/>
      <c r="D179" s="22"/>
      <c r="E179" s="104">
        <v>18.7</v>
      </c>
      <c r="F179" s="27" t="s">
        <v>637</v>
      </c>
      <c r="G179" s="156">
        <v>1</v>
      </c>
      <c r="H179" s="66">
        <f>anneks[[#This Row],[Count]]*anneks[[#This Row],[Conv. Fact.]]</f>
        <v>18.7</v>
      </c>
      <c r="I179" s="116">
        <v>888.25</v>
      </c>
      <c r="J179" s="75">
        <v>39083</v>
      </c>
      <c r="K179" s="75">
        <v>39447</v>
      </c>
      <c r="L179" s="7">
        <f>SUMIF('LCA Data'!$B$2:$B$169,"="&amp;anneks[[#This Row],[LCA Category]],'LCA Data'!$F$2:$F$169)</f>
        <v>0</v>
      </c>
      <c r="M179" s="79">
        <f>anneks[[#This Row],[kg-CO2 Eqv. per kg]]*anneks[[#This Row],[Eff. Mass (kg)]]</f>
        <v>0</v>
      </c>
    </row>
    <row r="180" spans="1:13">
      <c r="A180" s="10">
        <v>86640</v>
      </c>
      <c r="B180" s="24" t="s">
        <v>1808</v>
      </c>
      <c r="C180" s="22"/>
      <c r="D180" s="22"/>
      <c r="E180" s="78">
        <v>2</v>
      </c>
      <c r="F180" s="31" t="s">
        <v>633</v>
      </c>
      <c r="G180" s="156">
        <v>3</v>
      </c>
      <c r="H180" s="66">
        <f>anneks[[#This Row],[Count]]*anneks[[#This Row],[Conv. Fact.]]</f>
        <v>6</v>
      </c>
      <c r="I180" s="117">
        <v>883.23</v>
      </c>
      <c r="J180" s="75">
        <v>39083</v>
      </c>
      <c r="K180" s="75">
        <v>39447</v>
      </c>
      <c r="L180" s="7">
        <f>SUMIF('LCA Data'!$B$2:$B$169,"="&amp;anneks[[#This Row],[LCA Category]],'LCA Data'!$F$2:$F$169)</f>
        <v>0</v>
      </c>
      <c r="M180" s="79">
        <f>anneks[[#This Row],[kg-CO2 Eqv. per kg]]*anneks[[#This Row],[Eff. Mass (kg)]]</f>
        <v>0</v>
      </c>
    </row>
    <row r="181" spans="1:13">
      <c r="A181" s="63">
        <v>130.19999999999999</v>
      </c>
      <c r="B181" s="46" t="s">
        <v>40</v>
      </c>
      <c r="C181" s="46"/>
      <c r="D181" s="46"/>
      <c r="E181" s="78">
        <v>45</v>
      </c>
      <c r="F181" s="31" t="s">
        <v>655</v>
      </c>
      <c r="G181" s="158"/>
      <c r="H181" s="78">
        <f>anneks[[#This Row],[Count]]*anneks[[#This Row],[Conv. Fact.]]</f>
        <v>0</v>
      </c>
      <c r="I181" s="117">
        <v>882.5</v>
      </c>
      <c r="J181" s="75">
        <v>39083</v>
      </c>
      <c r="K181" s="75">
        <v>39447</v>
      </c>
      <c r="L181" s="7">
        <f>SUMIF('LCA Data'!$B$2:$B$169,"="&amp;anneks[[#This Row],[LCA Category]],'LCA Data'!$F$2:$F$169)</f>
        <v>0</v>
      </c>
      <c r="M181" s="49">
        <f>anneks[[#This Row],[kg-CO2 Eqv. per kg]]*anneks[[#This Row],[Eff. Mass (kg)]]</f>
        <v>0</v>
      </c>
    </row>
    <row r="182" spans="1:13">
      <c r="A182" s="10">
        <v>32052</v>
      </c>
      <c r="B182" s="24" t="s">
        <v>1513</v>
      </c>
      <c r="C182" s="22"/>
      <c r="D182" s="22"/>
      <c r="E182" s="78">
        <v>11</v>
      </c>
      <c r="F182" s="31" t="s">
        <v>639</v>
      </c>
      <c r="G182" s="156">
        <v>4.2</v>
      </c>
      <c r="H182" s="66">
        <f>anneks[[#This Row],[Count]]*anneks[[#This Row],[Conv. Fact.]]</f>
        <v>46.2</v>
      </c>
      <c r="I182" s="117">
        <v>878.47</v>
      </c>
      <c r="J182" s="75">
        <v>39083</v>
      </c>
      <c r="K182" s="75">
        <v>39447</v>
      </c>
      <c r="L182" s="7">
        <f>SUMIF('LCA Data'!$B$2:$B$169,"="&amp;anneks[[#This Row],[LCA Category]],'LCA Data'!$F$2:$F$169)</f>
        <v>0</v>
      </c>
      <c r="M182" s="79">
        <f>anneks[[#This Row],[kg-CO2 Eqv. per kg]]*anneks[[#This Row],[Eff. Mass (kg)]]</f>
        <v>0</v>
      </c>
    </row>
    <row r="183" spans="1:13">
      <c r="A183" s="10">
        <v>14137</v>
      </c>
      <c r="B183" s="24" t="s">
        <v>1445</v>
      </c>
      <c r="C183" s="22"/>
      <c r="D183" s="22"/>
      <c r="E183" s="78">
        <v>7</v>
      </c>
      <c r="F183" s="31" t="s">
        <v>637</v>
      </c>
      <c r="G183" s="156">
        <v>1</v>
      </c>
      <c r="H183" s="66">
        <f>anneks[[#This Row],[Count]]*anneks[[#This Row],[Conv. Fact.]]</f>
        <v>7</v>
      </c>
      <c r="I183" s="117">
        <v>848.47</v>
      </c>
      <c r="J183" s="75">
        <v>39083</v>
      </c>
      <c r="K183" s="75">
        <v>39447</v>
      </c>
      <c r="L183" s="7">
        <f>SUMIF('LCA Data'!$B$2:$B$169,"="&amp;anneks[[#This Row],[LCA Category]],'LCA Data'!$F$2:$F$169)</f>
        <v>0</v>
      </c>
      <c r="M183" s="79">
        <f>anneks[[#This Row],[kg-CO2 Eqv. per kg]]*anneks[[#This Row],[Eff. Mass (kg)]]</f>
        <v>0</v>
      </c>
    </row>
    <row r="184" spans="1:13">
      <c r="A184" s="10">
        <v>55120</v>
      </c>
      <c r="B184" s="24" t="s">
        <v>1611</v>
      </c>
      <c r="C184" s="22"/>
      <c r="D184" s="22"/>
      <c r="E184" s="78">
        <v>62</v>
      </c>
      <c r="F184" s="31" t="s">
        <v>643</v>
      </c>
      <c r="G184" s="156">
        <v>0.5</v>
      </c>
      <c r="H184" s="66">
        <f>anneks[[#This Row],[Count]]*anneks[[#This Row],[Conv. Fact.]]</f>
        <v>31</v>
      </c>
      <c r="I184" s="117">
        <v>836.82</v>
      </c>
      <c r="J184" s="75">
        <v>39083</v>
      </c>
      <c r="K184" s="75">
        <v>39447</v>
      </c>
      <c r="L184" s="7">
        <f>SUMIF('LCA Data'!$B$2:$B$169,"="&amp;anneks[[#This Row],[LCA Category]],'LCA Data'!$F$2:$F$169)</f>
        <v>0</v>
      </c>
      <c r="M184" s="79">
        <f>anneks[[#This Row],[kg-CO2 Eqv. per kg]]*anneks[[#This Row],[Eff. Mass (kg)]]</f>
        <v>0</v>
      </c>
    </row>
    <row r="185" spans="1:13">
      <c r="A185" s="10">
        <v>62029</v>
      </c>
      <c r="B185" s="24" t="s">
        <v>1650</v>
      </c>
      <c r="C185" s="22"/>
      <c r="D185" s="22"/>
      <c r="E185" s="78">
        <v>7</v>
      </c>
      <c r="F185" s="31" t="s">
        <v>643</v>
      </c>
      <c r="G185" s="156">
        <v>1</v>
      </c>
      <c r="H185" s="66">
        <f>anneks[[#This Row],[Count]]*anneks[[#This Row],[Conv. Fact.]]</f>
        <v>7</v>
      </c>
      <c r="I185" s="117">
        <v>835.38</v>
      </c>
      <c r="J185" s="75">
        <v>39083</v>
      </c>
      <c r="K185" s="75">
        <v>39447</v>
      </c>
      <c r="L185" s="7">
        <f>SUMIF('LCA Data'!$B$2:$B$169,"="&amp;anneks[[#This Row],[LCA Category]],'LCA Data'!$F$2:$F$169)</f>
        <v>0</v>
      </c>
      <c r="M185" s="79">
        <f>anneks[[#This Row],[kg-CO2 Eqv. per kg]]*anneks[[#This Row],[Eff. Mass (kg)]]</f>
        <v>0</v>
      </c>
    </row>
    <row r="186" spans="1:13">
      <c r="A186" s="22">
        <v>5113</v>
      </c>
      <c r="B186" s="24" t="s">
        <v>767</v>
      </c>
      <c r="C186" s="22"/>
      <c r="D186" s="22"/>
      <c r="E186" s="104">
        <v>12.82</v>
      </c>
      <c r="F186" s="27" t="s">
        <v>637</v>
      </c>
      <c r="G186" s="156">
        <v>1</v>
      </c>
      <c r="H186" s="66">
        <f>anneks[[#This Row],[Count]]*anneks[[#This Row],[Conv. Fact.]]</f>
        <v>12.82</v>
      </c>
      <c r="I186" s="116">
        <v>829.89</v>
      </c>
      <c r="J186" s="75">
        <v>39083</v>
      </c>
      <c r="K186" s="75">
        <v>39447</v>
      </c>
      <c r="L186" s="7">
        <f>SUMIF('LCA Data'!$B$2:$B$169,"="&amp;anneks[[#This Row],[LCA Category]],'LCA Data'!$F$2:$F$169)</f>
        <v>0</v>
      </c>
      <c r="M186" s="79">
        <f>anneks[[#This Row],[kg-CO2 Eqv. per kg]]*anneks[[#This Row],[Eff. Mass (kg)]]</f>
        <v>0</v>
      </c>
    </row>
    <row r="187" spans="1:13">
      <c r="A187" s="10" t="s">
        <v>226</v>
      </c>
      <c r="B187" s="24" t="s">
        <v>2003</v>
      </c>
      <c r="C187" s="22"/>
      <c r="D187" s="22"/>
      <c r="E187" s="78">
        <v>4</v>
      </c>
      <c r="F187" s="31" t="s">
        <v>638</v>
      </c>
      <c r="G187" s="156"/>
      <c r="H187" s="66">
        <f>anneks[[#This Row],[Count]]*anneks[[#This Row],[Conv. Fact.]]</f>
        <v>0</v>
      </c>
      <c r="I187" s="117">
        <v>828.75</v>
      </c>
      <c r="J187" s="75">
        <v>39083</v>
      </c>
      <c r="K187" s="75">
        <v>39447</v>
      </c>
      <c r="L187" s="7">
        <f>SUMIF('LCA Data'!$B$2:$B$169,"="&amp;anneks[[#This Row],[LCA Category]],'LCA Data'!$F$2:$F$169)</f>
        <v>0</v>
      </c>
      <c r="M187" s="79">
        <f>anneks[[#This Row],[kg-CO2 Eqv. per kg]]*anneks[[#This Row],[Eff. Mass (kg)]]</f>
        <v>0</v>
      </c>
    </row>
    <row r="188" spans="1:13">
      <c r="A188" s="63">
        <v>5.0999999999999996</v>
      </c>
      <c r="B188" s="46" t="s">
        <v>123</v>
      </c>
      <c r="C188" s="46"/>
      <c r="D188" s="46"/>
      <c r="E188" s="78">
        <v>6</v>
      </c>
      <c r="F188" s="31" t="s">
        <v>650</v>
      </c>
      <c r="G188" s="158"/>
      <c r="H188" s="78">
        <f>anneks[[#This Row],[Count]]*anneks[[#This Row],[Conv. Fact.]]</f>
        <v>0</v>
      </c>
      <c r="I188" s="117">
        <v>819</v>
      </c>
      <c r="J188" s="75">
        <v>39083</v>
      </c>
      <c r="K188" s="75">
        <v>39447</v>
      </c>
      <c r="L188" s="7">
        <f>SUMIF('LCA Data'!$B$2:$B$169,"="&amp;anneks[[#This Row],[LCA Category]],'LCA Data'!$F$2:$F$169)</f>
        <v>0</v>
      </c>
      <c r="M188" s="49">
        <f>anneks[[#This Row],[kg-CO2 Eqv. per kg]]*anneks[[#This Row],[Eff. Mass (kg)]]</f>
        <v>0</v>
      </c>
    </row>
    <row r="189" spans="1:13">
      <c r="A189" s="10">
        <v>97836</v>
      </c>
      <c r="B189" s="24" t="s">
        <v>1961</v>
      </c>
      <c r="C189" s="22"/>
      <c r="D189" s="22"/>
      <c r="E189" s="78">
        <v>6</v>
      </c>
      <c r="F189" s="31" t="s">
        <v>634</v>
      </c>
      <c r="G189" s="156"/>
      <c r="H189" s="66">
        <f>anneks[[#This Row],[Count]]*anneks[[#This Row],[Conv. Fact.]]</f>
        <v>0</v>
      </c>
      <c r="I189" s="117">
        <v>818.04</v>
      </c>
      <c r="J189" s="75">
        <v>39083</v>
      </c>
      <c r="K189" s="75">
        <v>39447</v>
      </c>
      <c r="L189" s="7">
        <f>SUMIF('LCA Data'!$B$2:$B$169,"="&amp;anneks[[#This Row],[LCA Category]],'LCA Data'!$F$2:$F$169)</f>
        <v>0</v>
      </c>
      <c r="M189" s="79">
        <f>anneks[[#This Row],[kg-CO2 Eqv. per kg]]*anneks[[#This Row],[Eff. Mass (kg)]]</f>
        <v>0</v>
      </c>
    </row>
    <row r="190" spans="1:13">
      <c r="A190" s="63">
        <v>75.3</v>
      </c>
      <c r="B190" s="46" t="s">
        <v>133</v>
      </c>
      <c r="C190" s="46"/>
      <c r="D190" s="46"/>
      <c r="E190" s="78">
        <v>42.6</v>
      </c>
      <c r="F190" s="31" t="s">
        <v>652</v>
      </c>
      <c r="G190" s="158">
        <v>1</v>
      </c>
      <c r="H190" s="78">
        <f>anneks[[#This Row],[Count]]*anneks[[#This Row],[Conv. Fact.]]</f>
        <v>42.6</v>
      </c>
      <c r="I190" s="117">
        <v>812.9</v>
      </c>
      <c r="J190" s="75">
        <v>39083</v>
      </c>
      <c r="K190" s="75">
        <v>39447</v>
      </c>
      <c r="L190" s="7">
        <f>SUMIF('LCA Data'!$B$2:$B$169,"="&amp;anneks[[#This Row],[LCA Category]],'LCA Data'!$F$2:$F$169)</f>
        <v>0</v>
      </c>
      <c r="M190" s="49">
        <f>anneks[[#This Row],[kg-CO2 Eqv. per kg]]*anneks[[#This Row],[Eff. Mass (kg)]]</f>
        <v>0</v>
      </c>
    </row>
    <row r="191" spans="1:13">
      <c r="A191" s="10">
        <v>94031</v>
      </c>
      <c r="B191" s="24" t="s">
        <v>1900</v>
      </c>
      <c r="C191" s="22"/>
      <c r="D191" s="22"/>
      <c r="E191" s="78">
        <v>8</v>
      </c>
      <c r="F191" s="31" t="s">
        <v>643</v>
      </c>
      <c r="G191" s="156">
        <v>2.5</v>
      </c>
      <c r="H191" s="66">
        <f>anneks[[#This Row],[Count]]*anneks[[#This Row],[Conv. Fact.]]</f>
        <v>20</v>
      </c>
      <c r="I191" s="117">
        <v>807.39</v>
      </c>
      <c r="J191" s="75">
        <v>39083</v>
      </c>
      <c r="K191" s="75">
        <v>39447</v>
      </c>
      <c r="L191" s="7">
        <f>SUMIF('LCA Data'!$B$2:$B$169,"="&amp;anneks[[#This Row],[LCA Category]],'LCA Data'!$F$2:$F$169)</f>
        <v>0</v>
      </c>
      <c r="M191" s="79">
        <f>anneks[[#This Row],[kg-CO2 Eqv. per kg]]*anneks[[#This Row],[Eff. Mass (kg)]]</f>
        <v>0</v>
      </c>
    </row>
    <row r="192" spans="1:13">
      <c r="A192" s="10">
        <v>93858</v>
      </c>
      <c r="B192" s="24" t="s">
        <v>1886</v>
      </c>
      <c r="C192" s="22"/>
      <c r="D192" s="22"/>
      <c r="E192" s="78">
        <v>6.6</v>
      </c>
      <c r="F192" s="31" t="s">
        <v>637</v>
      </c>
      <c r="G192" s="156">
        <v>1</v>
      </c>
      <c r="H192" s="66">
        <f>anneks[[#This Row],[Count]]*anneks[[#This Row],[Conv. Fact.]]</f>
        <v>6.6</v>
      </c>
      <c r="I192" s="117">
        <v>798.02</v>
      </c>
      <c r="J192" s="75">
        <v>39083</v>
      </c>
      <c r="K192" s="75">
        <v>39447</v>
      </c>
      <c r="L192" s="7">
        <f>SUMIF('LCA Data'!$B$2:$B$169,"="&amp;anneks[[#This Row],[LCA Category]],'LCA Data'!$F$2:$F$169)</f>
        <v>0</v>
      </c>
      <c r="M192" s="79">
        <f>anneks[[#This Row],[kg-CO2 Eqv. per kg]]*anneks[[#This Row],[Eff. Mass (kg)]]</f>
        <v>0</v>
      </c>
    </row>
    <row r="193" spans="1:13">
      <c r="A193" s="10">
        <v>65991</v>
      </c>
      <c r="B193" s="24" t="s">
        <v>1671</v>
      </c>
      <c r="C193" s="22"/>
      <c r="D193" s="22"/>
      <c r="E193" s="78">
        <v>10</v>
      </c>
      <c r="F193" s="31" t="s">
        <v>643</v>
      </c>
      <c r="G193" s="156">
        <v>0.25</v>
      </c>
      <c r="H193" s="66">
        <f>anneks[[#This Row],[Count]]*anneks[[#This Row],[Conv. Fact.]]</f>
        <v>2.5</v>
      </c>
      <c r="I193" s="117">
        <v>795.17</v>
      </c>
      <c r="J193" s="75">
        <v>39083</v>
      </c>
      <c r="K193" s="75">
        <v>39447</v>
      </c>
      <c r="L193" s="7">
        <f>SUMIF('LCA Data'!$B$2:$B$169,"="&amp;anneks[[#This Row],[LCA Category]],'LCA Data'!$F$2:$F$169)</f>
        <v>0</v>
      </c>
      <c r="M193" s="79">
        <f>anneks[[#This Row],[kg-CO2 Eqv. per kg]]*anneks[[#This Row],[Eff. Mass (kg)]]</f>
        <v>0</v>
      </c>
    </row>
    <row r="194" spans="1:13">
      <c r="A194" s="10">
        <v>86576</v>
      </c>
      <c r="B194" s="24" t="s">
        <v>1799</v>
      </c>
      <c r="C194" s="22"/>
      <c r="D194" s="22"/>
      <c r="E194" s="78">
        <v>2</v>
      </c>
      <c r="F194" s="31" t="s">
        <v>633</v>
      </c>
      <c r="G194" s="156">
        <v>5</v>
      </c>
      <c r="H194" s="66">
        <f>anneks[[#This Row],[Count]]*anneks[[#This Row],[Conv. Fact.]]</f>
        <v>10</v>
      </c>
      <c r="I194" s="117">
        <v>793.64</v>
      </c>
      <c r="J194" s="75">
        <v>39083</v>
      </c>
      <c r="K194" s="75">
        <v>39447</v>
      </c>
      <c r="L194" s="7">
        <f>SUMIF('LCA Data'!$B$2:$B$169,"="&amp;anneks[[#This Row],[LCA Category]],'LCA Data'!$F$2:$F$169)</f>
        <v>0</v>
      </c>
      <c r="M194" s="79">
        <f>anneks[[#This Row],[kg-CO2 Eqv. per kg]]*anneks[[#This Row],[Eff. Mass (kg)]]</f>
        <v>0</v>
      </c>
    </row>
    <row r="195" spans="1:13">
      <c r="A195" s="22">
        <v>1300</v>
      </c>
      <c r="B195" s="22" t="s">
        <v>157</v>
      </c>
      <c r="C195" s="22"/>
      <c r="D195" s="22"/>
      <c r="E195" s="66">
        <v>4</v>
      </c>
      <c r="F195" s="65" t="s">
        <v>667</v>
      </c>
      <c r="G195" s="156"/>
      <c r="H195" s="66">
        <f>anneks[[#This Row],[Count]]*anneks[[#This Row],[Conv. Fact.]]</f>
        <v>0</v>
      </c>
      <c r="I195" s="120">
        <v>780</v>
      </c>
      <c r="J195" s="75">
        <v>39083</v>
      </c>
      <c r="K195" s="75">
        <v>39447</v>
      </c>
      <c r="L195" s="7">
        <f>SUMIF('LCA Data'!$B$2:$B$169,"="&amp;anneks[[#This Row],[LCA Category]],'LCA Data'!$F$2:$F$169)</f>
        <v>0</v>
      </c>
      <c r="M195" s="79">
        <f>anneks[[#This Row],[kg-CO2 Eqv. per kg]]*anneks[[#This Row],[Eff. Mass (kg)]]</f>
        <v>0</v>
      </c>
    </row>
    <row r="196" spans="1:13">
      <c r="A196" s="10">
        <v>66057</v>
      </c>
      <c r="B196" s="24" t="s">
        <v>1681</v>
      </c>
      <c r="C196" s="22"/>
      <c r="D196" s="22"/>
      <c r="E196" s="78">
        <v>48</v>
      </c>
      <c r="F196" s="31" t="s">
        <v>634</v>
      </c>
      <c r="G196" s="156"/>
      <c r="H196" s="66">
        <f>anneks[[#This Row],[Count]]*anneks[[#This Row],[Conv. Fact.]]</f>
        <v>0</v>
      </c>
      <c r="I196" s="117">
        <v>777.22</v>
      </c>
      <c r="J196" s="75">
        <v>39083</v>
      </c>
      <c r="K196" s="75">
        <v>39447</v>
      </c>
      <c r="L196" s="7">
        <f>SUMIF('LCA Data'!$B$2:$B$169,"="&amp;anneks[[#This Row],[LCA Category]],'LCA Data'!$F$2:$F$169)</f>
        <v>0</v>
      </c>
      <c r="M196" s="79">
        <f>anneks[[#This Row],[kg-CO2 Eqv. per kg]]*anneks[[#This Row],[Eff. Mass (kg)]]</f>
        <v>0</v>
      </c>
    </row>
    <row r="197" spans="1:13">
      <c r="A197" s="63">
        <v>100.2</v>
      </c>
      <c r="B197" s="46" t="s">
        <v>22</v>
      </c>
      <c r="C197" s="46"/>
      <c r="D197" s="46"/>
      <c r="E197" s="78">
        <v>94</v>
      </c>
      <c r="F197" s="31" t="s">
        <v>655</v>
      </c>
      <c r="G197" s="158"/>
      <c r="H197" s="78">
        <f>anneks[[#This Row],[Count]]*anneks[[#This Row],[Conv. Fact.]]</f>
        <v>0</v>
      </c>
      <c r="I197" s="117">
        <v>772.5</v>
      </c>
      <c r="J197" s="75">
        <v>39083</v>
      </c>
      <c r="K197" s="75">
        <v>39447</v>
      </c>
      <c r="L197" s="7">
        <f>SUMIF('LCA Data'!$B$2:$B$169,"="&amp;anneks[[#This Row],[LCA Category]],'LCA Data'!$F$2:$F$169)</f>
        <v>0</v>
      </c>
      <c r="M197" s="49">
        <f>anneks[[#This Row],[kg-CO2 Eqv. per kg]]*anneks[[#This Row],[Eff. Mass (kg)]]</f>
        <v>0</v>
      </c>
    </row>
    <row r="198" spans="1:13">
      <c r="A198" s="22">
        <v>8095</v>
      </c>
      <c r="B198" s="24" t="s">
        <v>907</v>
      </c>
      <c r="C198" s="22"/>
      <c r="D198" s="22"/>
      <c r="E198" s="104">
        <v>14.7</v>
      </c>
      <c r="F198" s="27" t="s">
        <v>637</v>
      </c>
      <c r="G198" s="156">
        <v>1</v>
      </c>
      <c r="H198" s="66">
        <f>anneks[[#This Row],[Count]]*anneks[[#This Row],[Conv. Fact.]]</f>
        <v>14.7</v>
      </c>
      <c r="I198" s="116">
        <v>771.75</v>
      </c>
      <c r="J198" s="75">
        <v>39083</v>
      </c>
      <c r="K198" s="75">
        <v>39447</v>
      </c>
      <c r="L198" s="7">
        <f>SUMIF('LCA Data'!$B$2:$B$169,"="&amp;anneks[[#This Row],[LCA Category]],'LCA Data'!$F$2:$F$169)</f>
        <v>0</v>
      </c>
      <c r="M198" s="79">
        <f>anneks[[#This Row],[kg-CO2 Eqv. per kg]]*anneks[[#This Row],[Eff. Mass (kg)]]</f>
        <v>0</v>
      </c>
    </row>
    <row r="199" spans="1:13">
      <c r="A199" s="10">
        <v>93967</v>
      </c>
      <c r="B199" s="24" t="s">
        <v>1890</v>
      </c>
      <c r="C199" s="22"/>
      <c r="D199" s="22"/>
      <c r="E199" s="78">
        <v>2</v>
      </c>
      <c r="F199" s="31" t="s">
        <v>638</v>
      </c>
      <c r="G199" s="156">
        <v>5</v>
      </c>
      <c r="H199" s="66">
        <f>anneks[[#This Row],[Count]]*anneks[[#This Row],[Conv. Fact.]]</f>
        <v>10</v>
      </c>
      <c r="I199" s="117">
        <v>765.93</v>
      </c>
      <c r="J199" s="75">
        <v>39083</v>
      </c>
      <c r="K199" s="75">
        <v>39447</v>
      </c>
      <c r="L199" s="7">
        <f>SUMIF('LCA Data'!$B$2:$B$169,"="&amp;anneks[[#This Row],[LCA Category]],'LCA Data'!$F$2:$F$169)</f>
        <v>0</v>
      </c>
      <c r="M199" s="79">
        <f>anneks[[#This Row],[kg-CO2 Eqv. per kg]]*anneks[[#This Row],[Eff. Mass (kg)]]</f>
        <v>0</v>
      </c>
    </row>
    <row r="200" spans="1:13">
      <c r="A200" s="22">
        <v>2530</v>
      </c>
      <c r="B200" s="22" t="s">
        <v>169</v>
      </c>
      <c r="C200" s="22"/>
      <c r="D200" s="22"/>
      <c r="E200" s="66">
        <v>20</v>
      </c>
      <c r="F200" s="65" t="s">
        <v>667</v>
      </c>
      <c r="G200" s="156"/>
      <c r="H200" s="66">
        <f>anneks[[#This Row],[Count]]*anneks[[#This Row],[Conv. Fact.]]</f>
        <v>0</v>
      </c>
      <c r="I200" s="120">
        <v>760</v>
      </c>
      <c r="J200" s="75">
        <v>39083</v>
      </c>
      <c r="K200" s="75">
        <v>39447</v>
      </c>
      <c r="L200" s="7">
        <f>SUMIF('LCA Data'!$B$2:$B$169,"="&amp;anneks[[#This Row],[LCA Category]],'LCA Data'!$F$2:$F$169)</f>
        <v>0</v>
      </c>
      <c r="M200" s="79">
        <f>anneks[[#This Row],[kg-CO2 Eqv. per kg]]*anneks[[#This Row],[Eff. Mass (kg)]]</f>
        <v>0</v>
      </c>
    </row>
    <row r="201" spans="1:13">
      <c r="A201" s="63">
        <v>102.2</v>
      </c>
      <c r="B201" s="46" t="s">
        <v>23</v>
      </c>
      <c r="C201" s="46"/>
      <c r="D201" s="46"/>
      <c r="E201" s="78">
        <v>19</v>
      </c>
      <c r="F201" s="31" t="s">
        <v>651</v>
      </c>
      <c r="G201" s="158"/>
      <c r="H201" s="78">
        <f>anneks[[#This Row],[Count]]*anneks[[#This Row],[Conv. Fact.]]</f>
        <v>0</v>
      </c>
      <c r="I201" s="117">
        <v>759</v>
      </c>
      <c r="J201" s="75">
        <v>39083</v>
      </c>
      <c r="K201" s="75">
        <v>39447</v>
      </c>
      <c r="L201" s="7">
        <f>SUMIF('LCA Data'!$B$2:$B$169,"="&amp;anneks[[#This Row],[LCA Category]],'LCA Data'!$F$2:$F$169)</f>
        <v>0</v>
      </c>
      <c r="M201" s="49">
        <f>anneks[[#This Row],[kg-CO2 Eqv. per kg]]*anneks[[#This Row],[Eff. Mass (kg)]]</f>
        <v>0</v>
      </c>
    </row>
    <row r="202" spans="1:13">
      <c r="A202" s="10">
        <v>66000</v>
      </c>
      <c r="B202" s="24" t="s">
        <v>1673</v>
      </c>
      <c r="C202" s="22"/>
      <c r="D202" s="22"/>
      <c r="E202" s="78">
        <v>22</v>
      </c>
      <c r="F202" s="31" t="s">
        <v>643</v>
      </c>
      <c r="G202" s="156">
        <v>1</v>
      </c>
      <c r="H202" s="66">
        <f>anneks[[#This Row],[Count]]*anneks[[#This Row],[Conv. Fact.]]</f>
        <v>22</v>
      </c>
      <c r="I202" s="117">
        <v>756.3</v>
      </c>
      <c r="J202" s="75">
        <v>39083</v>
      </c>
      <c r="K202" s="75">
        <v>39447</v>
      </c>
      <c r="L202" s="7">
        <f>SUMIF('LCA Data'!$B$2:$B$169,"="&amp;anneks[[#This Row],[LCA Category]],'LCA Data'!$F$2:$F$169)</f>
        <v>0</v>
      </c>
      <c r="M202" s="79">
        <f>anneks[[#This Row],[kg-CO2 Eqv. per kg]]*anneks[[#This Row],[Eff. Mass (kg)]]</f>
        <v>0</v>
      </c>
    </row>
    <row r="203" spans="1:13">
      <c r="A203" s="10">
        <v>13046</v>
      </c>
      <c r="B203" s="24" t="s">
        <v>1423</v>
      </c>
      <c r="C203" s="22"/>
      <c r="D203" s="22"/>
      <c r="E203" s="78">
        <v>6</v>
      </c>
      <c r="F203" s="31" t="s">
        <v>633</v>
      </c>
      <c r="G203" s="156">
        <v>5</v>
      </c>
      <c r="H203" s="66">
        <f>anneks[[#This Row],[Count]]*anneks[[#This Row],[Conv. Fact.]]</f>
        <v>30</v>
      </c>
      <c r="I203" s="117">
        <v>750.42</v>
      </c>
      <c r="J203" s="75">
        <v>39083</v>
      </c>
      <c r="K203" s="75">
        <v>39447</v>
      </c>
      <c r="L203" s="7">
        <f>SUMIF('LCA Data'!$B$2:$B$169,"="&amp;anneks[[#This Row],[LCA Category]],'LCA Data'!$F$2:$F$169)</f>
        <v>0</v>
      </c>
      <c r="M203" s="79">
        <f>anneks[[#This Row],[kg-CO2 Eqv. per kg]]*anneks[[#This Row],[Eff. Mass (kg)]]</f>
        <v>0</v>
      </c>
    </row>
    <row r="204" spans="1:13">
      <c r="A204" s="22">
        <v>7340</v>
      </c>
      <c r="B204" s="24" t="s">
        <v>793</v>
      </c>
      <c r="C204" s="22"/>
      <c r="D204" s="22"/>
      <c r="E204" s="104">
        <v>150</v>
      </c>
      <c r="F204" s="27" t="s">
        <v>636</v>
      </c>
      <c r="G204" s="156">
        <v>0.1</v>
      </c>
      <c r="H204" s="66">
        <f>anneks[[#This Row],[Count]]*anneks[[#This Row],[Conv. Fact.]]</f>
        <v>15</v>
      </c>
      <c r="I204" s="116">
        <v>750</v>
      </c>
      <c r="J204" s="81"/>
      <c r="K204" s="81"/>
      <c r="L204" s="7">
        <f>SUMIF('LCA Data'!$B$2:$B$169,"="&amp;anneks[[#This Row],[LCA Category]],'LCA Data'!$F$2:$F$169)</f>
        <v>0</v>
      </c>
      <c r="M204" s="79">
        <f>anneks[[#This Row],[kg-CO2 Eqv. per kg]]*anneks[[#This Row],[Eff. Mass (kg)]]</f>
        <v>0</v>
      </c>
    </row>
    <row r="205" spans="1:13">
      <c r="A205" s="10">
        <v>62131</v>
      </c>
      <c r="B205" s="24" t="s">
        <v>1656</v>
      </c>
      <c r="C205" s="22"/>
      <c r="D205" s="22"/>
      <c r="E205" s="78">
        <v>1</v>
      </c>
      <c r="F205" s="31" t="s">
        <v>643</v>
      </c>
      <c r="G205" s="156">
        <v>5</v>
      </c>
      <c r="H205" s="66">
        <f>anneks[[#This Row],[Count]]*anneks[[#This Row],[Conv. Fact.]]</f>
        <v>5</v>
      </c>
      <c r="I205" s="117">
        <v>747.87</v>
      </c>
      <c r="J205" s="75">
        <v>39083</v>
      </c>
      <c r="K205" s="75">
        <v>39447</v>
      </c>
      <c r="L205" s="7">
        <f>SUMIF('LCA Data'!$B$2:$B$169,"="&amp;anneks[[#This Row],[LCA Category]],'LCA Data'!$F$2:$F$169)</f>
        <v>0</v>
      </c>
      <c r="M205" s="79">
        <f>anneks[[#This Row],[kg-CO2 Eqv. per kg]]*anneks[[#This Row],[Eff. Mass (kg)]]</f>
        <v>0</v>
      </c>
    </row>
    <row r="206" spans="1:13">
      <c r="A206" s="10">
        <v>78130</v>
      </c>
      <c r="B206" s="24" t="s">
        <v>1778</v>
      </c>
      <c r="C206" s="22"/>
      <c r="D206" s="22"/>
      <c r="E206" s="78">
        <v>17</v>
      </c>
      <c r="F206" s="31" t="s">
        <v>639</v>
      </c>
      <c r="G206" s="156">
        <v>2</v>
      </c>
      <c r="H206" s="66">
        <f>anneks[[#This Row],[Count]]*anneks[[#This Row],[Conv. Fact.]]</f>
        <v>34</v>
      </c>
      <c r="I206" s="117">
        <v>747.04</v>
      </c>
      <c r="J206" s="75">
        <v>39083</v>
      </c>
      <c r="K206" s="75">
        <v>39447</v>
      </c>
      <c r="L206" s="7">
        <f>SUMIF('LCA Data'!$B$2:$B$169,"="&amp;anneks[[#This Row],[LCA Category]],'LCA Data'!$F$2:$F$169)</f>
        <v>0</v>
      </c>
      <c r="M206" s="79">
        <f>anneks[[#This Row],[kg-CO2 Eqv. per kg]]*anneks[[#This Row],[Eff. Mass (kg)]]</f>
        <v>0</v>
      </c>
    </row>
    <row r="207" spans="1:13">
      <c r="A207" s="10" t="s">
        <v>1392</v>
      </c>
      <c r="B207" s="24" t="s">
        <v>1983</v>
      </c>
      <c r="C207" s="22"/>
      <c r="D207" s="22"/>
      <c r="E207" s="78">
        <v>3</v>
      </c>
      <c r="F207" s="31" t="s">
        <v>638</v>
      </c>
      <c r="G207" s="156"/>
      <c r="H207" s="66">
        <f>anneks[[#This Row],[Count]]*anneks[[#This Row],[Conv. Fact.]]</f>
        <v>0</v>
      </c>
      <c r="I207" s="117">
        <v>744</v>
      </c>
      <c r="J207" s="75">
        <v>39083</v>
      </c>
      <c r="K207" s="75">
        <v>39447</v>
      </c>
      <c r="L207" s="7">
        <f>SUMIF('LCA Data'!$B$2:$B$169,"="&amp;anneks[[#This Row],[LCA Category]],'LCA Data'!$F$2:$F$169)</f>
        <v>0</v>
      </c>
      <c r="M207" s="79">
        <f>anneks[[#This Row],[kg-CO2 Eqv. per kg]]*anneks[[#This Row],[Eff. Mass (kg)]]</f>
        <v>0</v>
      </c>
    </row>
    <row r="208" spans="1:13">
      <c r="A208" s="10">
        <v>94043</v>
      </c>
      <c r="B208" s="24" t="s">
        <v>1901</v>
      </c>
      <c r="C208" s="22"/>
      <c r="D208" s="22"/>
      <c r="E208" s="78">
        <v>6</v>
      </c>
      <c r="F208" s="31" t="s">
        <v>643</v>
      </c>
      <c r="G208" s="156">
        <v>2.5</v>
      </c>
      <c r="H208" s="66">
        <f>anneks[[#This Row],[Count]]*anneks[[#This Row],[Conv. Fact.]]</f>
        <v>15</v>
      </c>
      <c r="I208" s="117">
        <v>741.03</v>
      </c>
      <c r="J208" s="75">
        <v>39083</v>
      </c>
      <c r="K208" s="75">
        <v>39447</v>
      </c>
      <c r="L208" s="7">
        <f>SUMIF('LCA Data'!$B$2:$B$169,"="&amp;anneks[[#This Row],[LCA Category]],'LCA Data'!$F$2:$F$169)</f>
        <v>0</v>
      </c>
      <c r="M208" s="79">
        <f>anneks[[#This Row],[kg-CO2 Eqv. per kg]]*anneks[[#This Row],[Eff. Mass (kg)]]</f>
        <v>0</v>
      </c>
    </row>
    <row r="209" spans="1:13">
      <c r="A209" s="10">
        <v>93054</v>
      </c>
      <c r="B209" s="24" t="s">
        <v>1862</v>
      </c>
      <c r="C209" s="22"/>
      <c r="D209" s="22"/>
      <c r="E209" s="78">
        <v>6</v>
      </c>
      <c r="F209" s="31" t="s">
        <v>643</v>
      </c>
      <c r="G209" s="156">
        <v>2</v>
      </c>
      <c r="H209" s="66">
        <f>anneks[[#This Row],[Count]]*anneks[[#This Row],[Conv. Fact.]]</f>
        <v>12</v>
      </c>
      <c r="I209" s="117">
        <v>740.76</v>
      </c>
      <c r="J209" s="75">
        <v>39083</v>
      </c>
      <c r="K209" s="75">
        <v>39447</v>
      </c>
      <c r="L209" s="7">
        <f>SUMIF('LCA Data'!$B$2:$B$169,"="&amp;anneks[[#This Row],[LCA Category]],'LCA Data'!$F$2:$F$169)</f>
        <v>0</v>
      </c>
      <c r="M209" s="79">
        <f>anneks[[#This Row],[kg-CO2 Eqv. per kg]]*anneks[[#This Row],[Eff. Mass (kg)]]</f>
        <v>0</v>
      </c>
    </row>
    <row r="210" spans="1:13">
      <c r="A210" s="10">
        <v>53306</v>
      </c>
      <c r="B210" s="24" t="s">
        <v>1595</v>
      </c>
      <c r="C210" s="22"/>
      <c r="D210" s="22"/>
      <c r="E210" s="78">
        <v>24</v>
      </c>
      <c r="F210" s="31" t="s">
        <v>647</v>
      </c>
      <c r="G210" s="156"/>
      <c r="H210" s="66">
        <f>anneks[[#This Row],[Count]]*anneks[[#This Row],[Conv. Fact.]]</f>
        <v>0</v>
      </c>
      <c r="I210" s="117">
        <v>738.48</v>
      </c>
      <c r="J210" s="75">
        <v>39083</v>
      </c>
      <c r="K210" s="75">
        <v>39447</v>
      </c>
      <c r="L210" s="7">
        <f>SUMIF('LCA Data'!$B$2:$B$169,"="&amp;anneks[[#This Row],[LCA Category]],'LCA Data'!$F$2:$F$169)</f>
        <v>0</v>
      </c>
      <c r="M210" s="79">
        <f>anneks[[#This Row],[kg-CO2 Eqv. per kg]]*anneks[[#This Row],[Eff. Mass (kg)]]</f>
        <v>0</v>
      </c>
    </row>
    <row r="211" spans="1:13">
      <c r="A211" s="22">
        <v>8153</v>
      </c>
      <c r="B211" s="24" t="s">
        <v>821</v>
      </c>
      <c r="C211" s="22"/>
      <c r="D211" s="22"/>
      <c r="E211" s="104">
        <v>25</v>
      </c>
      <c r="F211" s="27" t="s">
        <v>637</v>
      </c>
      <c r="G211" s="156">
        <v>1</v>
      </c>
      <c r="H211" s="66">
        <f>anneks[[#This Row],[Count]]*anneks[[#This Row],[Conv. Fact.]]</f>
        <v>25</v>
      </c>
      <c r="I211" s="116">
        <v>736.95</v>
      </c>
      <c r="J211" s="75">
        <v>39083</v>
      </c>
      <c r="K211" s="75">
        <v>39447</v>
      </c>
      <c r="L211" s="7">
        <f>SUMIF('LCA Data'!$B$2:$B$169,"="&amp;anneks[[#This Row],[LCA Category]],'LCA Data'!$F$2:$F$169)</f>
        <v>0</v>
      </c>
      <c r="M211" s="79">
        <f>anneks[[#This Row],[kg-CO2 Eqv. per kg]]*anneks[[#This Row],[Eff. Mass (kg)]]</f>
        <v>0</v>
      </c>
    </row>
    <row r="212" spans="1:13">
      <c r="A212" s="63">
        <v>161.19999999999999</v>
      </c>
      <c r="B212" s="46" t="s">
        <v>679</v>
      </c>
      <c r="C212" s="46"/>
      <c r="D212" s="46"/>
      <c r="E212" s="78">
        <v>37</v>
      </c>
      <c r="F212" s="31" t="s">
        <v>657</v>
      </c>
      <c r="G212" s="158"/>
      <c r="H212" s="78">
        <f>anneks[[#This Row],[Count]]*anneks[[#This Row],[Conv. Fact.]]</f>
        <v>0</v>
      </c>
      <c r="I212" s="117">
        <v>727</v>
      </c>
      <c r="J212" s="75">
        <v>39083</v>
      </c>
      <c r="K212" s="75">
        <v>39447</v>
      </c>
      <c r="L212" s="7">
        <f>SUMIF('LCA Data'!$B$2:$B$169,"="&amp;anneks[[#This Row],[LCA Category]],'LCA Data'!$F$2:$F$169)</f>
        <v>0</v>
      </c>
      <c r="M212" s="49">
        <f>anneks[[#This Row],[kg-CO2 Eqv. per kg]]*anneks[[#This Row],[Eff. Mass (kg)]]</f>
        <v>0</v>
      </c>
    </row>
    <row r="213" spans="1:13">
      <c r="A213" s="22">
        <v>6020</v>
      </c>
      <c r="B213" s="24" t="s">
        <v>889</v>
      </c>
      <c r="C213" s="22"/>
      <c r="D213" s="22"/>
      <c r="E213" s="104">
        <v>15.3</v>
      </c>
      <c r="F213" s="27" t="s">
        <v>637</v>
      </c>
      <c r="G213" s="156">
        <v>1</v>
      </c>
      <c r="H213" s="66">
        <f>anneks[[#This Row],[Count]]*anneks[[#This Row],[Conv. Fact.]]</f>
        <v>15.3</v>
      </c>
      <c r="I213" s="116">
        <v>726.75</v>
      </c>
      <c r="J213" s="75">
        <v>39083</v>
      </c>
      <c r="K213" s="75">
        <v>39447</v>
      </c>
      <c r="L213" s="7">
        <f>SUMIF('LCA Data'!$B$2:$B$169,"="&amp;anneks[[#This Row],[LCA Category]],'LCA Data'!$F$2:$F$169)</f>
        <v>0</v>
      </c>
      <c r="M213" s="79">
        <f>anneks[[#This Row],[kg-CO2 Eqv. per kg]]*anneks[[#This Row],[Eff. Mass (kg)]]</f>
        <v>0</v>
      </c>
    </row>
    <row r="214" spans="1:13">
      <c r="A214" s="10">
        <v>95239</v>
      </c>
      <c r="B214" s="24" t="s">
        <v>1935</v>
      </c>
      <c r="C214" s="22"/>
      <c r="D214" s="22"/>
      <c r="E214" s="78">
        <v>2</v>
      </c>
      <c r="F214" s="31" t="s">
        <v>638</v>
      </c>
      <c r="G214" s="156">
        <v>5.5</v>
      </c>
      <c r="H214" s="66">
        <f>anneks[[#This Row],[Count]]*anneks[[#This Row],[Conv. Fact.]]</f>
        <v>11</v>
      </c>
      <c r="I214" s="117">
        <v>722.92</v>
      </c>
      <c r="J214" s="75">
        <v>39083</v>
      </c>
      <c r="K214" s="75">
        <v>39447</v>
      </c>
      <c r="L214" s="7">
        <f>SUMIF('LCA Data'!$B$2:$B$169,"="&amp;anneks[[#This Row],[LCA Category]],'LCA Data'!$F$2:$F$169)</f>
        <v>0</v>
      </c>
      <c r="M214" s="79">
        <f>anneks[[#This Row],[kg-CO2 Eqv. per kg]]*anneks[[#This Row],[Eff. Mass (kg)]]</f>
        <v>0</v>
      </c>
    </row>
    <row r="215" spans="1:13">
      <c r="A215" s="22">
        <v>4150</v>
      </c>
      <c r="B215" s="24" t="s">
        <v>883</v>
      </c>
      <c r="C215" s="22"/>
      <c r="D215" s="22"/>
      <c r="E215" s="104">
        <v>28.3</v>
      </c>
      <c r="F215" s="27" t="s">
        <v>637</v>
      </c>
      <c r="G215" s="156">
        <v>1</v>
      </c>
      <c r="H215" s="66">
        <f>anneks[[#This Row],[Count]]*anneks[[#This Row],[Conv. Fact.]]</f>
        <v>28.3</v>
      </c>
      <c r="I215" s="116">
        <v>721.65</v>
      </c>
      <c r="J215" s="75">
        <v>39083</v>
      </c>
      <c r="K215" s="75">
        <v>39447</v>
      </c>
      <c r="L215" s="7">
        <f>SUMIF('LCA Data'!$B$2:$B$169,"="&amp;anneks[[#This Row],[LCA Category]],'LCA Data'!$F$2:$F$169)</f>
        <v>0</v>
      </c>
      <c r="M215" s="79">
        <f>anneks[[#This Row],[kg-CO2 Eqv. per kg]]*anneks[[#This Row],[Eff. Mass (kg)]]</f>
        <v>0</v>
      </c>
    </row>
    <row r="216" spans="1:13">
      <c r="A216" s="22">
        <v>9210</v>
      </c>
      <c r="B216" s="24" t="s">
        <v>844</v>
      </c>
      <c r="C216" s="22"/>
      <c r="D216" s="22"/>
      <c r="E216" s="104">
        <v>24</v>
      </c>
      <c r="F216" s="27" t="s">
        <v>637</v>
      </c>
      <c r="G216" s="156">
        <v>1</v>
      </c>
      <c r="H216" s="66">
        <f>anneks[[#This Row],[Count]]*anneks[[#This Row],[Conv. Fact.]]</f>
        <v>24</v>
      </c>
      <c r="I216" s="116">
        <v>720</v>
      </c>
      <c r="J216" s="75">
        <v>39083</v>
      </c>
      <c r="K216" s="75">
        <v>39447</v>
      </c>
      <c r="L216" s="7">
        <f>SUMIF('LCA Data'!$B$2:$B$169,"="&amp;anneks[[#This Row],[LCA Category]],'LCA Data'!$F$2:$F$169)</f>
        <v>0</v>
      </c>
      <c r="M216" s="79">
        <f>anneks[[#This Row],[kg-CO2 Eqv. per kg]]*anneks[[#This Row],[Eff. Mass (kg)]]</f>
        <v>0</v>
      </c>
    </row>
    <row r="217" spans="1:13">
      <c r="A217" s="22">
        <v>1940</v>
      </c>
      <c r="B217" s="22" t="s">
        <v>165</v>
      </c>
      <c r="C217" s="22"/>
      <c r="D217" s="22"/>
      <c r="E217" s="66">
        <v>8</v>
      </c>
      <c r="F217" s="65" t="s">
        <v>667</v>
      </c>
      <c r="G217" s="156"/>
      <c r="H217" s="66">
        <f>anneks[[#This Row],[Count]]*anneks[[#This Row],[Conv. Fact.]]</f>
        <v>0</v>
      </c>
      <c r="I217" s="120">
        <v>720</v>
      </c>
      <c r="J217" s="75">
        <v>39083</v>
      </c>
      <c r="K217" s="75">
        <v>39447</v>
      </c>
      <c r="L217" s="7">
        <f>SUMIF('LCA Data'!$B$2:$B$169,"="&amp;anneks[[#This Row],[LCA Category]],'LCA Data'!$F$2:$F$169)</f>
        <v>0</v>
      </c>
      <c r="M217" s="79">
        <f>anneks[[#This Row],[kg-CO2 Eqv. per kg]]*anneks[[#This Row],[Eff. Mass (kg)]]</f>
        <v>0</v>
      </c>
    </row>
    <row r="218" spans="1:13">
      <c r="A218" s="10">
        <v>91101</v>
      </c>
      <c r="B218" s="24" t="s">
        <v>1837</v>
      </c>
      <c r="C218" s="22"/>
      <c r="D218" s="22"/>
      <c r="E218" s="78">
        <v>19</v>
      </c>
      <c r="F218" s="31" t="s">
        <v>643</v>
      </c>
      <c r="G218" s="156">
        <v>1.6</v>
      </c>
      <c r="H218" s="66">
        <f>anneks[[#This Row],[Count]]*anneks[[#This Row],[Conv. Fact.]]</f>
        <v>30.400000000000002</v>
      </c>
      <c r="I218" s="117">
        <v>718.67</v>
      </c>
      <c r="J218" s="75">
        <v>39083</v>
      </c>
      <c r="K218" s="75">
        <v>39447</v>
      </c>
      <c r="L218" s="7">
        <f>SUMIF('LCA Data'!$B$2:$B$169,"="&amp;anneks[[#This Row],[LCA Category]],'LCA Data'!$F$2:$F$169)</f>
        <v>0</v>
      </c>
      <c r="M218" s="79">
        <f>anneks[[#This Row],[kg-CO2 Eqv. per kg]]*anneks[[#This Row],[Eff. Mass (kg)]]</f>
        <v>0</v>
      </c>
    </row>
    <row r="219" spans="1:13">
      <c r="A219" s="63">
        <v>133.19999999999999</v>
      </c>
      <c r="B219" s="46" t="s">
        <v>43</v>
      </c>
      <c r="C219" s="46"/>
      <c r="D219" s="46"/>
      <c r="E219" s="78">
        <v>51</v>
      </c>
      <c r="F219" s="31" t="s">
        <v>655</v>
      </c>
      <c r="G219" s="158"/>
      <c r="H219" s="78">
        <f>anneks[[#This Row],[Count]]*anneks[[#This Row],[Conv. Fact.]]</f>
        <v>0</v>
      </c>
      <c r="I219" s="117">
        <v>716</v>
      </c>
      <c r="J219" s="75">
        <v>39083</v>
      </c>
      <c r="K219" s="75">
        <v>39447</v>
      </c>
      <c r="L219" s="7">
        <f>SUMIF('LCA Data'!$B$2:$B$169,"="&amp;anneks[[#This Row],[LCA Category]],'LCA Data'!$F$2:$F$169)</f>
        <v>0</v>
      </c>
      <c r="M219" s="49">
        <f>anneks[[#This Row],[kg-CO2 Eqv. per kg]]*anneks[[#This Row],[Eff. Mass (kg)]]</f>
        <v>0</v>
      </c>
    </row>
    <row r="220" spans="1:13">
      <c r="A220" s="10">
        <v>77272</v>
      </c>
      <c r="B220" s="24" t="s">
        <v>1764</v>
      </c>
      <c r="C220" s="22"/>
      <c r="D220" s="22"/>
      <c r="E220" s="78">
        <v>8</v>
      </c>
      <c r="F220" s="31" t="s">
        <v>639</v>
      </c>
      <c r="G220" s="156">
        <v>1</v>
      </c>
      <c r="H220" s="66">
        <f>anneks[[#This Row],[Count]]*anneks[[#This Row],[Conv. Fact.]]</f>
        <v>8</v>
      </c>
      <c r="I220" s="117">
        <v>710.59</v>
      </c>
      <c r="J220" s="75">
        <v>39083</v>
      </c>
      <c r="K220" s="75">
        <v>39447</v>
      </c>
      <c r="L220" s="7">
        <f>SUMIF('LCA Data'!$B$2:$B$169,"="&amp;anneks[[#This Row],[LCA Category]],'LCA Data'!$F$2:$F$169)</f>
        <v>0</v>
      </c>
      <c r="M220" s="79">
        <f>anneks[[#This Row],[kg-CO2 Eqv. per kg]]*anneks[[#This Row],[Eff. Mass (kg)]]</f>
        <v>0</v>
      </c>
    </row>
    <row r="221" spans="1:13">
      <c r="A221" s="10">
        <v>93055</v>
      </c>
      <c r="B221" s="24" t="s">
        <v>1863</v>
      </c>
      <c r="C221" s="22"/>
      <c r="D221" s="22"/>
      <c r="E221" s="78">
        <v>8</v>
      </c>
      <c r="F221" s="31" t="s">
        <v>643</v>
      </c>
      <c r="G221" s="156">
        <v>2</v>
      </c>
      <c r="H221" s="66">
        <f>anneks[[#This Row],[Count]]*anneks[[#This Row],[Conv. Fact.]]</f>
        <v>16</v>
      </c>
      <c r="I221" s="117">
        <v>710.06</v>
      </c>
      <c r="J221" s="75">
        <v>39083</v>
      </c>
      <c r="K221" s="75">
        <v>39447</v>
      </c>
      <c r="L221" s="7">
        <f>SUMIF('LCA Data'!$B$2:$B$169,"="&amp;anneks[[#This Row],[LCA Category]],'LCA Data'!$F$2:$F$169)</f>
        <v>0</v>
      </c>
      <c r="M221" s="79">
        <f>anneks[[#This Row],[kg-CO2 Eqv. per kg]]*anneks[[#This Row],[Eff. Mass (kg)]]</f>
        <v>0</v>
      </c>
    </row>
    <row r="222" spans="1:13">
      <c r="A222" s="63">
        <v>89.2</v>
      </c>
      <c r="B222" s="46" t="s">
        <v>143</v>
      </c>
      <c r="C222" s="46"/>
      <c r="D222" s="46"/>
      <c r="E222" s="78">
        <v>51</v>
      </c>
      <c r="F222" s="31" t="s">
        <v>655</v>
      </c>
      <c r="G222" s="158"/>
      <c r="H222" s="78">
        <f>anneks[[#This Row],[Count]]*anneks[[#This Row],[Conv. Fact.]]</f>
        <v>0</v>
      </c>
      <c r="I222" s="117">
        <v>708</v>
      </c>
      <c r="J222" s="75">
        <v>39083</v>
      </c>
      <c r="K222" s="75">
        <v>39447</v>
      </c>
      <c r="L222" s="7">
        <f>SUMIF('LCA Data'!$B$2:$B$169,"="&amp;anneks[[#This Row],[LCA Category]],'LCA Data'!$F$2:$F$169)</f>
        <v>0</v>
      </c>
      <c r="M222" s="49">
        <f>anneks[[#This Row],[kg-CO2 Eqv. per kg]]*anneks[[#This Row],[Eff. Mass (kg)]]</f>
        <v>0</v>
      </c>
    </row>
    <row r="223" spans="1:13">
      <c r="A223" s="63">
        <v>9.1999999999999993</v>
      </c>
      <c r="B223" s="46" t="s">
        <v>151</v>
      </c>
      <c r="C223" s="46"/>
      <c r="D223" s="46"/>
      <c r="E223" s="78">
        <v>335</v>
      </c>
      <c r="F223" s="31" t="s">
        <v>655</v>
      </c>
      <c r="G223" s="158"/>
      <c r="H223" s="78">
        <f>anneks[[#This Row],[Count]]*anneks[[#This Row],[Conv. Fact.]]</f>
        <v>0</v>
      </c>
      <c r="I223" s="117">
        <v>699.75</v>
      </c>
      <c r="J223" s="75">
        <v>39083</v>
      </c>
      <c r="K223" s="75">
        <v>39447</v>
      </c>
      <c r="L223" s="7">
        <f>SUMIF('LCA Data'!$B$2:$B$169,"="&amp;anneks[[#This Row],[LCA Category]],'LCA Data'!$F$2:$F$169)</f>
        <v>0</v>
      </c>
      <c r="M223" s="49">
        <f>anneks[[#This Row],[kg-CO2 Eqv. per kg]]*anneks[[#This Row],[Eff. Mass (kg)]]</f>
        <v>0</v>
      </c>
    </row>
    <row r="224" spans="1:13">
      <c r="A224" s="63">
        <v>128.19999999999999</v>
      </c>
      <c r="B224" s="46" t="s">
        <v>38</v>
      </c>
      <c r="C224" s="46"/>
      <c r="D224" s="46"/>
      <c r="E224" s="78">
        <v>235</v>
      </c>
      <c r="F224" s="31" t="s">
        <v>655</v>
      </c>
      <c r="G224" s="158"/>
      <c r="H224" s="78">
        <f>anneks[[#This Row],[Count]]*anneks[[#This Row],[Conv. Fact.]]</f>
        <v>0</v>
      </c>
      <c r="I224" s="117">
        <v>697</v>
      </c>
      <c r="J224" s="75">
        <v>39083</v>
      </c>
      <c r="K224" s="75">
        <v>39447</v>
      </c>
      <c r="L224" s="7">
        <f>SUMIF('LCA Data'!$B$2:$B$169,"="&amp;anneks[[#This Row],[LCA Category]],'LCA Data'!$F$2:$F$169)</f>
        <v>0</v>
      </c>
      <c r="M224" s="49">
        <f>anneks[[#This Row],[kg-CO2 Eqv. per kg]]*anneks[[#This Row],[Eff. Mass (kg)]]</f>
        <v>0</v>
      </c>
    </row>
    <row r="225" spans="1:13">
      <c r="A225" s="10">
        <v>35130</v>
      </c>
      <c r="B225" s="24" t="s">
        <v>1524</v>
      </c>
      <c r="C225" s="22"/>
      <c r="D225" s="22"/>
      <c r="E225" s="78">
        <v>54</v>
      </c>
      <c r="F225" s="31" t="s">
        <v>639</v>
      </c>
      <c r="G225" s="156">
        <v>0.5</v>
      </c>
      <c r="H225" s="66">
        <f>anneks[[#This Row],[Count]]*anneks[[#This Row],[Conv. Fact.]]</f>
        <v>27</v>
      </c>
      <c r="I225" s="117">
        <v>695.38</v>
      </c>
      <c r="J225" s="75">
        <v>39083</v>
      </c>
      <c r="K225" s="75">
        <v>39447</v>
      </c>
      <c r="L225" s="7">
        <f>SUMIF('LCA Data'!$B$2:$B$169,"="&amp;anneks[[#This Row],[LCA Category]],'LCA Data'!$F$2:$F$169)</f>
        <v>0</v>
      </c>
      <c r="M225" s="79">
        <f>anneks[[#This Row],[kg-CO2 Eqv. per kg]]*anneks[[#This Row],[Eff. Mass (kg)]]</f>
        <v>0</v>
      </c>
    </row>
    <row r="226" spans="1:13">
      <c r="A226" s="10">
        <v>73210</v>
      </c>
      <c r="B226" s="24" t="s">
        <v>1726</v>
      </c>
      <c r="C226" s="22"/>
      <c r="D226" s="22"/>
      <c r="E226" s="78">
        <v>28</v>
      </c>
      <c r="F226" s="31" t="s">
        <v>643</v>
      </c>
      <c r="G226" s="156">
        <v>1</v>
      </c>
      <c r="H226" s="66">
        <f>anneks[[#This Row],[Count]]*anneks[[#This Row],[Conv. Fact.]]</f>
        <v>28</v>
      </c>
      <c r="I226" s="117">
        <v>694.96</v>
      </c>
      <c r="J226" s="75">
        <v>39083</v>
      </c>
      <c r="K226" s="75">
        <v>39447</v>
      </c>
      <c r="L226" s="7">
        <f>SUMIF('LCA Data'!$B$2:$B$169,"="&amp;anneks[[#This Row],[LCA Category]],'LCA Data'!$F$2:$F$169)</f>
        <v>0</v>
      </c>
      <c r="M226" s="79">
        <f>anneks[[#This Row],[kg-CO2 Eqv. per kg]]*anneks[[#This Row],[Eff. Mass (kg)]]</f>
        <v>0</v>
      </c>
    </row>
    <row r="227" spans="1:13">
      <c r="A227" s="10" t="s">
        <v>218</v>
      </c>
      <c r="B227" s="24" t="s">
        <v>1981</v>
      </c>
      <c r="C227" s="22"/>
      <c r="D227" s="22"/>
      <c r="E227" s="78">
        <v>3</v>
      </c>
      <c r="F227" s="31" t="s">
        <v>638</v>
      </c>
      <c r="G227" s="156"/>
      <c r="H227" s="66">
        <f>anneks[[#This Row],[Count]]*anneks[[#This Row],[Conv. Fact.]]</f>
        <v>0</v>
      </c>
      <c r="I227" s="117">
        <v>683.6</v>
      </c>
      <c r="J227" s="75">
        <v>39083</v>
      </c>
      <c r="K227" s="75">
        <v>39447</v>
      </c>
      <c r="L227" s="7">
        <f>SUMIF('LCA Data'!$B$2:$B$169,"="&amp;anneks[[#This Row],[LCA Category]],'LCA Data'!$F$2:$F$169)</f>
        <v>0</v>
      </c>
      <c r="M227" s="79">
        <f>anneks[[#This Row],[kg-CO2 Eqv. per kg]]*anneks[[#This Row],[Eff. Mass (kg)]]</f>
        <v>0</v>
      </c>
    </row>
    <row r="228" spans="1:13">
      <c r="A228" s="10">
        <v>35129</v>
      </c>
      <c r="B228" s="24" t="s">
        <v>1523</v>
      </c>
      <c r="C228" s="22"/>
      <c r="D228" s="22"/>
      <c r="E228" s="78">
        <v>46</v>
      </c>
      <c r="F228" s="31" t="s">
        <v>639</v>
      </c>
      <c r="G228" s="156">
        <v>0.5</v>
      </c>
      <c r="H228" s="66">
        <f>anneks[[#This Row],[Count]]*anneks[[#This Row],[Conv. Fact.]]</f>
        <v>23</v>
      </c>
      <c r="I228" s="117">
        <v>683.06</v>
      </c>
      <c r="J228" s="75">
        <v>39083</v>
      </c>
      <c r="K228" s="75">
        <v>39447</v>
      </c>
      <c r="L228" s="7">
        <f>SUMIF('LCA Data'!$B$2:$B$169,"="&amp;anneks[[#This Row],[LCA Category]],'LCA Data'!$F$2:$F$169)</f>
        <v>0</v>
      </c>
      <c r="M228" s="79">
        <f>anneks[[#This Row],[kg-CO2 Eqv. per kg]]*anneks[[#This Row],[Eff. Mass (kg)]]</f>
        <v>0</v>
      </c>
    </row>
    <row r="229" spans="1:13">
      <c r="A229" s="10">
        <v>66067</v>
      </c>
      <c r="B229" s="24" t="s">
        <v>1685</v>
      </c>
      <c r="C229" s="22"/>
      <c r="D229" s="22"/>
      <c r="E229" s="78">
        <v>38</v>
      </c>
      <c r="F229" s="31" t="s">
        <v>634</v>
      </c>
      <c r="G229" s="156"/>
      <c r="H229" s="66">
        <f>anneks[[#This Row],[Count]]*anneks[[#This Row],[Conv. Fact.]]</f>
        <v>0</v>
      </c>
      <c r="I229" s="117">
        <v>673.98</v>
      </c>
      <c r="J229" s="75">
        <v>39083</v>
      </c>
      <c r="K229" s="75">
        <v>39447</v>
      </c>
      <c r="L229" s="7">
        <f>SUMIF('LCA Data'!$B$2:$B$169,"="&amp;anneks[[#This Row],[LCA Category]],'LCA Data'!$F$2:$F$169)</f>
        <v>0</v>
      </c>
      <c r="M229" s="79">
        <f>anneks[[#This Row],[kg-CO2 Eqv. per kg]]*anneks[[#This Row],[Eff. Mass (kg)]]</f>
        <v>0</v>
      </c>
    </row>
    <row r="230" spans="1:13">
      <c r="A230" s="10">
        <v>59050</v>
      </c>
      <c r="B230" s="24" t="s">
        <v>1635</v>
      </c>
      <c r="C230" s="22"/>
      <c r="D230" s="22"/>
      <c r="E230" s="78">
        <v>9</v>
      </c>
      <c r="F230" s="31" t="s">
        <v>634</v>
      </c>
      <c r="G230" s="156">
        <v>1</v>
      </c>
      <c r="H230" s="66">
        <f>anneks[[#This Row],[Count]]*anneks[[#This Row],[Conv. Fact.]]</f>
        <v>9</v>
      </c>
      <c r="I230" s="117">
        <v>670.56</v>
      </c>
      <c r="J230" s="75">
        <v>39083</v>
      </c>
      <c r="K230" s="75">
        <v>39447</v>
      </c>
      <c r="L230" s="7">
        <f>SUMIF('LCA Data'!$B$2:$B$169,"="&amp;anneks[[#This Row],[LCA Category]],'LCA Data'!$F$2:$F$169)</f>
        <v>0</v>
      </c>
      <c r="M230" s="79">
        <f>anneks[[#This Row],[kg-CO2 Eqv. per kg]]*anneks[[#This Row],[Eff. Mass (kg)]]</f>
        <v>0</v>
      </c>
    </row>
    <row r="231" spans="1:13">
      <c r="A231" s="63">
        <v>104.2</v>
      </c>
      <c r="B231" s="46" t="s">
        <v>26</v>
      </c>
      <c r="C231" s="46"/>
      <c r="D231" s="46"/>
      <c r="E231" s="78">
        <v>108</v>
      </c>
      <c r="F231" s="31" t="s">
        <v>651</v>
      </c>
      <c r="G231" s="158"/>
      <c r="H231" s="78">
        <f>anneks[[#This Row],[Count]]*anneks[[#This Row],[Conv. Fact.]]</f>
        <v>0</v>
      </c>
      <c r="I231" s="117">
        <v>668.75</v>
      </c>
      <c r="J231" s="75">
        <v>39083</v>
      </c>
      <c r="K231" s="75">
        <v>39447</v>
      </c>
      <c r="L231" s="7">
        <f>SUMIF('LCA Data'!$B$2:$B$169,"="&amp;anneks[[#This Row],[LCA Category]],'LCA Data'!$F$2:$F$169)</f>
        <v>0</v>
      </c>
      <c r="M231" s="49">
        <f>anneks[[#This Row],[kg-CO2 Eqv. per kg]]*anneks[[#This Row],[Eff. Mass (kg)]]</f>
        <v>0</v>
      </c>
    </row>
    <row r="232" spans="1:13">
      <c r="A232" s="63">
        <v>6.2</v>
      </c>
      <c r="B232" s="46" t="s">
        <v>130</v>
      </c>
      <c r="C232" s="46"/>
      <c r="D232" s="46"/>
      <c r="E232" s="78">
        <v>290</v>
      </c>
      <c r="F232" s="31" t="s">
        <v>655</v>
      </c>
      <c r="G232" s="158"/>
      <c r="H232" s="78">
        <f>anneks[[#This Row],[Count]]*anneks[[#This Row],[Conv. Fact.]]</f>
        <v>0</v>
      </c>
      <c r="I232" s="117">
        <v>657.75</v>
      </c>
      <c r="J232" s="75">
        <v>39083</v>
      </c>
      <c r="K232" s="75">
        <v>39447</v>
      </c>
      <c r="L232" s="7">
        <f>SUMIF('LCA Data'!$B$2:$B$169,"="&amp;anneks[[#This Row],[LCA Category]],'LCA Data'!$F$2:$F$169)</f>
        <v>0</v>
      </c>
      <c r="M232" s="49">
        <f>anneks[[#This Row],[kg-CO2 Eqv. per kg]]*anneks[[#This Row],[Eff. Mass (kg)]]</f>
        <v>0</v>
      </c>
    </row>
    <row r="233" spans="1:13">
      <c r="A233" s="22">
        <v>24509</v>
      </c>
      <c r="B233" s="24" t="s">
        <v>921</v>
      </c>
      <c r="C233" s="22"/>
      <c r="D233" s="22"/>
      <c r="E233" s="104">
        <v>13.92</v>
      </c>
      <c r="F233" s="27" t="s">
        <v>637</v>
      </c>
      <c r="G233" s="156">
        <v>1</v>
      </c>
      <c r="H233" s="66">
        <f>anneks[[#This Row],[Count]]*anneks[[#This Row],[Conv. Fact.]]</f>
        <v>13.92</v>
      </c>
      <c r="I233" s="116">
        <v>657.72</v>
      </c>
      <c r="J233" s="75">
        <v>39083</v>
      </c>
      <c r="K233" s="75">
        <v>39447</v>
      </c>
      <c r="L233" s="7">
        <f>SUMIF('LCA Data'!$B$2:$B$169,"="&amp;anneks[[#This Row],[LCA Category]],'LCA Data'!$F$2:$F$169)</f>
        <v>0</v>
      </c>
      <c r="M233" s="79">
        <f>anneks[[#This Row],[kg-CO2 Eqv. per kg]]*anneks[[#This Row],[Eff. Mass (kg)]]</f>
        <v>0</v>
      </c>
    </row>
    <row r="234" spans="1:13">
      <c r="A234" s="10">
        <v>93068</v>
      </c>
      <c r="B234" s="24" t="s">
        <v>1865</v>
      </c>
      <c r="C234" s="22"/>
      <c r="D234" s="22"/>
      <c r="E234" s="78">
        <v>3</v>
      </c>
      <c r="F234" s="31" t="s">
        <v>638</v>
      </c>
      <c r="G234" s="156">
        <v>4.96</v>
      </c>
      <c r="H234" s="66">
        <f>anneks[[#This Row],[Count]]*anneks[[#This Row],[Conv. Fact.]]</f>
        <v>14.879999999999999</v>
      </c>
      <c r="I234" s="117">
        <v>655.48</v>
      </c>
      <c r="J234" s="75">
        <v>39083</v>
      </c>
      <c r="K234" s="75">
        <v>39447</v>
      </c>
      <c r="L234" s="7">
        <f>SUMIF('LCA Data'!$B$2:$B$169,"="&amp;anneks[[#This Row],[LCA Category]],'LCA Data'!$F$2:$F$169)</f>
        <v>0</v>
      </c>
      <c r="M234" s="79">
        <f>anneks[[#This Row],[kg-CO2 Eqv. per kg]]*anneks[[#This Row],[Eff. Mass (kg)]]</f>
        <v>0</v>
      </c>
    </row>
    <row r="235" spans="1:13">
      <c r="A235" s="63">
        <v>149.19999999999999</v>
      </c>
      <c r="B235" s="46" t="s">
        <v>49</v>
      </c>
      <c r="C235" s="46"/>
      <c r="D235" s="46"/>
      <c r="E235" s="78">
        <v>65</v>
      </c>
      <c r="F235" s="31" t="s">
        <v>655</v>
      </c>
      <c r="G235" s="158"/>
      <c r="H235" s="78">
        <f>anneks[[#This Row],[Count]]*anneks[[#This Row],[Conv. Fact.]]</f>
        <v>0</v>
      </c>
      <c r="I235" s="117">
        <v>652.5</v>
      </c>
      <c r="J235" s="75">
        <v>39083</v>
      </c>
      <c r="K235" s="75">
        <v>39447</v>
      </c>
      <c r="L235" s="7">
        <f>SUMIF('LCA Data'!$B$2:$B$169,"="&amp;anneks[[#This Row],[LCA Category]],'LCA Data'!$F$2:$F$169)</f>
        <v>0</v>
      </c>
      <c r="M235" s="49">
        <f>anneks[[#This Row],[kg-CO2 Eqv. per kg]]*anneks[[#This Row],[Eff. Mass (kg)]]</f>
        <v>0</v>
      </c>
    </row>
    <row r="236" spans="1:13">
      <c r="A236" s="22">
        <v>7900</v>
      </c>
      <c r="B236" s="24" t="s">
        <v>814</v>
      </c>
      <c r="C236" s="22"/>
      <c r="D236" s="22"/>
      <c r="E236" s="104">
        <v>7</v>
      </c>
      <c r="F236" s="27" t="s">
        <v>636</v>
      </c>
      <c r="G236" s="156">
        <v>2</v>
      </c>
      <c r="H236" s="66">
        <f>anneks[[#This Row],[Count]]*anneks[[#This Row],[Conv. Fact.]]</f>
        <v>14</v>
      </c>
      <c r="I236" s="116">
        <v>644</v>
      </c>
      <c r="J236" s="81"/>
      <c r="K236" s="81"/>
      <c r="L236" s="7">
        <f>SUMIF('LCA Data'!$B$2:$B$169,"="&amp;anneks[[#This Row],[LCA Category]],'LCA Data'!$F$2:$F$169)</f>
        <v>0</v>
      </c>
      <c r="M236" s="79">
        <f>anneks[[#This Row],[kg-CO2 Eqv. per kg]]*anneks[[#This Row],[Eff. Mass (kg)]]</f>
        <v>0</v>
      </c>
    </row>
    <row r="237" spans="1:13">
      <c r="A237" s="22">
        <v>7918</v>
      </c>
      <c r="B237" s="24" t="s">
        <v>815</v>
      </c>
      <c r="C237" s="22"/>
      <c r="D237" s="22"/>
      <c r="E237" s="104">
        <v>7</v>
      </c>
      <c r="F237" s="27" t="s">
        <v>636</v>
      </c>
      <c r="G237" s="156">
        <v>2</v>
      </c>
      <c r="H237" s="66">
        <f>anneks[[#This Row],[Count]]*anneks[[#This Row],[Conv. Fact.]]</f>
        <v>14</v>
      </c>
      <c r="I237" s="116">
        <v>644</v>
      </c>
      <c r="J237" s="81"/>
      <c r="K237" s="81"/>
      <c r="L237" s="7">
        <f>SUMIF('LCA Data'!$B$2:$B$169,"="&amp;anneks[[#This Row],[LCA Category]],'LCA Data'!$F$2:$F$169)</f>
        <v>0</v>
      </c>
      <c r="M237" s="79">
        <f>anneks[[#This Row],[kg-CO2 Eqv. per kg]]*anneks[[#This Row],[Eff. Mass (kg)]]</f>
        <v>0</v>
      </c>
    </row>
    <row r="238" spans="1:13">
      <c r="A238" s="10">
        <v>94089</v>
      </c>
      <c r="B238" s="24" t="s">
        <v>1906</v>
      </c>
      <c r="C238" s="22"/>
      <c r="D238" s="22"/>
      <c r="E238" s="78">
        <v>2</v>
      </c>
      <c r="F238" s="31" t="s">
        <v>638</v>
      </c>
      <c r="G238" s="156">
        <v>5</v>
      </c>
      <c r="H238" s="66">
        <f>anneks[[#This Row],[Count]]*anneks[[#This Row],[Conv. Fact.]]</f>
        <v>10</v>
      </c>
      <c r="I238" s="117">
        <v>643.49</v>
      </c>
      <c r="J238" s="75">
        <v>39083</v>
      </c>
      <c r="K238" s="75">
        <v>39447</v>
      </c>
      <c r="L238" s="7">
        <f>SUMIF('LCA Data'!$B$2:$B$169,"="&amp;anneks[[#This Row],[LCA Category]],'LCA Data'!$F$2:$F$169)</f>
        <v>0</v>
      </c>
      <c r="M238" s="79">
        <f>anneks[[#This Row],[kg-CO2 Eqv. per kg]]*anneks[[#This Row],[Eff. Mass (kg)]]</f>
        <v>0</v>
      </c>
    </row>
    <row r="239" spans="1:13">
      <c r="A239" s="10">
        <v>27060</v>
      </c>
      <c r="B239" s="24" t="s">
        <v>1500</v>
      </c>
      <c r="C239" s="22"/>
      <c r="D239" s="22"/>
      <c r="E239" s="78">
        <v>13</v>
      </c>
      <c r="F239" s="31" t="s">
        <v>639</v>
      </c>
      <c r="G239" s="156">
        <v>4.3</v>
      </c>
      <c r="H239" s="66">
        <f>anneks[[#This Row],[Count]]*anneks[[#This Row],[Conv. Fact.]]</f>
        <v>55.9</v>
      </c>
      <c r="I239" s="117">
        <v>641.1</v>
      </c>
      <c r="J239" s="75">
        <v>39083</v>
      </c>
      <c r="K239" s="75">
        <v>39447</v>
      </c>
      <c r="L239" s="7">
        <f>SUMIF('LCA Data'!$B$2:$B$169,"="&amp;anneks[[#This Row],[LCA Category]],'LCA Data'!$F$2:$F$169)</f>
        <v>0</v>
      </c>
      <c r="M239" s="79">
        <f>anneks[[#This Row],[kg-CO2 Eqv. per kg]]*anneks[[#This Row],[Eff. Mass (kg)]]</f>
        <v>0</v>
      </c>
    </row>
    <row r="240" spans="1:13">
      <c r="A240" s="22">
        <v>4420</v>
      </c>
      <c r="B240" s="24" t="s">
        <v>757</v>
      </c>
      <c r="C240" s="22"/>
      <c r="D240" s="22"/>
      <c r="E240" s="104">
        <v>13.7</v>
      </c>
      <c r="F240" s="27" t="s">
        <v>637</v>
      </c>
      <c r="G240" s="156">
        <v>1</v>
      </c>
      <c r="H240" s="66">
        <f>anneks[[#This Row],[Count]]*anneks[[#This Row],[Conv. Fact.]]</f>
        <v>13.7</v>
      </c>
      <c r="I240" s="116">
        <v>639.35</v>
      </c>
      <c r="J240" s="75">
        <v>39083</v>
      </c>
      <c r="K240" s="75">
        <v>39447</v>
      </c>
      <c r="L240" s="7">
        <f>SUMIF('LCA Data'!$B$2:$B$169,"="&amp;anneks[[#This Row],[LCA Category]],'LCA Data'!$F$2:$F$169)</f>
        <v>0</v>
      </c>
      <c r="M240" s="79">
        <f>anneks[[#This Row],[kg-CO2 Eqv. per kg]]*anneks[[#This Row],[Eff. Mass (kg)]]</f>
        <v>0</v>
      </c>
    </row>
    <row r="241" spans="1:13">
      <c r="A241" s="10">
        <v>93822</v>
      </c>
      <c r="B241" s="24" t="s">
        <v>1883</v>
      </c>
      <c r="C241" s="22"/>
      <c r="D241" s="22"/>
      <c r="E241" s="78">
        <v>3</v>
      </c>
      <c r="F241" s="31" t="s">
        <v>638</v>
      </c>
      <c r="G241" s="156">
        <v>5</v>
      </c>
      <c r="H241" s="66">
        <f>anneks[[#This Row],[Count]]*anneks[[#This Row],[Conv. Fact.]]</f>
        <v>15</v>
      </c>
      <c r="I241" s="117">
        <v>636.6</v>
      </c>
      <c r="J241" s="75">
        <v>39083</v>
      </c>
      <c r="K241" s="75">
        <v>39447</v>
      </c>
      <c r="L241" s="7">
        <f>SUMIF('LCA Data'!$B$2:$B$169,"="&amp;anneks[[#This Row],[LCA Category]],'LCA Data'!$F$2:$F$169)</f>
        <v>0</v>
      </c>
      <c r="M241" s="79">
        <f>anneks[[#This Row],[kg-CO2 Eqv. per kg]]*anneks[[#This Row],[Eff. Mass (kg)]]</f>
        <v>0</v>
      </c>
    </row>
    <row r="242" spans="1:13">
      <c r="A242" s="22">
        <v>7730</v>
      </c>
      <c r="B242" s="24" t="s">
        <v>800</v>
      </c>
      <c r="C242" s="22"/>
      <c r="D242" s="22"/>
      <c r="E242" s="104">
        <v>7</v>
      </c>
      <c r="F242" s="27" t="s">
        <v>637</v>
      </c>
      <c r="G242" s="156">
        <v>1</v>
      </c>
      <c r="H242" s="66">
        <f>anneks[[#This Row],[Count]]*anneks[[#This Row],[Conv. Fact.]]</f>
        <v>7</v>
      </c>
      <c r="I242" s="116">
        <v>626.5</v>
      </c>
      <c r="J242" s="75">
        <v>39083</v>
      </c>
      <c r="K242" s="75">
        <v>39447</v>
      </c>
      <c r="L242" s="7">
        <f>SUMIF('LCA Data'!$B$2:$B$169,"="&amp;anneks[[#This Row],[LCA Category]],'LCA Data'!$F$2:$F$169)</f>
        <v>0</v>
      </c>
      <c r="M242" s="79">
        <f>anneks[[#This Row],[kg-CO2 Eqv. per kg]]*anneks[[#This Row],[Eff. Mass (kg)]]</f>
        <v>0</v>
      </c>
    </row>
    <row r="243" spans="1:13">
      <c r="A243" s="63">
        <v>7.2</v>
      </c>
      <c r="B243" s="46" t="s">
        <v>136</v>
      </c>
      <c r="C243" s="46"/>
      <c r="D243" s="46"/>
      <c r="E243" s="78">
        <v>320</v>
      </c>
      <c r="F243" s="31" t="s">
        <v>655</v>
      </c>
      <c r="G243" s="158"/>
      <c r="H243" s="78">
        <f>anneks[[#This Row],[Count]]*anneks[[#This Row],[Conv. Fact.]]</f>
        <v>0</v>
      </c>
      <c r="I243" s="117">
        <v>625.25</v>
      </c>
      <c r="J243" s="75">
        <v>39083</v>
      </c>
      <c r="K243" s="75">
        <v>39447</v>
      </c>
      <c r="L243" s="7">
        <f>SUMIF('LCA Data'!$B$2:$B$169,"="&amp;anneks[[#This Row],[LCA Category]],'LCA Data'!$F$2:$F$169)</f>
        <v>0</v>
      </c>
      <c r="M243" s="49">
        <f>anneks[[#This Row],[kg-CO2 Eqv. per kg]]*anneks[[#This Row],[Eff. Mass (kg)]]</f>
        <v>0</v>
      </c>
    </row>
    <row r="244" spans="1:13">
      <c r="A244" s="22">
        <v>7345</v>
      </c>
      <c r="B244" s="24" t="s">
        <v>794</v>
      </c>
      <c r="C244" s="22"/>
      <c r="D244" s="22"/>
      <c r="E244" s="104">
        <v>70</v>
      </c>
      <c r="F244" s="27" t="s">
        <v>636</v>
      </c>
      <c r="G244" s="156">
        <v>0.2</v>
      </c>
      <c r="H244" s="66">
        <f>anneks[[#This Row],[Count]]*anneks[[#This Row],[Conv. Fact.]]</f>
        <v>14</v>
      </c>
      <c r="I244" s="116">
        <v>625</v>
      </c>
      <c r="J244" s="81"/>
      <c r="K244" s="81"/>
      <c r="L244" s="7">
        <f>SUMIF('LCA Data'!$B$2:$B$169,"="&amp;anneks[[#This Row],[LCA Category]],'LCA Data'!$F$2:$F$169)</f>
        <v>0</v>
      </c>
      <c r="M244" s="79">
        <f>anneks[[#This Row],[kg-CO2 Eqv. per kg]]*anneks[[#This Row],[Eff. Mass (kg)]]</f>
        <v>0</v>
      </c>
    </row>
    <row r="245" spans="1:13">
      <c r="A245" s="10">
        <v>59492</v>
      </c>
      <c r="B245" s="24" t="s">
        <v>1644</v>
      </c>
      <c r="C245" s="22"/>
      <c r="D245" s="22"/>
      <c r="E245" s="78">
        <v>3</v>
      </c>
      <c r="F245" s="31" t="s">
        <v>639</v>
      </c>
      <c r="G245" s="156">
        <v>2.9</v>
      </c>
      <c r="H245" s="66">
        <f>anneks[[#This Row],[Count]]*anneks[[#This Row],[Conv. Fact.]]</f>
        <v>8.6999999999999993</v>
      </c>
      <c r="I245" s="117">
        <v>620.54999999999995</v>
      </c>
      <c r="J245" s="75">
        <v>39083</v>
      </c>
      <c r="K245" s="75">
        <v>39447</v>
      </c>
      <c r="L245" s="7">
        <f>SUMIF('LCA Data'!$B$2:$B$169,"="&amp;anneks[[#This Row],[LCA Category]],'LCA Data'!$F$2:$F$169)</f>
        <v>0</v>
      </c>
      <c r="M245" s="79">
        <f>anneks[[#This Row],[kg-CO2 Eqv. per kg]]*anneks[[#This Row],[Eff. Mass (kg)]]</f>
        <v>0</v>
      </c>
    </row>
    <row r="246" spans="1:13">
      <c r="A246" s="22">
        <v>2330</v>
      </c>
      <c r="B246" s="22" t="s">
        <v>166</v>
      </c>
      <c r="C246" s="22"/>
      <c r="D246" s="22"/>
      <c r="E246" s="66">
        <v>7.82</v>
      </c>
      <c r="F246" s="65" t="s">
        <v>667</v>
      </c>
      <c r="G246" s="156"/>
      <c r="H246" s="66">
        <f>anneks[[#This Row],[Count]]*anneks[[#This Row],[Conv. Fact.]]</f>
        <v>0</v>
      </c>
      <c r="I246" s="120">
        <v>617.78</v>
      </c>
      <c r="J246" s="75">
        <v>39083</v>
      </c>
      <c r="K246" s="75">
        <v>39447</v>
      </c>
      <c r="L246" s="7">
        <f>SUMIF('LCA Data'!$B$2:$B$169,"="&amp;anneks[[#This Row],[LCA Category]],'LCA Data'!$F$2:$F$169)</f>
        <v>0</v>
      </c>
      <c r="M246" s="79">
        <f>anneks[[#This Row],[kg-CO2 Eqv. per kg]]*anneks[[#This Row],[Eff. Mass (kg)]]</f>
        <v>0</v>
      </c>
    </row>
    <row r="247" spans="1:13">
      <c r="A247" s="10">
        <v>62104</v>
      </c>
      <c r="B247" s="24" t="s">
        <v>1653</v>
      </c>
      <c r="C247" s="22"/>
      <c r="D247" s="22"/>
      <c r="E247" s="78">
        <v>7</v>
      </c>
      <c r="F247" s="31" t="s">
        <v>643</v>
      </c>
      <c r="G247" s="156">
        <v>1</v>
      </c>
      <c r="H247" s="66">
        <f>anneks[[#This Row],[Count]]*anneks[[#This Row],[Conv. Fact.]]</f>
        <v>7</v>
      </c>
      <c r="I247" s="117">
        <v>614.79</v>
      </c>
      <c r="J247" s="75">
        <v>39083</v>
      </c>
      <c r="K247" s="75">
        <v>39447</v>
      </c>
      <c r="L247" s="7">
        <f>SUMIF('LCA Data'!$B$2:$B$169,"="&amp;anneks[[#This Row],[LCA Category]],'LCA Data'!$F$2:$F$169)</f>
        <v>0</v>
      </c>
      <c r="M247" s="79">
        <f>anneks[[#This Row],[kg-CO2 Eqv. per kg]]*anneks[[#This Row],[Eff. Mass (kg)]]</f>
        <v>0</v>
      </c>
    </row>
    <row r="248" spans="1:13">
      <c r="A248" s="10">
        <v>59413</v>
      </c>
      <c r="B248" s="24" t="s">
        <v>1638</v>
      </c>
      <c r="C248" s="22"/>
      <c r="D248" s="22"/>
      <c r="E248" s="78">
        <v>2</v>
      </c>
      <c r="F248" s="31" t="s">
        <v>638</v>
      </c>
      <c r="G248" s="156"/>
      <c r="H248" s="66">
        <f>anneks[[#This Row],[Count]]*anneks[[#This Row],[Conv. Fact.]]</f>
        <v>0</v>
      </c>
      <c r="I248" s="117">
        <v>613.48</v>
      </c>
      <c r="J248" s="75">
        <v>39083</v>
      </c>
      <c r="K248" s="75">
        <v>39447</v>
      </c>
      <c r="L248" s="7">
        <f>SUMIF('LCA Data'!$B$2:$B$169,"="&amp;anneks[[#This Row],[LCA Category]],'LCA Data'!$F$2:$F$169)</f>
        <v>0</v>
      </c>
      <c r="M248" s="79">
        <f>anneks[[#This Row],[kg-CO2 Eqv. per kg]]*anneks[[#This Row],[Eff. Mass (kg)]]</f>
        <v>0</v>
      </c>
    </row>
    <row r="249" spans="1:13">
      <c r="A249" s="63">
        <v>83.3</v>
      </c>
      <c r="B249" s="46" t="s">
        <v>140</v>
      </c>
      <c r="C249" s="46"/>
      <c r="D249" s="46"/>
      <c r="E249" s="78">
        <v>18</v>
      </c>
      <c r="F249" s="31" t="s">
        <v>652</v>
      </c>
      <c r="G249" s="158">
        <v>1</v>
      </c>
      <c r="H249" s="78">
        <f>anneks[[#This Row],[Count]]*anneks[[#This Row],[Conv. Fact.]]</f>
        <v>18</v>
      </c>
      <c r="I249" s="117">
        <v>612</v>
      </c>
      <c r="J249" s="75">
        <v>39083</v>
      </c>
      <c r="K249" s="75">
        <v>39447</v>
      </c>
      <c r="L249" s="7">
        <f>SUMIF('LCA Data'!$B$2:$B$169,"="&amp;anneks[[#This Row],[LCA Category]],'LCA Data'!$F$2:$F$169)</f>
        <v>0</v>
      </c>
      <c r="M249" s="49">
        <f>anneks[[#This Row],[kg-CO2 Eqv. per kg]]*anneks[[#This Row],[Eff. Mass (kg)]]</f>
        <v>0</v>
      </c>
    </row>
    <row r="250" spans="1:13">
      <c r="A250" s="10">
        <v>98402</v>
      </c>
      <c r="B250" s="24" t="s">
        <v>1966</v>
      </c>
      <c r="C250" s="22"/>
      <c r="D250" s="22"/>
      <c r="E250" s="78">
        <v>8.6999999999999993</v>
      </c>
      <c r="F250" s="31" t="s">
        <v>637</v>
      </c>
      <c r="G250" s="156">
        <v>1</v>
      </c>
      <c r="H250" s="66">
        <f>anneks[[#This Row],[Count]]*anneks[[#This Row],[Conv. Fact.]]</f>
        <v>8.6999999999999993</v>
      </c>
      <c r="I250" s="117">
        <v>608.13</v>
      </c>
      <c r="J250" s="75">
        <v>39083</v>
      </c>
      <c r="K250" s="75">
        <v>39447</v>
      </c>
      <c r="L250" s="7">
        <f>SUMIF('LCA Data'!$B$2:$B$169,"="&amp;anneks[[#This Row],[LCA Category]],'LCA Data'!$F$2:$F$169)</f>
        <v>0</v>
      </c>
      <c r="M250" s="79">
        <f>anneks[[#This Row],[kg-CO2 Eqv. per kg]]*anneks[[#This Row],[Eff. Mass (kg)]]</f>
        <v>0</v>
      </c>
    </row>
    <row r="251" spans="1:13">
      <c r="A251" s="22">
        <v>2730</v>
      </c>
      <c r="B251" s="22" t="s">
        <v>177</v>
      </c>
      <c r="C251" s="22"/>
      <c r="D251" s="22"/>
      <c r="E251" s="66">
        <v>10.26</v>
      </c>
      <c r="F251" s="65" t="s">
        <v>667</v>
      </c>
      <c r="G251" s="156"/>
      <c r="H251" s="66">
        <f>anneks[[#This Row],[Count]]*anneks[[#This Row],[Conv. Fact.]]</f>
        <v>0</v>
      </c>
      <c r="I251" s="120">
        <v>605.34</v>
      </c>
      <c r="J251" s="75">
        <v>39083</v>
      </c>
      <c r="K251" s="75">
        <v>39447</v>
      </c>
      <c r="L251" s="7">
        <f>SUMIF('LCA Data'!$B$2:$B$169,"="&amp;anneks[[#This Row],[LCA Category]],'LCA Data'!$F$2:$F$169)</f>
        <v>0</v>
      </c>
      <c r="M251" s="79">
        <f>anneks[[#This Row],[kg-CO2 Eqv. per kg]]*anneks[[#This Row],[Eff. Mass (kg)]]</f>
        <v>0</v>
      </c>
    </row>
    <row r="252" spans="1:13">
      <c r="A252" s="22">
        <v>2800</v>
      </c>
      <c r="B252" s="22" t="s">
        <v>178</v>
      </c>
      <c r="C252" s="22"/>
      <c r="D252" s="22"/>
      <c r="E252" s="66">
        <v>8.3000000000000007</v>
      </c>
      <c r="F252" s="65" t="s">
        <v>667</v>
      </c>
      <c r="G252" s="156"/>
      <c r="H252" s="66">
        <f>anneks[[#This Row],[Count]]*anneks[[#This Row],[Conv. Fact.]]</f>
        <v>0</v>
      </c>
      <c r="I252" s="120">
        <v>597.6</v>
      </c>
      <c r="J252" s="75">
        <v>39083</v>
      </c>
      <c r="K252" s="75">
        <v>39447</v>
      </c>
      <c r="L252" s="7">
        <f>SUMIF('LCA Data'!$B$2:$B$169,"="&amp;anneks[[#This Row],[LCA Category]],'LCA Data'!$F$2:$F$169)</f>
        <v>0</v>
      </c>
      <c r="M252" s="79">
        <f>anneks[[#This Row],[kg-CO2 Eqv. per kg]]*anneks[[#This Row],[Eff. Mass (kg)]]</f>
        <v>0</v>
      </c>
    </row>
    <row r="253" spans="1:13">
      <c r="A253" s="10">
        <v>93961</v>
      </c>
      <c r="B253" s="24" t="s">
        <v>1889</v>
      </c>
      <c r="C253" s="22"/>
      <c r="D253" s="22"/>
      <c r="E253" s="78">
        <v>2</v>
      </c>
      <c r="F253" s="31" t="s">
        <v>638</v>
      </c>
      <c r="G253" s="156">
        <v>6</v>
      </c>
      <c r="H253" s="66">
        <f>anneks[[#This Row],[Count]]*anneks[[#This Row],[Conv. Fact.]]</f>
        <v>12</v>
      </c>
      <c r="I253" s="117">
        <v>595.41999999999996</v>
      </c>
      <c r="J253" s="75">
        <v>39083</v>
      </c>
      <c r="K253" s="75">
        <v>39447</v>
      </c>
      <c r="L253" s="7">
        <f>SUMIF('LCA Data'!$B$2:$B$169,"="&amp;anneks[[#This Row],[LCA Category]],'LCA Data'!$F$2:$F$169)</f>
        <v>0</v>
      </c>
      <c r="M253" s="79">
        <f>anneks[[#This Row],[kg-CO2 Eqv. per kg]]*anneks[[#This Row],[Eff. Mass (kg)]]</f>
        <v>0</v>
      </c>
    </row>
    <row r="254" spans="1:13">
      <c r="A254" s="22">
        <v>2610</v>
      </c>
      <c r="B254" s="24" t="s">
        <v>734</v>
      </c>
      <c r="C254" s="22"/>
      <c r="D254" s="22"/>
      <c r="E254" s="104">
        <v>10</v>
      </c>
      <c r="F254" s="27" t="s">
        <v>637</v>
      </c>
      <c r="G254" s="156">
        <v>1</v>
      </c>
      <c r="H254" s="66">
        <f>anneks[[#This Row],[Count]]*anneks[[#This Row],[Conv. Fact.]]</f>
        <v>10</v>
      </c>
      <c r="I254" s="116">
        <v>595</v>
      </c>
      <c r="J254" s="75">
        <v>39083</v>
      </c>
      <c r="K254" s="75">
        <v>39447</v>
      </c>
      <c r="L254" s="7">
        <f>SUMIF('LCA Data'!$B$2:$B$169,"="&amp;anneks[[#This Row],[LCA Category]],'LCA Data'!$F$2:$F$169)</f>
        <v>0</v>
      </c>
      <c r="M254" s="79">
        <f>anneks[[#This Row],[kg-CO2 Eqv. per kg]]*anneks[[#This Row],[Eff. Mass (kg)]]</f>
        <v>0</v>
      </c>
    </row>
    <row r="255" spans="1:13">
      <c r="A255" s="10">
        <v>94376</v>
      </c>
      <c r="B255" s="24" t="s">
        <v>1915</v>
      </c>
      <c r="C255" s="22"/>
      <c r="D255" s="22"/>
      <c r="E255" s="78">
        <v>4</v>
      </c>
      <c r="F255" s="31" t="s">
        <v>643</v>
      </c>
      <c r="G255" s="156">
        <v>2.5</v>
      </c>
      <c r="H255" s="66">
        <f>anneks[[#This Row],[Count]]*anneks[[#This Row],[Conv. Fact.]]</f>
        <v>10</v>
      </c>
      <c r="I255" s="117">
        <v>589.04999999999995</v>
      </c>
      <c r="J255" s="75">
        <v>39083</v>
      </c>
      <c r="K255" s="75">
        <v>39447</v>
      </c>
      <c r="L255" s="7">
        <f>SUMIF('LCA Data'!$B$2:$B$169,"="&amp;anneks[[#This Row],[LCA Category]],'LCA Data'!$F$2:$F$169)</f>
        <v>0</v>
      </c>
      <c r="M255" s="79">
        <f>anneks[[#This Row],[kg-CO2 Eqv. per kg]]*anneks[[#This Row],[Eff. Mass (kg)]]</f>
        <v>0</v>
      </c>
    </row>
    <row r="256" spans="1:13">
      <c r="A256" s="10">
        <v>95202</v>
      </c>
      <c r="B256" s="24" t="s">
        <v>1934</v>
      </c>
      <c r="C256" s="22"/>
      <c r="D256" s="22"/>
      <c r="E256" s="78">
        <v>2</v>
      </c>
      <c r="F256" s="31" t="s">
        <v>638</v>
      </c>
      <c r="G256" s="156">
        <v>5</v>
      </c>
      <c r="H256" s="66">
        <f>anneks[[#This Row],[Count]]*anneks[[#This Row],[Conv. Fact.]]</f>
        <v>10</v>
      </c>
      <c r="I256" s="117">
        <v>587.26</v>
      </c>
      <c r="J256" s="75">
        <v>39083</v>
      </c>
      <c r="K256" s="75">
        <v>39447</v>
      </c>
      <c r="L256" s="7">
        <f>SUMIF('LCA Data'!$B$2:$B$169,"="&amp;anneks[[#This Row],[LCA Category]],'LCA Data'!$F$2:$F$169)</f>
        <v>0</v>
      </c>
      <c r="M256" s="79">
        <f>anneks[[#This Row],[kg-CO2 Eqv. per kg]]*anneks[[#This Row],[Eff. Mass (kg)]]</f>
        <v>0</v>
      </c>
    </row>
    <row r="257" spans="1:13">
      <c r="A257" s="63">
        <v>42.2</v>
      </c>
      <c r="B257" s="46" t="s">
        <v>109</v>
      </c>
      <c r="C257" s="46"/>
      <c r="D257" s="46"/>
      <c r="E257" s="78">
        <v>30</v>
      </c>
      <c r="F257" s="31" t="s">
        <v>655</v>
      </c>
      <c r="G257" s="158"/>
      <c r="H257" s="78">
        <f>anneks[[#This Row],[Count]]*anneks[[#This Row],[Conv. Fact.]]</f>
        <v>0</v>
      </c>
      <c r="I257" s="117">
        <v>574</v>
      </c>
      <c r="J257" s="75">
        <v>39083</v>
      </c>
      <c r="K257" s="75">
        <v>39447</v>
      </c>
      <c r="L257" s="7">
        <f>SUMIF('LCA Data'!$B$2:$B$169,"="&amp;anneks[[#This Row],[LCA Category]],'LCA Data'!$F$2:$F$169)</f>
        <v>0</v>
      </c>
      <c r="M257" s="49">
        <f>anneks[[#This Row],[kg-CO2 Eqv. per kg]]*anneks[[#This Row],[Eff. Mass (kg)]]</f>
        <v>0</v>
      </c>
    </row>
    <row r="258" spans="1:13">
      <c r="A258" s="63">
        <v>129.19999999999999</v>
      </c>
      <c r="B258" s="46" t="s">
        <v>672</v>
      </c>
      <c r="C258" s="46"/>
      <c r="D258" s="46"/>
      <c r="E258" s="78">
        <v>177</v>
      </c>
      <c r="F258" s="31" t="s">
        <v>655</v>
      </c>
      <c r="G258" s="158"/>
      <c r="H258" s="78">
        <f>anneks[[#This Row],[Count]]*anneks[[#This Row],[Conv. Fact.]]</f>
        <v>0</v>
      </c>
      <c r="I258" s="117">
        <v>566.45000000000005</v>
      </c>
      <c r="J258" s="75">
        <v>39083</v>
      </c>
      <c r="K258" s="75">
        <v>39447</v>
      </c>
      <c r="L258" s="7">
        <f>SUMIF('LCA Data'!$B$2:$B$169,"="&amp;anneks[[#This Row],[LCA Category]],'LCA Data'!$F$2:$F$169)</f>
        <v>0</v>
      </c>
      <c r="M258" s="49">
        <f>anneks[[#This Row],[kg-CO2 Eqv. per kg]]*anneks[[#This Row],[Eff. Mass (kg)]]</f>
        <v>0</v>
      </c>
    </row>
    <row r="259" spans="1:13">
      <c r="A259" s="10">
        <v>94098</v>
      </c>
      <c r="B259" s="24" t="s">
        <v>1907</v>
      </c>
      <c r="C259" s="22"/>
      <c r="D259" s="22"/>
      <c r="E259" s="78">
        <v>4</v>
      </c>
      <c r="F259" s="31" t="s">
        <v>643</v>
      </c>
      <c r="G259" s="156">
        <v>2.5</v>
      </c>
      <c r="H259" s="66">
        <f>anneks[[#This Row],[Count]]*anneks[[#This Row],[Conv. Fact.]]</f>
        <v>10</v>
      </c>
      <c r="I259" s="117">
        <v>566.1</v>
      </c>
      <c r="J259" s="75">
        <v>39083</v>
      </c>
      <c r="K259" s="75">
        <v>39447</v>
      </c>
      <c r="L259" s="7">
        <f>SUMIF('LCA Data'!$B$2:$B$169,"="&amp;anneks[[#This Row],[LCA Category]],'LCA Data'!$F$2:$F$169)</f>
        <v>0</v>
      </c>
      <c r="M259" s="79">
        <f>anneks[[#This Row],[kg-CO2 Eqv. per kg]]*anneks[[#This Row],[Eff. Mass (kg)]]</f>
        <v>0</v>
      </c>
    </row>
    <row r="260" spans="1:13">
      <c r="A260" s="22">
        <v>3440</v>
      </c>
      <c r="B260" s="24" t="s">
        <v>882</v>
      </c>
      <c r="C260" s="22"/>
      <c r="D260" s="22"/>
      <c r="E260" s="104">
        <v>17.399999999999999</v>
      </c>
      <c r="F260" s="27" t="s">
        <v>637</v>
      </c>
      <c r="G260" s="156">
        <v>1</v>
      </c>
      <c r="H260" s="66">
        <f>anneks[[#This Row],[Count]]*anneks[[#This Row],[Conv. Fact.]]</f>
        <v>17.399999999999999</v>
      </c>
      <c r="I260" s="116">
        <v>565.5</v>
      </c>
      <c r="J260" s="75">
        <v>39083</v>
      </c>
      <c r="K260" s="75">
        <v>39447</v>
      </c>
      <c r="L260" s="7">
        <f>SUMIF('LCA Data'!$B$2:$B$169,"="&amp;anneks[[#This Row],[LCA Category]],'LCA Data'!$F$2:$F$169)</f>
        <v>0</v>
      </c>
      <c r="M260" s="79">
        <f>anneks[[#This Row],[kg-CO2 Eqv. per kg]]*anneks[[#This Row],[Eff. Mass (kg)]]</f>
        <v>0</v>
      </c>
    </row>
    <row r="261" spans="1:13">
      <c r="A261" s="63">
        <v>122.3</v>
      </c>
      <c r="B261" s="46" t="s">
        <v>33</v>
      </c>
      <c r="C261" s="46"/>
      <c r="D261" s="46"/>
      <c r="E261" s="78">
        <v>13</v>
      </c>
      <c r="F261" s="31" t="s">
        <v>652</v>
      </c>
      <c r="G261" s="158">
        <v>1</v>
      </c>
      <c r="H261" s="78">
        <f>anneks[[#This Row],[Count]]*anneks[[#This Row],[Conv. Fact.]]</f>
        <v>13</v>
      </c>
      <c r="I261" s="117">
        <v>559</v>
      </c>
      <c r="J261" s="75">
        <v>39083</v>
      </c>
      <c r="K261" s="75">
        <v>39447</v>
      </c>
      <c r="L261" s="7">
        <f>SUMIF('LCA Data'!$B$2:$B$169,"="&amp;anneks[[#This Row],[LCA Category]],'LCA Data'!$F$2:$F$169)</f>
        <v>0</v>
      </c>
      <c r="M261" s="49">
        <f>anneks[[#This Row],[kg-CO2 Eqv. per kg]]*anneks[[#This Row],[Eff. Mass (kg)]]</f>
        <v>0</v>
      </c>
    </row>
    <row r="262" spans="1:13">
      <c r="A262" s="10">
        <v>77555</v>
      </c>
      <c r="B262" s="24" t="s">
        <v>1767</v>
      </c>
      <c r="C262" s="22"/>
      <c r="D262" s="22"/>
      <c r="E262" s="78">
        <v>2</v>
      </c>
      <c r="F262" s="31" t="s">
        <v>638</v>
      </c>
      <c r="G262" s="156"/>
      <c r="H262" s="66">
        <f>anneks[[#This Row],[Count]]*anneks[[#This Row],[Conv. Fact.]]</f>
        <v>0</v>
      </c>
      <c r="I262" s="117">
        <v>558.36</v>
      </c>
      <c r="J262" s="75">
        <v>39083</v>
      </c>
      <c r="K262" s="75">
        <v>39447</v>
      </c>
      <c r="L262" s="7">
        <f>SUMIF('LCA Data'!$B$2:$B$169,"="&amp;anneks[[#This Row],[LCA Category]],'LCA Data'!$F$2:$F$169)</f>
        <v>0</v>
      </c>
      <c r="M262" s="79">
        <f>anneks[[#This Row],[kg-CO2 Eqv. per kg]]*anneks[[#This Row],[Eff. Mass (kg)]]</f>
        <v>0</v>
      </c>
    </row>
    <row r="263" spans="1:13">
      <c r="A263" s="22">
        <v>2301</v>
      </c>
      <c r="B263" s="22" t="s">
        <v>164</v>
      </c>
      <c r="C263" s="22"/>
      <c r="D263" s="22"/>
      <c r="E263" s="66">
        <v>10.1</v>
      </c>
      <c r="F263" s="65" t="s">
        <v>667</v>
      </c>
      <c r="G263" s="156"/>
      <c r="H263" s="66">
        <f>anneks[[#This Row],[Count]]*anneks[[#This Row],[Conv. Fact.]]</f>
        <v>0</v>
      </c>
      <c r="I263" s="120">
        <v>555.5</v>
      </c>
      <c r="J263" s="75">
        <v>39083</v>
      </c>
      <c r="K263" s="75">
        <v>39447</v>
      </c>
      <c r="L263" s="7">
        <f>SUMIF('LCA Data'!$B$2:$B$169,"="&amp;anneks[[#This Row],[LCA Category]],'LCA Data'!$F$2:$F$169)</f>
        <v>0</v>
      </c>
      <c r="M263" s="79">
        <f>anneks[[#This Row],[kg-CO2 Eqv. per kg]]*anneks[[#This Row],[Eff. Mass (kg)]]</f>
        <v>0</v>
      </c>
    </row>
    <row r="264" spans="1:13">
      <c r="A264" s="10">
        <v>53309</v>
      </c>
      <c r="B264" s="24" t="s">
        <v>1598</v>
      </c>
      <c r="C264" s="22"/>
      <c r="D264" s="22"/>
      <c r="E264" s="78">
        <v>18</v>
      </c>
      <c r="F264" s="31" t="s">
        <v>647</v>
      </c>
      <c r="G264" s="156"/>
      <c r="H264" s="66">
        <f>anneks[[#This Row],[Count]]*anneks[[#This Row],[Conv. Fact.]]</f>
        <v>0</v>
      </c>
      <c r="I264" s="117">
        <v>553.86</v>
      </c>
      <c r="J264" s="75">
        <v>39083</v>
      </c>
      <c r="K264" s="75">
        <v>39447</v>
      </c>
      <c r="L264" s="7">
        <f>SUMIF('LCA Data'!$B$2:$B$169,"="&amp;anneks[[#This Row],[LCA Category]],'LCA Data'!$F$2:$F$169)</f>
        <v>0</v>
      </c>
      <c r="M264" s="79">
        <f>anneks[[#This Row],[kg-CO2 Eqv. per kg]]*anneks[[#This Row],[Eff. Mass (kg)]]</f>
        <v>0</v>
      </c>
    </row>
    <row r="265" spans="1:13">
      <c r="A265" s="10">
        <v>27210</v>
      </c>
      <c r="B265" s="24" t="s">
        <v>1508</v>
      </c>
      <c r="C265" s="22"/>
      <c r="D265" s="22"/>
      <c r="E265" s="78">
        <v>15</v>
      </c>
      <c r="F265" s="31" t="s">
        <v>631</v>
      </c>
      <c r="G265" s="156">
        <v>1.1000000000000001</v>
      </c>
      <c r="H265" s="66">
        <f>anneks[[#This Row],[Count]]*anneks[[#This Row],[Conv. Fact.]]</f>
        <v>16.5</v>
      </c>
      <c r="I265" s="117">
        <v>548.34</v>
      </c>
      <c r="J265" s="75">
        <v>39083</v>
      </c>
      <c r="K265" s="75">
        <v>39447</v>
      </c>
      <c r="L265" s="7">
        <f>SUMIF('LCA Data'!$B$2:$B$169,"="&amp;anneks[[#This Row],[LCA Category]],'LCA Data'!$F$2:$F$169)</f>
        <v>0</v>
      </c>
      <c r="M265" s="79">
        <f>anneks[[#This Row],[kg-CO2 Eqv. per kg]]*anneks[[#This Row],[Eff. Mass (kg)]]</f>
        <v>0</v>
      </c>
    </row>
    <row r="266" spans="1:13">
      <c r="A266" s="10">
        <v>90900</v>
      </c>
      <c r="B266" s="24" t="s">
        <v>1824</v>
      </c>
      <c r="C266" s="22"/>
      <c r="D266" s="22"/>
      <c r="E266" s="78">
        <v>2</v>
      </c>
      <c r="F266" s="31" t="s">
        <v>638</v>
      </c>
      <c r="G266" s="156">
        <v>5.4</v>
      </c>
      <c r="H266" s="66">
        <f>anneks[[#This Row],[Count]]*anneks[[#This Row],[Conv. Fact.]]</f>
        <v>10.8</v>
      </c>
      <c r="I266" s="117">
        <v>543.83000000000004</v>
      </c>
      <c r="J266" s="75">
        <v>39083</v>
      </c>
      <c r="K266" s="75">
        <v>39447</v>
      </c>
      <c r="L266" s="7">
        <f>SUMIF('LCA Data'!$B$2:$B$169,"="&amp;anneks[[#This Row],[LCA Category]],'LCA Data'!$F$2:$F$169)</f>
        <v>0</v>
      </c>
      <c r="M266" s="79">
        <f>anneks[[#This Row],[kg-CO2 Eqv. per kg]]*anneks[[#This Row],[Eff. Mass (kg)]]</f>
        <v>0</v>
      </c>
    </row>
    <row r="267" spans="1:13">
      <c r="A267" s="10">
        <v>94045</v>
      </c>
      <c r="B267" s="24" t="s">
        <v>1902</v>
      </c>
      <c r="C267" s="22"/>
      <c r="D267" s="22"/>
      <c r="E267" s="78">
        <v>4</v>
      </c>
      <c r="F267" s="31" t="s">
        <v>643</v>
      </c>
      <c r="G267" s="156">
        <v>2.5</v>
      </c>
      <c r="H267" s="66">
        <f>anneks[[#This Row],[Count]]*anneks[[#This Row],[Conv. Fact.]]</f>
        <v>10</v>
      </c>
      <c r="I267" s="117">
        <v>542.13</v>
      </c>
      <c r="J267" s="75">
        <v>39083</v>
      </c>
      <c r="K267" s="75">
        <v>39447</v>
      </c>
      <c r="L267" s="7">
        <f>SUMIF('LCA Data'!$B$2:$B$169,"="&amp;anneks[[#This Row],[LCA Category]],'LCA Data'!$F$2:$F$169)</f>
        <v>0</v>
      </c>
      <c r="M267" s="79">
        <f>anneks[[#This Row],[kg-CO2 Eqv. per kg]]*anneks[[#This Row],[Eff. Mass (kg)]]</f>
        <v>0</v>
      </c>
    </row>
    <row r="268" spans="1:13">
      <c r="A268" s="22">
        <v>5100</v>
      </c>
      <c r="B268" s="24" t="s">
        <v>887</v>
      </c>
      <c r="C268" s="22"/>
      <c r="D268" s="22"/>
      <c r="E268" s="104">
        <v>6.8</v>
      </c>
      <c r="F268" s="27" t="s">
        <v>637</v>
      </c>
      <c r="G268" s="156">
        <v>1</v>
      </c>
      <c r="H268" s="66">
        <f>anneks[[#This Row],[Count]]*anneks[[#This Row],[Conv. Fact.]]</f>
        <v>6.8</v>
      </c>
      <c r="I268" s="116">
        <v>540.6</v>
      </c>
      <c r="J268" s="75">
        <v>39083</v>
      </c>
      <c r="K268" s="75">
        <v>39447</v>
      </c>
      <c r="L268" s="7">
        <f>SUMIF('LCA Data'!$B$2:$B$169,"="&amp;anneks[[#This Row],[LCA Category]],'LCA Data'!$F$2:$F$169)</f>
        <v>0</v>
      </c>
      <c r="M268" s="79">
        <f>anneks[[#This Row],[kg-CO2 Eqv. per kg]]*anneks[[#This Row],[Eff. Mass (kg)]]</f>
        <v>0</v>
      </c>
    </row>
    <row r="269" spans="1:13">
      <c r="A269" s="22">
        <v>6560</v>
      </c>
      <c r="B269" s="24" t="s">
        <v>892</v>
      </c>
      <c r="C269" s="22"/>
      <c r="D269" s="22"/>
      <c r="E269" s="104">
        <v>10</v>
      </c>
      <c r="F269" s="27" t="s">
        <v>637</v>
      </c>
      <c r="G269" s="156">
        <v>1</v>
      </c>
      <c r="H269" s="66">
        <f>anneks[[#This Row],[Count]]*anneks[[#This Row],[Conv. Fact.]]</f>
        <v>10</v>
      </c>
      <c r="I269" s="116">
        <v>540</v>
      </c>
      <c r="J269" s="75">
        <v>39083</v>
      </c>
      <c r="K269" s="75">
        <v>39447</v>
      </c>
      <c r="L269" s="7">
        <f>SUMIF('LCA Data'!$B$2:$B$169,"="&amp;anneks[[#This Row],[LCA Category]],'LCA Data'!$F$2:$F$169)</f>
        <v>0</v>
      </c>
      <c r="M269" s="79">
        <f>anneks[[#This Row],[kg-CO2 Eqv. per kg]]*anneks[[#This Row],[Eff. Mass (kg)]]</f>
        <v>0</v>
      </c>
    </row>
    <row r="270" spans="1:13">
      <c r="A270" s="10">
        <v>93973</v>
      </c>
      <c r="B270" s="24" t="s">
        <v>1891</v>
      </c>
      <c r="C270" s="22"/>
      <c r="D270" s="22"/>
      <c r="E270" s="78">
        <v>3</v>
      </c>
      <c r="F270" s="31" t="s">
        <v>638</v>
      </c>
      <c r="G270" s="156">
        <v>5</v>
      </c>
      <c r="H270" s="66">
        <f>anneks[[#This Row],[Count]]*anneks[[#This Row],[Conv. Fact.]]</f>
        <v>15</v>
      </c>
      <c r="I270" s="117">
        <v>538.98</v>
      </c>
      <c r="J270" s="75">
        <v>39083</v>
      </c>
      <c r="K270" s="75">
        <v>39447</v>
      </c>
      <c r="L270" s="7">
        <f>SUMIF('LCA Data'!$B$2:$B$169,"="&amp;anneks[[#This Row],[LCA Category]],'LCA Data'!$F$2:$F$169)</f>
        <v>0</v>
      </c>
      <c r="M270" s="79">
        <f>anneks[[#This Row],[kg-CO2 Eqv. per kg]]*anneks[[#This Row],[Eff. Mass (kg)]]</f>
        <v>0</v>
      </c>
    </row>
    <row r="271" spans="1:13">
      <c r="A271" s="22">
        <v>8030</v>
      </c>
      <c r="B271" s="24" t="s">
        <v>906</v>
      </c>
      <c r="C271" s="22"/>
      <c r="D271" s="22"/>
      <c r="E271" s="104">
        <v>16.899999999999999</v>
      </c>
      <c r="F271" s="27" t="s">
        <v>637</v>
      </c>
      <c r="G271" s="156">
        <v>1</v>
      </c>
      <c r="H271" s="66">
        <f>anneks[[#This Row],[Count]]*anneks[[#This Row],[Conv. Fact.]]</f>
        <v>16.899999999999999</v>
      </c>
      <c r="I271" s="116">
        <v>536.58000000000004</v>
      </c>
      <c r="J271" s="75">
        <v>39083</v>
      </c>
      <c r="K271" s="75">
        <v>39447</v>
      </c>
      <c r="L271" s="7">
        <f>SUMIF('LCA Data'!$B$2:$B$169,"="&amp;anneks[[#This Row],[LCA Category]],'LCA Data'!$F$2:$F$169)</f>
        <v>0</v>
      </c>
      <c r="M271" s="79">
        <f>anneks[[#This Row],[kg-CO2 Eqv. per kg]]*anneks[[#This Row],[Eff. Mass (kg)]]</f>
        <v>0</v>
      </c>
    </row>
    <row r="272" spans="1:13">
      <c r="A272" s="63">
        <v>76.3</v>
      </c>
      <c r="B272" s="46" t="s">
        <v>704</v>
      </c>
      <c r="C272" s="46"/>
      <c r="D272" s="46"/>
      <c r="E272" s="78">
        <v>3</v>
      </c>
      <c r="F272" s="31" t="s">
        <v>652</v>
      </c>
      <c r="G272" s="158">
        <v>1</v>
      </c>
      <c r="H272" s="78">
        <f>anneks[[#This Row],[Count]]*anneks[[#This Row],[Conv. Fact.]]</f>
        <v>3</v>
      </c>
      <c r="I272" s="117">
        <v>534</v>
      </c>
      <c r="J272" s="75">
        <v>39083</v>
      </c>
      <c r="K272" s="75">
        <v>39447</v>
      </c>
      <c r="L272" s="7">
        <f>SUMIF('LCA Data'!$B$2:$B$169,"="&amp;anneks[[#This Row],[LCA Category]],'LCA Data'!$F$2:$F$169)</f>
        <v>0</v>
      </c>
      <c r="M272" s="49">
        <f>anneks[[#This Row],[kg-CO2 Eqv. per kg]]*anneks[[#This Row],[Eff. Mass (kg)]]</f>
        <v>0</v>
      </c>
    </row>
    <row r="273" spans="1:13">
      <c r="A273" s="22">
        <v>20049</v>
      </c>
      <c r="B273" s="24" t="s">
        <v>918</v>
      </c>
      <c r="C273" s="22"/>
      <c r="D273" s="22"/>
      <c r="E273" s="104">
        <v>15</v>
      </c>
      <c r="F273" s="27" t="s">
        <v>634</v>
      </c>
      <c r="G273" s="156">
        <v>0.8</v>
      </c>
      <c r="H273" s="66">
        <f>anneks[[#This Row],[Count]]*anneks[[#This Row],[Conv. Fact.]]</f>
        <v>12</v>
      </c>
      <c r="I273" s="116">
        <v>531.80999999999995</v>
      </c>
      <c r="J273" s="75">
        <v>39083</v>
      </c>
      <c r="K273" s="75">
        <v>39447</v>
      </c>
      <c r="L273" s="7">
        <f>SUMIF('LCA Data'!$B$2:$B$169,"="&amp;anneks[[#This Row],[LCA Category]],'LCA Data'!$F$2:$F$169)</f>
        <v>0</v>
      </c>
      <c r="M273" s="79">
        <f>anneks[[#This Row],[kg-CO2 Eqv. per kg]]*anneks[[#This Row],[Eff. Mass (kg)]]</f>
        <v>0</v>
      </c>
    </row>
    <row r="274" spans="1:13">
      <c r="A274" s="63">
        <v>202.2</v>
      </c>
      <c r="B274" s="46" t="s">
        <v>74</v>
      </c>
      <c r="C274" s="46"/>
      <c r="D274" s="46"/>
      <c r="E274" s="78">
        <v>26</v>
      </c>
      <c r="F274" s="31" t="s">
        <v>653</v>
      </c>
      <c r="G274" s="158"/>
      <c r="H274" s="78">
        <f>anneks[[#This Row],[Count]]*anneks[[#This Row],[Conv. Fact.]]</f>
        <v>0</v>
      </c>
      <c r="I274" s="117">
        <v>526.5</v>
      </c>
      <c r="J274" s="75">
        <v>39083</v>
      </c>
      <c r="K274" s="75">
        <v>39447</v>
      </c>
      <c r="L274" s="7">
        <f>SUMIF('LCA Data'!$B$2:$B$169,"="&amp;anneks[[#This Row],[LCA Category]],'LCA Data'!$F$2:$F$169)</f>
        <v>0</v>
      </c>
      <c r="M274" s="49">
        <f>anneks[[#This Row],[kg-CO2 Eqv. per kg]]*anneks[[#This Row],[Eff. Mass (kg)]]</f>
        <v>0</v>
      </c>
    </row>
    <row r="275" spans="1:13">
      <c r="A275" s="63">
        <v>73.3</v>
      </c>
      <c r="B275" s="46" t="s">
        <v>132</v>
      </c>
      <c r="C275" s="46"/>
      <c r="D275" s="46"/>
      <c r="E275" s="78">
        <v>47</v>
      </c>
      <c r="F275" s="31" t="s">
        <v>652</v>
      </c>
      <c r="G275" s="158">
        <v>1</v>
      </c>
      <c r="H275" s="78">
        <f>anneks[[#This Row],[Count]]*anneks[[#This Row],[Conv. Fact.]]</f>
        <v>47</v>
      </c>
      <c r="I275" s="117">
        <v>525</v>
      </c>
      <c r="J275" s="75">
        <v>39083</v>
      </c>
      <c r="K275" s="75">
        <v>39447</v>
      </c>
      <c r="L275" s="7">
        <f>SUMIF('LCA Data'!$B$2:$B$169,"="&amp;anneks[[#This Row],[LCA Category]],'LCA Data'!$F$2:$F$169)</f>
        <v>0</v>
      </c>
      <c r="M275" s="49">
        <f>anneks[[#This Row],[kg-CO2 Eqv. per kg]]*anneks[[#This Row],[Eff. Mass (kg)]]</f>
        <v>0</v>
      </c>
    </row>
    <row r="276" spans="1:13">
      <c r="A276" s="10">
        <v>77656</v>
      </c>
      <c r="B276" s="24" t="s">
        <v>1772</v>
      </c>
      <c r="C276" s="22"/>
      <c r="D276" s="22"/>
      <c r="E276" s="78">
        <v>4</v>
      </c>
      <c r="F276" s="31" t="s">
        <v>638</v>
      </c>
      <c r="G276" s="156">
        <v>0.68</v>
      </c>
      <c r="H276" s="66">
        <f>anneks[[#This Row],[Count]]*anneks[[#This Row],[Conv. Fact.]]</f>
        <v>2.72</v>
      </c>
      <c r="I276" s="117">
        <v>523.91999999999996</v>
      </c>
      <c r="J276" s="75">
        <v>39083</v>
      </c>
      <c r="K276" s="75">
        <v>39447</v>
      </c>
      <c r="L276" s="7">
        <f>SUMIF('LCA Data'!$B$2:$B$169,"="&amp;anneks[[#This Row],[LCA Category]],'LCA Data'!$F$2:$F$169)</f>
        <v>0</v>
      </c>
      <c r="M276" s="79">
        <f>anneks[[#This Row],[kg-CO2 Eqv. per kg]]*anneks[[#This Row],[Eff. Mass (kg)]]</f>
        <v>0</v>
      </c>
    </row>
    <row r="277" spans="1:13">
      <c r="A277" s="10">
        <v>95078</v>
      </c>
      <c r="B277" s="24" t="s">
        <v>1927</v>
      </c>
      <c r="C277" s="22"/>
      <c r="D277" s="22"/>
      <c r="E277" s="78">
        <v>2</v>
      </c>
      <c r="F277" s="31" t="s">
        <v>638</v>
      </c>
      <c r="G277" s="156">
        <v>5</v>
      </c>
      <c r="H277" s="66">
        <f>anneks[[#This Row],[Count]]*anneks[[#This Row],[Conv. Fact.]]</f>
        <v>10</v>
      </c>
      <c r="I277" s="117">
        <v>520.07000000000005</v>
      </c>
      <c r="J277" s="75">
        <v>39083</v>
      </c>
      <c r="K277" s="75">
        <v>39447</v>
      </c>
      <c r="L277" s="7">
        <f>SUMIF('LCA Data'!$B$2:$B$169,"="&amp;anneks[[#This Row],[LCA Category]],'LCA Data'!$F$2:$F$169)</f>
        <v>0</v>
      </c>
      <c r="M277" s="79">
        <f>anneks[[#This Row],[kg-CO2 Eqv. per kg]]*anneks[[#This Row],[Eff. Mass (kg)]]</f>
        <v>0</v>
      </c>
    </row>
    <row r="278" spans="1:13">
      <c r="A278" s="10">
        <v>55240</v>
      </c>
      <c r="B278" s="24" t="s">
        <v>1613</v>
      </c>
      <c r="C278" s="22"/>
      <c r="D278" s="22"/>
      <c r="E278" s="78">
        <v>4</v>
      </c>
      <c r="F278" s="31" t="s">
        <v>638</v>
      </c>
      <c r="G278" s="156"/>
      <c r="H278" s="66">
        <f>anneks[[#This Row],[Count]]*anneks[[#This Row],[Conv. Fact.]]</f>
        <v>0</v>
      </c>
      <c r="I278" s="117">
        <v>518.67999999999995</v>
      </c>
      <c r="J278" s="75">
        <v>39083</v>
      </c>
      <c r="K278" s="75">
        <v>39447</v>
      </c>
      <c r="L278" s="7">
        <f>SUMIF('LCA Data'!$B$2:$B$169,"="&amp;anneks[[#This Row],[LCA Category]],'LCA Data'!$F$2:$F$169)</f>
        <v>0</v>
      </c>
      <c r="M278" s="79">
        <f>anneks[[#This Row],[kg-CO2 Eqv. per kg]]*anneks[[#This Row],[Eff. Mass (kg)]]</f>
        <v>0</v>
      </c>
    </row>
    <row r="279" spans="1:13">
      <c r="A279" s="10">
        <v>77660</v>
      </c>
      <c r="B279" s="24" t="s">
        <v>1776</v>
      </c>
      <c r="C279" s="22"/>
      <c r="D279" s="22"/>
      <c r="E279" s="78">
        <v>4</v>
      </c>
      <c r="F279" s="31" t="s">
        <v>638</v>
      </c>
      <c r="G279" s="156">
        <v>0.68</v>
      </c>
      <c r="H279" s="66">
        <f>anneks[[#This Row],[Count]]*anneks[[#This Row],[Conv. Fact.]]</f>
        <v>2.72</v>
      </c>
      <c r="I279" s="117">
        <v>513.65</v>
      </c>
      <c r="J279" s="75">
        <v>39083</v>
      </c>
      <c r="K279" s="75">
        <v>39447</v>
      </c>
      <c r="L279" s="7">
        <f>SUMIF('LCA Data'!$B$2:$B$169,"="&amp;anneks[[#This Row],[LCA Category]],'LCA Data'!$F$2:$F$169)</f>
        <v>0</v>
      </c>
      <c r="M279" s="79">
        <f>anneks[[#This Row],[kg-CO2 Eqv. per kg]]*anneks[[#This Row],[Eff. Mass (kg)]]</f>
        <v>0</v>
      </c>
    </row>
    <row r="280" spans="1:13">
      <c r="A280" s="10">
        <v>77659</v>
      </c>
      <c r="B280" s="24" t="s">
        <v>1775</v>
      </c>
      <c r="C280" s="22"/>
      <c r="D280" s="22"/>
      <c r="E280" s="78">
        <v>4</v>
      </c>
      <c r="F280" s="31" t="s">
        <v>638</v>
      </c>
      <c r="G280" s="156">
        <v>0.68</v>
      </c>
      <c r="H280" s="66">
        <f>anneks[[#This Row],[Count]]*anneks[[#This Row],[Conv. Fact.]]</f>
        <v>2.72</v>
      </c>
      <c r="I280" s="117">
        <v>513.64</v>
      </c>
      <c r="J280" s="75">
        <v>39083</v>
      </c>
      <c r="K280" s="75">
        <v>39447</v>
      </c>
      <c r="L280" s="7">
        <f>SUMIF('LCA Data'!$B$2:$B$169,"="&amp;anneks[[#This Row],[LCA Category]],'LCA Data'!$F$2:$F$169)</f>
        <v>0</v>
      </c>
      <c r="M280" s="79">
        <f>anneks[[#This Row],[kg-CO2 Eqv. per kg]]*anneks[[#This Row],[Eff. Mass (kg)]]</f>
        <v>0</v>
      </c>
    </row>
    <row r="281" spans="1:13">
      <c r="A281" s="22">
        <v>2576</v>
      </c>
      <c r="B281" s="24" t="s">
        <v>880</v>
      </c>
      <c r="C281" s="22"/>
      <c r="D281" s="22"/>
      <c r="E281" s="104">
        <v>13.5</v>
      </c>
      <c r="F281" s="27" t="s">
        <v>637</v>
      </c>
      <c r="G281" s="156">
        <v>1</v>
      </c>
      <c r="H281" s="66">
        <f>anneks[[#This Row],[Count]]*anneks[[#This Row],[Conv. Fact.]]</f>
        <v>13.5</v>
      </c>
      <c r="I281" s="116">
        <v>512.75</v>
      </c>
      <c r="J281" s="75">
        <v>39083</v>
      </c>
      <c r="K281" s="75">
        <v>39447</v>
      </c>
      <c r="L281" s="7">
        <f>SUMIF('LCA Data'!$B$2:$B$169,"="&amp;anneks[[#This Row],[LCA Category]],'LCA Data'!$F$2:$F$169)</f>
        <v>0</v>
      </c>
      <c r="M281" s="79">
        <f>anneks[[#This Row],[kg-CO2 Eqv. per kg]]*anneks[[#This Row],[Eff. Mass (kg)]]</f>
        <v>0</v>
      </c>
    </row>
    <row r="282" spans="1:13">
      <c r="A282" s="10">
        <v>55210</v>
      </c>
      <c r="B282" s="24" t="s">
        <v>1612</v>
      </c>
      <c r="C282" s="22"/>
      <c r="D282" s="22"/>
      <c r="E282" s="78">
        <v>6</v>
      </c>
      <c r="F282" s="31" t="s">
        <v>639</v>
      </c>
      <c r="G282" s="156">
        <v>2.5</v>
      </c>
      <c r="H282" s="66">
        <f>anneks[[#This Row],[Count]]*anneks[[#This Row],[Conv. Fact.]]</f>
        <v>15</v>
      </c>
      <c r="I282" s="117">
        <v>510.25</v>
      </c>
      <c r="J282" s="75">
        <v>39083</v>
      </c>
      <c r="K282" s="75">
        <v>39447</v>
      </c>
      <c r="L282" s="7">
        <f>SUMIF('LCA Data'!$B$2:$B$169,"="&amp;anneks[[#This Row],[LCA Category]],'LCA Data'!$F$2:$F$169)</f>
        <v>0</v>
      </c>
      <c r="M282" s="79">
        <f>anneks[[#This Row],[kg-CO2 Eqv. per kg]]*anneks[[#This Row],[Eff. Mass (kg)]]</f>
        <v>0</v>
      </c>
    </row>
    <row r="283" spans="1:13">
      <c r="A283" s="63">
        <v>184.2</v>
      </c>
      <c r="B283" s="46" t="s">
        <v>65</v>
      </c>
      <c r="C283" s="46"/>
      <c r="D283" s="46"/>
      <c r="E283" s="78">
        <v>60</v>
      </c>
      <c r="F283" s="31" t="s">
        <v>651</v>
      </c>
      <c r="G283" s="158"/>
      <c r="H283" s="78">
        <f>anneks[[#This Row],[Count]]*anneks[[#This Row],[Conv. Fact.]]</f>
        <v>0</v>
      </c>
      <c r="I283" s="117">
        <v>510</v>
      </c>
      <c r="J283" s="75">
        <v>39083</v>
      </c>
      <c r="K283" s="75">
        <v>39447</v>
      </c>
      <c r="L283" s="7">
        <f>SUMIF('LCA Data'!$B$2:$B$169,"="&amp;anneks[[#This Row],[LCA Category]],'LCA Data'!$F$2:$F$169)</f>
        <v>0</v>
      </c>
      <c r="M283" s="49">
        <f>anneks[[#This Row],[kg-CO2 Eqv. per kg]]*anneks[[#This Row],[Eff. Mass (kg)]]</f>
        <v>0</v>
      </c>
    </row>
    <row r="284" spans="1:13">
      <c r="A284" s="22">
        <v>6070</v>
      </c>
      <c r="B284" s="24" t="s">
        <v>771</v>
      </c>
      <c r="C284" s="22"/>
      <c r="D284" s="22"/>
      <c r="E284" s="104">
        <v>15</v>
      </c>
      <c r="F284" s="27" t="s">
        <v>637</v>
      </c>
      <c r="G284" s="156">
        <v>1</v>
      </c>
      <c r="H284" s="66">
        <f>anneks[[#This Row],[Count]]*anneks[[#This Row],[Conv. Fact.]]</f>
        <v>15</v>
      </c>
      <c r="I284" s="116">
        <v>505</v>
      </c>
      <c r="J284" s="75">
        <v>39083</v>
      </c>
      <c r="K284" s="75">
        <v>39447</v>
      </c>
      <c r="L284" s="7">
        <f>SUMIF('LCA Data'!$B$2:$B$169,"="&amp;anneks[[#This Row],[LCA Category]],'LCA Data'!$F$2:$F$169)</f>
        <v>0</v>
      </c>
      <c r="M284" s="79">
        <f>anneks[[#This Row],[kg-CO2 Eqv. per kg]]*anneks[[#This Row],[Eff. Mass (kg)]]</f>
        <v>0</v>
      </c>
    </row>
    <row r="285" spans="1:13">
      <c r="A285" s="63">
        <v>91.2</v>
      </c>
      <c r="B285" s="46" t="s">
        <v>145</v>
      </c>
      <c r="C285" s="46"/>
      <c r="D285" s="46"/>
      <c r="E285" s="78">
        <v>49</v>
      </c>
      <c r="F285" s="31" t="s">
        <v>655</v>
      </c>
      <c r="G285" s="158"/>
      <c r="H285" s="78">
        <f>anneks[[#This Row],[Count]]*anneks[[#This Row],[Conv. Fact.]]</f>
        <v>0</v>
      </c>
      <c r="I285" s="117">
        <v>505</v>
      </c>
      <c r="J285" s="75">
        <v>39083</v>
      </c>
      <c r="K285" s="75">
        <v>39447</v>
      </c>
      <c r="L285" s="7">
        <f>SUMIF('LCA Data'!$B$2:$B$169,"="&amp;anneks[[#This Row],[LCA Category]],'LCA Data'!$F$2:$F$169)</f>
        <v>0</v>
      </c>
      <c r="M285" s="49">
        <f>anneks[[#This Row],[kg-CO2 Eqv. per kg]]*anneks[[#This Row],[Eff. Mass (kg)]]</f>
        <v>0</v>
      </c>
    </row>
    <row r="286" spans="1:13">
      <c r="A286" s="10">
        <v>94767</v>
      </c>
      <c r="B286" s="24" t="s">
        <v>1917</v>
      </c>
      <c r="C286" s="22"/>
      <c r="D286" s="22"/>
      <c r="E286" s="78">
        <v>7</v>
      </c>
      <c r="F286" s="31" t="s">
        <v>643</v>
      </c>
      <c r="G286" s="156">
        <v>2</v>
      </c>
      <c r="H286" s="66">
        <f>anneks[[#This Row],[Count]]*anneks[[#This Row],[Conv. Fact.]]</f>
        <v>14</v>
      </c>
      <c r="I286" s="117">
        <v>504.76</v>
      </c>
      <c r="J286" s="75">
        <v>39083</v>
      </c>
      <c r="K286" s="75">
        <v>39447</v>
      </c>
      <c r="L286" s="7">
        <f>SUMIF('LCA Data'!$B$2:$B$169,"="&amp;anneks[[#This Row],[LCA Category]],'LCA Data'!$F$2:$F$169)</f>
        <v>0</v>
      </c>
      <c r="M286" s="79">
        <f>anneks[[#This Row],[kg-CO2 Eqv. per kg]]*anneks[[#This Row],[Eff. Mass (kg)]]</f>
        <v>0</v>
      </c>
    </row>
    <row r="287" spans="1:13">
      <c r="A287" s="63">
        <v>131.19999999999999</v>
      </c>
      <c r="B287" s="46" t="s">
        <v>673</v>
      </c>
      <c r="C287" s="46"/>
      <c r="D287" s="46"/>
      <c r="E287" s="78">
        <v>30</v>
      </c>
      <c r="F287" s="31" t="s">
        <v>655</v>
      </c>
      <c r="G287" s="158"/>
      <c r="H287" s="78">
        <f>anneks[[#This Row],[Count]]*anneks[[#This Row],[Conv. Fact.]]</f>
        <v>0</v>
      </c>
      <c r="I287" s="117">
        <v>502</v>
      </c>
      <c r="J287" s="75">
        <v>39083</v>
      </c>
      <c r="K287" s="75">
        <v>39447</v>
      </c>
      <c r="L287" s="7">
        <f>SUMIF('LCA Data'!$B$2:$B$169,"="&amp;anneks[[#This Row],[LCA Category]],'LCA Data'!$F$2:$F$169)</f>
        <v>0</v>
      </c>
      <c r="M287" s="49">
        <f>anneks[[#This Row],[kg-CO2 Eqv. per kg]]*anneks[[#This Row],[Eff. Mass (kg)]]</f>
        <v>0</v>
      </c>
    </row>
    <row r="288" spans="1:13">
      <c r="A288" s="10">
        <v>14149</v>
      </c>
      <c r="B288" s="24" t="s">
        <v>1448</v>
      </c>
      <c r="C288" s="22"/>
      <c r="D288" s="22"/>
      <c r="E288" s="78">
        <v>1</v>
      </c>
      <c r="F288" s="31" t="s">
        <v>638</v>
      </c>
      <c r="G288" s="156">
        <v>5</v>
      </c>
      <c r="H288" s="66">
        <f>anneks[[#This Row],[Count]]*anneks[[#This Row],[Conv. Fact.]]</f>
        <v>5</v>
      </c>
      <c r="I288" s="117">
        <v>500.65</v>
      </c>
      <c r="J288" s="75">
        <v>39083</v>
      </c>
      <c r="K288" s="75">
        <v>39447</v>
      </c>
      <c r="L288" s="7">
        <f>SUMIF('LCA Data'!$B$2:$B$169,"="&amp;anneks[[#This Row],[LCA Category]],'LCA Data'!$F$2:$F$169)</f>
        <v>0</v>
      </c>
      <c r="M288" s="79">
        <f>anneks[[#This Row],[kg-CO2 Eqv. per kg]]*anneks[[#This Row],[Eff. Mass (kg)]]</f>
        <v>0</v>
      </c>
    </row>
    <row r="289" spans="1:13">
      <c r="A289" s="10">
        <v>93829</v>
      </c>
      <c r="B289" s="24" t="s">
        <v>1884</v>
      </c>
      <c r="C289" s="22"/>
      <c r="D289" s="22"/>
      <c r="E289" s="78">
        <v>1</v>
      </c>
      <c r="F289" s="31" t="s">
        <v>638</v>
      </c>
      <c r="G289" s="156">
        <v>5</v>
      </c>
      <c r="H289" s="66">
        <f>anneks[[#This Row],[Count]]*anneks[[#This Row],[Conv. Fact.]]</f>
        <v>5</v>
      </c>
      <c r="I289" s="117">
        <v>499.46</v>
      </c>
      <c r="J289" s="75">
        <v>39083</v>
      </c>
      <c r="K289" s="75">
        <v>39447</v>
      </c>
      <c r="L289" s="7">
        <f>SUMIF('LCA Data'!$B$2:$B$169,"="&amp;anneks[[#This Row],[LCA Category]],'LCA Data'!$F$2:$F$169)</f>
        <v>0</v>
      </c>
      <c r="M289" s="79">
        <f>anneks[[#This Row],[kg-CO2 Eqv. per kg]]*anneks[[#This Row],[Eff. Mass (kg)]]</f>
        <v>0</v>
      </c>
    </row>
    <row r="290" spans="1:13">
      <c r="A290" s="10">
        <v>13064</v>
      </c>
      <c r="B290" s="24" t="s">
        <v>1428</v>
      </c>
      <c r="C290" s="22"/>
      <c r="D290" s="22"/>
      <c r="E290" s="78">
        <v>6</v>
      </c>
      <c r="F290" s="31" t="s">
        <v>635</v>
      </c>
      <c r="G290" s="156"/>
      <c r="H290" s="66">
        <f>anneks[[#This Row],[Count]]*anneks[[#This Row],[Conv. Fact.]]</f>
        <v>0</v>
      </c>
      <c r="I290" s="117">
        <v>497.32</v>
      </c>
      <c r="J290" s="75">
        <v>39083</v>
      </c>
      <c r="K290" s="75">
        <v>39447</v>
      </c>
      <c r="L290" s="7">
        <f>SUMIF('LCA Data'!$B$2:$B$169,"="&amp;anneks[[#This Row],[LCA Category]],'LCA Data'!$F$2:$F$169)</f>
        <v>0</v>
      </c>
      <c r="M290" s="79">
        <f>anneks[[#This Row],[kg-CO2 Eqv. per kg]]*anneks[[#This Row],[Eff. Mass (kg)]]</f>
        <v>0</v>
      </c>
    </row>
    <row r="291" spans="1:13">
      <c r="A291" s="10">
        <v>66088</v>
      </c>
      <c r="B291" s="24" t="s">
        <v>1691</v>
      </c>
      <c r="C291" s="22"/>
      <c r="D291" s="22"/>
      <c r="E291" s="78">
        <v>45</v>
      </c>
      <c r="F291" s="31" t="s">
        <v>634</v>
      </c>
      <c r="G291" s="156"/>
      <c r="H291" s="66">
        <f>anneks[[#This Row],[Count]]*anneks[[#This Row],[Conv. Fact.]]</f>
        <v>0</v>
      </c>
      <c r="I291" s="117">
        <v>494.81</v>
      </c>
      <c r="J291" s="75">
        <v>39083</v>
      </c>
      <c r="K291" s="75">
        <v>39447</v>
      </c>
      <c r="L291" s="7">
        <f>SUMIF('LCA Data'!$B$2:$B$169,"="&amp;anneks[[#This Row],[LCA Category]],'LCA Data'!$F$2:$F$169)</f>
        <v>0</v>
      </c>
      <c r="M291" s="79">
        <f>anneks[[#This Row],[kg-CO2 Eqv. per kg]]*anneks[[#This Row],[Eff. Mass (kg)]]</f>
        <v>0</v>
      </c>
    </row>
    <row r="292" spans="1:13">
      <c r="A292" s="10">
        <v>38110</v>
      </c>
      <c r="B292" s="24" t="s">
        <v>1549</v>
      </c>
      <c r="C292" s="22"/>
      <c r="D292" s="22"/>
      <c r="E292" s="78">
        <v>8</v>
      </c>
      <c r="F292" s="31" t="s">
        <v>639</v>
      </c>
      <c r="G292" s="156">
        <v>5</v>
      </c>
      <c r="H292" s="66">
        <f>anneks[[#This Row],[Count]]*anneks[[#This Row],[Conv. Fact.]]</f>
        <v>40</v>
      </c>
      <c r="I292" s="117">
        <v>493.42</v>
      </c>
      <c r="J292" s="75">
        <v>39083</v>
      </c>
      <c r="K292" s="75">
        <v>39447</v>
      </c>
      <c r="L292" s="7">
        <f>SUMIF('LCA Data'!$B$2:$B$169,"="&amp;anneks[[#This Row],[LCA Category]],'LCA Data'!$F$2:$F$169)</f>
        <v>0</v>
      </c>
      <c r="M292" s="79">
        <f>anneks[[#This Row],[kg-CO2 Eqv. per kg]]*anneks[[#This Row],[Eff. Mass (kg)]]</f>
        <v>0</v>
      </c>
    </row>
    <row r="293" spans="1:13">
      <c r="A293" s="63">
        <v>134.19999999999999</v>
      </c>
      <c r="B293" s="46" t="s">
        <v>44</v>
      </c>
      <c r="C293" s="46"/>
      <c r="D293" s="46"/>
      <c r="E293" s="78">
        <v>195</v>
      </c>
      <c r="F293" s="31" t="s">
        <v>655</v>
      </c>
      <c r="G293" s="158"/>
      <c r="H293" s="78">
        <f>anneks[[#This Row],[Count]]*anneks[[#This Row],[Conv. Fact.]]</f>
        <v>0</v>
      </c>
      <c r="I293" s="117">
        <v>490.5</v>
      </c>
      <c r="J293" s="75">
        <v>39083</v>
      </c>
      <c r="K293" s="75">
        <v>39447</v>
      </c>
      <c r="L293" s="7">
        <f>SUMIF('LCA Data'!$B$2:$B$169,"="&amp;anneks[[#This Row],[LCA Category]],'LCA Data'!$F$2:$F$169)</f>
        <v>0</v>
      </c>
      <c r="M293" s="49">
        <f>anneks[[#This Row],[kg-CO2 Eqv. per kg]]*anneks[[#This Row],[Eff. Mass (kg)]]</f>
        <v>0</v>
      </c>
    </row>
    <row r="294" spans="1:13">
      <c r="A294" s="10">
        <v>96759</v>
      </c>
      <c r="B294" s="24" t="s">
        <v>1953</v>
      </c>
      <c r="C294" s="22"/>
      <c r="D294" s="22"/>
      <c r="E294" s="78">
        <v>4</v>
      </c>
      <c r="F294" s="31" t="s">
        <v>643</v>
      </c>
      <c r="G294" s="156">
        <v>2.5</v>
      </c>
      <c r="H294" s="66">
        <f>anneks[[#This Row],[Count]]*anneks[[#This Row],[Conv. Fact.]]</f>
        <v>10</v>
      </c>
      <c r="I294" s="117">
        <v>485.69</v>
      </c>
      <c r="J294" s="75">
        <v>39083</v>
      </c>
      <c r="K294" s="75">
        <v>39447</v>
      </c>
      <c r="L294" s="7">
        <f>SUMIF('LCA Data'!$B$2:$B$169,"="&amp;anneks[[#This Row],[LCA Category]],'LCA Data'!$F$2:$F$169)</f>
        <v>0</v>
      </c>
      <c r="M294" s="79">
        <f>anneks[[#This Row],[kg-CO2 Eqv. per kg]]*anneks[[#This Row],[Eff. Mass (kg)]]</f>
        <v>0</v>
      </c>
    </row>
    <row r="295" spans="1:13">
      <c r="A295" s="10">
        <v>19157</v>
      </c>
      <c r="B295" s="24" t="s">
        <v>1481</v>
      </c>
      <c r="C295" s="22"/>
      <c r="D295" s="22"/>
      <c r="E295" s="78">
        <v>4</v>
      </c>
      <c r="F295" s="31" t="s">
        <v>638</v>
      </c>
      <c r="G295" s="156">
        <v>10</v>
      </c>
      <c r="H295" s="66">
        <f>anneks[[#This Row],[Count]]*anneks[[#This Row],[Conv. Fact.]]</f>
        <v>40</v>
      </c>
      <c r="I295" s="117">
        <v>485.52</v>
      </c>
      <c r="J295" s="75">
        <v>39083</v>
      </c>
      <c r="K295" s="75">
        <v>39447</v>
      </c>
      <c r="L295" s="7">
        <f>SUMIF('LCA Data'!$B$2:$B$169,"="&amp;anneks[[#This Row],[LCA Category]],'LCA Data'!$F$2:$F$169)</f>
        <v>0</v>
      </c>
      <c r="M295" s="79">
        <f>anneks[[#This Row],[kg-CO2 Eqv. per kg]]*anneks[[#This Row],[Eff. Mass (kg)]]</f>
        <v>0</v>
      </c>
    </row>
    <row r="296" spans="1:13">
      <c r="A296" s="10">
        <v>87006</v>
      </c>
      <c r="B296" s="24" t="s">
        <v>1812</v>
      </c>
      <c r="C296" s="22"/>
      <c r="D296" s="22"/>
      <c r="E296" s="78">
        <v>30</v>
      </c>
      <c r="F296" s="31" t="s">
        <v>634</v>
      </c>
      <c r="G296" s="156"/>
      <c r="H296" s="66">
        <f>anneks[[#This Row],[Count]]*anneks[[#This Row],[Conv. Fact.]]</f>
        <v>0</v>
      </c>
      <c r="I296" s="117">
        <v>484.58</v>
      </c>
      <c r="J296" s="75">
        <v>39083</v>
      </c>
      <c r="K296" s="75">
        <v>39447</v>
      </c>
      <c r="L296" s="7">
        <f>SUMIF('LCA Data'!$B$2:$B$169,"="&amp;anneks[[#This Row],[LCA Category]],'LCA Data'!$F$2:$F$169)</f>
        <v>0</v>
      </c>
      <c r="M296" s="79">
        <f>anneks[[#This Row],[kg-CO2 Eqv. per kg]]*anneks[[#This Row],[Eff. Mass (kg)]]</f>
        <v>0</v>
      </c>
    </row>
    <row r="297" spans="1:13">
      <c r="A297" s="10">
        <v>82436</v>
      </c>
      <c r="B297" s="24" t="s">
        <v>1782</v>
      </c>
      <c r="C297" s="22"/>
      <c r="D297" s="22"/>
      <c r="E297" s="78">
        <v>6</v>
      </c>
      <c r="F297" s="31" t="s">
        <v>643</v>
      </c>
      <c r="G297" s="156">
        <v>2.5</v>
      </c>
      <c r="H297" s="66">
        <f>anneks[[#This Row],[Count]]*anneks[[#This Row],[Conv. Fact.]]</f>
        <v>15</v>
      </c>
      <c r="I297" s="117">
        <v>484.24</v>
      </c>
      <c r="J297" s="75">
        <v>39083</v>
      </c>
      <c r="K297" s="75">
        <v>39447</v>
      </c>
      <c r="L297" s="7">
        <f>SUMIF('LCA Data'!$B$2:$B$169,"="&amp;anneks[[#This Row],[LCA Category]],'LCA Data'!$F$2:$F$169)</f>
        <v>0</v>
      </c>
      <c r="M297" s="79">
        <f>anneks[[#This Row],[kg-CO2 Eqv. per kg]]*anneks[[#This Row],[Eff. Mass (kg)]]</f>
        <v>0</v>
      </c>
    </row>
    <row r="298" spans="1:13">
      <c r="A298" s="10">
        <v>36080</v>
      </c>
      <c r="B298" s="24" t="s">
        <v>1528</v>
      </c>
      <c r="C298" s="22"/>
      <c r="D298" s="22"/>
      <c r="E298" s="78">
        <v>12</v>
      </c>
      <c r="F298" s="31" t="s">
        <v>639</v>
      </c>
      <c r="G298" s="156">
        <v>3</v>
      </c>
      <c r="H298" s="66">
        <f>anneks[[#This Row],[Count]]*anneks[[#This Row],[Conv. Fact.]]</f>
        <v>36</v>
      </c>
      <c r="I298" s="117">
        <v>482.22</v>
      </c>
      <c r="J298" s="75">
        <v>39083</v>
      </c>
      <c r="K298" s="75">
        <v>39447</v>
      </c>
      <c r="L298" s="7">
        <f>SUMIF('LCA Data'!$B$2:$B$169,"="&amp;anneks[[#This Row],[LCA Category]],'LCA Data'!$F$2:$F$169)</f>
        <v>0</v>
      </c>
      <c r="M298" s="79">
        <f>anneks[[#This Row],[kg-CO2 Eqv. per kg]]*anneks[[#This Row],[Eff. Mass (kg)]]</f>
        <v>0</v>
      </c>
    </row>
    <row r="299" spans="1:13">
      <c r="A299" s="22">
        <v>2910</v>
      </c>
      <c r="B299" s="22" t="s">
        <v>179</v>
      </c>
      <c r="C299" s="22"/>
      <c r="D299" s="22"/>
      <c r="E299" s="66">
        <v>6</v>
      </c>
      <c r="F299" s="65" t="s">
        <v>667</v>
      </c>
      <c r="G299" s="156"/>
      <c r="H299" s="66">
        <f>anneks[[#This Row],[Count]]*anneks[[#This Row],[Conv. Fact.]]</f>
        <v>0</v>
      </c>
      <c r="I299" s="120">
        <v>482</v>
      </c>
      <c r="J299" s="75">
        <v>39083</v>
      </c>
      <c r="K299" s="75">
        <v>39447</v>
      </c>
      <c r="L299" s="7">
        <f>SUMIF('LCA Data'!$B$2:$B$169,"="&amp;anneks[[#This Row],[LCA Category]],'LCA Data'!$F$2:$F$169)</f>
        <v>0</v>
      </c>
      <c r="M299" s="79">
        <f>anneks[[#This Row],[kg-CO2 Eqv. per kg]]*anneks[[#This Row],[Eff. Mass (kg)]]</f>
        <v>0</v>
      </c>
    </row>
    <row r="300" spans="1:13">
      <c r="A300" s="10">
        <v>75153</v>
      </c>
      <c r="B300" s="24" t="s">
        <v>1738</v>
      </c>
      <c r="C300" s="22"/>
      <c r="D300" s="22"/>
      <c r="E300" s="78">
        <v>1</v>
      </c>
      <c r="F300" s="31" t="s">
        <v>638</v>
      </c>
      <c r="G300" s="156"/>
      <c r="H300" s="66">
        <f>anneks[[#This Row],[Count]]*anneks[[#This Row],[Conv. Fact.]]</f>
        <v>0</v>
      </c>
      <c r="I300" s="117">
        <v>480.93</v>
      </c>
      <c r="J300" s="75">
        <v>39083</v>
      </c>
      <c r="K300" s="75">
        <v>39447</v>
      </c>
      <c r="L300" s="7">
        <f>SUMIF('LCA Data'!$B$2:$B$169,"="&amp;anneks[[#This Row],[LCA Category]],'LCA Data'!$F$2:$F$169)</f>
        <v>0</v>
      </c>
      <c r="M300" s="79">
        <f>anneks[[#This Row],[kg-CO2 Eqv. per kg]]*anneks[[#This Row],[Eff. Mass (kg)]]</f>
        <v>0</v>
      </c>
    </row>
    <row r="301" spans="1:13">
      <c r="A301" s="10" t="s">
        <v>1390</v>
      </c>
      <c r="B301" s="24" t="s">
        <v>1980</v>
      </c>
      <c r="C301" s="22"/>
      <c r="D301" s="22"/>
      <c r="E301" s="78">
        <v>3</v>
      </c>
      <c r="F301" s="31" t="s">
        <v>638</v>
      </c>
      <c r="G301" s="156"/>
      <c r="H301" s="66">
        <f>anneks[[#This Row],[Count]]*anneks[[#This Row],[Conv. Fact.]]</f>
        <v>0</v>
      </c>
      <c r="I301" s="117">
        <v>480.45</v>
      </c>
      <c r="J301" s="75">
        <v>39083</v>
      </c>
      <c r="K301" s="75">
        <v>39447</v>
      </c>
      <c r="L301" s="7">
        <f>SUMIF('LCA Data'!$B$2:$B$169,"="&amp;anneks[[#This Row],[LCA Category]],'LCA Data'!$F$2:$F$169)</f>
        <v>0</v>
      </c>
      <c r="M301" s="79">
        <f>anneks[[#This Row],[kg-CO2 Eqv. per kg]]*anneks[[#This Row],[Eff. Mass (kg)]]</f>
        <v>0</v>
      </c>
    </row>
    <row r="302" spans="1:13">
      <c r="A302" s="10">
        <v>92624</v>
      </c>
      <c r="B302" s="24" t="s">
        <v>1859</v>
      </c>
      <c r="C302" s="22"/>
      <c r="D302" s="22"/>
      <c r="E302" s="78">
        <v>2</v>
      </c>
      <c r="F302" s="31" t="s">
        <v>638</v>
      </c>
      <c r="G302" s="156">
        <v>6</v>
      </c>
      <c r="H302" s="66">
        <f>anneks[[#This Row],[Count]]*anneks[[#This Row],[Conv. Fact.]]</f>
        <v>12</v>
      </c>
      <c r="I302" s="117">
        <v>480.16</v>
      </c>
      <c r="J302" s="75">
        <v>39083</v>
      </c>
      <c r="K302" s="75">
        <v>39447</v>
      </c>
      <c r="L302" s="7">
        <f>SUMIF('LCA Data'!$B$2:$B$169,"="&amp;anneks[[#This Row],[LCA Category]],'LCA Data'!$F$2:$F$169)</f>
        <v>0</v>
      </c>
      <c r="M302" s="79">
        <f>anneks[[#This Row],[kg-CO2 Eqv. per kg]]*anneks[[#This Row],[Eff. Mass (kg)]]</f>
        <v>0</v>
      </c>
    </row>
    <row r="303" spans="1:13">
      <c r="A303" s="63">
        <v>41.2</v>
      </c>
      <c r="B303" s="46" t="s">
        <v>108</v>
      </c>
      <c r="C303" s="46"/>
      <c r="D303" s="46"/>
      <c r="E303" s="78">
        <v>35</v>
      </c>
      <c r="F303" s="31" t="s">
        <v>655</v>
      </c>
      <c r="G303" s="158"/>
      <c r="H303" s="78">
        <f>anneks[[#This Row],[Count]]*anneks[[#This Row],[Conv. Fact.]]</f>
        <v>0</v>
      </c>
      <c r="I303" s="117">
        <v>476.5</v>
      </c>
      <c r="J303" s="75">
        <v>39083</v>
      </c>
      <c r="K303" s="75">
        <v>39447</v>
      </c>
      <c r="L303" s="7">
        <f>SUMIF('LCA Data'!$B$2:$B$169,"="&amp;anneks[[#This Row],[LCA Category]],'LCA Data'!$F$2:$F$169)</f>
        <v>0</v>
      </c>
      <c r="M303" s="49">
        <f>anneks[[#This Row],[kg-CO2 Eqv. per kg]]*anneks[[#This Row],[Eff. Mass (kg)]]</f>
        <v>0</v>
      </c>
    </row>
    <row r="304" spans="1:13">
      <c r="A304" s="10">
        <v>93122</v>
      </c>
      <c r="B304" s="24" t="s">
        <v>1869</v>
      </c>
      <c r="C304" s="22"/>
      <c r="D304" s="22"/>
      <c r="E304" s="78">
        <v>12</v>
      </c>
      <c r="F304" s="31" t="s">
        <v>643</v>
      </c>
      <c r="G304" s="156">
        <v>1.5</v>
      </c>
      <c r="H304" s="66">
        <f>anneks[[#This Row],[Count]]*anneks[[#This Row],[Conv. Fact.]]</f>
        <v>18</v>
      </c>
      <c r="I304" s="117">
        <v>474.04</v>
      </c>
      <c r="J304" s="75">
        <v>39083</v>
      </c>
      <c r="K304" s="75">
        <v>39447</v>
      </c>
      <c r="L304" s="7">
        <f>SUMIF('LCA Data'!$B$2:$B$169,"="&amp;anneks[[#This Row],[LCA Category]],'LCA Data'!$F$2:$F$169)</f>
        <v>0</v>
      </c>
      <c r="M304" s="79">
        <f>anneks[[#This Row],[kg-CO2 Eqv. per kg]]*anneks[[#This Row],[Eff. Mass (kg)]]</f>
        <v>0</v>
      </c>
    </row>
    <row r="305" spans="1:13">
      <c r="A305" s="22">
        <v>1690</v>
      </c>
      <c r="B305" s="22" t="s">
        <v>159</v>
      </c>
      <c r="C305" s="22"/>
      <c r="D305" s="22"/>
      <c r="E305" s="66">
        <v>8</v>
      </c>
      <c r="F305" s="65" t="s">
        <v>667</v>
      </c>
      <c r="G305" s="156"/>
      <c r="H305" s="66">
        <f>anneks[[#This Row],[Count]]*anneks[[#This Row],[Conv. Fact.]]</f>
        <v>0</v>
      </c>
      <c r="I305" s="120">
        <v>472</v>
      </c>
      <c r="J305" s="75">
        <v>39083</v>
      </c>
      <c r="K305" s="75">
        <v>39447</v>
      </c>
      <c r="L305" s="7">
        <f>SUMIF('LCA Data'!$B$2:$B$169,"="&amp;anneks[[#This Row],[LCA Category]],'LCA Data'!$F$2:$F$169)</f>
        <v>0</v>
      </c>
      <c r="M305" s="79">
        <f>anneks[[#This Row],[kg-CO2 Eqv. per kg]]*anneks[[#This Row],[Eff. Mass (kg)]]</f>
        <v>0</v>
      </c>
    </row>
    <row r="306" spans="1:13">
      <c r="A306" s="10">
        <v>93985</v>
      </c>
      <c r="B306" s="24" t="s">
        <v>1894</v>
      </c>
      <c r="C306" s="22"/>
      <c r="D306" s="22"/>
      <c r="E306" s="78">
        <v>2</v>
      </c>
      <c r="F306" s="31" t="s">
        <v>638</v>
      </c>
      <c r="G306" s="156">
        <v>5</v>
      </c>
      <c r="H306" s="66">
        <f>anneks[[#This Row],[Count]]*anneks[[#This Row],[Conv. Fact.]]</f>
        <v>10</v>
      </c>
      <c r="I306" s="117">
        <v>470.14</v>
      </c>
      <c r="J306" s="75">
        <v>39083</v>
      </c>
      <c r="K306" s="75">
        <v>39447</v>
      </c>
      <c r="L306" s="7">
        <f>SUMIF('LCA Data'!$B$2:$B$169,"="&amp;anneks[[#This Row],[LCA Category]],'LCA Data'!$F$2:$F$169)</f>
        <v>0</v>
      </c>
      <c r="M306" s="79">
        <f>anneks[[#This Row],[kg-CO2 Eqv. per kg]]*anneks[[#This Row],[Eff. Mass (kg)]]</f>
        <v>0</v>
      </c>
    </row>
    <row r="307" spans="1:13">
      <c r="A307" s="22">
        <v>8270</v>
      </c>
      <c r="B307" s="24" t="s">
        <v>909</v>
      </c>
      <c r="C307" s="22"/>
      <c r="D307" s="22"/>
      <c r="E307" s="104">
        <v>14.2</v>
      </c>
      <c r="F307" s="27" t="s">
        <v>637</v>
      </c>
      <c r="G307" s="156">
        <v>1</v>
      </c>
      <c r="H307" s="66">
        <f>anneks[[#This Row],[Count]]*anneks[[#This Row],[Conv. Fact.]]</f>
        <v>14.2</v>
      </c>
      <c r="I307" s="116">
        <v>468.6</v>
      </c>
      <c r="J307" s="75">
        <v>39083</v>
      </c>
      <c r="K307" s="75">
        <v>39447</v>
      </c>
      <c r="L307" s="7">
        <f>SUMIF('LCA Data'!$B$2:$B$169,"="&amp;anneks[[#This Row],[LCA Category]],'LCA Data'!$F$2:$F$169)</f>
        <v>0</v>
      </c>
      <c r="M307" s="79">
        <f>anneks[[#This Row],[kg-CO2 Eqv. per kg]]*anneks[[#This Row],[Eff. Mass (kg)]]</f>
        <v>0</v>
      </c>
    </row>
    <row r="308" spans="1:13">
      <c r="A308" s="10">
        <v>77640</v>
      </c>
      <c r="B308" s="24" t="s">
        <v>1770</v>
      </c>
      <c r="C308" s="22"/>
      <c r="D308" s="22"/>
      <c r="E308" s="78">
        <v>2</v>
      </c>
      <c r="F308" s="31" t="s">
        <v>639</v>
      </c>
      <c r="G308" s="156">
        <v>1.5</v>
      </c>
      <c r="H308" s="66">
        <f>anneks[[#This Row],[Count]]*anneks[[#This Row],[Conv. Fact.]]</f>
        <v>3</v>
      </c>
      <c r="I308" s="117">
        <v>467.66</v>
      </c>
      <c r="J308" s="75">
        <v>39083</v>
      </c>
      <c r="K308" s="75">
        <v>39447</v>
      </c>
      <c r="L308" s="7">
        <f>SUMIF('LCA Data'!$B$2:$B$169,"="&amp;anneks[[#This Row],[LCA Category]],'LCA Data'!$F$2:$F$169)</f>
        <v>0</v>
      </c>
      <c r="M308" s="79">
        <f>anneks[[#This Row],[kg-CO2 Eqv. per kg]]*anneks[[#This Row],[Eff. Mass (kg)]]</f>
        <v>0</v>
      </c>
    </row>
    <row r="309" spans="1:13">
      <c r="A309" s="10">
        <v>96758</v>
      </c>
      <c r="B309" s="24" t="s">
        <v>1952</v>
      </c>
      <c r="C309" s="22"/>
      <c r="D309" s="22"/>
      <c r="E309" s="78">
        <v>4</v>
      </c>
      <c r="F309" s="31" t="s">
        <v>643</v>
      </c>
      <c r="G309" s="156">
        <v>2.5</v>
      </c>
      <c r="H309" s="66">
        <f>anneks[[#This Row],[Count]]*anneks[[#This Row],[Conv. Fact.]]</f>
        <v>10</v>
      </c>
      <c r="I309" s="117">
        <v>465.8</v>
      </c>
      <c r="J309" s="75">
        <v>39083</v>
      </c>
      <c r="K309" s="75">
        <v>39447</v>
      </c>
      <c r="L309" s="7">
        <f>SUMIF('LCA Data'!$B$2:$B$169,"="&amp;anneks[[#This Row],[LCA Category]],'LCA Data'!$F$2:$F$169)</f>
        <v>0</v>
      </c>
      <c r="M309" s="79">
        <f>anneks[[#This Row],[kg-CO2 Eqv. per kg]]*anneks[[#This Row],[Eff. Mass (kg)]]</f>
        <v>0</v>
      </c>
    </row>
    <row r="310" spans="1:13">
      <c r="A310" s="63">
        <v>37.200000000000003</v>
      </c>
      <c r="B310" s="46" t="s">
        <v>104</v>
      </c>
      <c r="C310" s="46"/>
      <c r="D310" s="46"/>
      <c r="E310" s="78">
        <v>29</v>
      </c>
      <c r="F310" s="31" t="s">
        <v>655</v>
      </c>
      <c r="G310" s="158"/>
      <c r="H310" s="78">
        <f>anneks[[#This Row],[Count]]*anneks[[#This Row],[Conv. Fact.]]</f>
        <v>0</v>
      </c>
      <c r="I310" s="117">
        <v>465.5</v>
      </c>
      <c r="J310" s="75">
        <v>39083</v>
      </c>
      <c r="K310" s="75">
        <v>39447</v>
      </c>
      <c r="L310" s="7">
        <f>SUMIF('LCA Data'!$B$2:$B$169,"="&amp;anneks[[#This Row],[LCA Category]],'LCA Data'!$F$2:$F$169)</f>
        <v>0</v>
      </c>
      <c r="M310" s="49">
        <f>anneks[[#This Row],[kg-CO2 Eqv. per kg]]*anneks[[#This Row],[Eff. Mass (kg)]]</f>
        <v>0</v>
      </c>
    </row>
    <row r="311" spans="1:13">
      <c r="A311" s="10">
        <v>95157</v>
      </c>
      <c r="B311" s="24" t="s">
        <v>1930</v>
      </c>
      <c r="C311" s="22"/>
      <c r="D311" s="22"/>
      <c r="E311" s="78">
        <v>2</v>
      </c>
      <c r="F311" s="31" t="s">
        <v>638</v>
      </c>
      <c r="G311" s="156">
        <v>5</v>
      </c>
      <c r="H311" s="66">
        <f>anneks[[#This Row],[Count]]*anneks[[#This Row],[Conv. Fact.]]</f>
        <v>10</v>
      </c>
      <c r="I311" s="117">
        <v>462.31</v>
      </c>
      <c r="J311" s="75">
        <v>39083</v>
      </c>
      <c r="K311" s="75">
        <v>39447</v>
      </c>
      <c r="L311" s="7">
        <f>SUMIF('LCA Data'!$B$2:$B$169,"="&amp;anneks[[#This Row],[LCA Category]],'LCA Data'!$F$2:$F$169)</f>
        <v>0</v>
      </c>
      <c r="M311" s="79">
        <f>anneks[[#This Row],[kg-CO2 Eqv. per kg]]*anneks[[#This Row],[Eff. Mass (kg)]]</f>
        <v>0</v>
      </c>
    </row>
    <row r="312" spans="1:13">
      <c r="A312" s="10">
        <v>75028</v>
      </c>
      <c r="B312" s="24" t="s">
        <v>1731</v>
      </c>
      <c r="C312" s="22"/>
      <c r="D312" s="22"/>
      <c r="E312" s="78">
        <v>5</v>
      </c>
      <c r="F312" s="31" t="s">
        <v>638</v>
      </c>
      <c r="G312" s="156">
        <v>5</v>
      </c>
      <c r="H312" s="66">
        <f>anneks[[#This Row],[Count]]*anneks[[#This Row],[Conv. Fact.]]</f>
        <v>25</v>
      </c>
      <c r="I312" s="117">
        <v>458.55</v>
      </c>
      <c r="J312" s="75">
        <v>39083</v>
      </c>
      <c r="K312" s="75">
        <v>39447</v>
      </c>
      <c r="L312" s="7">
        <f>SUMIF('LCA Data'!$B$2:$B$169,"="&amp;anneks[[#This Row],[LCA Category]],'LCA Data'!$F$2:$F$169)</f>
        <v>0</v>
      </c>
      <c r="M312" s="79">
        <f>anneks[[#This Row],[kg-CO2 Eqv. per kg]]*anneks[[#This Row],[Eff. Mass (kg)]]</f>
        <v>0</v>
      </c>
    </row>
    <row r="313" spans="1:13">
      <c r="A313" s="10">
        <v>59000</v>
      </c>
      <c r="B313" s="24" t="s">
        <v>1634</v>
      </c>
      <c r="C313" s="22"/>
      <c r="D313" s="22"/>
      <c r="E313" s="78">
        <v>3</v>
      </c>
      <c r="F313" s="31" t="s">
        <v>638</v>
      </c>
      <c r="G313" s="156">
        <v>2</v>
      </c>
      <c r="H313" s="66">
        <f>anneks[[#This Row],[Count]]*anneks[[#This Row],[Conv. Fact.]]</f>
        <v>6</v>
      </c>
      <c r="I313" s="117">
        <v>455.36</v>
      </c>
      <c r="J313" s="75">
        <v>39083</v>
      </c>
      <c r="K313" s="75">
        <v>39447</v>
      </c>
      <c r="L313" s="7">
        <f>SUMIF('LCA Data'!$B$2:$B$169,"="&amp;anneks[[#This Row],[LCA Category]],'LCA Data'!$F$2:$F$169)</f>
        <v>0</v>
      </c>
      <c r="M313" s="79">
        <f>anneks[[#This Row],[kg-CO2 Eqv. per kg]]*anneks[[#This Row],[Eff. Mass (kg)]]</f>
        <v>0</v>
      </c>
    </row>
    <row r="314" spans="1:13">
      <c r="A314" s="63">
        <v>40.299999999999997</v>
      </c>
      <c r="B314" s="46" t="s">
        <v>107</v>
      </c>
      <c r="C314" s="46"/>
      <c r="D314" s="46"/>
      <c r="E314" s="78">
        <v>28</v>
      </c>
      <c r="F314" s="31" t="s">
        <v>652</v>
      </c>
      <c r="G314" s="158">
        <v>1</v>
      </c>
      <c r="H314" s="78">
        <f>anneks[[#This Row],[Count]]*anneks[[#This Row],[Conv. Fact.]]</f>
        <v>28</v>
      </c>
      <c r="I314" s="117">
        <v>455</v>
      </c>
      <c r="J314" s="75">
        <v>39083</v>
      </c>
      <c r="K314" s="75">
        <v>39447</v>
      </c>
      <c r="L314" s="7">
        <f>SUMIF('LCA Data'!$B$2:$B$169,"="&amp;anneks[[#This Row],[LCA Category]],'LCA Data'!$F$2:$F$169)</f>
        <v>0</v>
      </c>
      <c r="M314" s="49">
        <f>anneks[[#This Row],[kg-CO2 Eqv. per kg]]*anneks[[#This Row],[Eff. Mass (kg)]]</f>
        <v>0</v>
      </c>
    </row>
    <row r="315" spans="1:13">
      <c r="A315" s="10">
        <v>36134</v>
      </c>
      <c r="B315" s="24" t="s">
        <v>1533</v>
      </c>
      <c r="C315" s="22"/>
      <c r="D315" s="22"/>
      <c r="E315" s="78">
        <v>5</v>
      </c>
      <c r="F315" s="31" t="s">
        <v>633</v>
      </c>
      <c r="G315" s="156">
        <v>1.6</v>
      </c>
      <c r="H315" s="66">
        <f>anneks[[#This Row],[Count]]*anneks[[#This Row],[Conv. Fact.]]</f>
        <v>8</v>
      </c>
      <c r="I315" s="117">
        <v>451.51</v>
      </c>
      <c r="J315" s="75">
        <v>39083</v>
      </c>
      <c r="K315" s="75">
        <v>39447</v>
      </c>
      <c r="L315" s="7">
        <f>SUMIF('LCA Data'!$B$2:$B$169,"="&amp;anneks[[#This Row],[LCA Category]],'LCA Data'!$F$2:$F$169)</f>
        <v>0</v>
      </c>
      <c r="M315" s="79">
        <f>anneks[[#This Row],[kg-CO2 Eqv. per kg]]*anneks[[#This Row],[Eff. Mass (kg)]]</f>
        <v>0</v>
      </c>
    </row>
    <row r="316" spans="1:13">
      <c r="A316" s="10">
        <v>86581</v>
      </c>
      <c r="B316" s="24" t="s">
        <v>1800</v>
      </c>
      <c r="C316" s="22"/>
      <c r="D316" s="22"/>
      <c r="E316" s="78">
        <v>1</v>
      </c>
      <c r="F316" s="31" t="s">
        <v>633</v>
      </c>
      <c r="G316" s="156">
        <v>5</v>
      </c>
      <c r="H316" s="66">
        <f>anneks[[#This Row],[Count]]*anneks[[#This Row],[Conv. Fact.]]</f>
        <v>5</v>
      </c>
      <c r="I316" s="117">
        <v>450.46</v>
      </c>
      <c r="J316" s="75">
        <v>39083</v>
      </c>
      <c r="K316" s="75">
        <v>39447</v>
      </c>
      <c r="L316" s="7">
        <f>SUMIF('LCA Data'!$B$2:$B$169,"="&amp;anneks[[#This Row],[LCA Category]],'LCA Data'!$F$2:$F$169)</f>
        <v>0</v>
      </c>
      <c r="M316" s="79">
        <f>anneks[[#This Row],[kg-CO2 Eqv. per kg]]*anneks[[#This Row],[Eff. Mass (kg)]]</f>
        <v>0</v>
      </c>
    </row>
    <row r="317" spans="1:13">
      <c r="A317" s="10">
        <v>62123</v>
      </c>
      <c r="B317" s="24" t="s">
        <v>1654</v>
      </c>
      <c r="C317" s="22"/>
      <c r="D317" s="22"/>
      <c r="E317" s="78">
        <v>3</v>
      </c>
      <c r="F317" s="31" t="s">
        <v>643</v>
      </c>
      <c r="G317" s="156">
        <v>1</v>
      </c>
      <c r="H317" s="66">
        <f>anneks[[#This Row],[Count]]*anneks[[#This Row],[Conv. Fact.]]</f>
        <v>3</v>
      </c>
      <c r="I317" s="117">
        <v>448.54</v>
      </c>
      <c r="J317" s="75">
        <v>39083</v>
      </c>
      <c r="K317" s="75">
        <v>39447</v>
      </c>
      <c r="L317" s="7">
        <f>SUMIF('LCA Data'!$B$2:$B$169,"="&amp;anneks[[#This Row],[LCA Category]],'LCA Data'!$F$2:$F$169)</f>
        <v>0</v>
      </c>
      <c r="M317" s="79">
        <f>anneks[[#This Row],[kg-CO2 Eqv. per kg]]*anneks[[#This Row],[Eff. Mass (kg)]]</f>
        <v>0</v>
      </c>
    </row>
    <row r="318" spans="1:13">
      <c r="A318" s="22">
        <v>8101</v>
      </c>
      <c r="B318" s="24" t="s">
        <v>820</v>
      </c>
      <c r="C318" s="22"/>
      <c r="D318" s="22"/>
      <c r="E318" s="104">
        <v>10</v>
      </c>
      <c r="F318" s="27" t="s">
        <v>637</v>
      </c>
      <c r="G318" s="156">
        <v>1</v>
      </c>
      <c r="H318" s="66">
        <f>anneks[[#This Row],[Count]]*anneks[[#This Row],[Conv. Fact.]]</f>
        <v>10</v>
      </c>
      <c r="I318" s="116">
        <v>445</v>
      </c>
      <c r="J318" s="75">
        <v>39083</v>
      </c>
      <c r="K318" s="75">
        <v>39447</v>
      </c>
      <c r="L318" s="7">
        <f>SUMIF('LCA Data'!$B$2:$B$169,"="&amp;anneks[[#This Row],[LCA Category]],'LCA Data'!$F$2:$F$169)</f>
        <v>0</v>
      </c>
      <c r="M318" s="79">
        <f>anneks[[#This Row],[kg-CO2 Eqv. per kg]]*anneks[[#This Row],[Eff. Mass (kg)]]</f>
        <v>0</v>
      </c>
    </row>
    <row r="319" spans="1:13">
      <c r="A319" s="10">
        <v>94770</v>
      </c>
      <c r="B319" s="24" t="s">
        <v>1918</v>
      </c>
      <c r="C319" s="22"/>
      <c r="D319" s="22"/>
      <c r="E319" s="78">
        <v>4</v>
      </c>
      <c r="F319" s="31" t="s">
        <v>643</v>
      </c>
      <c r="G319" s="156">
        <v>2.5</v>
      </c>
      <c r="H319" s="66">
        <f>anneks[[#This Row],[Count]]*anneks[[#This Row],[Conv. Fact.]]</f>
        <v>10</v>
      </c>
      <c r="I319" s="117">
        <v>442.85</v>
      </c>
      <c r="J319" s="75">
        <v>39083</v>
      </c>
      <c r="K319" s="75">
        <v>39447</v>
      </c>
      <c r="L319" s="7">
        <f>SUMIF('LCA Data'!$B$2:$B$169,"="&amp;anneks[[#This Row],[LCA Category]],'LCA Data'!$F$2:$F$169)</f>
        <v>0</v>
      </c>
      <c r="M319" s="79">
        <f>anneks[[#This Row],[kg-CO2 Eqv. per kg]]*anneks[[#This Row],[Eff. Mass (kg)]]</f>
        <v>0</v>
      </c>
    </row>
    <row r="320" spans="1:13">
      <c r="A320" s="10">
        <v>96727</v>
      </c>
      <c r="B320" s="24" t="s">
        <v>1950</v>
      </c>
      <c r="C320" s="22"/>
      <c r="D320" s="22"/>
      <c r="E320" s="78">
        <v>5</v>
      </c>
      <c r="F320" s="31" t="s">
        <v>638</v>
      </c>
      <c r="G320" s="156">
        <v>3.3</v>
      </c>
      <c r="H320" s="66">
        <f>anneks[[#This Row],[Count]]*anneks[[#This Row],[Conv. Fact.]]</f>
        <v>16.5</v>
      </c>
      <c r="I320" s="117">
        <v>433.5</v>
      </c>
      <c r="J320" s="75">
        <v>39083</v>
      </c>
      <c r="K320" s="75">
        <v>39447</v>
      </c>
      <c r="L320" s="7">
        <f>SUMIF('LCA Data'!$B$2:$B$169,"="&amp;anneks[[#This Row],[LCA Category]],'LCA Data'!$F$2:$F$169)</f>
        <v>0</v>
      </c>
      <c r="M320" s="79">
        <f>anneks[[#This Row],[kg-CO2 Eqv. per kg]]*anneks[[#This Row],[Eff. Mass (kg)]]</f>
        <v>0</v>
      </c>
    </row>
    <row r="321" spans="1:13">
      <c r="A321" s="22">
        <v>4376</v>
      </c>
      <c r="B321" s="24" t="s">
        <v>885</v>
      </c>
      <c r="C321" s="22"/>
      <c r="D321" s="22"/>
      <c r="E321" s="104">
        <v>10.199999999999999</v>
      </c>
      <c r="F321" s="27" t="s">
        <v>637</v>
      </c>
      <c r="G321" s="156">
        <v>1</v>
      </c>
      <c r="H321" s="66">
        <f>anneks[[#This Row],[Count]]*anneks[[#This Row],[Conv. Fact.]]</f>
        <v>10.199999999999999</v>
      </c>
      <c r="I321" s="116">
        <v>433.5</v>
      </c>
      <c r="J321" s="75">
        <v>39083</v>
      </c>
      <c r="K321" s="75">
        <v>39447</v>
      </c>
      <c r="L321" s="7">
        <f>SUMIF('LCA Data'!$B$2:$B$169,"="&amp;anneks[[#This Row],[LCA Category]],'LCA Data'!$F$2:$F$169)</f>
        <v>0</v>
      </c>
      <c r="M321" s="79">
        <f>anneks[[#This Row],[kg-CO2 Eqv. per kg]]*anneks[[#This Row],[Eff. Mass (kg)]]</f>
        <v>0</v>
      </c>
    </row>
    <row r="322" spans="1:13">
      <c r="A322" s="10">
        <v>95074</v>
      </c>
      <c r="B322" s="24" t="s">
        <v>1926</v>
      </c>
      <c r="C322" s="22"/>
      <c r="D322" s="22"/>
      <c r="E322" s="78">
        <v>2</v>
      </c>
      <c r="F322" s="31" t="s">
        <v>638</v>
      </c>
      <c r="G322" s="156">
        <v>5</v>
      </c>
      <c r="H322" s="66">
        <f>anneks[[#This Row],[Count]]*anneks[[#This Row],[Conv. Fact.]]</f>
        <v>10</v>
      </c>
      <c r="I322" s="117">
        <v>432.31</v>
      </c>
      <c r="J322" s="75">
        <v>39083</v>
      </c>
      <c r="K322" s="75">
        <v>39447</v>
      </c>
      <c r="L322" s="7">
        <f>SUMIF('LCA Data'!$B$2:$B$169,"="&amp;anneks[[#This Row],[LCA Category]],'LCA Data'!$F$2:$F$169)</f>
        <v>0</v>
      </c>
      <c r="M322" s="79">
        <f>anneks[[#This Row],[kg-CO2 Eqv. per kg]]*anneks[[#This Row],[Eff. Mass (kg)]]</f>
        <v>0</v>
      </c>
    </row>
    <row r="323" spans="1:13">
      <c r="A323" s="10">
        <v>96023</v>
      </c>
      <c r="B323" s="24" t="s">
        <v>1939</v>
      </c>
      <c r="C323" s="22"/>
      <c r="D323" s="22"/>
      <c r="E323" s="78">
        <v>4</v>
      </c>
      <c r="F323" s="31" t="s">
        <v>638</v>
      </c>
      <c r="G323" s="156"/>
      <c r="H323" s="66">
        <f>anneks[[#This Row],[Count]]*anneks[[#This Row],[Conv. Fact.]]</f>
        <v>0</v>
      </c>
      <c r="I323" s="117">
        <v>432.14</v>
      </c>
      <c r="J323" s="75">
        <v>39083</v>
      </c>
      <c r="K323" s="75">
        <v>39447</v>
      </c>
      <c r="L323" s="7">
        <f>SUMIF('LCA Data'!$B$2:$B$169,"="&amp;anneks[[#This Row],[LCA Category]],'LCA Data'!$F$2:$F$169)</f>
        <v>0</v>
      </c>
      <c r="M323" s="79">
        <f>anneks[[#This Row],[kg-CO2 Eqv. per kg]]*anneks[[#This Row],[Eff. Mass (kg)]]</f>
        <v>0</v>
      </c>
    </row>
    <row r="324" spans="1:13">
      <c r="A324" s="22">
        <v>7740</v>
      </c>
      <c r="B324" s="24" t="s">
        <v>801</v>
      </c>
      <c r="C324" s="22"/>
      <c r="D324" s="22"/>
      <c r="E324" s="104">
        <v>6.6</v>
      </c>
      <c r="F324" s="27" t="s">
        <v>637</v>
      </c>
      <c r="G324" s="156">
        <v>1</v>
      </c>
      <c r="H324" s="66">
        <f>anneks[[#This Row],[Count]]*anneks[[#This Row],[Conv. Fact.]]</f>
        <v>6.6</v>
      </c>
      <c r="I324" s="116">
        <v>429</v>
      </c>
      <c r="J324" s="75">
        <v>39083</v>
      </c>
      <c r="K324" s="75">
        <v>39447</v>
      </c>
      <c r="L324" s="7">
        <f>SUMIF('LCA Data'!$B$2:$B$169,"="&amp;anneks[[#This Row],[LCA Category]],'LCA Data'!$F$2:$F$169)</f>
        <v>0</v>
      </c>
      <c r="M324" s="79">
        <f>anneks[[#This Row],[kg-CO2 Eqv. per kg]]*anneks[[#This Row],[Eff. Mass (kg)]]</f>
        <v>0</v>
      </c>
    </row>
    <row r="325" spans="1:13">
      <c r="A325" s="10">
        <v>94066</v>
      </c>
      <c r="B325" s="24" t="s">
        <v>1905</v>
      </c>
      <c r="C325" s="22"/>
      <c r="D325" s="22"/>
      <c r="E325" s="78">
        <v>14.99</v>
      </c>
      <c r="F325" s="31" t="s">
        <v>637</v>
      </c>
      <c r="G325" s="156">
        <v>1</v>
      </c>
      <c r="H325" s="66">
        <f>anneks[[#This Row],[Count]]*anneks[[#This Row],[Conv. Fact.]]</f>
        <v>14.99</v>
      </c>
      <c r="I325" s="117">
        <v>428.71</v>
      </c>
      <c r="J325" s="75">
        <v>39083</v>
      </c>
      <c r="K325" s="75">
        <v>39447</v>
      </c>
      <c r="L325" s="7">
        <f>SUMIF('LCA Data'!$B$2:$B$169,"="&amp;anneks[[#This Row],[LCA Category]],'LCA Data'!$F$2:$F$169)</f>
        <v>0</v>
      </c>
      <c r="M325" s="79">
        <f>anneks[[#This Row],[kg-CO2 Eqv. per kg]]*anneks[[#This Row],[Eff. Mass (kg)]]</f>
        <v>0</v>
      </c>
    </row>
    <row r="326" spans="1:13">
      <c r="A326" s="10">
        <v>66072</v>
      </c>
      <c r="B326" s="24" t="s">
        <v>1687</v>
      </c>
      <c r="C326" s="22"/>
      <c r="D326" s="22"/>
      <c r="E326" s="78">
        <v>39</v>
      </c>
      <c r="F326" s="31" t="s">
        <v>634</v>
      </c>
      <c r="G326" s="156"/>
      <c r="H326" s="66">
        <f>anneks[[#This Row],[Count]]*anneks[[#This Row],[Conv. Fact.]]</f>
        <v>0</v>
      </c>
      <c r="I326" s="117">
        <v>425.92</v>
      </c>
      <c r="J326" s="75">
        <v>39083</v>
      </c>
      <c r="K326" s="75">
        <v>39447</v>
      </c>
      <c r="L326" s="7">
        <f>SUMIF('LCA Data'!$B$2:$B$169,"="&amp;anneks[[#This Row],[LCA Category]],'LCA Data'!$F$2:$F$169)</f>
        <v>0</v>
      </c>
      <c r="M326" s="79">
        <f>anneks[[#This Row],[kg-CO2 Eqv. per kg]]*anneks[[#This Row],[Eff. Mass (kg)]]</f>
        <v>0</v>
      </c>
    </row>
    <row r="327" spans="1:13">
      <c r="A327" s="10">
        <v>68031</v>
      </c>
      <c r="B327" s="24" t="s">
        <v>1702</v>
      </c>
      <c r="C327" s="22"/>
      <c r="D327" s="22"/>
      <c r="E327" s="78">
        <v>42</v>
      </c>
      <c r="F327" s="31" t="s">
        <v>634</v>
      </c>
      <c r="G327" s="156"/>
      <c r="H327" s="66">
        <f>anneks[[#This Row],[Count]]*anneks[[#This Row],[Conv. Fact.]]</f>
        <v>0</v>
      </c>
      <c r="I327" s="117">
        <v>425.51</v>
      </c>
      <c r="J327" s="75">
        <v>39083</v>
      </c>
      <c r="K327" s="75">
        <v>39447</v>
      </c>
      <c r="L327" s="7">
        <f>SUMIF('LCA Data'!$B$2:$B$169,"="&amp;anneks[[#This Row],[LCA Category]],'LCA Data'!$F$2:$F$169)</f>
        <v>0</v>
      </c>
      <c r="M327" s="79">
        <f>anneks[[#This Row],[kg-CO2 Eqv. per kg]]*anneks[[#This Row],[Eff. Mass (kg)]]</f>
        <v>0</v>
      </c>
    </row>
    <row r="328" spans="1:13">
      <c r="A328" s="10">
        <v>65950</v>
      </c>
      <c r="B328" s="24" t="s">
        <v>1670</v>
      </c>
      <c r="C328" s="22"/>
      <c r="D328" s="22"/>
      <c r="E328" s="78">
        <v>10</v>
      </c>
      <c r="F328" s="31" t="s">
        <v>643</v>
      </c>
      <c r="G328" s="156">
        <v>1</v>
      </c>
      <c r="H328" s="66">
        <f>anneks[[#This Row],[Count]]*anneks[[#This Row],[Conv. Fact.]]</f>
        <v>10</v>
      </c>
      <c r="I328" s="117">
        <v>425.25</v>
      </c>
      <c r="J328" s="75">
        <v>39083</v>
      </c>
      <c r="K328" s="75">
        <v>39447</v>
      </c>
      <c r="L328" s="7">
        <f>SUMIF('LCA Data'!$B$2:$B$169,"="&amp;anneks[[#This Row],[LCA Category]],'LCA Data'!$F$2:$F$169)</f>
        <v>0</v>
      </c>
      <c r="M328" s="79">
        <f>anneks[[#This Row],[kg-CO2 Eqv. per kg]]*anneks[[#This Row],[Eff. Mass (kg)]]</f>
        <v>0</v>
      </c>
    </row>
    <row r="329" spans="1:13">
      <c r="A329" s="10">
        <v>75038</v>
      </c>
      <c r="B329" s="24" t="s">
        <v>1734</v>
      </c>
      <c r="C329" s="22"/>
      <c r="D329" s="22"/>
      <c r="E329" s="78">
        <v>2</v>
      </c>
      <c r="F329" s="31" t="s">
        <v>638</v>
      </c>
      <c r="G329" s="156">
        <v>6</v>
      </c>
      <c r="H329" s="66">
        <f>anneks[[#This Row],[Count]]*anneks[[#This Row],[Conv. Fact.]]</f>
        <v>12</v>
      </c>
      <c r="I329" s="117">
        <v>424.14</v>
      </c>
      <c r="J329" s="75">
        <v>39083</v>
      </c>
      <c r="K329" s="75">
        <v>39447</v>
      </c>
      <c r="L329" s="7">
        <f>SUMIF('LCA Data'!$B$2:$B$169,"="&amp;anneks[[#This Row],[LCA Category]],'LCA Data'!$F$2:$F$169)</f>
        <v>0</v>
      </c>
      <c r="M329" s="79">
        <f>anneks[[#This Row],[kg-CO2 Eqv. per kg]]*anneks[[#This Row],[Eff. Mass (kg)]]</f>
        <v>0</v>
      </c>
    </row>
    <row r="330" spans="1:13">
      <c r="A330" s="22">
        <v>9150</v>
      </c>
      <c r="B330" s="24" t="s">
        <v>841</v>
      </c>
      <c r="C330" s="22"/>
      <c r="D330" s="22"/>
      <c r="E330" s="104">
        <v>5</v>
      </c>
      <c r="F330" s="27" t="s">
        <v>637</v>
      </c>
      <c r="G330" s="156">
        <v>1</v>
      </c>
      <c r="H330" s="66">
        <f>anneks[[#This Row],[Count]]*anneks[[#This Row],[Conv. Fact.]]</f>
        <v>5</v>
      </c>
      <c r="I330" s="116">
        <v>423.55</v>
      </c>
      <c r="J330" s="75">
        <v>39083</v>
      </c>
      <c r="K330" s="75">
        <v>39447</v>
      </c>
      <c r="L330" s="7">
        <f>SUMIF('LCA Data'!$B$2:$B$169,"="&amp;anneks[[#This Row],[LCA Category]],'LCA Data'!$F$2:$F$169)</f>
        <v>0</v>
      </c>
      <c r="M330" s="79">
        <f>anneks[[#This Row],[kg-CO2 Eqv. per kg]]*anneks[[#This Row],[Eff. Mass (kg)]]</f>
        <v>0</v>
      </c>
    </row>
    <row r="331" spans="1:13">
      <c r="A331" s="10">
        <v>86586</v>
      </c>
      <c r="B331" s="24" t="s">
        <v>1801</v>
      </c>
      <c r="C331" s="22"/>
      <c r="D331" s="22"/>
      <c r="E331" s="78">
        <v>1</v>
      </c>
      <c r="F331" s="31" t="s">
        <v>633</v>
      </c>
      <c r="G331" s="156">
        <v>5</v>
      </c>
      <c r="H331" s="66">
        <f>anneks[[#This Row],[Count]]*anneks[[#This Row],[Conv. Fact.]]</f>
        <v>5</v>
      </c>
      <c r="I331" s="117">
        <v>421.09</v>
      </c>
      <c r="J331" s="75">
        <v>39083</v>
      </c>
      <c r="K331" s="75">
        <v>39447</v>
      </c>
      <c r="L331" s="7">
        <f>SUMIF('LCA Data'!$B$2:$B$169,"="&amp;anneks[[#This Row],[LCA Category]],'LCA Data'!$F$2:$F$169)</f>
        <v>0</v>
      </c>
      <c r="M331" s="79">
        <f>anneks[[#This Row],[kg-CO2 Eqv. per kg]]*anneks[[#This Row],[Eff. Mass (kg)]]</f>
        <v>0</v>
      </c>
    </row>
    <row r="332" spans="1:13">
      <c r="A332" s="22">
        <v>2535</v>
      </c>
      <c r="B332" s="22" t="s">
        <v>171</v>
      </c>
      <c r="C332" s="22"/>
      <c r="D332" s="22"/>
      <c r="E332" s="66">
        <v>10</v>
      </c>
      <c r="F332" s="65" t="s">
        <v>667</v>
      </c>
      <c r="G332" s="156"/>
      <c r="H332" s="66">
        <f>anneks[[#This Row],[Count]]*anneks[[#This Row],[Conv. Fact.]]</f>
        <v>0</v>
      </c>
      <c r="I332" s="120">
        <v>420</v>
      </c>
      <c r="J332" s="75">
        <v>39083</v>
      </c>
      <c r="K332" s="75">
        <v>39447</v>
      </c>
      <c r="L332" s="7">
        <f>SUMIF('LCA Data'!$B$2:$B$169,"="&amp;anneks[[#This Row],[LCA Category]],'LCA Data'!$F$2:$F$169)</f>
        <v>0</v>
      </c>
      <c r="M332" s="79">
        <f>anneks[[#This Row],[kg-CO2 Eqv. per kg]]*anneks[[#This Row],[Eff. Mass (kg)]]</f>
        <v>0</v>
      </c>
    </row>
    <row r="333" spans="1:13">
      <c r="A333" s="10">
        <v>36164</v>
      </c>
      <c r="B333" s="24" t="s">
        <v>1536</v>
      </c>
      <c r="C333" s="22"/>
      <c r="D333" s="22"/>
      <c r="E333" s="78">
        <v>4</v>
      </c>
      <c r="F333" s="31" t="s">
        <v>631</v>
      </c>
      <c r="G333" s="156">
        <v>2.5499999999999998</v>
      </c>
      <c r="H333" s="66">
        <f>anneks[[#This Row],[Count]]*anneks[[#This Row],[Conv. Fact.]]</f>
        <v>10.199999999999999</v>
      </c>
      <c r="I333" s="117">
        <v>419.9</v>
      </c>
      <c r="J333" s="75">
        <v>39083</v>
      </c>
      <c r="K333" s="75">
        <v>39447</v>
      </c>
      <c r="L333" s="7">
        <f>SUMIF('LCA Data'!$B$2:$B$169,"="&amp;anneks[[#This Row],[LCA Category]],'LCA Data'!$F$2:$F$169)</f>
        <v>0</v>
      </c>
      <c r="M333" s="79">
        <f>anneks[[#This Row],[kg-CO2 Eqv. per kg]]*anneks[[#This Row],[Eff. Mass (kg)]]</f>
        <v>0</v>
      </c>
    </row>
    <row r="334" spans="1:13">
      <c r="A334" s="10" t="s">
        <v>216</v>
      </c>
      <c r="B334" s="24" t="s">
        <v>1977</v>
      </c>
      <c r="C334" s="22"/>
      <c r="D334" s="22"/>
      <c r="E334" s="78">
        <v>4</v>
      </c>
      <c r="F334" s="31" t="s">
        <v>638</v>
      </c>
      <c r="G334" s="156"/>
      <c r="H334" s="66">
        <f>anneks[[#This Row],[Count]]*anneks[[#This Row],[Conv. Fact.]]</f>
        <v>0</v>
      </c>
      <c r="I334" s="117">
        <v>418.45</v>
      </c>
      <c r="J334" s="75">
        <v>39083</v>
      </c>
      <c r="K334" s="75">
        <v>39447</v>
      </c>
      <c r="L334" s="7">
        <f>SUMIF('LCA Data'!$B$2:$B$169,"="&amp;anneks[[#This Row],[LCA Category]],'LCA Data'!$F$2:$F$169)</f>
        <v>0</v>
      </c>
      <c r="M334" s="79">
        <f>anneks[[#This Row],[kg-CO2 Eqv. per kg]]*anneks[[#This Row],[Eff. Mass (kg)]]</f>
        <v>0</v>
      </c>
    </row>
    <row r="335" spans="1:13">
      <c r="A335" s="10">
        <v>75087</v>
      </c>
      <c r="B335" s="24" t="s">
        <v>1735</v>
      </c>
      <c r="C335" s="22"/>
      <c r="D335" s="22"/>
      <c r="E335" s="78">
        <v>12</v>
      </c>
      <c r="F335" s="31" t="s">
        <v>643</v>
      </c>
      <c r="G335" s="156">
        <v>3</v>
      </c>
      <c r="H335" s="66">
        <f>anneks[[#This Row],[Count]]*anneks[[#This Row],[Conv. Fact.]]</f>
        <v>36</v>
      </c>
      <c r="I335" s="117">
        <v>417.18</v>
      </c>
      <c r="J335" s="75">
        <v>39083</v>
      </c>
      <c r="K335" s="75">
        <v>39447</v>
      </c>
      <c r="L335" s="7">
        <f>SUMIF('LCA Data'!$B$2:$B$169,"="&amp;anneks[[#This Row],[LCA Category]],'LCA Data'!$F$2:$F$169)</f>
        <v>0</v>
      </c>
      <c r="M335" s="79">
        <f>anneks[[#This Row],[kg-CO2 Eqv. per kg]]*anneks[[#This Row],[Eff. Mass (kg)]]</f>
        <v>0</v>
      </c>
    </row>
    <row r="336" spans="1:13">
      <c r="A336" s="10">
        <v>86571</v>
      </c>
      <c r="B336" s="24" t="s">
        <v>1798</v>
      </c>
      <c r="C336" s="22"/>
      <c r="D336" s="22"/>
      <c r="E336" s="78">
        <v>1</v>
      </c>
      <c r="F336" s="31" t="s">
        <v>633</v>
      </c>
      <c r="G336" s="156">
        <v>5</v>
      </c>
      <c r="H336" s="66">
        <f>anneks[[#This Row],[Count]]*anneks[[#This Row],[Conv. Fact.]]</f>
        <v>5</v>
      </c>
      <c r="I336" s="117">
        <v>412.84</v>
      </c>
      <c r="J336" s="75">
        <v>39083</v>
      </c>
      <c r="K336" s="75">
        <v>39447</v>
      </c>
      <c r="L336" s="7">
        <f>SUMIF('LCA Data'!$B$2:$B$169,"="&amp;anneks[[#This Row],[LCA Category]],'LCA Data'!$F$2:$F$169)</f>
        <v>0</v>
      </c>
      <c r="M336" s="79">
        <f>anneks[[#This Row],[kg-CO2 Eqv. per kg]]*anneks[[#This Row],[Eff. Mass (kg)]]</f>
        <v>0</v>
      </c>
    </row>
    <row r="337" spans="1:13">
      <c r="A337" s="10">
        <v>55251</v>
      </c>
      <c r="B337" s="24" t="s">
        <v>1615</v>
      </c>
      <c r="C337" s="22"/>
      <c r="D337" s="22"/>
      <c r="E337" s="78">
        <v>4</v>
      </c>
      <c r="F337" s="31" t="s">
        <v>631</v>
      </c>
      <c r="G337" s="156">
        <v>1.6</v>
      </c>
      <c r="H337" s="66">
        <f>anneks[[#This Row],[Count]]*anneks[[#This Row],[Conv. Fact.]]</f>
        <v>6.4</v>
      </c>
      <c r="I337" s="117">
        <v>410.65</v>
      </c>
      <c r="J337" s="75">
        <v>39083</v>
      </c>
      <c r="K337" s="75">
        <v>39447</v>
      </c>
      <c r="L337" s="7">
        <f>SUMIF('LCA Data'!$B$2:$B$169,"="&amp;anneks[[#This Row],[LCA Category]],'LCA Data'!$F$2:$F$169)</f>
        <v>0</v>
      </c>
      <c r="M337" s="79">
        <f>anneks[[#This Row],[kg-CO2 Eqv. per kg]]*anneks[[#This Row],[Eff. Mass (kg)]]</f>
        <v>0</v>
      </c>
    </row>
    <row r="338" spans="1:13">
      <c r="A338" s="10">
        <v>53092</v>
      </c>
      <c r="B338" s="24" t="s">
        <v>1578</v>
      </c>
      <c r="C338" s="22"/>
      <c r="D338" s="22"/>
      <c r="E338" s="78">
        <v>2</v>
      </c>
      <c r="F338" s="31" t="s">
        <v>638</v>
      </c>
      <c r="G338" s="156">
        <v>5.04</v>
      </c>
      <c r="H338" s="66">
        <f>anneks[[#This Row],[Count]]*anneks[[#This Row],[Conv. Fact.]]</f>
        <v>10.08</v>
      </c>
      <c r="I338" s="117">
        <v>406.66</v>
      </c>
      <c r="J338" s="75">
        <v>39083</v>
      </c>
      <c r="K338" s="75">
        <v>39447</v>
      </c>
      <c r="L338" s="7">
        <f>SUMIF('LCA Data'!$B$2:$B$169,"="&amp;anneks[[#This Row],[LCA Category]],'LCA Data'!$F$2:$F$169)</f>
        <v>0</v>
      </c>
      <c r="M338" s="79">
        <f>anneks[[#This Row],[kg-CO2 Eqv. per kg]]*anneks[[#This Row],[Eff. Mass (kg)]]</f>
        <v>0</v>
      </c>
    </row>
    <row r="339" spans="1:13">
      <c r="A339" s="10">
        <v>75162</v>
      </c>
      <c r="B339" s="24" t="s">
        <v>1741</v>
      </c>
      <c r="C339" s="22"/>
      <c r="D339" s="22"/>
      <c r="E339" s="78">
        <v>2</v>
      </c>
      <c r="F339" s="31" t="s">
        <v>634</v>
      </c>
      <c r="G339" s="156">
        <v>2</v>
      </c>
      <c r="H339" s="66">
        <f>anneks[[#This Row],[Count]]*anneks[[#This Row],[Conv. Fact.]]</f>
        <v>4</v>
      </c>
      <c r="I339" s="117">
        <v>405.02</v>
      </c>
      <c r="J339" s="75">
        <v>39083</v>
      </c>
      <c r="K339" s="75">
        <v>39447</v>
      </c>
      <c r="L339" s="7">
        <f>SUMIF('LCA Data'!$B$2:$B$169,"="&amp;anneks[[#This Row],[LCA Category]],'LCA Data'!$F$2:$F$169)</f>
        <v>0</v>
      </c>
      <c r="M339" s="79">
        <f>anneks[[#This Row],[kg-CO2 Eqv. per kg]]*anneks[[#This Row],[Eff. Mass (kg)]]</f>
        <v>0</v>
      </c>
    </row>
    <row r="340" spans="1:13">
      <c r="A340" s="22">
        <v>8313</v>
      </c>
      <c r="B340" s="24" t="s">
        <v>826</v>
      </c>
      <c r="C340" s="22"/>
      <c r="D340" s="22"/>
      <c r="E340" s="104">
        <v>5.0599999999999996</v>
      </c>
      <c r="F340" s="27" t="s">
        <v>637</v>
      </c>
      <c r="G340" s="156">
        <v>1</v>
      </c>
      <c r="H340" s="66">
        <f>anneks[[#This Row],[Count]]*anneks[[#This Row],[Conv. Fact.]]</f>
        <v>5.0599999999999996</v>
      </c>
      <c r="I340" s="116">
        <v>404.91</v>
      </c>
      <c r="J340" s="75">
        <v>39083</v>
      </c>
      <c r="K340" s="75">
        <v>39447</v>
      </c>
      <c r="L340" s="7">
        <f>SUMIF('LCA Data'!$B$2:$B$169,"="&amp;anneks[[#This Row],[LCA Category]],'LCA Data'!$F$2:$F$169)</f>
        <v>0</v>
      </c>
      <c r="M340" s="79">
        <f>anneks[[#This Row],[kg-CO2 Eqv. per kg]]*anneks[[#This Row],[Eff. Mass (kg)]]</f>
        <v>0</v>
      </c>
    </row>
    <row r="341" spans="1:13">
      <c r="A341" s="10">
        <v>59599</v>
      </c>
      <c r="B341" s="24" t="s">
        <v>1648</v>
      </c>
      <c r="C341" s="22"/>
      <c r="D341" s="22"/>
      <c r="E341" s="78">
        <v>1</v>
      </c>
      <c r="F341" s="31" t="s">
        <v>638</v>
      </c>
      <c r="G341" s="156">
        <v>3.4849999999999999</v>
      </c>
      <c r="H341" s="66">
        <f>anneks[[#This Row],[Count]]*anneks[[#This Row],[Conv. Fact.]]</f>
        <v>3.4849999999999999</v>
      </c>
      <c r="I341" s="117">
        <v>404.85</v>
      </c>
      <c r="J341" s="75">
        <v>39083</v>
      </c>
      <c r="K341" s="75">
        <v>39447</v>
      </c>
      <c r="L341" s="7">
        <f>SUMIF('LCA Data'!$B$2:$B$169,"="&amp;anneks[[#This Row],[LCA Category]],'LCA Data'!$F$2:$F$169)</f>
        <v>0</v>
      </c>
      <c r="M341" s="79">
        <f>anneks[[#This Row],[kg-CO2 Eqv. per kg]]*anneks[[#This Row],[Eff. Mass (kg)]]</f>
        <v>0</v>
      </c>
    </row>
    <row r="342" spans="1:13">
      <c r="A342" s="10">
        <v>97845</v>
      </c>
      <c r="B342" s="24" t="s">
        <v>1962</v>
      </c>
      <c r="C342" s="22"/>
      <c r="D342" s="22"/>
      <c r="E342" s="78">
        <v>3</v>
      </c>
      <c r="F342" s="31" t="s">
        <v>634</v>
      </c>
      <c r="G342" s="156"/>
      <c r="H342" s="66">
        <f>anneks[[#This Row],[Count]]*anneks[[#This Row],[Conv. Fact.]]</f>
        <v>0</v>
      </c>
      <c r="I342" s="117">
        <v>402.56</v>
      </c>
      <c r="J342" s="75">
        <v>39083</v>
      </c>
      <c r="K342" s="75">
        <v>39447</v>
      </c>
      <c r="L342" s="7">
        <f>SUMIF('LCA Data'!$B$2:$B$169,"="&amp;anneks[[#This Row],[LCA Category]],'LCA Data'!$F$2:$F$169)</f>
        <v>0</v>
      </c>
      <c r="M342" s="79">
        <f>anneks[[#This Row],[kg-CO2 Eqv. per kg]]*anneks[[#This Row],[Eff. Mass (kg)]]</f>
        <v>0</v>
      </c>
    </row>
    <row r="343" spans="1:13">
      <c r="A343" s="10">
        <v>66050</v>
      </c>
      <c r="B343" s="24" t="s">
        <v>1678</v>
      </c>
      <c r="C343" s="22"/>
      <c r="D343" s="22"/>
      <c r="E343" s="78">
        <v>24</v>
      </c>
      <c r="F343" s="31" t="s">
        <v>634</v>
      </c>
      <c r="G343" s="156"/>
      <c r="H343" s="66">
        <f>anneks[[#This Row],[Count]]*anneks[[#This Row],[Conv. Fact.]]</f>
        <v>0</v>
      </c>
      <c r="I343" s="117">
        <v>400.71</v>
      </c>
      <c r="J343" s="75">
        <v>39083</v>
      </c>
      <c r="K343" s="75">
        <v>39447</v>
      </c>
      <c r="L343" s="7">
        <f>SUMIF('LCA Data'!$B$2:$B$169,"="&amp;anneks[[#This Row],[LCA Category]],'LCA Data'!$F$2:$F$169)</f>
        <v>0</v>
      </c>
      <c r="M343" s="79">
        <f>anneks[[#This Row],[kg-CO2 Eqv. per kg]]*anneks[[#This Row],[Eff. Mass (kg)]]</f>
        <v>0</v>
      </c>
    </row>
    <row r="344" spans="1:13">
      <c r="A344" s="22">
        <v>2290</v>
      </c>
      <c r="B344" s="22" t="s">
        <v>163</v>
      </c>
      <c r="C344" s="22"/>
      <c r="D344" s="22"/>
      <c r="E344" s="66">
        <v>10</v>
      </c>
      <c r="F344" s="65" t="s">
        <v>667</v>
      </c>
      <c r="G344" s="156"/>
      <c r="H344" s="66">
        <f>anneks[[#This Row],[Count]]*anneks[[#This Row],[Conv. Fact.]]</f>
        <v>0</v>
      </c>
      <c r="I344" s="120">
        <v>400</v>
      </c>
      <c r="J344" s="75">
        <v>39083</v>
      </c>
      <c r="K344" s="75">
        <v>39447</v>
      </c>
      <c r="L344" s="7">
        <f>SUMIF('LCA Data'!$B$2:$B$169,"="&amp;anneks[[#This Row],[LCA Category]],'LCA Data'!$F$2:$F$169)</f>
        <v>0</v>
      </c>
      <c r="M344" s="79">
        <f>anneks[[#This Row],[kg-CO2 Eqv. per kg]]*anneks[[#This Row],[Eff. Mass (kg)]]</f>
        <v>0</v>
      </c>
    </row>
    <row r="345" spans="1:13">
      <c r="A345" s="10">
        <v>53211</v>
      </c>
      <c r="B345" s="24" t="s">
        <v>1583</v>
      </c>
      <c r="C345" s="22"/>
      <c r="D345" s="22"/>
      <c r="E345" s="78">
        <v>24</v>
      </c>
      <c r="F345" s="31" t="s">
        <v>639</v>
      </c>
      <c r="G345" s="156"/>
      <c r="H345" s="66">
        <f>anneks[[#This Row],[Count]]*anneks[[#This Row],[Conv. Fact.]]</f>
        <v>0</v>
      </c>
      <c r="I345" s="117">
        <v>399.33</v>
      </c>
      <c r="J345" s="75">
        <v>39083</v>
      </c>
      <c r="K345" s="75">
        <v>39447</v>
      </c>
      <c r="L345" s="7">
        <f>SUMIF('LCA Data'!$B$2:$B$169,"="&amp;anneks[[#This Row],[LCA Category]],'LCA Data'!$F$2:$F$169)</f>
        <v>0</v>
      </c>
      <c r="M345" s="79">
        <f>anneks[[#This Row],[kg-CO2 Eqv. per kg]]*anneks[[#This Row],[Eff. Mass (kg)]]</f>
        <v>0</v>
      </c>
    </row>
    <row r="346" spans="1:13">
      <c r="A346" s="10">
        <v>71090</v>
      </c>
      <c r="B346" s="24" t="s">
        <v>1710</v>
      </c>
      <c r="C346" s="22"/>
      <c r="D346" s="22"/>
      <c r="E346" s="78">
        <v>54</v>
      </c>
      <c r="F346" s="31" t="s">
        <v>634</v>
      </c>
      <c r="G346" s="156">
        <v>0.5</v>
      </c>
      <c r="H346" s="66">
        <f>anneks[[#This Row],[Count]]*anneks[[#This Row],[Conv. Fact.]]</f>
        <v>27</v>
      </c>
      <c r="I346" s="117">
        <v>399.13</v>
      </c>
      <c r="J346" s="75">
        <v>39083</v>
      </c>
      <c r="K346" s="75">
        <v>39447</v>
      </c>
      <c r="L346" s="7">
        <f>SUMIF('LCA Data'!$B$2:$B$169,"="&amp;anneks[[#This Row],[LCA Category]],'LCA Data'!$F$2:$F$169)</f>
        <v>0</v>
      </c>
      <c r="M346" s="79">
        <f>anneks[[#This Row],[kg-CO2 Eqv. per kg]]*anneks[[#This Row],[Eff. Mass (kg)]]</f>
        <v>0</v>
      </c>
    </row>
    <row r="347" spans="1:13">
      <c r="A347" s="22">
        <v>7220</v>
      </c>
      <c r="B347" s="24" t="s">
        <v>899</v>
      </c>
      <c r="C347" s="22"/>
      <c r="D347" s="22"/>
      <c r="E347" s="104">
        <v>5.6</v>
      </c>
      <c r="F347" s="27" t="s">
        <v>637</v>
      </c>
      <c r="G347" s="156">
        <v>1</v>
      </c>
      <c r="H347" s="66">
        <f>anneks[[#This Row],[Count]]*anneks[[#This Row],[Conv. Fact.]]</f>
        <v>5.6</v>
      </c>
      <c r="I347" s="116">
        <v>395.85</v>
      </c>
      <c r="J347" s="75">
        <v>39083</v>
      </c>
      <c r="K347" s="75">
        <v>39447</v>
      </c>
      <c r="L347" s="7">
        <f>SUMIF('LCA Data'!$B$2:$B$169,"="&amp;anneks[[#This Row],[LCA Category]],'LCA Data'!$F$2:$F$169)</f>
        <v>0</v>
      </c>
      <c r="M347" s="79">
        <f>anneks[[#This Row],[kg-CO2 Eqv. per kg]]*anneks[[#This Row],[Eff. Mass (kg)]]</f>
        <v>0</v>
      </c>
    </row>
    <row r="348" spans="1:13">
      <c r="A348" s="10">
        <v>53308</v>
      </c>
      <c r="B348" s="24" t="s">
        <v>1597</v>
      </c>
      <c r="C348" s="22"/>
      <c r="D348" s="22"/>
      <c r="E348" s="78">
        <v>12</v>
      </c>
      <c r="F348" s="31" t="s">
        <v>647</v>
      </c>
      <c r="G348" s="156"/>
      <c r="H348" s="66">
        <f>anneks[[#This Row],[Count]]*anneks[[#This Row],[Conv. Fact.]]</f>
        <v>0</v>
      </c>
      <c r="I348" s="117">
        <v>394.74</v>
      </c>
      <c r="J348" s="75">
        <v>39083</v>
      </c>
      <c r="K348" s="75">
        <v>39447</v>
      </c>
      <c r="L348" s="7">
        <f>SUMIF('LCA Data'!$B$2:$B$169,"="&amp;anneks[[#This Row],[LCA Category]],'LCA Data'!$F$2:$F$169)</f>
        <v>0</v>
      </c>
      <c r="M348" s="79">
        <f>anneks[[#This Row],[kg-CO2 Eqv. per kg]]*anneks[[#This Row],[Eff. Mass (kg)]]</f>
        <v>0</v>
      </c>
    </row>
    <row r="349" spans="1:13">
      <c r="A349" s="10">
        <v>98539</v>
      </c>
      <c r="B349" s="24" t="s">
        <v>1968</v>
      </c>
      <c r="C349" s="22"/>
      <c r="D349" s="22"/>
      <c r="E349" s="78">
        <v>2</v>
      </c>
      <c r="F349" s="31" t="s">
        <v>638</v>
      </c>
      <c r="G349" s="156">
        <v>5</v>
      </c>
      <c r="H349" s="66">
        <f>anneks[[#This Row],[Count]]*anneks[[#This Row],[Conv. Fact.]]</f>
        <v>10</v>
      </c>
      <c r="I349" s="117">
        <v>393.9</v>
      </c>
      <c r="J349" s="75">
        <v>39083</v>
      </c>
      <c r="K349" s="75">
        <v>39447</v>
      </c>
      <c r="L349" s="7">
        <f>SUMIF('LCA Data'!$B$2:$B$169,"="&amp;anneks[[#This Row],[LCA Category]],'LCA Data'!$F$2:$F$169)</f>
        <v>0</v>
      </c>
      <c r="M349" s="79">
        <f>anneks[[#This Row],[kg-CO2 Eqv. per kg]]*anneks[[#This Row],[Eff. Mass (kg)]]</f>
        <v>0</v>
      </c>
    </row>
    <row r="350" spans="1:13">
      <c r="A350" s="22">
        <v>2940</v>
      </c>
      <c r="B350" s="22" t="s">
        <v>181</v>
      </c>
      <c r="C350" s="22"/>
      <c r="D350" s="22"/>
      <c r="E350" s="66">
        <v>2.66</v>
      </c>
      <c r="F350" s="65" t="s">
        <v>667</v>
      </c>
      <c r="G350" s="156"/>
      <c r="H350" s="66">
        <f>anneks[[#This Row],[Count]]*anneks[[#This Row],[Conv. Fact.]]</f>
        <v>0</v>
      </c>
      <c r="I350" s="120">
        <v>391.18</v>
      </c>
      <c r="J350" s="75">
        <v>39083</v>
      </c>
      <c r="K350" s="75">
        <v>39447</v>
      </c>
      <c r="L350" s="7">
        <f>SUMIF('LCA Data'!$B$2:$B$169,"="&amp;anneks[[#This Row],[LCA Category]],'LCA Data'!$F$2:$F$169)</f>
        <v>0</v>
      </c>
      <c r="M350" s="79">
        <f>anneks[[#This Row],[kg-CO2 Eqv. per kg]]*anneks[[#This Row],[Eff. Mass (kg)]]</f>
        <v>0</v>
      </c>
    </row>
    <row r="351" spans="1:13">
      <c r="A351" s="10">
        <v>86653</v>
      </c>
      <c r="B351" s="24" t="s">
        <v>1810</v>
      </c>
      <c r="C351" s="22"/>
      <c r="D351" s="22"/>
      <c r="E351" s="78">
        <v>1</v>
      </c>
      <c r="F351" s="31" t="s">
        <v>633</v>
      </c>
      <c r="G351" s="156">
        <v>3</v>
      </c>
      <c r="H351" s="66">
        <f>anneks[[#This Row],[Count]]*anneks[[#This Row],[Conv. Fact.]]</f>
        <v>3</v>
      </c>
      <c r="I351" s="117">
        <v>391</v>
      </c>
      <c r="J351" s="75">
        <v>39083</v>
      </c>
      <c r="K351" s="75">
        <v>39447</v>
      </c>
      <c r="L351" s="7">
        <f>SUMIF('LCA Data'!$B$2:$B$169,"="&amp;anneks[[#This Row],[LCA Category]],'LCA Data'!$F$2:$F$169)</f>
        <v>0</v>
      </c>
      <c r="M351" s="79">
        <f>anneks[[#This Row],[kg-CO2 Eqv. per kg]]*anneks[[#This Row],[Eff. Mass (kg)]]</f>
        <v>0</v>
      </c>
    </row>
    <row r="352" spans="1:13">
      <c r="A352" s="63">
        <v>43.2</v>
      </c>
      <c r="B352" s="46" t="s">
        <v>110</v>
      </c>
      <c r="C352" s="46"/>
      <c r="D352" s="46"/>
      <c r="E352" s="78">
        <v>25</v>
      </c>
      <c r="F352" s="31" t="s">
        <v>655</v>
      </c>
      <c r="G352" s="158"/>
      <c r="H352" s="78">
        <f>anneks[[#This Row],[Count]]*anneks[[#This Row],[Conv. Fact.]]</f>
        <v>0</v>
      </c>
      <c r="I352" s="117">
        <v>387.5</v>
      </c>
      <c r="J352" s="75">
        <v>39083</v>
      </c>
      <c r="K352" s="75">
        <v>39447</v>
      </c>
      <c r="L352" s="7">
        <f>SUMIF('LCA Data'!$B$2:$B$169,"="&amp;anneks[[#This Row],[LCA Category]],'LCA Data'!$F$2:$F$169)</f>
        <v>0</v>
      </c>
      <c r="M352" s="49">
        <f>anneks[[#This Row],[kg-CO2 Eqv. per kg]]*anneks[[#This Row],[Eff. Mass (kg)]]</f>
        <v>0</v>
      </c>
    </row>
    <row r="353" spans="1:13">
      <c r="A353" s="10">
        <v>98727</v>
      </c>
      <c r="B353" s="24" t="s">
        <v>1970</v>
      </c>
      <c r="C353" s="22"/>
      <c r="D353" s="22"/>
      <c r="E353" s="78">
        <v>5.53</v>
      </c>
      <c r="F353" s="31" t="s">
        <v>637</v>
      </c>
      <c r="G353" s="156">
        <v>1</v>
      </c>
      <c r="H353" s="66">
        <f>anneks[[#This Row],[Count]]*anneks[[#This Row],[Conv. Fact.]]</f>
        <v>5.53</v>
      </c>
      <c r="I353" s="117">
        <v>387.1</v>
      </c>
      <c r="J353" s="75">
        <v>39083</v>
      </c>
      <c r="K353" s="75">
        <v>39447</v>
      </c>
      <c r="L353" s="7">
        <f>SUMIF('LCA Data'!$B$2:$B$169,"="&amp;anneks[[#This Row],[LCA Category]],'LCA Data'!$F$2:$F$169)</f>
        <v>0</v>
      </c>
      <c r="M353" s="79">
        <f>anneks[[#This Row],[kg-CO2 Eqv. per kg]]*anneks[[#This Row],[Eff. Mass (kg)]]</f>
        <v>0</v>
      </c>
    </row>
    <row r="354" spans="1:13">
      <c r="A354" s="22">
        <v>7080</v>
      </c>
      <c r="B354" s="24" t="s">
        <v>896</v>
      </c>
      <c r="C354" s="22"/>
      <c r="D354" s="22"/>
      <c r="E354" s="104">
        <v>5.6</v>
      </c>
      <c r="F354" s="27" t="s">
        <v>637</v>
      </c>
      <c r="G354" s="156">
        <v>1</v>
      </c>
      <c r="H354" s="66">
        <f>anneks[[#This Row],[Count]]*anneks[[#This Row],[Conv. Fact.]]</f>
        <v>5.6</v>
      </c>
      <c r="I354" s="116">
        <v>386.4</v>
      </c>
      <c r="J354" s="75">
        <v>39083</v>
      </c>
      <c r="K354" s="75">
        <v>39447</v>
      </c>
      <c r="L354" s="7">
        <f>SUMIF('LCA Data'!$B$2:$B$169,"="&amp;anneks[[#This Row],[LCA Category]],'LCA Data'!$F$2:$F$169)</f>
        <v>0</v>
      </c>
      <c r="M354" s="79">
        <f>anneks[[#This Row],[kg-CO2 Eqv. per kg]]*anneks[[#This Row],[Eff. Mass (kg)]]</f>
        <v>0</v>
      </c>
    </row>
    <row r="355" spans="1:13">
      <c r="A355" s="10">
        <v>72010</v>
      </c>
      <c r="B355" s="24" t="s">
        <v>1713</v>
      </c>
      <c r="C355" s="22"/>
      <c r="D355" s="22"/>
      <c r="E355" s="78">
        <v>3</v>
      </c>
      <c r="F355" s="31" t="s">
        <v>634</v>
      </c>
      <c r="G355" s="156"/>
      <c r="H355" s="66">
        <f>anneks[[#This Row],[Count]]*anneks[[#This Row],[Conv. Fact.]]</f>
        <v>0</v>
      </c>
      <c r="I355" s="117">
        <v>383.76</v>
      </c>
      <c r="J355" s="75">
        <v>39083</v>
      </c>
      <c r="K355" s="75">
        <v>39447</v>
      </c>
      <c r="L355" s="7">
        <f>SUMIF('LCA Data'!$B$2:$B$169,"="&amp;anneks[[#This Row],[LCA Category]],'LCA Data'!$F$2:$F$169)</f>
        <v>0</v>
      </c>
      <c r="M355" s="79">
        <f>anneks[[#This Row],[kg-CO2 Eqv. per kg]]*anneks[[#This Row],[Eff. Mass (kg)]]</f>
        <v>0</v>
      </c>
    </row>
    <row r="356" spans="1:13">
      <c r="A356" s="10">
        <v>77506</v>
      </c>
      <c r="B356" s="24" t="s">
        <v>1766</v>
      </c>
      <c r="C356" s="22"/>
      <c r="D356" s="22"/>
      <c r="E356" s="78">
        <v>2</v>
      </c>
      <c r="F356" s="31" t="s">
        <v>638</v>
      </c>
      <c r="G356" s="156"/>
      <c r="H356" s="66">
        <f>anneks[[#This Row],[Count]]*anneks[[#This Row],[Conv. Fact.]]</f>
        <v>0</v>
      </c>
      <c r="I356" s="117">
        <v>381.3</v>
      </c>
      <c r="J356" s="75">
        <v>39083</v>
      </c>
      <c r="K356" s="75">
        <v>39447</v>
      </c>
      <c r="L356" s="7">
        <f>SUMIF('LCA Data'!$B$2:$B$169,"="&amp;anneks[[#This Row],[LCA Category]],'LCA Data'!$F$2:$F$169)</f>
        <v>0</v>
      </c>
      <c r="M356" s="79">
        <f>anneks[[#This Row],[kg-CO2 Eqv. per kg]]*anneks[[#This Row],[Eff. Mass (kg)]]</f>
        <v>0</v>
      </c>
    </row>
    <row r="357" spans="1:13">
      <c r="A357" s="22">
        <v>6580</v>
      </c>
      <c r="B357" s="24" t="s">
        <v>776</v>
      </c>
      <c r="C357" s="22"/>
      <c r="D357" s="22"/>
      <c r="E357" s="104">
        <v>12</v>
      </c>
      <c r="F357" s="27" t="s">
        <v>637</v>
      </c>
      <c r="G357" s="156">
        <v>1</v>
      </c>
      <c r="H357" s="66">
        <f>anneks[[#This Row],[Count]]*anneks[[#This Row],[Conv. Fact.]]</f>
        <v>12</v>
      </c>
      <c r="I357" s="116">
        <v>381</v>
      </c>
      <c r="J357" s="75">
        <v>39083</v>
      </c>
      <c r="K357" s="75">
        <v>39447</v>
      </c>
      <c r="L357" s="7">
        <f>SUMIF('LCA Data'!$B$2:$B$169,"="&amp;anneks[[#This Row],[LCA Category]],'LCA Data'!$F$2:$F$169)</f>
        <v>0</v>
      </c>
      <c r="M357" s="79">
        <f>anneks[[#This Row],[kg-CO2 Eqv. per kg]]*anneks[[#This Row],[Eff. Mass (kg)]]</f>
        <v>0</v>
      </c>
    </row>
    <row r="358" spans="1:13">
      <c r="A358" s="10">
        <v>87003</v>
      </c>
      <c r="B358" s="24" t="s">
        <v>1811</v>
      </c>
      <c r="C358" s="22"/>
      <c r="D358" s="22"/>
      <c r="E358" s="78">
        <v>20</v>
      </c>
      <c r="F358" s="31" t="s">
        <v>643</v>
      </c>
      <c r="G358" s="156">
        <v>0.5</v>
      </c>
      <c r="H358" s="66">
        <f>anneks[[#This Row],[Count]]*anneks[[#This Row],[Conv. Fact.]]</f>
        <v>10</v>
      </c>
      <c r="I358" s="117">
        <v>380.8</v>
      </c>
      <c r="J358" s="75">
        <v>39083</v>
      </c>
      <c r="K358" s="75">
        <v>39447</v>
      </c>
      <c r="L358" s="7">
        <f>SUMIF('LCA Data'!$B$2:$B$169,"="&amp;anneks[[#This Row],[LCA Category]],'LCA Data'!$F$2:$F$169)</f>
        <v>0</v>
      </c>
      <c r="M358" s="79">
        <f>anneks[[#This Row],[kg-CO2 Eqv. per kg]]*anneks[[#This Row],[Eff. Mass (kg)]]</f>
        <v>0</v>
      </c>
    </row>
    <row r="359" spans="1:13">
      <c r="A359" s="63">
        <v>64.3</v>
      </c>
      <c r="B359" s="46" t="s">
        <v>126</v>
      </c>
      <c r="C359" s="46"/>
      <c r="D359" s="46"/>
      <c r="E359" s="78">
        <v>4</v>
      </c>
      <c r="F359" s="31" t="s">
        <v>652</v>
      </c>
      <c r="G359" s="158">
        <v>1</v>
      </c>
      <c r="H359" s="78">
        <f>anneks[[#This Row],[Count]]*anneks[[#This Row],[Conv. Fact.]]</f>
        <v>4</v>
      </c>
      <c r="I359" s="117">
        <v>380</v>
      </c>
      <c r="J359" s="75">
        <v>39083</v>
      </c>
      <c r="K359" s="75">
        <v>39447</v>
      </c>
      <c r="L359" s="7">
        <f>SUMIF('LCA Data'!$B$2:$B$169,"="&amp;anneks[[#This Row],[LCA Category]],'LCA Data'!$F$2:$F$169)</f>
        <v>0</v>
      </c>
      <c r="M359" s="49">
        <f>anneks[[#This Row],[kg-CO2 Eqv. per kg]]*anneks[[#This Row],[Eff. Mass (kg)]]</f>
        <v>0</v>
      </c>
    </row>
    <row r="360" spans="1:13">
      <c r="A360" s="22">
        <v>4010</v>
      </c>
      <c r="B360" s="24" t="s">
        <v>745</v>
      </c>
      <c r="C360" s="22"/>
      <c r="D360" s="22"/>
      <c r="E360" s="104">
        <v>10.7</v>
      </c>
      <c r="F360" s="27" t="s">
        <v>637</v>
      </c>
      <c r="G360" s="156">
        <v>1</v>
      </c>
      <c r="H360" s="66">
        <f>anneks[[#This Row],[Count]]*anneks[[#This Row],[Conv. Fact.]]</f>
        <v>10.7</v>
      </c>
      <c r="I360" s="116">
        <v>379.85</v>
      </c>
      <c r="J360" s="75">
        <v>39083</v>
      </c>
      <c r="K360" s="75">
        <v>39447</v>
      </c>
      <c r="L360" s="7">
        <f>SUMIF('LCA Data'!$B$2:$B$169,"="&amp;anneks[[#This Row],[LCA Category]],'LCA Data'!$F$2:$F$169)</f>
        <v>0</v>
      </c>
      <c r="M360" s="79">
        <f>anneks[[#This Row],[kg-CO2 Eqv. per kg]]*anneks[[#This Row],[Eff. Mass (kg)]]</f>
        <v>0</v>
      </c>
    </row>
    <row r="361" spans="1:13">
      <c r="A361" s="10">
        <v>95187</v>
      </c>
      <c r="B361" s="24" t="s">
        <v>1933</v>
      </c>
      <c r="C361" s="22"/>
      <c r="D361" s="22"/>
      <c r="E361" s="78">
        <v>2</v>
      </c>
      <c r="F361" s="31" t="s">
        <v>638</v>
      </c>
      <c r="G361" s="156">
        <v>5</v>
      </c>
      <c r="H361" s="66">
        <f>anneks[[#This Row],[Count]]*anneks[[#This Row],[Conv. Fact.]]</f>
        <v>10</v>
      </c>
      <c r="I361" s="117">
        <v>379.24</v>
      </c>
      <c r="J361" s="75">
        <v>39083</v>
      </c>
      <c r="K361" s="75">
        <v>39447</v>
      </c>
      <c r="L361" s="7">
        <f>SUMIF('LCA Data'!$B$2:$B$169,"="&amp;anneks[[#This Row],[LCA Category]],'LCA Data'!$F$2:$F$169)</f>
        <v>0</v>
      </c>
      <c r="M361" s="79">
        <f>anneks[[#This Row],[kg-CO2 Eqv. per kg]]*anneks[[#This Row],[Eff. Mass (kg)]]</f>
        <v>0</v>
      </c>
    </row>
    <row r="362" spans="1:13">
      <c r="A362" s="63">
        <v>81.3</v>
      </c>
      <c r="B362" s="46" t="s">
        <v>137</v>
      </c>
      <c r="C362" s="46"/>
      <c r="D362" s="46"/>
      <c r="E362" s="78">
        <v>12</v>
      </c>
      <c r="F362" s="31" t="s">
        <v>652</v>
      </c>
      <c r="G362" s="158">
        <v>1</v>
      </c>
      <c r="H362" s="78">
        <f>anneks[[#This Row],[Count]]*anneks[[#This Row],[Conv. Fact.]]</f>
        <v>12</v>
      </c>
      <c r="I362" s="117">
        <v>378</v>
      </c>
      <c r="J362" s="75">
        <v>39083</v>
      </c>
      <c r="K362" s="75">
        <v>39447</v>
      </c>
      <c r="L362" s="7">
        <f>SUMIF('LCA Data'!$B$2:$B$169,"="&amp;anneks[[#This Row],[LCA Category]],'LCA Data'!$F$2:$F$169)</f>
        <v>0</v>
      </c>
      <c r="M362" s="49">
        <f>anneks[[#This Row],[kg-CO2 Eqv. per kg]]*anneks[[#This Row],[Eff. Mass (kg)]]</f>
        <v>0</v>
      </c>
    </row>
    <row r="363" spans="1:13">
      <c r="A363" s="63">
        <v>183.2</v>
      </c>
      <c r="B363" s="46" t="s">
        <v>64</v>
      </c>
      <c r="C363" s="46"/>
      <c r="D363" s="46"/>
      <c r="E363" s="78">
        <v>43</v>
      </c>
      <c r="F363" s="31" t="s">
        <v>651</v>
      </c>
      <c r="G363" s="158"/>
      <c r="H363" s="78">
        <f>anneks[[#This Row],[Count]]*anneks[[#This Row],[Conv. Fact.]]</f>
        <v>0</v>
      </c>
      <c r="I363" s="117">
        <v>376.25</v>
      </c>
      <c r="J363" s="75">
        <v>39083</v>
      </c>
      <c r="K363" s="75">
        <v>39447</v>
      </c>
      <c r="L363" s="7">
        <f>SUMIF('LCA Data'!$B$2:$B$169,"="&amp;anneks[[#This Row],[LCA Category]],'LCA Data'!$F$2:$F$169)</f>
        <v>0</v>
      </c>
      <c r="M363" s="49">
        <f>anneks[[#This Row],[kg-CO2 Eqv. per kg]]*anneks[[#This Row],[Eff. Mass (kg)]]</f>
        <v>0</v>
      </c>
    </row>
    <row r="364" spans="1:13">
      <c r="A364" s="22">
        <v>2480</v>
      </c>
      <c r="B364" s="22" t="s">
        <v>167</v>
      </c>
      <c r="C364" s="22"/>
      <c r="D364" s="22"/>
      <c r="E364" s="66">
        <v>8.6</v>
      </c>
      <c r="F364" s="65" t="s">
        <v>667</v>
      </c>
      <c r="G364" s="156"/>
      <c r="H364" s="66">
        <f>anneks[[#This Row],[Count]]*anneks[[#This Row],[Conv. Fact.]]</f>
        <v>0</v>
      </c>
      <c r="I364" s="120">
        <v>369.8</v>
      </c>
      <c r="J364" s="75">
        <v>39083</v>
      </c>
      <c r="K364" s="75">
        <v>39447</v>
      </c>
      <c r="L364" s="7">
        <f>SUMIF('LCA Data'!$B$2:$B$169,"="&amp;anneks[[#This Row],[LCA Category]],'LCA Data'!$F$2:$F$169)</f>
        <v>0</v>
      </c>
      <c r="M364" s="79">
        <f>anneks[[#This Row],[kg-CO2 Eqv. per kg]]*anneks[[#This Row],[Eff. Mass (kg)]]</f>
        <v>0</v>
      </c>
    </row>
    <row r="365" spans="1:13">
      <c r="A365" s="22">
        <v>6230</v>
      </c>
      <c r="B365" s="24" t="s">
        <v>891</v>
      </c>
      <c r="C365" s="22"/>
      <c r="D365" s="22"/>
      <c r="E365" s="104">
        <v>2</v>
      </c>
      <c r="F365" s="27" t="s">
        <v>638</v>
      </c>
      <c r="G365" s="156">
        <v>1.5</v>
      </c>
      <c r="H365" s="66">
        <f>anneks[[#This Row],[Count]]*anneks[[#This Row],[Conv. Fact.]]</f>
        <v>3</v>
      </c>
      <c r="I365" s="116">
        <v>366.98</v>
      </c>
      <c r="J365" s="75">
        <v>39083</v>
      </c>
      <c r="K365" s="75">
        <v>39447</v>
      </c>
      <c r="L365" s="7">
        <f>SUMIF('LCA Data'!$B$2:$B$169,"="&amp;anneks[[#This Row],[LCA Category]],'LCA Data'!$F$2:$F$169)</f>
        <v>0</v>
      </c>
      <c r="M365" s="79">
        <f>anneks[[#This Row],[kg-CO2 Eqv. per kg]]*anneks[[#This Row],[Eff. Mass (kg)]]</f>
        <v>0</v>
      </c>
    </row>
    <row r="366" spans="1:13">
      <c r="A366" s="63">
        <v>16.2</v>
      </c>
      <c r="B366" s="46" t="s">
        <v>681</v>
      </c>
      <c r="C366" s="46"/>
      <c r="D366" s="46"/>
      <c r="E366" s="78">
        <v>110</v>
      </c>
      <c r="F366" s="31" t="s">
        <v>655</v>
      </c>
      <c r="G366" s="158"/>
      <c r="H366" s="78">
        <f>anneks[[#This Row],[Count]]*anneks[[#This Row],[Conv. Fact.]]</f>
        <v>0</v>
      </c>
      <c r="I366" s="117">
        <v>365</v>
      </c>
      <c r="J366" s="75">
        <v>39083</v>
      </c>
      <c r="K366" s="75">
        <v>39447</v>
      </c>
      <c r="L366" s="7">
        <f>SUMIF('LCA Data'!$B$2:$B$169,"="&amp;anneks[[#This Row],[LCA Category]],'LCA Data'!$F$2:$F$169)</f>
        <v>0</v>
      </c>
      <c r="M366" s="49">
        <f>anneks[[#This Row],[kg-CO2 Eqv. per kg]]*anneks[[#This Row],[Eff. Mass (kg)]]</f>
        <v>0</v>
      </c>
    </row>
    <row r="367" spans="1:13">
      <c r="A367" s="10">
        <v>59453</v>
      </c>
      <c r="B367" s="24" t="s">
        <v>1640</v>
      </c>
      <c r="C367" s="22"/>
      <c r="D367" s="22"/>
      <c r="E367" s="78">
        <v>1</v>
      </c>
      <c r="F367" s="31" t="s">
        <v>633</v>
      </c>
      <c r="G367" s="156">
        <v>5</v>
      </c>
      <c r="H367" s="66">
        <f>anneks[[#This Row],[Count]]*anneks[[#This Row],[Conv. Fact.]]</f>
        <v>5</v>
      </c>
      <c r="I367" s="117">
        <v>362.91</v>
      </c>
      <c r="J367" s="75">
        <v>39083</v>
      </c>
      <c r="K367" s="75">
        <v>39447</v>
      </c>
      <c r="L367" s="7">
        <f>SUMIF('LCA Data'!$B$2:$B$169,"="&amp;anneks[[#This Row],[LCA Category]],'LCA Data'!$F$2:$F$169)</f>
        <v>0</v>
      </c>
      <c r="M367" s="79">
        <f>anneks[[#This Row],[kg-CO2 Eqv. per kg]]*anneks[[#This Row],[Eff. Mass (kg)]]</f>
        <v>0</v>
      </c>
    </row>
    <row r="368" spans="1:13">
      <c r="A368" s="10">
        <v>93039</v>
      </c>
      <c r="B368" s="24" t="s">
        <v>1860</v>
      </c>
      <c r="C368" s="22"/>
      <c r="D368" s="22"/>
      <c r="E368" s="78">
        <v>6</v>
      </c>
      <c r="F368" s="31" t="s">
        <v>643</v>
      </c>
      <c r="G368" s="156">
        <v>1.5</v>
      </c>
      <c r="H368" s="66">
        <f>anneks[[#This Row],[Count]]*anneks[[#This Row],[Conv. Fact.]]</f>
        <v>9</v>
      </c>
      <c r="I368" s="117">
        <v>360.57</v>
      </c>
      <c r="J368" s="75">
        <v>39083</v>
      </c>
      <c r="K368" s="75">
        <v>39447</v>
      </c>
      <c r="L368" s="7">
        <f>SUMIF('LCA Data'!$B$2:$B$169,"="&amp;anneks[[#This Row],[LCA Category]],'LCA Data'!$F$2:$F$169)</f>
        <v>0</v>
      </c>
      <c r="M368" s="79">
        <f>anneks[[#This Row],[kg-CO2 Eqv. per kg]]*anneks[[#This Row],[Eff. Mass (kg)]]</f>
        <v>0</v>
      </c>
    </row>
    <row r="369" spans="1:13">
      <c r="A369" s="10">
        <v>93118</v>
      </c>
      <c r="B369" s="24" t="s">
        <v>1868</v>
      </c>
      <c r="C369" s="22"/>
      <c r="D369" s="22"/>
      <c r="E369" s="78">
        <v>6</v>
      </c>
      <c r="F369" s="31" t="s">
        <v>643</v>
      </c>
      <c r="G369" s="156"/>
      <c r="H369" s="66">
        <f>anneks[[#This Row],[Count]]*anneks[[#This Row],[Conv. Fact.]]</f>
        <v>0</v>
      </c>
      <c r="I369" s="117">
        <v>360.57</v>
      </c>
      <c r="J369" s="75">
        <v>39083</v>
      </c>
      <c r="K369" s="75">
        <v>39447</v>
      </c>
      <c r="L369" s="7">
        <f>SUMIF('LCA Data'!$B$2:$B$169,"="&amp;anneks[[#This Row],[LCA Category]],'LCA Data'!$F$2:$F$169)</f>
        <v>0</v>
      </c>
      <c r="M369" s="79">
        <f>anneks[[#This Row],[kg-CO2 Eqv. per kg]]*anneks[[#This Row],[Eff. Mass (kg)]]</f>
        <v>0</v>
      </c>
    </row>
    <row r="370" spans="1:13">
      <c r="A370" s="10">
        <v>86641</v>
      </c>
      <c r="B370" s="24" t="s">
        <v>1809</v>
      </c>
      <c r="C370" s="22"/>
      <c r="D370" s="22"/>
      <c r="E370" s="78">
        <v>1</v>
      </c>
      <c r="F370" s="31" t="s">
        <v>633</v>
      </c>
      <c r="G370" s="156">
        <v>3</v>
      </c>
      <c r="H370" s="66">
        <f>anneks[[#This Row],[Count]]*anneks[[#This Row],[Conv. Fact.]]</f>
        <v>3</v>
      </c>
      <c r="I370" s="117">
        <v>360.27</v>
      </c>
      <c r="J370" s="75">
        <v>39083</v>
      </c>
      <c r="K370" s="75">
        <v>39447</v>
      </c>
      <c r="L370" s="7">
        <f>SUMIF('LCA Data'!$B$2:$B$169,"="&amp;anneks[[#This Row],[LCA Category]],'LCA Data'!$F$2:$F$169)</f>
        <v>0</v>
      </c>
      <c r="M370" s="79">
        <f>anneks[[#This Row],[kg-CO2 Eqv. per kg]]*anneks[[#This Row],[Eff. Mass (kg)]]</f>
        <v>0</v>
      </c>
    </row>
    <row r="371" spans="1:13">
      <c r="A371" s="63">
        <v>11.3</v>
      </c>
      <c r="B371" s="46" t="s">
        <v>671</v>
      </c>
      <c r="C371" s="46"/>
      <c r="D371" s="46"/>
      <c r="E371" s="78">
        <v>20.2</v>
      </c>
      <c r="F371" s="31" t="s">
        <v>652</v>
      </c>
      <c r="G371" s="158">
        <v>1</v>
      </c>
      <c r="H371" s="78">
        <f>anneks[[#This Row],[Count]]*anneks[[#This Row],[Conv. Fact.]]</f>
        <v>20.2</v>
      </c>
      <c r="I371" s="117">
        <v>355.6</v>
      </c>
      <c r="J371" s="75">
        <v>39083</v>
      </c>
      <c r="K371" s="75">
        <v>39447</v>
      </c>
      <c r="L371" s="7">
        <f>SUMIF('LCA Data'!$B$2:$B$169,"="&amp;anneks[[#This Row],[LCA Category]],'LCA Data'!$F$2:$F$169)</f>
        <v>0</v>
      </c>
      <c r="M371" s="49">
        <f>anneks[[#This Row],[kg-CO2 Eqv. per kg]]*anneks[[#This Row],[Eff. Mass (kg)]]</f>
        <v>0</v>
      </c>
    </row>
    <row r="372" spans="1:13">
      <c r="A372" s="22">
        <v>2510</v>
      </c>
      <c r="B372" s="22" t="s">
        <v>172</v>
      </c>
      <c r="C372" s="22"/>
      <c r="D372" s="22"/>
      <c r="E372" s="66">
        <v>10</v>
      </c>
      <c r="F372" s="65" t="s">
        <v>667</v>
      </c>
      <c r="G372" s="156"/>
      <c r="H372" s="66">
        <f>anneks[[#This Row],[Count]]*anneks[[#This Row],[Conv. Fact.]]</f>
        <v>0</v>
      </c>
      <c r="I372" s="120">
        <v>350</v>
      </c>
      <c r="J372" s="75">
        <v>39083</v>
      </c>
      <c r="K372" s="75">
        <v>39447</v>
      </c>
      <c r="L372" s="7">
        <f>SUMIF('LCA Data'!$B$2:$B$169,"="&amp;anneks[[#This Row],[LCA Category]],'LCA Data'!$F$2:$F$169)</f>
        <v>0</v>
      </c>
      <c r="M372" s="79">
        <f>anneks[[#This Row],[kg-CO2 Eqv. per kg]]*anneks[[#This Row],[Eff. Mass (kg)]]</f>
        <v>0</v>
      </c>
    </row>
    <row r="373" spans="1:13">
      <c r="A373" s="10">
        <v>13410</v>
      </c>
      <c r="B373" s="24" t="s">
        <v>1438</v>
      </c>
      <c r="C373" s="22"/>
      <c r="D373" s="22"/>
      <c r="E373" s="78">
        <v>6</v>
      </c>
      <c r="F373" s="31" t="s">
        <v>631</v>
      </c>
      <c r="G373" s="156">
        <v>3</v>
      </c>
      <c r="H373" s="66">
        <f>anneks[[#This Row],[Count]]*anneks[[#This Row],[Conv. Fact.]]</f>
        <v>18</v>
      </c>
      <c r="I373" s="117">
        <v>349.13</v>
      </c>
      <c r="J373" s="75">
        <v>39083</v>
      </c>
      <c r="K373" s="75">
        <v>39447</v>
      </c>
      <c r="L373" s="7">
        <f>SUMIF('LCA Data'!$B$2:$B$169,"="&amp;anneks[[#This Row],[LCA Category]],'LCA Data'!$F$2:$F$169)</f>
        <v>0</v>
      </c>
      <c r="M373" s="79">
        <f>anneks[[#This Row],[kg-CO2 Eqv. per kg]]*anneks[[#This Row],[Eff. Mass (kg)]]</f>
        <v>0</v>
      </c>
    </row>
    <row r="374" spans="1:13">
      <c r="A374" s="63">
        <v>18.3</v>
      </c>
      <c r="B374" s="46" t="s">
        <v>70</v>
      </c>
      <c r="C374" s="46"/>
      <c r="D374" s="46"/>
      <c r="E374" s="78">
        <v>27</v>
      </c>
      <c r="F374" s="31" t="s">
        <v>652</v>
      </c>
      <c r="G374" s="158">
        <v>1</v>
      </c>
      <c r="H374" s="78">
        <f>anneks[[#This Row],[Count]]*anneks[[#This Row],[Conv. Fact.]]</f>
        <v>27</v>
      </c>
      <c r="I374" s="117">
        <v>348</v>
      </c>
      <c r="J374" s="75">
        <v>39083</v>
      </c>
      <c r="K374" s="75">
        <v>39447</v>
      </c>
      <c r="L374" s="7">
        <f>SUMIF('LCA Data'!$B$2:$B$169,"="&amp;anneks[[#This Row],[LCA Category]],'LCA Data'!$F$2:$F$169)</f>
        <v>0</v>
      </c>
      <c r="M374" s="49">
        <f>anneks[[#This Row],[kg-CO2 Eqv. per kg]]*anneks[[#This Row],[Eff. Mass (kg)]]</f>
        <v>0</v>
      </c>
    </row>
    <row r="375" spans="1:13">
      <c r="A375" s="63">
        <v>35.200000000000003</v>
      </c>
      <c r="B375" s="46" t="s">
        <v>103</v>
      </c>
      <c r="C375" s="46"/>
      <c r="D375" s="46"/>
      <c r="E375" s="78">
        <v>33</v>
      </c>
      <c r="F375" s="31" t="s">
        <v>655</v>
      </c>
      <c r="G375" s="158"/>
      <c r="H375" s="78">
        <f>anneks[[#This Row],[Count]]*anneks[[#This Row],[Conv. Fact.]]</f>
        <v>0</v>
      </c>
      <c r="I375" s="117">
        <v>342.25</v>
      </c>
      <c r="J375" s="75">
        <v>39083</v>
      </c>
      <c r="K375" s="75">
        <v>39447</v>
      </c>
      <c r="L375" s="7">
        <f>SUMIF('LCA Data'!$B$2:$B$169,"="&amp;anneks[[#This Row],[LCA Category]],'LCA Data'!$F$2:$F$169)</f>
        <v>0</v>
      </c>
      <c r="M375" s="49">
        <f>anneks[[#This Row],[kg-CO2 Eqv. per kg]]*anneks[[#This Row],[Eff. Mass (kg)]]</f>
        <v>0</v>
      </c>
    </row>
    <row r="376" spans="1:13">
      <c r="A376" s="10">
        <v>59080</v>
      </c>
      <c r="B376" s="24" t="s">
        <v>1636</v>
      </c>
      <c r="C376" s="22"/>
      <c r="D376" s="22"/>
      <c r="E376" s="78">
        <v>5</v>
      </c>
      <c r="F376" s="31" t="s">
        <v>643</v>
      </c>
      <c r="G376" s="156">
        <v>1</v>
      </c>
      <c r="H376" s="66">
        <f>anneks[[#This Row],[Count]]*anneks[[#This Row],[Conv. Fact.]]</f>
        <v>5</v>
      </c>
      <c r="I376" s="117">
        <v>340.3</v>
      </c>
      <c r="J376" s="75">
        <v>39083</v>
      </c>
      <c r="K376" s="75">
        <v>39447</v>
      </c>
      <c r="L376" s="7">
        <f>SUMIF('LCA Data'!$B$2:$B$169,"="&amp;anneks[[#This Row],[LCA Category]],'LCA Data'!$F$2:$F$169)</f>
        <v>0</v>
      </c>
      <c r="M376" s="79">
        <f>anneks[[#This Row],[kg-CO2 Eqv. per kg]]*anneks[[#This Row],[Eff. Mass (kg)]]</f>
        <v>0</v>
      </c>
    </row>
    <row r="377" spans="1:13">
      <c r="A377" s="22">
        <v>7110</v>
      </c>
      <c r="B377" s="24" t="s">
        <v>782</v>
      </c>
      <c r="C377" s="22"/>
      <c r="D377" s="22"/>
      <c r="E377" s="104">
        <v>3.8</v>
      </c>
      <c r="F377" s="27" t="s">
        <v>637</v>
      </c>
      <c r="G377" s="156">
        <v>1</v>
      </c>
      <c r="H377" s="66">
        <f>anneks[[#This Row],[Count]]*anneks[[#This Row],[Conv. Fact.]]</f>
        <v>3.8</v>
      </c>
      <c r="I377" s="116">
        <v>340.1</v>
      </c>
      <c r="J377" s="75">
        <v>39083</v>
      </c>
      <c r="K377" s="75">
        <v>39447</v>
      </c>
      <c r="L377" s="7">
        <f>SUMIF('LCA Data'!$B$2:$B$169,"="&amp;anneks[[#This Row],[LCA Category]],'LCA Data'!$F$2:$F$169)</f>
        <v>0</v>
      </c>
      <c r="M377" s="79">
        <f>anneks[[#This Row],[kg-CO2 Eqv. per kg]]*anneks[[#This Row],[Eff. Mass (kg)]]</f>
        <v>0</v>
      </c>
    </row>
    <row r="378" spans="1:13">
      <c r="A378" s="63">
        <v>201.2</v>
      </c>
      <c r="B378" s="46" t="s">
        <v>687</v>
      </c>
      <c r="C378" s="46"/>
      <c r="D378" s="46"/>
      <c r="E378" s="78">
        <v>20</v>
      </c>
      <c r="F378" s="31" t="s">
        <v>653</v>
      </c>
      <c r="G378" s="158"/>
      <c r="H378" s="78">
        <f>anneks[[#This Row],[Count]]*anneks[[#This Row],[Conv. Fact.]]</f>
        <v>0</v>
      </c>
      <c r="I378" s="117">
        <v>340</v>
      </c>
      <c r="J378" s="75">
        <v>39083</v>
      </c>
      <c r="K378" s="75">
        <v>39447</v>
      </c>
      <c r="L378" s="7">
        <f>SUMIF('LCA Data'!$B$2:$B$169,"="&amp;anneks[[#This Row],[LCA Category]],'LCA Data'!$F$2:$F$169)</f>
        <v>0</v>
      </c>
      <c r="M378" s="49">
        <f>anneks[[#This Row],[kg-CO2 Eqv. per kg]]*anneks[[#This Row],[Eff. Mass (kg)]]</f>
        <v>0</v>
      </c>
    </row>
    <row r="379" spans="1:13">
      <c r="A379" s="10">
        <v>93848</v>
      </c>
      <c r="B379" s="24" t="s">
        <v>1885</v>
      </c>
      <c r="C379" s="22"/>
      <c r="D379" s="22"/>
      <c r="E379" s="78">
        <v>1</v>
      </c>
      <c r="F379" s="31" t="s">
        <v>638</v>
      </c>
      <c r="G379" s="156">
        <v>0.09</v>
      </c>
      <c r="H379" s="66">
        <f>anneks[[#This Row],[Count]]*anneks[[#This Row],[Conv. Fact.]]</f>
        <v>0.09</v>
      </c>
      <c r="I379" s="117">
        <v>337.11</v>
      </c>
      <c r="J379" s="75">
        <v>39083</v>
      </c>
      <c r="K379" s="75">
        <v>39447</v>
      </c>
      <c r="L379" s="7">
        <f>SUMIF('LCA Data'!$B$2:$B$169,"="&amp;anneks[[#This Row],[LCA Category]],'LCA Data'!$F$2:$F$169)</f>
        <v>0</v>
      </c>
      <c r="M379" s="79">
        <f>anneks[[#This Row],[kg-CO2 Eqv. per kg]]*anneks[[#This Row],[Eff. Mass (kg)]]</f>
        <v>0</v>
      </c>
    </row>
    <row r="380" spans="1:13">
      <c r="A380" s="22">
        <v>2100</v>
      </c>
      <c r="B380" s="24" t="s">
        <v>722</v>
      </c>
      <c r="C380" s="22"/>
      <c r="D380" s="22"/>
      <c r="E380" s="104">
        <v>4.2</v>
      </c>
      <c r="F380" s="27" t="s">
        <v>637</v>
      </c>
      <c r="G380" s="156">
        <v>1</v>
      </c>
      <c r="H380" s="66">
        <f>anneks[[#This Row],[Count]]*anneks[[#This Row],[Conv. Fact.]]</f>
        <v>4.2</v>
      </c>
      <c r="I380" s="116">
        <v>333.9</v>
      </c>
      <c r="J380" s="75">
        <v>39083</v>
      </c>
      <c r="K380" s="75">
        <v>39447</v>
      </c>
      <c r="L380" s="7">
        <f>SUMIF('LCA Data'!$B$2:$B$169,"="&amp;anneks[[#This Row],[LCA Category]],'LCA Data'!$F$2:$F$169)</f>
        <v>0</v>
      </c>
      <c r="M380" s="79">
        <f>anneks[[#This Row],[kg-CO2 Eqv. per kg]]*anneks[[#This Row],[Eff. Mass (kg)]]</f>
        <v>0</v>
      </c>
    </row>
    <row r="381" spans="1:13">
      <c r="A381" s="10">
        <v>66089</v>
      </c>
      <c r="B381" s="24" t="s">
        <v>1692</v>
      </c>
      <c r="C381" s="22"/>
      <c r="D381" s="22"/>
      <c r="E381" s="78">
        <v>30</v>
      </c>
      <c r="F381" s="31" t="s">
        <v>634</v>
      </c>
      <c r="G381" s="156"/>
      <c r="H381" s="66">
        <f>anneks[[#This Row],[Count]]*anneks[[#This Row],[Conv. Fact.]]</f>
        <v>0</v>
      </c>
      <c r="I381" s="117">
        <v>331.64</v>
      </c>
      <c r="J381" s="75">
        <v>39083</v>
      </c>
      <c r="K381" s="75">
        <v>39447</v>
      </c>
      <c r="L381" s="7">
        <f>SUMIF('LCA Data'!$B$2:$B$169,"="&amp;anneks[[#This Row],[LCA Category]],'LCA Data'!$F$2:$F$169)</f>
        <v>0</v>
      </c>
      <c r="M381" s="79">
        <f>anneks[[#This Row],[kg-CO2 Eqv. per kg]]*anneks[[#This Row],[Eff. Mass (kg)]]</f>
        <v>0</v>
      </c>
    </row>
    <row r="382" spans="1:13">
      <c r="A382" s="10">
        <v>95067</v>
      </c>
      <c r="B382" s="24" t="s">
        <v>1925</v>
      </c>
      <c r="C382" s="22"/>
      <c r="D382" s="22"/>
      <c r="E382" s="78">
        <v>2</v>
      </c>
      <c r="F382" s="31" t="s">
        <v>638</v>
      </c>
      <c r="G382" s="156">
        <v>0.13</v>
      </c>
      <c r="H382" s="66">
        <f>anneks[[#This Row],[Count]]*anneks[[#This Row],[Conv. Fact.]]</f>
        <v>0.26</v>
      </c>
      <c r="I382" s="117">
        <v>331.32</v>
      </c>
      <c r="J382" s="75">
        <v>39083</v>
      </c>
      <c r="K382" s="75">
        <v>39447</v>
      </c>
      <c r="L382" s="7">
        <f>SUMIF('LCA Data'!$B$2:$B$169,"="&amp;anneks[[#This Row],[LCA Category]],'LCA Data'!$F$2:$F$169)</f>
        <v>0</v>
      </c>
      <c r="M382" s="79">
        <f>anneks[[#This Row],[kg-CO2 Eqv. per kg]]*anneks[[#This Row],[Eff. Mass (kg)]]</f>
        <v>0</v>
      </c>
    </row>
    <row r="383" spans="1:13">
      <c r="A383" s="10">
        <v>90996</v>
      </c>
      <c r="B383" s="24" t="s">
        <v>1826</v>
      </c>
      <c r="C383" s="22"/>
      <c r="D383" s="22"/>
      <c r="E383" s="78">
        <v>1</v>
      </c>
      <c r="F383" s="31" t="s">
        <v>638</v>
      </c>
      <c r="G383" s="156">
        <v>3</v>
      </c>
      <c r="H383" s="66">
        <f>anneks[[#This Row],[Count]]*anneks[[#This Row],[Conv. Fact.]]</f>
        <v>3</v>
      </c>
      <c r="I383" s="117">
        <v>327.25</v>
      </c>
      <c r="J383" s="75">
        <v>39083</v>
      </c>
      <c r="K383" s="75">
        <v>39447</v>
      </c>
      <c r="L383" s="7">
        <f>SUMIF('LCA Data'!$B$2:$B$169,"="&amp;anneks[[#This Row],[LCA Category]],'LCA Data'!$F$2:$F$169)</f>
        <v>0</v>
      </c>
      <c r="M383" s="79">
        <f>anneks[[#This Row],[kg-CO2 Eqv. per kg]]*anneks[[#This Row],[Eff. Mass (kg)]]</f>
        <v>0</v>
      </c>
    </row>
    <row r="384" spans="1:13">
      <c r="A384" s="10">
        <v>15692</v>
      </c>
      <c r="B384" s="24" t="s">
        <v>1462</v>
      </c>
      <c r="C384" s="22"/>
      <c r="D384" s="22"/>
      <c r="E384" s="78">
        <v>13</v>
      </c>
      <c r="F384" s="31" t="s">
        <v>636</v>
      </c>
      <c r="G384" s="156">
        <v>0.9</v>
      </c>
      <c r="H384" s="66">
        <f>anneks[[#This Row],[Count]]*anneks[[#This Row],[Conv. Fact.]]</f>
        <v>11.700000000000001</v>
      </c>
      <c r="I384" s="117">
        <v>325.97000000000003</v>
      </c>
      <c r="J384" s="75">
        <v>39083</v>
      </c>
      <c r="K384" s="75">
        <v>39447</v>
      </c>
      <c r="L384" s="7">
        <f>SUMIF('LCA Data'!$B$2:$B$169,"="&amp;anneks[[#This Row],[LCA Category]],'LCA Data'!$F$2:$F$169)</f>
        <v>0</v>
      </c>
      <c r="M384" s="79">
        <f>anneks[[#This Row],[kg-CO2 Eqv. per kg]]*anneks[[#This Row],[Eff. Mass (kg)]]</f>
        <v>0</v>
      </c>
    </row>
    <row r="385" spans="1:13">
      <c r="A385" s="22">
        <v>93248</v>
      </c>
      <c r="B385" s="24" t="s">
        <v>926</v>
      </c>
      <c r="C385" s="22"/>
      <c r="D385" s="22"/>
      <c r="E385" s="104">
        <v>4</v>
      </c>
      <c r="F385" s="27" t="s">
        <v>634</v>
      </c>
      <c r="G385" s="156">
        <v>0.8</v>
      </c>
      <c r="H385" s="66">
        <f>anneks[[#This Row],[Count]]*anneks[[#This Row],[Conv. Fact.]]</f>
        <v>3.2</v>
      </c>
      <c r="I385" s="116">
        <v>325.68</v>
      </c>
      <c r="J385" s="75">
        <v>39083</v>
      </c>
      <c r="K385" s="75">
        <v>39447</v>
      </c>
      <c r="L385" s="7">
        <f>SUMIF('LCA Data'!$B$2:$B$169,"="&amp;anneks[[#This Row],[LCA Category]],'LCA Data'!$F$2:$F$169)</f>
        <v>0</v>
      </c>
      <c r="M385" s="79">
        <f>anneks[[#This Row],[kg-CO2 Eqv. per kg]]*anneks[[#This Row],[Eff. Mass (kg)]]</f>
        <v>0</v>
      </c>
    </row>
    <row r="386" spans="1:13">
      <c r="A386" s="63">
        <v>106.3</v>
      </c>
      <c r="B386" s="46" t="s">
        <v>27</v>
      </c>
      <c r="C386" s="46"/>
      <c r="D386" s="46"/>
      <c r="E386" s="78">
        <v>17.7</v>
      </c>
      <c r="F386" s="31" t="s">
        <v>652</v>
      </c>
      <c r="G386" s="158">
        <v>1</v>
      </c>
      <c r="H386" s="78">
        <f>anneks[[#This Row],[Count]]*anneks[[#This Row],[Conv. Fact.]]</f>
        <v>17.7</v>
      </c>
      <c r="I386" s="117">
        <v>322.45</v>
      </c>
      <c r="J386" s="75">
        <v>39083</v>
      </c>
      <c r="K386" s="75">
        <v>39447</v>
      </c>
      <c r="L386" s="7">
        <f>SUMIF('LCA Data'!$B$2:$B$169,"="&amp;anneks[[#This Row],[LCA Category]],'LCA Data'!$F$2:$F$169)</f>
        <v>0</v>
      </c>
      <c r="M386" s="49">
        <f>anneks[[#This Row],[kg-CO2 Eqv. per kg]]*anneks[[#This Row],[Eff. Mass (kg)]]</f>
        <v>0</v>
      </c>
    </row>
    <row r="387" spans="1:13">
      <c r="A387" s="63">
        <v>54.2</v>
      </c>
      <c r="B387" s="46" t="s">
        <v>121</v>
      </c>
      <c r="C387" s="46"/>
      <c r="D387" s="46"/>
      <c r="E387" s="78">
        <v>27</v>
      </c>
      <c r="F387" s="31" t="s">
        <v>655</v>
      </c>
      <c r="G387" s="158"/>
      <c r="H387" s="78">
        <f>anneks[[#This Row],[Count]]*anneks[[#This Row],[Conv. Fact.]]</f>
        <v>0</v>
      </c>
      <c r="I387" s="117">
        <v>320.5</v>
      </c>
      <c r="J387" s="75">
        <v>39083</v>
      </c>
      <c r="K387" s="75">
        <v>39447</v>
      </c>
      <c r="L387" s="7">
        <f>SUMIF('LCA Data'!$B$2:$B$169,"="&amp;anneks[[#This Row],[LCA Category]],'LCA Data'!$F$2:$F$169)</f>
        <v>0</v>
      </c>
      <c r="M387" s="49">
        <f>anneks[[#This Row],[kg-CO2 Eqv. per kg]]*anneks[[#This Row],[Eff. Mass (kg)]]</f>
        <v>0</v>
      </c>
    </row>
    <row r="388" spans="1:13">
      <c r="A388" s="10">
        <v>27200</v>
      </c>
      <c r="B388" s="24" t="s">
        <v>1507</v>
      </c>
      <c r="C388" s="22"/>
      <c r="D388" s="22"/>
      <c r="E388" s="78">
        <v>8</v>
      </c>
      <c r="F388" s="31" t="s">
        <v>633</v>
      </c>
      <c r="G388" s="156">
        <v>5</v>
      </c>
      <c r="H388" s="66">
        <f>anneks[[#This Row],[Count]]*anneks[[#This Row],[Conv. Fact.]]</f>
        <v>40</v>
      </c>
      <c r="I388" s="117">
        <v>319.27</v>
      </c>
      <c r="J388" s="75">
        <v>39083</v>
      </c>
      <c r="K388" s="75">
        <v>39447</v>
      </c>
      <c r="L388" s="7">
        <f>SUMIF('LCA Data'!$B$2:$B$169,"="&amp;anneks[[#This Row],[LCA Category]],'LCA Data'!$F$2:$F$169)</f>
        <v>0</v>
      </c>
      <c r="M388" s="79">
        <f>anneks[[#This Row],[kg-CO2 Eqv. per kg]]*anneks[[#This Row],[Eff. Mass (kg)]]</f>
        <v>0</v>
      </c>
    </row>
    <row r="389" spans="1:13">
      <c r="A389" s="63">
        <v>82.3</v>
      </c>
      <c r="B389" s="46" t="s">
        <v>139</v>
      </c>
      <c r="C389" s="46"/>
      <c r="D389" s="46"/>
      <c r="E389" s="78">
        <v>11</v>
      </c>
      <c r="F389" s="31" t="s">
        <v>652</v>
      </c>
      <c r="G389" s="158">
        <v>1</v>
      </c>
      <c r="H389" s="78">
        <f>anneks[[#This Row],[Count]]*anneks[[#This Row],[Conv. Fact.]]</f>
        <v>11</v>
      </c>
      <c r="I389" s="117">
        <v>319</v>
      </c>
      <c r="J389" s="75">
        <v>39083</v>
      </c>
      <c r="K389" s="75">
        <v>39447</v>
      </c>
      <c r="L389" s="7">
        <f>SUMIF('LCA Data'!$B$2:$B$169,"="&amp;anneks[[#This Row],[LCA Category]],'LCA Data'!$F$2:$F$169)</f>
        <v>0</v>
      </c>
      <c r="M389" s="49">
        <f>anneks[[#This Row],[kg-CO2 Eqv. per kg]]*anneks[[#This Row],[Eff. Mass (kg)]]</f>
        <v>0</v>
      </c>
    </row>
    <row r="390" spans="1:13">
      <c r="A390" s="10">
        <v>93114</v>
      </c>
      <c r="B390" s="24" t="s">
        <v>1867</v>
      </c>
      <c r="C390" s="22"/>
      <c r="D390" s="22"/>
      <c r="E390" s="78">
        <v>6</v>
      </c>
      <c r="F390" s="31" t="s">
        <v>643</v>
      </c>
      <c r="G390" s="156">
        <v>0.96</v>
      </c>
      <c r="H390" s="66">
        <f>anneks[[#This Row],[Count]]*anneks[[#This Row],[Conv. Fact.]]</f>
        <v>5.76</v>
      </c>
      <c r="I390" s="117">
        <v>316.2</v>
      </c>
      <c r="J390" s="75">
        <v>39083</v>
      </c>
      <c r="K390" s="75">
        <v>39447</v>
      </c>
      <c r="L390" s="7">
        <f>SUMIF('LCA Data'!$B$2:$B$169,"="&amp;anneks[[#This Row],[LCA Category]],'LCA Data'!$F$2:$F$169)</f>
        <v>0</v>
      </c>
      <c r="M390" s="79">
        <f>anneks[[#This Row],[kg-CO2 Eqv. per kg]]*anneks[[#This Row],[Eff. Mass (kg)]]</f>
        <v>0</v>
      </c>
    </row>
    <row r="391" spans="1:13">
      <c r="A391" s="10">
        <v>27061</v>
      </c>
      <c r="B391" s="24" t="s">
        <v>1501</v>
      </c>
      <c r="C391" s="22"/>
      <c r="D391" s="22"/>
      <c r="E391" s="78">
        <v>9</v>
      </c>
      <c r="F391" s="31" t="s">
        <v>639</v>
      </c>
      <c r="G391" s="156">
        <v>5</v>
      </c>
      <c r="H391" s="66">
        <f>anneks[[#This Row],[Count]]*anneks[[#This Row],[Conv. Fact.]]</f>
        <v>45</v>
      </c>
      <c r="I391" s="117">
        <v>315.55</v>
      </c>
      <c r="J391" s="75">
        <v>39083</v>
      </c>
      <c r="K391" s="75">
        <v>39447</v>
      </c>
      <c r="L391" s="7">
        <f>SUMIF('LCA Data'!$B$2:$B$169,"="&amp;anneks[[#This Row],[LCA Category]],'LCA Data'!$F$2:$F$169)</f>
        <v>0</v>
      </c>
      <c r="M391" s="79">
        <f>anneks[[#This Row],[kg-CO2 Eqv. per kg]]*anneks[[#This Row],[Eff. Mass (kg)]]</f>
        <v>0</v>
      </c>
    </row>
    <row r="392" spans="1:13">
      <c r="A392" s="10">
        <v>15927</v>
      </c>
      <c r="B392" s="24" t="s">
        <v>1465</v>
      </c>
      <c r="C392" s="22"/>
      <c r="D392" s="22"/>
      <c r="E392" s="78">
        <v>2</v>
      </c>
      <c r="F392" s="31" t="s">
        <v>638</v>
      </c>
      <c r="G392" s="156">
        <v>5</v>
      </c>
      <c r="H392" s="66">
        <f>anneks[[#This Row],[Count]]*anneks[[#This Row],[Conv. Fact.]]</f>
        <v>10</v>
      </c>
      <c r="I392" s="117">
        <v>313.75</v>
      </c>
      <c r="J392" s="75">
        <v>39083</v>
      </c>
      <c r="K392" s="75">
        <v>39447</v>
      </c>
      <c r="L392" s="7">
        <f>SUMIF('LCA Data'!$B$2:$B$169,"="&amp;anneks[[#This Row],[LCA Category]],'LCA Data'!$F$2:$F$169)</f>
        <v>0</v>
      </c>
      <c r="M392" s="79">
        <f>anneks[[#This Row],[kg-CO2 Eqv. per kg]]*anneks[[#This Row],[Eff. Mass (kg)]]</f>
        <v>0</v>
      </c>
    </row>
    <row r="393" spans="1:13">
      <c r="A393" s="10">
        <v>27095</v>
      </c>
      <c r="B393" s="24" t="s">
        <v>1503</v>
      </c>
      <c r="C393" s="22"/>
      <c r="D393" s="22"/>
      <c r="E393" s="78">
        <v>6</v>
      </c>
      <c r="F393" s="31" t="s">
        <v>639</v>
      </c>
      <c r="G393" s="156">
        <v>5</v>
      </c>
      <c r="H393" s="66">
        <f>anneks[[#This Row],[Count]]*anneks[[#This Row],[Conv. Fact.]]</f>
        <v>30</v>
      </c>
      <c r="I393" s="117">
        <v>312.87</v>
      </c>
      <c r="J393" s="75">
        <v>39083</v>
      </c>
      <c r="K393" s="75">
        <v>39447</v>
      </c>
      <c r="L393" s="7">
        <f>SUMIF('LCA Data'!$B$2:$B$169,"="&amp;anneks[[#This Row],[LCA Category]],'LCA Data'!$F$2:$F$169)</f>
        <v>0</v>
      </c>
      <c r="M393" s="79">
        <f>anneks[[#This Row],[kg-CO2 Eqv. per kg]]*anneks[[#This Row],[Eff. Mass (kg)]]</f>
        <v>0</v>
      </c>
    </row>
    <row r="394" spans="1:13">
      <c r="A394" s="10" t="s">
        <v>1389</v>
      </c>
      <c r="B394" s="24" t="s">
        <v>1978</v>
      </c>
      <c r="C394" s="22"/>
      <c r="D394" s="22"/>
      <c r="E394" s="78">
        <v>3</v>
      </c>
      <c r="F394" s="31" t="s">
        <v>638</v>
      </c>
      <c r="G394" s="156"/>
      <c r="H394" s="66">
        <f>anneks[[#This Row],[Count]]*anneks[[#This Row],[Conv. Fact.]]</f>
        <v>0</v>
      </c>
      <c r="I394" s="117">
        <v>312.63</v>
      </c>
      <c r="J394" s="75">
        <v>39083</v>
      </c>
      <c r="K394" s="75">
        <v>39447</v>
      </c>
      <c r="L394" s="7">
        <f>SUMIF('LCA Data'!$B$2:$B$169,"="&amp;anneks[[#This Row],[LCA Category]],'LCA Data'!$F$2:$F$169)</f>
        <v>0</v>
      </c>
      <c r="M394" s="79">
        <f>anneks[[#This Row],[kg-CO2 Eqv. per kg]]*anneks[[#This Row],[Eff. Mass (kg)]]</f>
        <v>0</v>
      </c>
    </row>
    <row r="395" spans="1:13">
      <c r="A395" s="22">
        <v>1231</v>
      </c>
      <c r="B395" s="22" t="s">
        <v>155</v>
      </c>
      <c r="C395" s="22"/>
      <c r="D395" s="22"/>
      <c r="E395" s="66">
        <v>8</v>
      </c>
      <c r="F395" s="65" t="s">
        <v>667</v>
      </c>
      <c r="G395" s="156"/>
      <c r="H395" s="66">
        <f>anneks[[#This Row],[Count]]*anneks[[#This Row],[Conv. Fact.]]</f>
        <v>0</v>
      </c>
      <c r="I395" s="120">
        <v>312</v>
      </c>
      <c r="J395" s="75">
        <v>39083</v>
      </c>
      <c r="K395" s="75">
        <v>39447</v>
      </c>
      <c r="L395" s="7">
        <f>SUMIF('LCA Data'!$B$2:$B$169,"="&amp;anneks[[#This Row],[LCA Category]],'LCA Data'!$F$2:$F$169)</f>
        <v>0</v>
      </c>
      <c r="M395" s="79">
        <f>anneks[[#This Row],[kg-CO2 Eqv. per kg]]*anneks[[#This Row],[Eff. Mass (kg)]]</f>
        <v>0</v>
      </c>
    </row>
    <row r="396" spans="1:13">
      <c r="A396" s="10">
        <v>93435</v>
      </c>
      <c r="B396" s="24" t="s">
        <v>1876</v>
      </c>
      <c r="C396" s="22"/>
      <c r="D396" s="22"/>
      <c r="E396" s="78">
        <v>2</v>
      </c>
      <c r="F396" s="31" t="s">
        <v>638</v>
      </c>
      <c r="G396" s="156">
        <v>3.2</v>
      </c>
      <c r="H396" s="66">
        <f>anneks[[#This Row],[Count]]*anneks[[#This Row],[Conv. Fact.]]</f>
        <v>6.4</v>
      </c>
      <c r="I396" s="117">
        <v>310.83999999999997</v>
      </c>
      <c r="J396" s="75">
        <v>39083</v>
      </c>
      <c r="K396" s="75">
        <v>39447</v>
      </c>
      <c r="L396" s="7">
        <f>SUMIF('LCA Data'!$B$2:$B$169,"="&amp;anneks[[#This Row],[LCA Category]],'LCA Data'!$F$2:$F$169)</f>
        <v>0</v>
      </c>
      <c r="M396" s="79">
        <f>anneks[[#This Row],[kg-CO2 Eqv. per kg]]*anneks[[#This Row],[Eff. Mass (kg)]]</f>
        <v>0</v>
      </c>
    </row>
    <row r="397" spans="1:13">
      <c r="A397" s="10">
        <v>93442</v>
      </c>
      <c r="B397" s="24" t="s">
        <v>1877</v>
      </c>
      <c r="C397" s="22"/>
      <c r="D397" s="22"/>
      <c r="E397" s="78">
        <v>2</v>
      </c>
      <c r="F397" s="31" t="s">
        <v>638</v>
      </c>
      <c r="G397" s="156">
        <v>3.2</v>
      </c>
      <c r="H397" s="66">
        <f>anneks[[#This Row],[Count]]*anneks[[#This Row],[Conv. Fact.]]</f>
        <v>6.4</v>
      </c>
      <c r="I397" s="117">
        <v>310.83999999999997</v>
      </c>
      <c r="J397" s="75">
        <v>39083</v>
      </c>
      <c r="K397" s="75">
        <v>39447</v>
      </c>
      <c r="L397" s="7">
        <f>SUMIF('LCA Data'!$B$2:$B$169,"="&amp;anneks[[#This Row],[LCA Category]],'LCA Data'!$F$2:$F$169)</f>
        <v>0</v>
      </c>
      <c r="M397" s="79">
        <f>anneks[[#This Row],[kg-CO2 Eqv. per kg]]*anneks[[#This Row],[Eff. Mass (kg)]]</f>
        <v>0</v>
      </c>
    </row>
    <row r="398" spans="1:13">
      <c r="A398" s="63" t="s">
        <v>10</v>
      </c>
      <c r="B398" s="76" t="s">
        <v>667</v>
      </c>
      <c r="C398" s="76"/>
      <c r="D398" s="76"/>
      <c r="E398" s="78">
        <v>9</v>
      </c>
      <c r="F398" s="31" t="s">
        <v>652</v>
      </c>
      <c r="G398" s="158">
        <v>1</v>
      </c>
      <c r="H398" s="78">
        <f>anneks[[#This Row],[Count]]*anneks[[#This Row],[Conv. Fact.]]</f>
        <v>9</v>
      </c>
      <c r="I398" s="117">
        <v>310.5</v>
      </c>
      <c r="J398" s="75">
        <v>39083</v>
      </c>
      <c r="K398" s="75">
        <v>39447</v>
      </c>
      <c r="L398" s="7">
        <f>SUMIF('LCA Data'!$B$2:$B$169,"="&amp;anneks[[#This Row],[LCA Category]],'LCA Data'!$F$2:$F$169)</f>
        <v>0</v>
      </c>
      <c r="M398" s="49">
        <f>anneks[[#This Row],[kg-CO2 Eqv. per kg]]*anneks[[#This Row],[Eff. Mass (kg)]]</f>
        <v>0</v>
      </c>
    </row>
    <row r="399" spans="1:13">
      <c r="A399" s="22">
        <v>3814</v>
      </c>
      <c r="B399" s="22" t="s">
        <v>189</v>
      </c>
      <c r="C399" s="22"/>
      <c r="D399" s="22"/>
      <c r="E399" s="66">
        <v>5</v>
      </c>
      <c r="F399" s="65" t="s">
        <v>667</v>
      </c>
      <c r="G399" s="156"/>
      <c r="H399" s="66">
        <f>anneks[[#This Row],[Count]]*anneks[[#This Row],[Conv. Fact.]]</f>
        <v>0</v>
      </c>
      <c r="I399" s="120">
        <v>310</v>
      </c>
      <c r="J399" s="75">
        <v>39083</v>
      </c>
      <c r="K399" s="75">
        <v>39447</v>
      </c>
      <c r="L399" s="7">
        <f>SUMIF('LCA Data'!$B$2:$B$169,"="&amp;anneks[[#This Row],[LCA Category]],'LCA Data'!$F$2:$F$169)</f>
        <v>0</v>
      </c>
      <c r="M399" s="79">
        <f>anneks[[#This Row],[kg-CO2 Eqv. per kg]]*anneks[[#This Row],[Eff. Mass (kg)]]</f>
        <v>0</v>
      </c>
    </row>
    <row r="400" spans="1:13">
      <c r="A400" s="10" t="s">
        <v>217</v>
      </c>
      <c r="B400" s="24" t="s">
        <v>1979</v>
      </c>
      <c r="C400" s="22"/>
      <c r="D400" s="22"/>
      <c r="E400" s="78">
        <v>3</v>
      </c>
      <c r="F400" s="31" t="s">
        <v>638</v>
      </c>
      <c r="G400" s="156"/>
      <c r="H400" s="66">
        <f>anneks[[#This Row],[Count]]*anneks[[#This Row],[Conv. Fact.]]</f>
        <v>0</v>
      </c>
      <c r="I400" s="117">
        <v>309.35000000000002</v>
      </c>
      <c r="J400" s="75">
        <v>39083</v>
      </c>
      <c r="K400" s="75">
        <v>39447</v>
      </c>
      <c r="L400" s="7">
        <f>SUMIF('LCA Data'!$B$2:$B$169,"="&amp;anneks[[#This Row],[LCA Category]],'LCA Data'!$F$2:$F$169)</f>
        <v>0</v>
      </c>
      <c r="M400" s="79">
        <f>anneks[[#This Row],[kg-CO2 Eqv. per kg]]*anneks[[#This Row],[Eff. Mass (kg)]]</f>
        <v>0</v>
      </c>
    </row>
    <row r="401" spans="1:13">
      <c r="A401" s="10">
        <v>36187</v>
      </c>
      <c r="B401" s="24" t="s">
        <v>1538</v>
      </c>
      <c r="C401" s="22"/>
      <c r="D401" s="22"/>
      <c r="E401" s="78">
        <v>3</v>
      </c>
      <c r="F401" s="31" t="s">
        <v>639</v>
      </c>
      <c r="G401" s="156">
        <v>2</v>
      </c>
      <c r="H401" s="66">
        <f>anneks[[#This Row],[Count]]*anneks[[#This Row],[Conv. Fact.]]</f>
        <v>6</v>
      </c>
      <c r="I401" s="117">
        <v>308.95999999999998</v>
      </c>
      <c r="J401" s="75">
        <v>39083</v>
      </c>
      <c r="K401" s="75">
        <v>39447</v>
      </c>
      <c r="L401" s="7">
        <f>SUMIF('LCA Data'!$B$2:$B$169,"="&amp;anneks[[#This Row],[LCA Category]],'LCA Data'!$F$2:$F$169)</f>
        <v>0</v>
      </c>
      <c r="M401" s="79">
        <f>anneks[[#This Row],[kg-CO2 Eqv. per kg]]*anneks[[#This Row],[Eff. Mass (kg)]]</f>
        <v>0</v>
      </c>
    </row>
    <row r="402" spans="1:13">
      <c r="A402" s="10" t="s">
        <v>1411</v>
      </c>
      <c r="B402" s="24" t="s">
        <v>2007</v>
      </c>
      <c r="C402" s="22"/>
      <c r="D402" s="22"/>
      <c r="E402" s="78">
        <v>1</v>
      </c>
      <c r="F402" s="31" t="s">
        <v>638</v>
      </c>
      <c r="G402" s="156">
        <v>2.58</v>
      </c>
      <c r="H402" s="66">
        <f>anneks[[#This Row],[Count]]*anneks[[#This Row],[Conv. Fact.]]</f>
        <v>2.58</v>
      </c>
      <c r="I402" s="117">
        <v>305.75</v>
      </c>
      <c r="J402" s="75">
        <v>39083</v>
      </c>
      <c r="K402" s="75">
        <v>39447</v>
      </c>
      <c r="L402" s="7">
        <f>SUMIF('LCA Data'!$B$2:$B$169,"="&amp;anneks[[#This Row],[LCA Category]],'LCA Data'!$F$2:$F$169)</f>
        <v>0</v>
      </c>
      <c r="M402" s="79">
        <f>anneks[[#This Row],[kg-CO2 Eqv. per kg]]*anneks[[#This Row],[Eff. Mass (kg)]]</f>
        <v>0</v>
      </c>
    </row>
    <row r="403" spans="1:13">
      <c r="A403" s="22">
        <v>4560</v>
      </c>
      <c r="B403" s="24" t="s">
        <v>886</v>
      </c>
      <c r="C403" s="22"/>
      <c r="D403" s="22"/>
      <c r="E403" s="104">
        <v>10.3</v>
      </c>
      <c r="F403" s="27" t="s">
        <v>637</v>
      </c>
      <c r="G403" s="156">
        <v>1</v>
      </c>
      <c r="H403" s="66">
        <f>anneks[[#This Row],[Count]]*anneks[[#This Row],[Conv. Fact.]]</f>
        <v>10.3</v>
      </c>
      <c r="I403" s="116">
        <v>303.85000000000002</v>
      </c>
      <c r="J403" s="75">
        <v>39083</v>
      </c>
      <c r="K403" s="75">
        <v>39447</v>
      </c>
      <c r="L403" s="7">
        <f>SUMIF('LCA Data'!$B$2:$B$169,"="&amp;anneks[[#This Row],[LCA Category]],'LCA Data'!$F$2:$F$169)</f>
        <v>0</v>
      </c>
      <c r="M403" s="79">
        <f>anneks[[#This Row],[kg-CO2 Eqv. per kg]]*anneks[[#This Row],[Eff. Mass (kg)]]</f>
        <v>0</v>
      </c>
    </row>
    <row r="404" spans="1:13">
      <c r="A404" s="10">
        <v>82441</v>
      </c>
      <c r="B404" s="24" t="s">
        <v>1784</v>
      </c>
      <c r="C404" s="22"/>
      <c r="D404" s="22"/>
      <c r="E404" s="78">
        <v>1</v>
      </c>
      <c r="F404" s="31" t="s">
        <v>638</v>
      </c>
      <c r="G404" s="156">
        <v>2.3E-2</v>
      </c>
      <c r="H404" s="66">
        <f>anneks[[#This Row],[Count]]*anneks[[#This Row],[Conv. Fact.]]</f>
        <v>2.3E-2</v>
      </c>
      <c r="I404" s="117">
        <v>303.66000000000003</v>
      </c>
      <c r="J404" s="75">
        <v>39083</v>
      </c>
      <c r="K404" s="75">
        <v>39447</v>
      </c>
      <c r="L404" s="7">
        <f>SUMIF('LCA Data'!$B$2:$B$169,"="&amp;anneks[[#This Row],[LCA Category]],'LCA Data'!$F$2:$F$169)</f>
        <v>0</v>
      </c>
      <c r="M404" s="79">
        <f>anneks[[#This Row],[kg-CO2 Eqv. per kg]]*anneks[[#This Row],[Eff. Mass (kg)]]</f>
        <v>0</v>
      </c>
    </row>
    <row r="405" spans="1:13">
      <c r="A405" s="10" t="s">
        <v>224</v>
      </c>
      <c r="B405" s="24" t="s">
        <v>2000</v>
      </c>
      <c r="C405" s="22"/>
      <c r="D405" s="22"/>
      <c r="E405" s="78">
        <v>3</v>
      </c>
      <c r="F405" s="31" t="s">
        <v>638</v>
      </c>
      <c r="G405" s="156">
        <v>1.248</v>
      </c>
      <c r="H405" s="66">
        <f>anneks[[#This Row],[Count]]*anneks[[#This Row],[Conv. Fact.]]</f>
        <v>3.7439999999999998</v>
      </c>
      <c r="I405" s="117">
        <v>302.45</v>
      </c>
      <c r="J405" s="75">
        <v>39083</v>
      </c>
      <c r="K405" s="75">
        <v>39447</v>
      </c>
      <c r="L405" s="7">
        <f>SUMIF('LCA Data'!$B$2:$B$169,"="&amp;anneks[[#This Row],[LCA Category]],'LCA Data'!$F$2:$F$169)</f>
        <v>0</v>
      </c>
      <c r="M405" s="79">
        <f>anneks[[#This Row],[kg-CO2 Eqv. per kg]]*anneks[[#This Row],[Eff. Mass (kg)]]</f>
        <v>0</v>
      </c>
    </row>
    <row r="406" spans="1:13">
      <c r="A406" s="63">
        <v>143.19999999999999</v>
      </c>
      <c r="B406" s="46" t="s">
        <v>676</v>
      </c>
      <c r="C406" s="46"/>
      <c r="D406" s="46"/>
      <c r="E406" s="78">
        <v>20</v>
      </c>
      <c r="F406" s="31" t="s">
        <v>655</v>
      </c>
      <c r="G406" s="158"/>
      <c r="H406" s="78">
        <f>anneks[[#This Row],[Count]]*anneks[[#This Row],[Conv. Fact.]]</f>
        <v>0</v>
      </c>
      <c r="I406" s="117">
        <v>302</v>
      </c>
      <c r="J406" s="75">
        <v>39083</v>
      </c>
      <c r="K406" s="75">
        <v>39447</v>
      </c>
      <c r="L406" s="7">
        <f>SUMIF('LCA Data'!$B$2:$B$169,"="&amp;anneks[[#This Row],[LCA Category]],'LCA Data'!$F$2:$F$169)</f>
        <v>0</v>
      </c>
      <c r="M406" s="49">
        <f>anneks[[#This Row],[kg-CO2 Eqv. per kg]]*anneks[[#This Row],[Eff. Mass (kg)]]</f>
        <v>0</v>
      </c>
    </row>
    <row r="407" spans="1:13">
      <c r="A407" s="10" t="s">
        <v>223</v>
      </c>
      <c r="B407" s="24" t="s">
        <v>1999</v>
      </c>
      <c r="C407" s="22"/>
      <c r="D407" s="22"/>
      <c r="E407" s="78">
        <v>2</v>
      </c>
      <c r="F407" s="31" t="s">
        <v>638</v>
      </c>
      <c r="G407" s="156">
        <v>1.944</v>
      </c>
      <c r="H407" s="66">
        <f>anneks[[#This Row],[Count]]*anneks[[#This Row],[Conv. Fact.]]</f>
        <v>3.8879999999999999</v>
      </c>
      <c r="I407" s="117">
        <v>301.5</v>
      </c>
      <c r="J407" s="75">
        <v>39083</v>
      </c>
      <c r="K407" s="75">
        <v>39447</v>
      </c>
      <c r="L407" s="7">
        <f>SUMIF('LCA Data'!$B$2:$B$169,"="&amp;anneks[[#This Row],[LCA Category]],'LCA Data'!$F$2:$F$169)</f>
        <v>0</v>
      </c>
      <c r="M407" s="79">
        <f>anneks[[#This Row],[kg-CO2 Eqv. per kg]]*anneks[[#This Row],[Eff. Mass (kg)]]</f>
        <v>0</v>
      </c>
    </row>
    <row r="408" spans="1:13">
      <c r="A408" s="22">
        <v>3580</v>
      </c>
      <c r="B408" s="22" t="s">
        <v>188</v>
      </c>
      <c r="C408" s="22"/>
      <c r="D408" s="22"/>
      <c r="E408" s="66">
        <v>5.0999999999999996</v>
      </c>
      <c r="F408" s="65" t="s">
        <v>667</v>
      </c>
      <c r="G408" s="156"/>
      <c r="H408" s="66">
        <f>anneks[[#This Row],[Count]]*anneks[[#This Row],[Conv. Fact.]]</f>
        <v>0</v>
      </c>
      <c r="I408" s="120">
        <v>300.89999999999998</v>
      </c>
      <c r="J408" s="75">
        <v>39083</v>
      </c>
      <c r="K408" s="75">
        <v>39447</v>
      </c>
      <c r="L408" s="7">
        <f>SUMIF('LCA Data'!$B$2:$B$169,"="&amp;anneks[[#This Row],[LCA Category]],'LCA Data'!$F$2:$F$169)</f>
        <v>0</v>
      </c>
      <c r="M408" s="79">
        <f>anneks[[#This Row],[kg-CO2 Eqv. per kg]]*anneks[[#This Row],[Eff. Mass (kg)]]</f>
        <v>0</v>
      </c>
    </row>
    <row r="409" spans="1:13">
      <c r="A409" s="63">
        <v>87.1</v>
      </c>
      <c r="B409" s="46" t="s">
        <v>142</v>
      </c>
      <c r="C409" s="46"/>
      <c r="D409" s="46"/>
      <c r="E409" s="78">
        <v>1</v>
      </c>
      <c r="F409" s="31" t="s">
        <v>650</v>
      </c>
      <c r="G409" s="158"/>
      <c r="H409" s="78">
        <f>anneks[[#This Row],[Count]]*anneks[[#This Row],[Conv. Fact.]]</f>
        <v>0</v>
      </c>
      <c r="I409" s="117">
        <v>300</v>
      </c>
      <c r="J409" s="75">
        <v>39083</v>
      </c>
      <c r="K409" s="75">
        <v>39447</v>
      </c>
      <c r="L409" s="7">
        <f>SUMIF('LCA Data'!$B$2:$B$169,"="&amp;anneks[[#This Row],[LCA Category]],'LCA Data'!$F$2:$F$169)</f>
        <v>0</v>
      </c>
      <c r="M409" s="49">
        <f>anneks[[#This Row],[kg-CO2 Eqv. per kg]]*anneks[[#This Row],[Eff. Mass (kg)]]</f>
        <v>0</v>
      </c>
    </row>
    <row r="410" spans="1:13">
      <c r="A410" s="10" t="s">
        <v>1401</v>
      </c>
      <c r="B410" s="24" t="s">
        <v>1992</v>
      </c>
      <c r="C410" s="22"/>
      <c r="D410" s="22"/>
      <c r="E410" s="78">
        <v>2</v>
      </c>
      <c r="F410" s="31" t="s">
        <v>638</v>
      </c>
      <c r="G410" s="156"/>
      <c r="H410" s="66">
        <f>anneks[[#This Row],[Count]]*anneks[[#This Row],[Conv. Fact.]]</f>
        <v>0</v>
      </c>
      <c r="I410" s="117">
        <v>299.39999999999998</v>
      </c>
      <c r="J410" s="75">
        <v>39083</v>
      </c>
      <c r="K410" s="75">
        <v>39447</v>
      </c>
      <c r="L410" s="7">
        <f>SUMIF('LCA Data'!$B$2:$B$169,"="&amp;anneks[[#This Row],[LCA Category]],'LCA Data'!$F$2:$F$169)</f>
        <v>0</v>
      </c>
      <c r="M410" s="79">
        <f>anneks[[#This Row],[kg-CO2 Eqv. per kg]]*anneks[[#This Row],[Eff. Mass (kg)]]</f>
        <v>0</v>
      </c>
    </row>
    <row r="411" spans="1:13">
      <c r="A411" s="10">
        <v>93451</v>
      </c>
      <c r="B411" s="24" t="s">
        <v>1878</v>
      </c>
      <c r="C411" s="22"/>
      <c r="D411" s="22"/>
      <c r="E411" s="78">
        <v>1</v>
      </c>
      <c r="F411" s="31" t="s">
        <v>638</v>
      </c>
      <c r="G411" s="156">
        <v>8</v>
      </c>
      <c r="H411" s="66">
        <f>anneks[[#This Row],[Count]]*anneks[[#This Row],[Conv. Fact.]]</f>
        <v>8</v>
      </c>
      <c r="I411" s="117">
        <v>298.14</v>
      </c>
      <c r="J411" s="75">
        <v>39083</v>
      </c>
      <c r="K411" s="75">
        <v>39447</v>
      </c>
      <c r="L411" s="7">
        <f>SUMIF('LCA Data'!$B$2:$B$169,"="&amp;anneks[[#This Row],[LCA Category]],'LCA Data'!$F$2:$F$169)</f>
        <v>0</v>
      </c>
      <c r="M411" s="79">
        <f>anneks[[#This Row],[kg-CO2 Eqv. per kg]]*anneks[[#This Row],[Eff. Mass (kg)]]</f>
        <v>0</v>
      </c>
    </row>
    <row r="412" spans="1:13">
      <c r="A412" s="10">
        <v>59414</v>
      </c>
      <c r="B412" s="24" t="s">
        <v>1639</v>
      </c>
      <c r="C412" s="22"/>
      <c r="D412" s="22"/>
      <c r="E412" s="78">
        <v>1</v>
      </c>
      <c r="F412" s="31" t="s">
        <v>638</v>
      </c>
      <c r="G412" s="156">
        <v>2</v>
      </c>
      <c r="H412" s="66">
        <f>anneks[[#This Row],[Count]]*anneks[[#This Row],[Conv. Fact.]]</f>
        <v>2</v>
      </c>
      <c r="I412" s="117">
        <v>297.5</v>
      </c>
      <c r="J412" s="75">
        <v>39083</v>
      </c>
      <c r="K412" s="75">
        <v>39447</v>
      </c>
      <c r="L412" s="7">
        <f>SUMIF('LCA Data'!$B$2:$B$169,"="&amp;anneks[[#This Row],[LCA Category]],'LCA Data'!$F$2:$F$169)</f>
        <v>0</v>
      </c>
      <c r="M412" s="79">
        <f>anneks[[#This Row],[kg-CO2 Eqv. per kg]]*anneks[[#This Row],[Eff. Mass (kg)]]</f>
        <v>0</v>
      </c>
    </row>
    <row r="413" spans="1:13">
      <c r="A413" s="10">
        <v>66082</v>
      </c>
      <c r="B413" s="24" t="s">
        <v>1689</v>
      </c>
      <c r="C413" s="22"/>
      <c r="D413" s="22"/>
      <c r="E413" s="78">
        <v>27</v>
      </c>
      <c r="F413" s="31" t="s">
        <v>634</v>
      </c>
      <c r="G413" s="156"/>
      <c r="H413" s="66">
        <f>anneks[[#This Row],[Count]]*anneks[[#This Row],[Conv. Fact.]]</f>
        <v>0</v>
      </c>
      <c r="I413" s="117">
        <v>295.87</v>
      </c>
      <c r="J413" s="75">
        <v>39083</v>
      </c>
      <c r="K413" s="75">
        <v>39447</v>
      </c>
      <c r="L413" s="7">
        <f>SUMIF('LCA Data'!$B$2:$B$169,"="&amp;anneks[[#This Row],[LCA Category]],'LCA Data'!$F$2:$F$169)</f>
        <v>0</v>
      </c>
      <c r="M413" s="79">
        <f>anneks[[#This Row],[kg-CO2 Eqv. per kg]]*anneks[[#This Row],[Eff. Mass (kg)]]</f>
        <v>0</v>
      </c>
    </row>
    <row r="414" spans="1:13">
      <c r="A414" s="10">
        <v>40653</v>
      </c>
      <c r="B414" s="24" t="s">
        <v>1558</v>
      </c>
      <c r="C414" s="22"/>
      <c r="D414" s="22"/>
      <c r="E414" s="78">
        <v>3</v>
      </c>
      <c r="F414" s="31" t="s">
        <v>633</v>
      </c>
      <c r="G414" s="156">
        <v>4.7</v>
      </c>
      <c r="H414" s="66">
        <f>anneks[[#This Row],[Count]]*anneks[[#This Row],[Conv. Fact.]]</f>
        <v>14.100000000000001</v>
      </c>
      <c r="I414" s="117">
        <v>294.73</v>
      </c>
      <c r="J414" s="75">
        <v>39083</v>
      </c>
      <c r="K414" s="75">
        <v>39447</v>
      </c>
      <c r="L414" s="7">
        <f>SUMIF('LCA Data'!$B$2:$B$169,"="&amp;anneks[[#This Row],[LCA Category]],'LCA Data'!$F$2:$F$169)</f>
        <v>0</v>
      </c>
      <c r="M414" s="79">
        <f>anneks[[#This Row],[kg-CO2 Eqv. per kg]]*anneks[[#This Row],[Eff. Mass (kg)]]</f>
        <v>0</v>
      </c>
    </row>
    <row r="415" spans="1:13">
      <c r="A415" s="10">
        <v>10280</v>
      </c>
      <c r="B415" s="24" t="s">
        <v>1412</v>
      </c>
      <c r="C415" s="22"/>
      <c r="D415" s="22"/>
      <c r="E415" s="78">
        <v>60</v>
      </c>
      <c r="F415" s="31" t="s">
        <v>2008</v>
      </c>
      <c r="G415" s="156">
        <v>0.15</v>
      </c>
      <c r="H415" s="66">
        <f>anneks[[#This Row],[Count]]*anneks[[#This Row],[Conv. Fact.]]</f>
        <v>9</v>
      </c>
      <c r="I415" s="117">
        <v>294.68</v>
      </c>
      <c r="J415" s="75">
        <v>39083</v>
      </c>
      <c r="K415" s="75">
        <v>39447</v>
      </c>
      <c r="L415" s="7">
        <f>SUMIF('LCA Data'!$B$2:$B$169,"="&amp;anneks[[#This Row],[LCA Category]],'LCA Data'!$F$2:$F$169)</f>
        <v>0</v>
      </c>
      <c r="M415" s="79">
        <f>anneks[[#This Row],[kg-CO2 Eqv. per kg]]*anneks[[#This Row],[Eff. Mass (kg)]]</f>
        <v>0</v>
      </c>
    </row>
    <row r="416" spans="1:13">
      <c r="A416" s="63">
        <v>12.3</v>
      </c>
      <c r="B416" s="46" t="s">
        <v>39</v>
      </c>
      <c r="C416" s="46"/>
      <c r="D416" s="46"/>
      <c r="E416" s="78">
        <v>31</v>
      </c>
      <c r="F416" s="31" t="s">
        <v>652</v>
      </c>
      <c r="G416" s="158">
        <v>1</v>
      </c>
      <c r="H416" s="78">
        <f>anneks[[#This Row],[Count]]*anneks[[#This Row],[Conv. Fact.]]</f>
        <v>31</v>
      </c>
      <c r="I416" s="117">
        <v>294.5</v>
      </c>
      <c r="J416" s="75">
        <v>39083</v>
      </c>
      <c r="K416" s="75">
        <v>39447</v>
      </c>
      <c r="L416" s="7">
        <f>SUMIF('LCA Data'!$B$2:$B$169,"="&amp;anneks[[#This Row],[LCA Category]],'LCA Data'!$F$2:$F$169)</f>
        <v>0</v>
      </c>
      <c r="M416" s="49">
        <f>anneks[[#This Row],[kg-CO2 Eqv. per kg]]*anneks[[#This Row],[Eff. Mass (kg)]]</f>
        <v>0</v>
      </c>
    </row>
    <row r="417" spans="1:13">
      <c r="A417" s="10">
        <v>94371</v>
      </c>
      <c r="B417" s="24" t="s">
        <v>1914</v>
      </c>
      <c r="C417" s="22"/>
      <c r="D417" s="22"/>
      <c r="E417" s="78">
        <v>2</v>
      </c>
      <c r="F417" s="31" t="s">
        <v>638</v>
      </c>
      <c r="G417" s="156">
        <v>15</v>
      </c>
      <c r="H417" s="66">
        <f>anneks[[#This Row],[Count]]*anneks[[#This Row],[Conv. Fact.]]</f>
        <v>30</v>
      </c>
      <c r="I417" s="117">
        <v>294.12</v>
      </c>
      <c r="J417" s="75">
        <v>39083</v>
      </c>
      <c r="K417" s="75">
        <v>39447</v>
      </c>
      <c r="L417" s="7">
        <f>SUMIF('LCA Data'!$B$2:$B$169,"="&amp;anneks[[#This Row],[LCA Category]],'LCA Data'!$F$2:$F$169)</f>
        <v>0</v>
      </c>
      <c r="M417" s="79">
        <f>anneks[[#This Row],[kg-CO2 Eqv. per kg]]*anneks[[#This Row],[Eff. Mass (kg)]]</f>
        <v>0</v>
      </c>
    </row>
    <row r="418" spans="1:13">
      <c r="A418" s="10">
        <v>18261</v>
      </c>
      <c r="B418" s="24" t="s">
        <v>1473</v>
      </c>
      <c r="C418" s="22"/>
      <c r="D418" s="22"/>
      <c r="E418" s="78">
        <v>10</v>
      </c>
      <c r="F418" s="31" t="s">
        <v>631</v>
      </c>
      <c r="G418" s="156">
        <v>0.2</v>
      </c>
      <c r="H418" s="66">
        <f>anneks[[#This Row],[Count]]*anneks[[#This Row],[Conv. Fact.]]</f>
        <v>2</v>
      </c>
      <c r="I418" s="117">
        <v>293.67</v>
      </c>
      <c r="J418" s="75">
        <v>39083</v>
      </c>
      <c r="K418" s="75">
        <v>39447</v>
      </c>
      <c r="L418" s="7">
        <f>SUMIF('LCA Data'!$B$2:$B$169,"="&amp;anneks[[#This Row],[LCA Category]],'LCA Data'!$F$2:$F$169)</f>
        <v>0</v>
      </c>
      <c r="M418" s="79">
        <f>anneks[[#This Row],[kg-CO2 Eqv. per kg]]*anneks[[#This Row],[Eff. Mass (kg)]]</f>
        <v>0</v>
      </c>
    </row>
    <row r="419" spans="1:13">
      <c r="A419" s="63">
        <v>14.3</v>
      </c>
      <c r="B419" s="46" t="s">
        <v>50</v>
      </c>
      <c r="C419" s="46"/>
      <c r="D419" s="46"/>
      <c r="E419" s="78">
        <v>17</v>
      </c>
      <c r="F419" s="31" t="s">
        <v>652</v>
      </c>
      <c r="G419" s="158">
        <v>1</v>
      </c>
      <c r="H419" s="78">
        <f>anneks[[#This Row],[Count]]*anneks[[#This Row],[Conv. Fact.]]</f>
        <v>17</v>
      </c>
      <c r="I419" s="117">
        <v>292.5</v>
      </c>
      <c r="J419" s="75">
        <v>39083</v>
      </c>
      <c r="K419" s="75">
        <v>39447</v>
      </c>
      <c r="L419" s="7">
        <f>SUMIF('LCA Data'!$B$2:$B$169,"="&amp;anneks[[#This Row],[LCA Category]],'LCA Data'!$F$2:$F$169)</f>
        <v>0</v>
      </c>
      <c r="M419" s="49">
        <f>anneks[[#This Row],[kg-CO2 Eqv. per kg]]*anneks[[#This Row],[Eff. Mass (kg)]]</f>
        <v>0</v>
      </c>
    </row>
    <row r="420" spans="1:13">
      <c r="A420" s="22">
        <v>4200</v>
      </c>
      <c r="B420" s="24" t="s">
        <v>884</v>
      </c>
      <c r="C420" s="22"/>
      <c r="D420" s="22"/>
      <c r="E420" s="104">
        <v>8.6</v>
      </c>
      <c r="F420" s="27" t="s">
        <v>637</v>
      </c>
      <c r="G420" s="156">
        <v>1</v>
      </c>
      <c r="H420" s="66">
        <f>anneks[[#This Row],[Count]]*anneks[[#This Row],[Conv. Fact.]]</f>
        <v>8.6</v>
      </c>
      <c r="I420" s="116">
        <v>290.25</v>
      </c>
      <c r="J420" s="75">
        <v>39083</v>
      </c>
      <c r="K420" s="75">
        <v>39447</v>
      </c>
      <c r="L420" s="7">
        <f>SUMIF('LCA Data'!$B$2:$B$169,"="&amp;anneks[[#This Row],[LCA Category]],'LCA Data'!$F$2:$F$169)</f>
        <v>0</v>
      </c>
      <c r="M420" s="79">
        <f>anneks[[#This Row],[kg-CO2 Eqv. per kg]]*anneks[[#This Row],[Eff. Mass (kg)]]</f>
        <v>0</v>
      </c>
    </row>
    <row r="421" spans="1:13">
      <c r="A421" s="10">
        <v>95321</v>
      </c>
      <c r="B421" s="24" t="s">
        <v>1936</v>
      </c>
      <c r="C421" s="22"/>
      <c r="D421" s="22"/>
      <c r="E421" s="78">
        <v>2</v>
      </c>
      <c r="F421" s="31" t="s">
        <v>638</v>
      </c>
      <c r="G421" s="156">
        <v>2.8</v>
      </c>
      <c r="H421" s="66">
        <f>anneks[[#This Row],[Count]]*anneks[[#This Row],[Conv. Fact.]]</f>
        <v>5.6</v>
      </c>
      <c r="I421" s="117">
        <v>288.32</v>
      </c>
      <c r="J421" s="75">
        <v>39083</v>
      </c>
      <c r="K421" s="75">
        <v>39447</v>
      </c>
      <c r="L421" s="7">
        <f>SUMIF('LCA Data'!$B$2:$B$169,"="&amp;anneks[[#This Row],[LCA Category]],'LCA Data'!$F$2:$F$169)</f>
        <v>0</v>
      </c>
      <c r="M421" s="79">
        <f>anneks[[#This Row],[kg-CO2 Eqv. per kg]]*anneks[[#This Row],[Eff. Mass (kg)]]</f>
        <v>0</v>
      </c>
    </row>
    <row r="422" spans="1:13">
      <c r="A422" s="10">
        <v>98656</v>
      </c>
      <c r="B422" s="24" t="s">
        <v>1969</v>
      </c>
      <c r="C422" s="22"/>
      <c r="D422" s="22"/>
      <c r="E422" s="78">
        <v>13.1</v>
      </c>
      <c r="F422" s="31" t="s">
        <v>637</v>
      </c>
      <c r="G422" s="156">
        <v>1</v>
      </c>
      <c r="H422" s="66">
        <f>anneks[[#This Row],[Count]]*anneks[[#This Row],[Conv. Fact.]]</f>
        <v>13.1</v>
      </c>
      <c r="I422" s="117">
        <v>286.89</v>
      </c>
      <c r="J422" s="75">
        <v>39083</v>
      </c>
      <c r="K422" s="75">
        <v>39447</v>
      </c>
      <c r="L422" s="7">
        <f>SUMIF('LCA Data'!$B$2:$B$169,"="&amp;anneks[[#This Row],[LCA Category]],'LCA Data'!$F$2:$F$169)</f>
        <v>0</v>
      </c>
      <c r="M422" s="79">
        <f>anneks[[#This Row],[kg-CO2 Eqv. per kg]]*anneks[[#This Row],[Eff. Mass (kg)]]</f>
        <v>0</v>
      </c>
    </row>
    <row r="423" spans="1:13">
      <c r="A423" s="10">
        <v>78470</v>
      </c>
      <c r="B423" s="24" t="s">
        <v>1779</v>
      </c>
      <c r="C423" s="22"/>
      <c r="D423" s="22"/>
      <c r="E423" s="78">
        <v>6</v>
      </c>
      <c r="F423" s="31" t="s">
        <v>634</v>
      </c>
      <c r="G423" s="156">
        <v>2.5</v>
      </c>
      <c r="H423" s="66">
        <f>anneks[[#This Row],[Count]]*anneks[[#This Row],[Conv. Fact.]]</f>
        <v>15</v>
      </c>
      <c r="I423" s="117">
        <v>285.22000000000003</v>
      </c>
      <c r="J423" s="75">
        <v>39083</v>
      </c>
      <c r="K423" s="75">
        <v>39447</v>
      </c>
      <c r="L423" s="7">
        <f>SUMIF('LCA Data'!$B$2:$B$169,"="&amp;anneks[[#This Row],[LCA Category]],'LCA Data'!$F$2:$F$169)</f>
        <v>0</v>
      </c>
      <c r="M423" s="79">
        <f>anneks[[#This Row],[kg-CO2 Eqv. per kg]]*anneks[[#This Row],[Eff. Mass (kg)]]</f>
        <v>0</v>
      </c>
    </row>
    <row r="424" spans="1:13">
      <c r="A424" s="10">
        <v>93424</v>
      </c>
      <c r="B424" s="24" t="s">
        <v>1875</v>
      </c>
      <c r="C424" s="22"/>
      <c r="D424" s="22"/>
      <c r="E424" s="78">
        <v>1</v>
      </c>
      <c r="F424" s="31" t="s">
        <v>638</v>
      </c>
      <c r="G424" s="156">
        <v>5</v>
      </c>
      <c r="H424" s="66">
        <f>anneks[[#This Row],[Count]]*anneks[[#This Row],[Conv. Fact.]]</f>
        <v>5</v>
      </c>
      <c r="I424" s="117">
        <v>283.86</v>
      </c>
      <c r="J424" s="75">
        <v>39083</v>
      </c>
      <c r="K424" s="75">
        <v>39447</v>
      </c>
      <c r="L424" s="7">
        <f>SUMIF('LCA Data'!$B$2:$B$169,"="&amp;anneks[[#This Row],[LCA Category]],'LCA Data'!$F$2:$F$169)</f>
        <v>0</v>
      </c>
      <c r="M424" s="79">
        <f>anneks[[#This Row],[kg-CO2 Eqv. per kg]]*anneks[[#This Row],[Eff. Mass (kg)]]</f>
        <v>0</v>
      </c>
    </row>
    <row r="425" spans="1:13">
      <c r="A425" s="10">
        <v>71186</v>
      </c>
      <c r="B425" s="24" t="s">
        <v>1712</v>
      </c>
      <c r="C425" s="22"/>
      <c r="D425" s="22"/>
      <c r="E425" s="78">
        <v>12</v>
      </c>
      <c r="F425" s="31" t="s">
        <v>631</v>
      </c>
      <c r="G425" s="156">
        <v>0.5</v>
      </c>
      <c r="H425" s="66">
        <f>anneks[[#This Row],[Count]]*anneks[[#This Row],[Conv. Fact.]]</f>
        <v>6</v>
      </c>
      <c r="I425" s="117">
        <v>281.26</v>
      </c>
      <c r="J425" s="75">
        <v>39083</v>
      </c>
      <c r="K425" s="75">
        <v>39447</v>
      </c>
      <c r="L425" s="7">
        <f>SUMIF('LCA Data'!$B$2:$B$169,"="&amp;anneks[[#This Row],[LCA Category]],'LCA Data'!$F$2:$F$169)</f>
        <v>0</v>
      </c>
      <c r="M425" s="79">
        <f>anneks[[#This Row],[kg-CO2 Eqv. per kg]]*anneks[[#This Row],[Eff. Mass (kg)]]</f>
        <v>0</v>
      </c>
    </row>
    <row r="426" spans="1:13">
      <c r="A426" s="10">
        <v>68060</v>
      </c>
      <c r="B426" s="24" t="s">
        <v>1703</v>
      </c>
      <c r="C426" s="22"/>
      <c r="D426" s="22"/>
      <c r="E426" s="78">
        <v>40</v>
      </c>
      <c r="F426" s="31" t="s">
        <v>634</v>
      </c>
      <c r="G426" s="156"/>
      <c r="H426" s="66">
        <f>anneks[[#This Row],[Count]]*anneks[[#This Row],[Conv. Fact.]]</f>
        <v>0</v>
      </c>
      <c r="I426" s="117">
        <v>281.17</v>
      </c>
      <c r="J426" s="75">
        <v>39083</v>
      </c>
      <c r="K426" s="75">
        <v>39447</v>
      </c>
      <c r="L426" s="7">
        <f>SUMIF('LCA Data'!$B$2:$B$169,"="&amp;anneks[[#This Row],[LCA Category]],'LCA Data'!$F$2:$F$169)</f>
        <v>0</v>
      </c>
      <c r="M426" s="79">
        <f>anneks[[#This Row],[kg-CO2 Eqv. per kg]]*anneks[[#This Row],[Eff. Mass (kg)]]</f>
        <v>0</v>
      </c>
    </row>
    <row r="427" spans="1:13">
      <c r="A427" s="10">
        <v>93185</v>
      </c>
      <c r="B427" s="24" t="s">
        <v>1871</v>
      </c>
      <c r="C427" s="22"/>
      <c r="D427" s="22"/>
      <c r="E427" s="78">
        <v>8</v>
      </c>
      <c r="F427" s="31" t="s">
        <v>634</v>
      </c>
      <c r="G427" s="156">
        <v>1</v>
      </c>
      <c r="H427" s="66">
        <f>anneks[[#This Row],[Count]]*anneks[[#This Row],[Conv. Fact.]]</f>
        <v>8</v>
      </c>
      <c r="I427" s="117">
        <v>280.83999999999997</v>
      </c>
      <c r="J427" s="75">
        <v>39083</v>
      </c>
      <c r="K427" s="75">
        <v>39447</v>
      </c>
      <c r="L427" s="7">
        <f>SUMIF('LCA Data'!$B$2:$B$169,"="&amp;anneks[[#This Row],[LCA Category]],'LCA Data'!$F$2:$F$169)</f>
        <v>0</v>
      </c>
      <c r="M427" s="79">
        <f>anneks[[#This Row],[kg-CO2 Eqv. per kg]]*anneks[[#This Row],[Eff. Mass (kg)]]</f>
        <v>0</v>
      </c>
    </row>
    <row r="428" spans="1:13">
      <c r="A428" s="10">
        <v>73066</v>
      </c>
      <c r="B428" s="24" t="s">
        <v>1718</v>
      </c>
      <c r="C428" s="22"/>
      <c r="D428" s="22"/>
      <c r="E428" s="78">
        <v>40</v>
      </c>
      <c r="F428" s="31" t="s">
        <v>643</v>
      </c>
      <c r="G428" s="156">
        <v>1</v>
      </c>
      <c r="H428" s="66">
        <f>anneks[[#This Row],[Count]]*anneks[[#This Row],[Conv. Fact.]]</f>
        <v>40</v>
      </c>
      <c r="I428" s="117">
        <v>280.48</v>
      </c>
      <c r="J428" s="75">
        <v>39083</v>
      </c>
      <c r="K428" s="75">
        <v>39447</v>
      </c>
      <c r="L428" s="7">
        <f>SUMIF('LCA Data'!$B$2:$B$169,"="&amp;anneks[[#This Row],[LCA Category]],'LCA Data'!$F$2:$F$169)</f>
        <v>0</v>
      </c>
      <c r="M428" s="79">
        <f>anneks[[#This Row],[kg-CO2 Eqv. per kg]]*anneks[[#This Row],[Eff. Mass (kg)]]</f>
        <v>0</v>
      </c>
    </row>
    <row r="429" spans="1:13">
      <c r="A429" s="10">
        <v>31023</v>
      </c>
      <c r="B429" s="24" t="s">
        <v>1510</v>
      </c>
      <c r="C429" s="22"/>
      <c r="D429" s="22"/>
      <c r="E429" s="78">
        <v>4</v>
      </c>
      <c r="F429" s="31" t="s">
        <v>631</v>
      </c>
      <c r="G429" s="156">
        <v>0.7</v>
      </c>
      <c r="H429" s="66">
        <f>anneks[[#This Row],[Count]]*anneks[[#This Row],[Conv. Fact.]]</f>
        <v>2.8</v>
      </c>
      <c r="I429" s="117">
        <v>280.45</v>
      </c>
      <c r="J429" s="75">
        <v>39083</v>
      </c>
      <c r="K429" s="75">
        <v>39447</v>
      </c>
      <c r="L429" s="7">
        <f>SUMIF('LCA Data'!$B$2:$B$169,"="&amp;anneks[[#This Row],[LCA Category]],'LCA Data'!$F$2:$F$169)</f>
        <v>0</v>
      </c>
      <c r="M429" s="79">
        <f>anneks[[#This Row],[kg-CO2 Eqv. per kg]]*anneks[[#This Row],[Eff. Mass (kg)]]</f>
        <v>0</v>
      </c>
    </row>
    <row r="430" spans="1:13">
      <c r="A430" s="63">
        <v>136.19999999999999</v>
      </c>
      <c r="B430" s="46" t="s">
        <v>674</v>
      </c>
      <c r="C430" s="46"/>
      <c r="D430" s="46"/>
      <c r="E430" s="78">
        <v>16</v>
      </c>
      <c r="F430" s="31" t="s">
        <v>657</v>
      </c>
      <c r="G430" s="158"/>
      <c r="H430" s="78">
        <f>anneks[[#This Row],[Count]]*anneks[[#This Row],[Conv. Fact.]]</f>
        <v>0</v>
      </c>
      <c r="I430" s="117">
        <v>280</v>
      </c>
      <c r="J430" s="75">
        <v>39083</v>
      </c>
      <c r="K430" s="75">
        <v>39447</v>
      </c>
      <c r="L430" s="7">
        <f>SUMIF('LCA Data'!$B$2:$B$169,"="&amp;anneks[[#This Row],[LCA Category]],'LCA Data'!$F$2:$F$169)</f>
        <v>0</v>
      </c>
      <c r="M430" s="49">
        <f>anneks[[#This Row],[kg-CO2 Eqv. per kg]]*anneks[[#This Row],[Eff. Mass (kg)]]</f>
        <v>0</v>
      </c>
    </row>
    <row r="431" spans="1:13">
      <c r="A431" s="10">
        <v>91235</v>
      </c>
      <c r="B431" s="24" t="s">
        <v>1847</v>
      </c>
      <c r="C431" s="22"/>
      <c r="D431" s="22"/>
      <c r="E431" s="78">
        <v>10</v>
      </c>
      <c r="F431" s="31" t="s">
        <v>643</v>
      </c>
      <c r="G431" s="156">
        <v>2.5</v>
      </c>
      <c r="H431" s="66">
        <f>anneks[[#This Row],[Count]]*anneks[[#This Row],[Conv. Fact.]]</f>
        <v>25</v>
      </c>
      <c r="I431" s="117">
        <v>279.82</v>
      </c>
      <c r="J431" s="75">
        <v>39083</v>
      </c>
      <c r="K431" s="75">
        <v>39447</v>
      </c>
      <c r="L431" s="7">
        <f>SUMIF('LCA Data'!$B$2:$B$169,"="&amp;anneks[[#This Row],[LCA Category]],'LCA Data'!$F$2:$F$169)</f>
        <v>0</v>
      </c>
      <c r="M431" s="79">
        <f>anneks[[#This Row],[kg-CO2 Eqv. per kg]]*anneks[[#This Row],[Eff. Mass (kg)]]</f>
        <v>0</v>
      </c>
    </row>
    <row r="432" spans="1:13">
      <c r="A432" s="10">
        <v>91005</v>
      </c>
      <c r="B432" s="24" t="s">
        <v>1828</v>
      </c>
      <c r="C432" s="22"/>
      <c r="D432" s="22"/>
      <c r="E432" s="78">
        <v>10</v>
      </c>
      <c r="F432" s="31" t="s">
        <v>643</v>
      </c>
      <c r="G432" s="156">
        <v>1</v>
      </c>
      <c r="H432" s="66">
        <f>anneks[[#This Row],[Count]]*anneks[[#This Row],[Conv. Fact.]]</f>
        <v>10</v>
      </c>
      <c r="I432" s="117">
        <v>277.52</v>
      </c>
      <c r="J432" s="75">
        <v>39083</v>
      </c>
      <c r="K432" s="75">
        <v>39447</v>
      </c>
      <c r="L432" s="7">
        <f>SUMIF('LCA Data'!$B$2:$B$169,"="&amp;anneks[[#This Row],[LCA Category]],'LCA Data'!$F$2:$F$169)</f>
        <v>0</v>
      </c>
      <c r="M432" s="79">
        <f>anneks[[#This Row],[kg-CO2 Eqv. per kg]]*anneks[[#This Row],[Eff. Mass (kg)]]</f>
        <v>0</v>
      </c>
    </row>
    <row r="433" spans="1:13">
      <c r="A433" s="10">
        <v>66164</v>
      </c>
      <c r="B433" s="24" t="s">
        <v>1697</v>
      </c>
      <c r="C433" s="22"/>
      <c r="D433" s="22"/>
      <c r="E433" s="78">
        <v>10</v>
      </c>
      <c r="F433" s="31" t="s">
        <v>643</v>
      </c>
      <c r="G433" s="156">
        <v>0.75</v>
      </c>
      <c r="H433" s="66">
        <f>anneks[[#This Row],[Count]]*anneks[[#This Row],[Conv. Fact.]]</f>
        <v>7.5</v>
      </c>
      <c r="I433" s="117">
        <v>274.97000000000003</v>
      </c>
      <c r="J433" s="75">
        <v>39083</v>
      </c>
      <c r="K433" s="75">
        <v>39447</v>
      </c>
      <c r="L433" s="7">
        <f>SUMIF('LCA Data'!$B$2:$B$169,"="&amp;anneks[[#This Row],[LCA Category]],'LCA Data'!$F$2:$F$169)</f>
        <v>0</v>
      </c>
      <c r="M433" s="79">
        <f>anneks[[#This Row],[kg-CO2 Eqv. per kg]]*anneks[[#This Row],[Eff. Mass (kg)]]</f>
        <v>0</v>
      </c>
    </row>
    <row r="434" spans="1:13">
      <c r="A434" s="10">
        <v>93459</v>
      </c>
      <c r="B434" s="24" t="s">
        <v>1879</v>
      </c>
      <c r="C434" s="22"/>
      <c r="D434" s="22"/>
      <c r="E434" s="78">
        <v>1</v>
      </c>
      <c r="F434" s="31" t="s">
        <v>638</v>
      </c>
      <c r="G434" s="156">
        <v>7.2</v>
      </c>
      <c r="H434" s="66">
        <f>anneks[[#This Row],[Count]]*anneks[[#This Row],[Conv. Fact.]]</f>
        <v>7.2</v>
      </c>
      <c r="I434" s="117">
        <v>274.12</v>
      </c>
      <c r="J434" s="75">
        <v>39083</v>
      </c>
      <c r="K434" s="75">
        <v>39447</v>
      </c>
      <c r="L434" s="7">
        <f>SUMIF('LCA Data'!$B$2:$B$169,"="&amp;anneks[[#This Row],[LCA Category]],'LCA Data'!$F$2:$F$169)</f>
        <v>0</v>
      </c>
      <c r="M434" s="79">
        <f>anneks[[#This Row],[kg-CO2 Eqv. per kg]]*anneks[[#This Row],[Eff. Mass (kg)]]</f>
        <v>0</v>
      </c>
    </row>
    <row r="435" spans="1:13">
      <c r="A435" s="10">
        <v>77557</v>
      </c>
      <c r="B435" s="24" t="s">
        <v>1768</v>
      </c>
      <c r="C435" s="22"/>
      <c r="D435" s="22"/>
      <c r="E435" s="78">
        <v>1</v>
      </c>
      <c r="F435" s="31" t="s">
        <v>638</v>
      </c>
      <c r="G435" s="156"/>
      <c r="H435" s="66">
        <f>anneks[[#This Row],[Count]]*anneks[[#This Row],[Conv. Fact.]]</f>
        <v>0</v>
      </c>
      <c r="I435" s="117">
        <v>274.12</v>
      </c>
      <c r="J435" s="75">
        <v>39083</v>
      </c>
      <c r="K435" s="75">
        <v>39447</v>
      </c>
      <c r="L435" s="7">
        <f>SUMIF('LCA Data'!$B$2:$B$169,"="&amp;anneks[[#This Row],[LCA Category]],'LCA Data'!$F$2:$F$169)</f>
        <v>0</v>
      </c>
      <c r="M435" s="79">
        <f>anneks[[#This Row],[kg-CO2 Eqv. per kg]]*anneks[[#This Row],[Eff. Mass (kg)]]</f>
        <v>0</v>
      </c>
    </row>
    <row r="436" spans="1:13">
      <c r="A436" s="10">
        <v>96726</v>
      </c>
      <c r="B436" s="24" t="s">
        <v>1949</v>
      </c>
      <c r="C436" s="22"/>
      <c r="D436" s="22"/>
      <c r="E436" s="78">
        <v>3</v>
      </c>
      <c r="F436" s="31" t="s">
        <v>638</v>
      </c>
      <c r="G436" s="156">
        <v>3.3</v>
      </c>
      <c r="H436" s="66">
        <f>anneks[[#This Row],[Count]]*anneks[[#This Row],[Conv. Fact.]]</f>
        <v>9.8999999999999986</v>
      </c>
      <c r="I436" s="117">
        <v>272.85000000000002</v>
      </c>
      <c r="J436" s="75">
        <v>39083</v>
      </c>
      <c r="K436" s="75">
        <v>39447</v>
      </c>
      <c r="L436" s="7">
        <f>SUMIF('LCA Data'!$B$2:$B$169,"="&amp;anneks[[#This Row],[LCA Category]],'LCA Data'!$F$2:$F$169)</f>
        <v>0</v>
      </c>
      <c r="M436" s="79">
        <f>anneks[[#This Row],[kg-CO2 Eqv. per kg]]*anneks[[#This Row],[Eff. Mass (kg)]]</f>
        <v>0</v>
      </c>
    </row>
    <row r="437" spans="1:13">
      <c r="A437" s="10">
        <v>94163</v>
      </c>
      <c r="B437" s="24" t="s">
        <v>1910</v>
      </c>
      <c r="C437" s="22"/>
      <c r="D437" s="22"/>
      <c r="E437" s="78">
        <v>1</v>
      </c>
      <c r="F437" s="31" t="s">
        <v>638</v>
      </c>
      <c r="G437" s="156">
        <v>5</v>
      </c>
      <c r="H437" s="66">
        <f>anneks[[#This Row],[Count]]*anneks[[#This Row],[Conv. Fact.]]</f>
        <v>5</v>
      </c>
      <c r="I437" s="117">
        <v>272.20999999999998</v>
      </c>
      <c r="J437" s="75">
        <v>39083</v>
      </c>
      <c r="K437" s="75">
        <v>39447</v>
      </c>
      <c r="L437" s="7">
        <f>SUMIF('LCA Data'!$B$2:$B$169,"="&amp;anneks[[#This Row],[LCA Category]],'LCA Data'!$F$2:$F$169)</f>
        <v>0</v>
      </c>
      <c r="M437" s="79">
        <f>anneks[[#This Row],[kg-CO2 Eqv. per kg]]*anneks[[#This Row],[Eff. Mass (kg)]]</f>
        <v>0</v>
      </c>
    </row>
    <row r="438" spans="1:13">
      <c r="A438" s="10">
        <v>19095</v>
      </c>
      <c r="B438" s="24" t="s">
        <v>1478</v>
      </c>
      <c r="C438" s="22"/>
      <c r="D438" s="22"/>
      <c r="E438" s="78">
        <v>8</v>
      </c>
      <c r="F438" s="31" t="s">
        <v>640</v>
      </c>
      <c r="G438" s="156">
        <v>2</v>
      </c>
      <c r="H438" s="66">
        <f>anneks[[#This Row],[Count]]*anneks[[#This Row],[Conv. Fact.]]</f>
        <v>16</v>
      </c>
      <c r="I438" s="117">
        <v>271.83</v>
      </c>
      <c r="J438" s="75">
        <v>39083</v>
      </c>
      <c r="K438" s="75">
        <v>39447</v>
      </c>
      <c r="L438" s="7">
        <f>SUMIF('LCA Data'!$B$2:$B$169,"="&amp;anneks[[#This Row],[LCA Category]],'LCA Data'!$F$2:$F$169)</f>
        <v>0</v>
      </c>
      <c r="M438" s="79">
        <f>anneks[[#This Row],[kg-CO2 Eqv. per kg]]*anneks[[#This Row],[Eff. Mass (kg)]]</f>
        <v>0</v>
      </c>
    </row>
    <row r="439" spans="1:13">
      <c r="A439" s="10">
        <v>93804</v>
      </c>
      <c r="B439" s="24" t="s">
        <v>1881</v>
      </c>
      <c r="C439" s="22"/>
      <c r="D439" s="22"/>
      <c r="E439" s="78">
        <v>1</v>
      </c>
      <c r="F439" s="31" t="s">
        <v>638</v>
      </c>
      <c r="G439" s="156">
        <v>5.9850000000000003</v>
      </c>
      <c r="H439" s="66">
        <f>anneks[[#This Row],[Count]]*anneks[[#This Row],[Conv. Fact.]]</f>
        <v>5.9850000000000003</v>
      </c>
      <c r="I439" s="117">
        <v>270.72000000000003</v>
      </c>
      <c r="J439" s="75">
        <v>39083</v>
      </c>
      <c r="K439" s="75">
        <v>39447</v>
      </c>
      <c r="L439" s="7">
        <f>SUMIF('LCA Data'!$B$2:$B$169,"="&amp;anneks[[#This Row],[LCA Category]],'LCA Data'!$F$2:$F$169)</f>
        <v>0</v>
      </c>
      <c r="M439" s="79">
        <f>anneks[[#This Row],[kg-CO2 Eqv. per kg]]*anneks[[#This Row],[Eff. Mass (kg)]]</f>
        <v>0</v>
      </c>
    </row>
    <row r="440" spans="1:13">
      <c r="A440" s="63">
        <v>94.3</v>
      </c>
      <c r="B440" s="46" t="s">
        <v>148</v>
      </c>
      <c r="C440" s="46"/>
      <c r="D440" s="46"/>
      <c r="E440" s="78">
        <v>3</v>
      </c>
      <c r="F440" s="31" t="s">
        <v>652</v>
      </c>
      <c r="G440" s="158">
        <v>1</v>
      </c>
      <c r="H440" s="78">
        <f>anneks[[#This Row],[Count]]*anneks[[#This Row],[Conv. Fact.]]</f>
        <v>3</v>
      </c>
      <c r="I440" s="117">
        <v>270</v>
      </c>
      <c r="J440" s="75">
        <v>39083</v>
      </c>
      <c r="K440" s="75">
        <v>39447</v>
      </c>
      <c r="L440" s="7">
        <f>SUMIF('LCA Data'!$B$2:$B$169,"="&amp;anneks[[#This Row],[LCA Category]],'LCA Data'!$F$2:$F$169)</f>
        <v>0</v>
      </c>
      <c r="M440" s="49">
        <f>anneks[[#This Row],[kg-CO2 Eqv. per kg]]*anneks[[#This Row],[Eff. Mass (kg)]]</f>
        <v>0</v>
      </c>
    </row>
    <row r="441" spans="1:13">
      <c r="A441" s="63">
        <v>128.1</v>
      </c>
      <c r="B441" s="46" t="s">
        <v>38</v>
      </c>
      <c r="C441" s="46"/>
      <c r="D441" s="46"/>
      <c r="E441" s="78">
        <v>2</v>
      </c>
      <c r="F441" s="31" t="s">
        <v>650</v>
      </c>
      <c r="G441" s="158"/>
      <c r="H441" s="78">
        <f>anneks[[#This Row],[Count]]*anneks[[#This Row],[Conv. Fact.]]</f>
        <v>0</v>
      </c>
      <c r="I441" s="117">
        <v>270</v>
      </c>
      <c r="J441" s="75">
        <v>39083</v>
      </c>
      <c r="K441" s="75">
        <v>39447</v>
      </c>
      <c r="L441" s="7">
        <f>SUMIF('LCA Data'!$B$2:$B$169,"="&amp;anneks[[#This Row],[LCA Category]],'LCA Data'!$F$2:$F$169)</f>
        <v>0</v>
      </c>
      <c r="M441" s="49">
        <f>anneks[[#This Row],[kg-CO2 Eqv. per kg]]*anneks[[#This Row],[Eff. Mass (kg)]]</f>
        <v>0</v>
      </c>
    </row>
    <row r="442" spans="1:13">
      <c r="A442" s="10">
        <v>90797</v>
      </c>
      <c r="B442" s="24" t="s">
        <v>1823</v>
      </c>
      <c r="C442" s="22"/>
      <c r="D442" s="22"/>
      <c r="E442" s="78">
        <v>1</v>
      </c>
      <c r="F442" s="31" t="s">
        <v>638</v>
      </c>
      <c r="G442" s="156"/>
      <c r="H442" s="66">
        <f>anneks[[#This Row],[Count]]*anneks[[#This Row],[Conv. Fact.]]</f>
        <v>0</v>
      </c>
      <c r="I442" s="117">
        <v>269.32</v>
      </c>
      <c r="J442" s="75">
        <v>39083</v>
      </c>
      <c r="K442" s="75">
        <v>39447</v>
      </c>
      <c r="L442" s="7">
        <f>SUMIF('LCA Data'!$B$2:$B$169,"="&amp;anneks[[#This Row],[LCA Category]],'LCA Data'!$F$2:$F$169)</f>
        <v>0</v>
      </c>
      <c r="M442" s="79">
        <f>anneks[[#This Row],[kg-CO2 Eqv. per kg]]*anneks[[#This Row],[Eff. Mass (kg)]]</f>
        <v>0</v>
      </c>
    </row>
    <row r="443" spans="1:13">
      <c r="A443" s="10">
        <v>71130</v>
      </c>
      <c r="B443" s="24" t="s">
        <v>1711</v>
      </c>
      <c r="C443" s="22"/>
      <c r="D443" s="22"/>
      <c r="E443" s="78">
        <v>30</v>
      </c>
      <c r="F443" s="31" t="s">
        <v>634</v>
      </c>
      <c r="G443" s="156">
        <v>0.5</v>
      </c>
      <c r="H443" s="66">
        <f>anneks[[#This Row],[Count]]*anneks[[#This Row],[Conv. Fact.]]</f>
        <v>15</v>
      </c>
      <c r="I443" s="117">
        <v>267.85000000000002</v>
      </c>
      <c r="J443" s="75">
        <v>39083</v>
      </c>
      <c r="K443" s="75">
        <v>39447</v>
      </c>
      <c r="L443" s="7">
        <f>SUMIF('LCA Data'!$B$2:$B$169,"="&amp;anneks[[#This Row],[LCA Category]],'LCA Data'!$F$2:$F$169)</f>
        <v>0</v>
      </c>
      <c r="M443" s="79">
        <f>anneks[[#This Row],[kg-CO2 Eqv. per kg]]*anneks[[#This Row],[Eff. Mass (kg)]]</f>
        <v>0</v>
      </c>
    </row>
    <row r="444" spans="1:13">
      <c r="A444" s="10">
        <v>90759</v>
      </c>
      <c r="B444" s="24" t="s">
        <v>1817</v>
      </c>
      <c r="C444" s="22"/>
      <c r="D444" s="22"/>
      <c r="E444" s="78">
        <v>1</v>
      </c>
      <c r="F444" s="31" t="s">
        <v>638</v>
      </c>
      <c r="G444" s="156">
        <v>5.25</v>
      </c>
      <c r="H444" s="66">
        <f>anneks[[#This Row],[Count]]*anneks[[#This Row],[Conv. Fact.]]</f>
        <v>5.25</v>
      </c>
      <c r="I444" s="117">
        <v>267.14999999999998</v>
      </c>
      <c r="J444" s="75">
        <v>39083</v>
      </c>
      <c r="K444" s="75">
        <v>39447</v>
      </c>
      <c r="L444" s="7">
        <f>SUMIF('LCA Data'!$B$2:$B$169,"="&amp;anneks[[#This Row],[LCA Category]],'LCA Data'!$F$2:$F$169)</f>
        <v>0</v>
      </c>
      <c r="M444" s="79">
        <f>anneks[[#This Row],[kg-CO2 Eqv. per kg]]*anneks[[#This Row],[Eff. Mass (kg)]]</f>
        <v>0</v>
      </c>
    </row>
    <row r="445" spans="1:13">
      <c r="A445" s="10">
        <v>90757</v>
      </c>
      <c r="B445" s="24" t="s">
        <v>1816</v>
      </c>
      <c r="C445" s="22"/>
      <c r="D445" s="22"/>
      <c r="E445" s="78">
        <v>1</v>
      </c>
      <c r="F445" s="31" t="s">
        <v>638</v>
      </c>
      <c r="G445" s="156"/>
      <c r="H445" s="66">
        <f>anneks[[#This Row],[Count]]*anneks[[#This Row],[Conv. Fact.]]</f>
        <v>0</v>
      </c>
      <c r="I445" s="117">
        <v>267.14999999999998</v>
      </c>
      <c r="J445" s="75">
        <v>39083</v>
      </c>
      <c r="K445" s="75">
        <v>39447</v>
      </c>
      <c r="L445" s="7">
        <f>SUMIF('LCA Data'!$B$2:$B$169,"="&amp;anneks[[#This Row],[LCA Category]],'LCA Data'!$F$2:$F$169)</f>
        <v>0</v>
      </c>
      <c r="M445" s="79">
        <f>anneks[[#This Row],[kg-CO2 Eqv. per kg]]*anneks[[#This Row],[Eff. Mass (kg)]]</f>
        <v>0</v>
      </c>
    </row>
    <row r="446" spans="1:13">
      <c r="A446" s="10">
        <v>75229</v>
      </c>
      <c r="B446" s="24" t="s">
        <v>1754</v>
      </c>
      <c r="C446" s="22"/>
      <c r="D446" s="22"/>
      <c r="E446" s="78">
        <v>6</v>
      </c>
      <c r="F446" s="31" t="s">
        <v>643</v>
      </c>
      <c r="G446" s="156">
        <v>3</v>
      </c>
      <c r="H446" s="66">
        <f>anneks[[#This Row],[Count]]*anneks[[#This Row],[Conv. Fact.]]</f>
        <v>18</v>
      </c>
      <c r="I446" s="117">
        <v>265.45</v>
      </c>
      <c r="J446" s="75">
        <v>39083</v>
      </c>
      <c r="K446" s="75">
        <v>39447</v>
      </c>
      <c r="L446" s="7">
        <f>SUMIF('LCA Data'!$B$2:$B$169,"="&amp;anneks[[#This Row],[LCA Category]],'LCA Data'!$F$2:$F$169)</f>
        <v>0</v>
      </c>
      <c r="M446" s="79">
        <f>anneks[[#This Row],[kg-CO2 Eqv. per kg]]*anneks[[#This Row],[Eff. Mass (kg)]]</f>
        <v>0</v>
      </c>
    </row>
    <row r="447" spans="1:13">
      <c r="A447" s="10">
        <v>84871</v>
      </c>
      <c r="B447" s="24" t="s">
        <v>1787</v>
      </c>
      <c r="C447" s="22"/>
      <c r="D447" s="22"/>
      <c r="E447" s="78">
        <v>3</v>
      </c>
      <c r="F447" s="31" t="s">
        <v>635</v>
      </c>
      <c r="G447" s="156"/>
      <c r="H447" s="66">
        <f>anneks[[#This Row],[Count]]*anneks[[#This Row],[Conv. Fact.]]</f>
        <v>0</v>
      </c>
      <c r="I447" s="117">
        <v>265.33</v>
      </c>
      <c r="J447" s="75">
        <v>39083</v>
      </c>
      <c r="K447" s="75">
        <v>39447</v>
      </c>
      <c r="L447" s="7">
        <f>SUMIF('LCA Data'!$B$2:$B$169,"="&amp;anneks[[#This Row],[LCA Category]],'LCA Data'!$F$2:$F$169)</f>
        <v>0</v>
      </c>
      <c r="M447" s="79">
        <f>anneks[[#This Row],[kg-CO2 Eqv. per kg]]*anneks[[#This Row],[Eff. Mass (kg)]]</f>
        <v>0</v>
      </c>
    </row>
    <row r="448" spans="1:13">
      <c r="A448" s="63">
        <v>31.1</v>
      </c>
      <c r="B448" s="46" t="s">
        <v>94</v>
      </c>
      <c r="C448" s="46"/>
      <c r="D448" s="46"/>
      <c r="E448" s="78">
        <v>2</v>
      </c>
      <c r="F448" s="31" t="s">
        <v>650</v>
      </c>
      <c r="G448" s="158"/>
      <c r="H448" s="78">
        <f>anneks[[#This Row],[Count]]*anneks[[#This Row],[Conv. Fact.]]</f>
        <v>0</v>
      </c>
      <c r="I448" s="117">
        <v>265</v>
      </c>
      <c r="J448" s="75">
        <v>39083</v>
      </c>
      <c r="K448" s="75">
        <v>39447</v>
      </c>
      <c r="L448" s="7">
        <f>SUMIF('LCA Data'!$B$2:$B$169,"="&amp;anneks[[#This Row],[LCA Category]],'LCA Data'!$F$2:$F$169)</f>
        <v>0</v>
      </c>
      <c r="M448" s="49">
        <f>anneks[[#This Row],[kg-CO2 Eqv. per kg]]*anneks[[#This Row],[Eff. Mass (kg)]]</f>
        <v>0</v>
      </c>
    </row>
    <row r="449" spans="1:13">
      <c r="A449" s="10">
        <v>55000</v>
      </c>
      <c r="B449" s="24" t="s">
        <v>1608</v>
      </c>
      <c r="C449" s="22"/>
      <c r="D449" s="22"/>
      <c r="E449" s="78">
        <v>6</v>
      </c>
      <c r="F449" s="31" t="s">
        <v>643</v>
      </c>
      <c r="G449" s="156">
        <v>0.5</v>
      </c>
      <c r="H449" s="66">
        <f>anneks[[#This Row],[Count]]*anneks[[#This Row],[Conv. Fact.]]</f>
        <v>3</v>
      </c>
      <c r="I449" s="117">
        <v>264.74</v>
      </c>
      <c r="J449" s="75">
        <v>39083</v>
      </c>
      <c r="K449" s="75">
        <v>39447</v>
      </c>
      <c r="L449" s="7">
        <f>SUMIF('LCA Data'!$B$2:$B$169,"="&amp;anneks[[#This Row],[LCA Category]],'LCA Data'!$F$2:$F$169)</f>
        <v>0</v>
      </c>
      <c r="M449" s="79">
        <f>anneks[[#This Row],[kg-CO2 Eqv. per kg]]*anneks[[#This Row],[Eff. Mass (kg)]]</f>
        <v>0</v>
      </c>
    </row>
    <row r="450" spans="1:13">
      <c r="A450" s="10">
        <v>87073</v>
      </c>
      <c r="B450" s="24" t="s">
        <v>1813</v>
      </c>
      <c r="C450" s="22"/>
      <c r="D450" s="22"/>
      <c r="E450" s="78">
        <v>3</v>
      </c>
      <c r="F450" s="31" t="s">
        <v>638</v>
      </c>
      <c r="G450" s="156"/>
      <c r="H450" s="66">
        <f>anneks[[#This Row],[Count]]*anneks[[#This Row],[Conv. Fact.]]</f>
        <v>0</v>
      </c>
      <c r="I450" s="117">
        <v>263.7</v>
      </c>
      <c r="J450" s="75">
        <v>39083</v>
      </c>
      <c r="K450" s="75">
        <v>39447</v>
      </c>
      <c r="L450" s="7">
        <f>SUMIF('LCA Data'!$B$2:$B$169,"="&amp;anneks[[#This Row],[LCA Category]],'LCA Data'!$F$2:$F$169)</f>
        <v>0</v>
      </c>
      <c r="M450" s="79">
        <f>anneks[[#This Row],[kg-CO2 Eqv. per kg]]*anneks[[#This Row],[Eff. Mass (kg)]]</f>
        <v>0</v>
      </c>
    </row>
    <row r="451" spans="1:13">
      <c r="A451" s="10">
        <v>59603</v>
      </c>
      <c r="B451" s="24" t="s">
        <v>1649</v>
      </c>
      <c r="C451" s="22"/>
      <c r="D451" s="22"/>
      <c r="E451" s="78">
        <v>1</v>
      </c>
      <c r="F451" s="31" t="s">
        <v>643</v>
      </c>
      <c r="G451" s="156">
        <v>2</v>
      </c>
      <c r="H451" s="66">
        <f>anneks[[#This Row],[Count]]*anneks[[#This Row],[Conv. Fact.]]</f>
        <v>2</v>
      </c>
      <c r="I451" s="117">
        <v>262.60000000000002</v>
      </c>
      <c r="J451" s="75">
        <v>39083</v>
      </c>
      <c r="K451" s="75">
        <v>39447</v>
      </c>
      <c r="L451" s="7">
        <f>SUMIF('LCA Data'!$B$2:$B$169,"="&amp;anneks[[#This Row],[LCA Category]],'LCA Data'!$F$2:$F$169)</f>
        <v>0</v>
      </c>
      <c r="M451" s="79">
        <f>anneks[[#This Row],[kg-CO2 Eqv. per kg]]*anneks[[#This Row],[Eff. Mass (kg)]]</f>
        <v>0</v>
      </c>
    </row>
    <row r="452" spans="1:13">
      <c r="A452" s="10">
        <v>92019</v>
      </c>
      <c r="B452" s="24" t="s">
        <v>1855</v>
      </c>
      <c r="C452" s="22"/>
      <c r="D452" s="22"/>
      <c r="E452" s="78">
        <v>4</v>
      </c>
      <c r="F452" s="31" t="s">
        <v>643</v>
      </c>
      <c r="G452" s="156">
        <v>2.5</v>
      </c>
      <c r="H452" s="66">
        <f>anneks[[#This Row],[Count]]*anneks[[#This Row],[Conv. Fact.]]</f>
        <v>10</v>
      </c>
      <c r="I452" s="117">
        <v>262.52</v>
      </c>
      <c r="J452" s="75">
        <v>39083</v>
      </c>
      <c r="K452" s="75">
        <v>39447</v>
      </c>
      <c r="L452" s="7">
        <f>SUMIF('LCA Data'!$B$2:$B$169,"="&amp;anneks[[#This Row],[LCA Category]],'LCA Data'!$F$2:$F$169)</f>
        <v>0</v>
      </c>
      <c r="M452" s="79">
        <f>anneks[[#This Row],[kg-CO2 Eqv. per kg]]*anneks[[#This Row],[Eff. Mass (kg)]]</f>
        <v>0</v>
      </c>
    </row>
    <row r="453" spans="1:13">
      <c r="A453" s="10">
        <v>77658</v>
      </c>
      <c r="B453" s="24" t="s">
        <v>1774</v>
      </c>
      <c r="C453" s="22"/>
      <c r="D453" s="22"/>
      <c r="E453" s="78">
        <v>2</v>
      </c>
      <c r="F453" s="31" t="s">
        <v>638</v>
      </c>
      <c r="G453" s="156">
        <v>0.68</v>
      </c>
      <c r="H453" s="66">
        <f>anneks[[#This Row],[Count]]*anneks[[#This Row],[Conv. Fact.]]</f>
        <v>1.36</v>
      </c>
      <c r="I453" s="117">
        <v>261.95999999999998</v>
      </c>
      <c r="J453" s="75">
        <v>39083</v>
      </c>
      <c r="K453" s="75">
        <v>39447</v>
      </c>
      <c r="L453" s="7">
        <f>SUMIF('LCA Data'!$B$2:$B$169,"="&amp;anneks[[#This Row],[LCA Category]],'LCA Data'!$F$2:$F$169)</f>
        <v>0</v>
      </c>
      <c r="M453" s="79">
        <f>anneks[[#This Row],[kg-CO2 Eqv. per kg]]*anneks[[#This Row],[Eff. Mass (kg)]]</f>
        <v>0</v>
      </c>
    </row>
    <row r="454" spans="1:13">
      <c r="A454" s="10">
        <v>33020</v>
      </c>
      <c r="B454" s="24" t="s">
        <v>1515</v>
      </c>
      <c r="C454" s="22"/>
      <c r="D454" s="22"/>
      <c r="E454" s="78">
        <v>24</v>
      </c>
      <c r="F454" s="31" t="s">
        <v>639</v>
      </c>
      <c r="G454" s="156">
        <v>1</v>
      </c>
      <c r="H454" s="66">
        <f>anneks[[#This Row],[Count]]*anneks[[#This Row],[Conv. Fact.]]</f>
        <v>24</v>
      </c>
      <c r="I454" s="117">
        <v>259.64999999999998</v>
      </c>
      <c r="J454" s="75">
        <v>39083</v>
      </c>
      <c r="K454" s="75">
        <v>39447</v>
      </c>
      <c r="L454" s="7">
        <f>SUMIF('LCA Data'!$B$2:$B$169,"="&amp;anneks[[#This Row],[LCA Category]],'LCA Data'!$F$2:$F$169)</f>
        <v>0</v>
      </c>
      <c r="M454" s="79">
        <f>anneks[[#This Row],[kg-CO2 Eqv. per kg]]*anneks[[#This Row],[Eff. Mass (kg)]]</f>
        <v>0</v>
      </c>
    </row>
    <row r="455" spans="1:13">
      <c r="A455" s="63">
        <v>1.2</v>
      </c>
      <c r="B455" s="46" t="s">
        <v>73</v>
      </c>
      <c r="C455" s="46"/>
      <c r="D455" s="46"/>
      <c r="E455" s="78">
        <v>125</v>
      </c>
      <c r="F455" s="31" t="s">
        <v>655</v>
      </c>
      <c r="G455" s="158"/>
      <c r="H455" s="78">
        <f>anneks[[#This Row],[Count]]*anneks[[#This Row],[Conv. Fact.]]</f>
        <v>0</v>
      </c>
      <c r="I455" s="117">
        <v>257.5</v>
      </c>
      <c r="J455" s="75">
        <v>39083</v>
      </c>
      <c r="K455" s="75">
        <v>39447</v>
      </c>
      <c r="L455" s="7">
        <f>SUMIF('LCA Data'!$B$2:$B$169,"="&amp;anneks[[#This Row],[LCA Category]],'LCA Data'!$F$2:$F$169)</f>
        <v>0</v>
      </c>
      <c r="M455" s="49">
        <f>anneks[[#This Row],[kg-CO2 Eqv. per kg]]*anneks[[#This Row],[Eff. Mass (kg)]]</f>
        <v>0</v>
      </c>
    </row>
    <row r="456" spans="1:13">
      <c r="A456" s="10">
        <v>86613</v>
      </c>
      <c r="B456" s="24" t="s">
        <v>1805</v>
      </c>
      <c r="C456" s="22"/>
      <c r="D456" s="22"/>
      <c r="E456" s="78">
        <v>3</v>
      </c>
      <c r="F456" s="31" t="s">
        <v>639</v>
      </c>
      <c r="G456" s="156">
        <v>0.5</v>
      </c>
      <c r="H456" s="66">
        <f>anneks[[#This Row],[Count]]*anneks[[#This Row],[Conv. Fact.]]</f>
        <v>1.5</v>
      </c>
      <c r="I456" s="117">
        <v>256.39999999999998</v>
      </c>
      <c r="J456" s="75">
        <v>39083</v>
      </c>
      <c r="K456" s="75">
        <v>39447</v>
      </c>
      <c r="L456" s="7">
        <f>SUMIF('LCA Data'!$B$2:$B$169,"="&amp;anneks[[#This Row],[LCA Category]],'LCA Data'!$F$2:$F$169)</f>
        <v>0</v>
      </c>
      <c r="M456" s="79">
        <f>anneks[[#This Row],[kg-CO2 Eqv. per kg]]*anneks[[#This Row],[Eff. Mass (kg)]]</f>
        <v>0</v>
      </c>
    </row>
    <row r="457" spans="1:13">
      <c r="A457" s="10">
        <v>91103</v>
      </c>
      <c r="B457" s="24" t="s">
        <v>1838</v>
      </c>
      <c r="C457" s="22"/>
      <c r="D457" s="22"/>
      <c r="E457" s="78">
        <v>6</v>
      </c>
      <c r="F457" s="31" t="s">
        <v>643</v>
      </c>
      <c r="G457" s="156">
        <v>2.5</v>
      </c>
      <c r="H457" s="66">
        <f>anneks[[#This Row],[Count]]*anneks[[#This Row],[Conv. Fact.]]</f>
        <v>15</v>
      </c>
      <c r="I457" s="117">
        <v>255.82</v>
      </c>
      <c r="J457" s="75">
        <v>39083</v>
      </c>
      <c r="K457" s="75">
        <v>39447</v>
      </c>
      <c r="L457" s="7">
        <f>SUMIF('LCA Data'!$B$2:$B$169,"="&amp;anneks[[#This Row],[LCA Category]],'LCA Data'!$F$2:$F$169)</f>
        <v>0</v>
      </c>
      <c r="M457" s="79">
        <f>anneks[[#This Row],[kg-CO2 Eqv. per kg]]*anneks[[#This Row],[Eff. Mass (kg)]]</f>
        <v>0</v>
      </c>
    </row>
    <row r="458" spans="1:13">
      <c r="A458" s="22">
        <v>6050</v>
      </c>
      <c r="B458" s="24" t="s">
        <v>770</v>
      </c>
      <c r="C458" s="22"/>
      <c r="D458" s="22"/>
      <c r="E458" s="104">
        <v>6</v>
      </c>
      <c r="F458" s="27" t="s">
        <v>637</v>
      </c>
      <c r="G458" s="156">
        <v>1</v>
      </c>
      <c r="H458" s="66">
        <f>anneks[[#This Row],[Count]]*anneks[[#This Row],[Conv. Fact.]]</f>
        <v>6</v>
      </c>
      <c r="I458" s="116">
        <v>255</v>
      </c>
      <c r="J458" s="75">
        <v>39083</v>
      </c>
      <c r="K458" s="75">
        <v>39447</v>
      </c>
      <c r="L458" s="7">
        <f>SUMIF('LCA Data'!$B$2:$B$169,"="&amp;anneks[[#This Row],[LCA Category]],'LCA Data'!$F$2:$F$169)</f>
        <v>0</v>
      </c>
      <c r="M458" s="79">
        <f>anneks[[#This Row],[kg-CO2 Eqv. per kg]]*anneks[[#This Row],[Eff. Mass (kg)]]</f>
        <v>0</v>
      </c>
    </row>
    <row r="459" spans="1:13">
      <c r="A459" s="22">
        <v>8093</v>
      </c>
      <c r="B459" s="24" t="s">
        <v>819</v>
      </c>
      <c r="C459" s="22"/>
      <c r="D459" s="22"/>
      <c r="E459" s="104">
        <v>6</v>
      </c>
      <c r="F459" s="27" t="s">
        <v>637</v>
      </c>
      <c r="G459" s="156">
        <v>1</v>
      </c>
      <c r="H459" s="66">
        <f>anneks[[#This Row],[Count]]*anneks[[#This Row],[Conv. Fact.]]</f>
        <v>6</v>
      </c>
      <c r="I459" s="116">
        <v>255</v>
      </c>
      <c r="J459" s="75">
        <v>39083</v>
      </c>
      <c r="K459" s="75">
        <v>39447</v>
      </c>
      <c r="L459" s="7">
        <f>SUMIF('LCA Data'!$B$2:$B$169,"="&amp;anneks[[#This Row],[LCA Category]],'LCA Data'!$F$2:$F$169)</f>
        <v>0</v>
      </c>
      <c r="M459" s="79">
        <f>anneks[[#This Row],[kg-CO2 Eqv. per kg]]*anneks[[#This Row],[Eff. Mass (kg)]]</f>
        <v>0</v>
      </c>
    </row>
    <row r="460" spans="1:13">
      <c r="A460" s="63" t="s">
        <v>13</v>
      </c>
      <c r="B460" s="46" t="s">
        <v>86</v>
      </c>
      <c r="C460" s="46"/>
      <c r="D460" s="46"/>
      <c r="E460" s="78">
        <v>3</v>
      </c>
      <c r="F460" s="31" t="s">
        <v>660</v>
      </c>
      <c r="G460" s="158"/>
      <c r="H460" s="78">
        <f>anneks[[#This Row],[Count]]*anneks[[#This Row],[Conv. Fact.]]</f>
        <v>0</v>
      </c>
      <c r="I460" s="117">
        <v>255</v>
      </c>
      <c r="J460" s="75">
        <v>39083</v>
      </c>
      <c r="K460" s="75">
        <v>39447</v>
      </c>
      <c r="L460" s="7">
        <f>SUMIF('LCA Data'!$B$2:$B$169,"="&amp;anneks[[#This Row],[LCA Category]],'LCA Data'!$F$2:$F$169)</f>
        <v>0</v>
      </c>
      <c r="M460" s="49">
        <f>anneks[[#This Row],[kg-CO2 Eqv. per kg]]*anneks[[#This Row],[Eff. Mass (kg)]]</f>
        <v>0</v>
      </c>
    </row>
    <row r="461" spans="1:13">
      <c r="A461" s="10">
        <v>94052</v>
      </c>
      <c r="B461" s="24" t="s">
        <v>1904</v>
      </c>
      <c r="C461" s="22"/>
      <c r="D461" s="22"/>
      <c r="E461" s="78">
        <v>1</v>
      </c>
      <c r="F461" s="31" t="s">
        <v>638</v>
      </c>
      <c r="G461" s="156">
        <v>5</v>
      </c>
      <c r="H461" s="66">
        <f>anneks[[#This Row],[Count]]*anneks[[#This Row],[Conv. Fact.]]</f>
        <v>5</v>
      </c>
      <c r="I461" s="117">
        <v>252.19</v>
      </c>
      <c r="J461" s="75">
        <v>39083</v>
      </c>
      <c r="K461" s="75">
        <v>39447</v>
      </c>
      <c r="L461" s="7">
        <f>SUMIF('LCA Data'!$B$2:$B$169,"="&amp;anneks[[#This Row],[LCA Category]],'LCA Data'!$F$2:$F$169)</f>
        <v>0</v>
      </c>
      <c r="M461" s="79">
        <f>anneks[[#This Row],[kg-CO2 Eqv. per kg]]*anneks[[#This Row],[Eff. Mass (kg)]]</f>
        <v>0</v>
      </c>
    </row>
    <row r="462" spans="1:13">
      <c r="A462" s="22">
        <v>1120</v>
      </c>
      <c r="B462" s="22" t="s">
        <v>160</v>
      </c>
      <c r="C462" s="22"/>
      <c r="D462" s="22"/>
      <c r="E462" s="66">
        <v>2</v>
      </c>
      <c r="F462" s="65" t="s">
        <v>667</v>
      </c>
      <c r="G462" s="156">
        <v>0.96</v>
      </c>
      <c r="H462" s="66">
        <f>anneks[[#This Row],[Count]]*anneks[[#This Row],[Conv. Fact.]]</f>
        <v>1.92</v>
      </c>
      <c r="I462" s="120">
        <v>250</v>
      </c>
      <c r="J462" s="75">
        <v>39083</v>
      </c>
      <c r="K462" s="75">
        <v>39447</v>
      </c>
      <c r="L462" s="7">
        <f>SUMIF('LCA Data'!$B$2:$B$169,"="&amp;anneks[[#This Row],[LCA Category]],'LCA Data'!$F$2:$F$169)</f>
        <v>0</v>
      </c>
      <c r="M462" s="79">
        <f>anneks[[#This Row],[kg-CO2 Eqv. per kg]]*anneks[[#This Row],[Eff. Mass (kg)]]</f>
        <v>0</v>
      </c>
    </row>
    <row r="463" spans="1:13">
      <c r="A463" s="10">
        <v>13059</v>
      </c>
      <c r="B463" s="24" t="s">
        <v>1426</v>
      </c>
      <c r="C463" s="22"/>
      <c r="D463" s="22"/>
      <c r="E463" s="78">
        <v>3</v>
      </c>
      <c r="F463" s="31" t="s">
        <v>631</v>
      </c>
      <c r="G463" s="156">
        <v>2.1</v>
      </c>
      <c r="H463" s="66">
        <f>anneks[[#This Row],[Count]]*anneks[[#This Row],[Conv. Fact.]]</f>
        <v>6.3000000000000007</v>
      </c>
      <c r="I463" s="117">
        <v>246.46</v>
      </c>
      <c r="J463" s="75">
        <v>39083</v>
      </c>
      <c r="K463" s="75">
        <v>39447</v>
      </c>
      <c r="L463" s="7">
        <f>SUMIF('LCA Data'!$B$2:$B$169,"="&amp;anneks[[#This Row],[LCA Category]],'LCA Data'!$F$2:$F$169)</f>
        <v>0</v>
      </c>
      <c r="M463" s="79">
        <f>anneks[[#This Row],[kg-CO2 Eqv. per kg]]*anneks[[#This Row],[Eff. Mass (kg)]]</f>
        <v>0</v>
      </c>
    </row>
    <row r="464" spans="1:13">
      <c r="A464" s="10">
        <v>13079</v>
      </c>
      <c r="B464" s="24" t="s">
        <v>1429</v>
      </c>
      <c r="C464" s="22"/>
      <c r="D464" s="22"/>
      <c r="E464" s="78">
        <v>3</v>
      </c>
      <c r="F464" s="31" t="s">
        <v>631</v>
      </c>
      <c r="G464" s="156"/>
      <c r="H464" s="66">
        <f>anneks[[#This Row],[Count]]*anneks[[#This Row],[Conv. Fact.]]</f>
        <v>0</v>
      </c>
      <c r="I464" s="117">
        <v>246.46</v>
      </c>
      <c r="J464" s="75">
        <v>39083</v>
      </c>
      <c r="K464" s="75">
        <v>39447</v>
      </c>
      <c r="L464" s="7">
        <f>SUMIF('LCA Data'!$B$2:$B$169,"="&amp;anneks[[#This Row],[LCA Category]],'LCA Data'!$F$2:$F$169)</f>
        <v>0</v>
      </c>
      <c r="M464" s="79">
        <f>anneks[[#This Row],[kg-CO2 Eqv. per kg]]*anneks[[#This Row],[Eff. Mass (kg)]]</f>
        <v>0</v>
      </c>
    </row>
    <row r="465" spans="1:13">
      <c r="A465" s="10">
        <v>86530</v>
      </c>
      <c r="B465" s="24" t="s">
        <v>1797</v>
      </c>
      <c r="C465" s="22"/>
      <c r="D465" s="22"/>
      <c r="E465" s="78">
        <v>3</v>
      </c>
      <c r="F465" s="31" t="s">
        <v>639</v>
      </c>
      <c r="G465" s="156">
        <v>1</v>
      </c>
      <c r="H465" s="66">
        <f>anneks[[#This Row],[Count]]*anneks[[#This Row],[Conv. Fact.]]</f>
        <v>3</v>
      </c>
      <c r="I465" s="117">
        <v>246.45</v>
      </c>
      <c r="J465" s="75">
        <v>39083</v>
      </c>
      <c r="K465" s="75">
        <v>39447</v>
      </c>
      <c r="L465" s="7">
        <f>SUMIF('LCA Data'!$B$2:$B$169,"="&amp;anneks[[#This Row],[LCA Category]],'LCA Data'!$F$2:$F$169)</f>
        <v>0</v>
      </c>
      <c r="M465" s="79">
        <f>anneks[[#This Row],[kg-CO2 Eqv. per kg]]*anneks[[#This Row],[Eff. Mass (kg)]]</f>
        <v>0</v>
      </c>
    </row>
    <row r="466" spans="1:13">
      <c r="A466" s="63">
        <v>358.2</v>
      </c>
      <c r="B466" s="46" t="s">
        <v>691</v>
      </c>
      <c r="C466" s="46"/>
      <c r="D466" s="46"/>
      <c r="E466" s="78">
        <v>21</v>
      </c>
      <c r="F466" s="31" t="s">
        <v>657</v>
      </c>
      <c r="G466" s="158"/>
      <c r="H466" s="78">
        <f>anneks[[#This Row],[Count]]*anneks[[#This Row],[Conv. Fact.]]</f>
        <v>0</v>
      </c>
      <c r="I466" s="117">
        <v>246</v>
      </c>
      <c r="J466" s="75">
        <v>39083</v>
      </c>
      <c r="K466" s="75">
        <v>39447</v>
      </c>
      <c r="L466" s="7">
        <f>SUMIF('LCA Data'!$B$2:$B$169,"="&amp;anneks[[#This Row],[LCA Category]],'LCA Data'!$F$2:$F$169)</f>
        <v>0</v>
      </c>
      <c r="M466" s="49">
        <f>anneks[[#This Row],[kg-CO2 Eqv. per kg]]*anneks[[#This Row],[Eff. Mass (kg)]]</f>
        <v>0</v>
      </c>
    </row>
    <row r="467" spans="1:13">
      <c r="A467" s="10">
        <v>34060</v>
      </c>
      <c r="B467" s="24" t="s">
        <v>1521</v>
      </c>
      <c r="C467" s="22"/>
      <c r="D467" s="22"/>
      <c r="E467" s="78">
        <v>18</v>
      </c>
      <c r="F467" s="31" t="s">
        <v>639</v>
      </c>
      <c r="G467" s="156">
        <v>0.82</v>
      </c>
      <c r="H467" s="66">
        <f>anneks[[#This Row],[Count]]*anneks[[#This Row],[Conv. Fact.]]</f>
        <v>14.76</v>
      </c>
      <c r="I467" s="117">
        <v>245.31</v>
      </c>
      <c r="J467" s="75">
        <v>39083</v>
      </c>
      <c r="K467" s="75">
        <v>39447</v>
      </c>
      <c r="L467" s="7">
        <f>SUMIF('LCA Data'!$B$2:$B$169,"="&amp;anneks[[#This Row],[LCA Category]],'LCA Data'!$F$2:$F$169)</f>
        <v>0</v>
      </c>
      <c r="M467" s="79">
        <f>anneks[[#This Row],[kg-CO2 Eqv. per kg]]*anneks[[#This Row],[Eff. Mass (kg)]]</f>
        <v>0</v>
      </c>
    </row>
    <row r="468" spans="1:13">
      <c r="A468" s="10">
        <v>19147</v>
      </c>
      <c r="B468" s="24" t="s">
        <v>1480</v>
      </c>
      <c r="C468" s="22"/>
      <c r="D468" s="22"/>
      <c r="E468" s="78">
        <v>12</v>
      </c>
      <c r="F468" s="31" t="s">
        <v>647</v>
      </c>
      <c r="G468" s="156"/>
      <c r="H468" s="66">
        <f>anneks[[#This Row],[Count]]*anneks[[#This Row],[Conv. Fact.]]</f>
        <v>0</v>
      </c>
      <c r="I468" s="117">
        <v>244.8</v>
      </c>
      <c r="J468" s="75">
        <v>39083</v>
      </c>
      <c r="K468" s="75">
        <v>39447</v>
      </c>
      <c r="L468" s="7">
        <f>SUMIF('LCA Data'!$B$2:$B$169,"="&amp;anneks[[#This Row],[LCA Category]],'LCA Data'!$F$2:$F$169)</f>
        <v>0</v>
      </c>
      <c r="M468" s="79">
        <f>anneks[[#This Row],[kg-CO2 Eqv. per kg]]*anneks[[#This Row],[Eff. Mass (kg)]]</f>
        <v>0</v>
      </c>
    </row>
    <row r="469" spans="1:13">
      <c r="A469" s="10" t="s">
        <v>1391</v>
      </c>
      <c r="B469" s="24" t="s">
        <v>1982</v>
      </c>
      <c r="C469" s="22"/>
      <c r="D469" s="22"/>
      <c r="E469" s="78">
        <v>1</v>
      </c>
      <c r="F469" s="31" t="s">
        <v>638</v>
      </c>
      <c r="G469" s="156"/>
      <c r="H469" s="66">
        <f>anneks[[#This Row],[Count]]*anneks[[#This Row],[Conv. Fact.]]</f>
        <v>0</v>
      </c>
      <c r="I469" s="117">
        <v>244.65</v>
      </c>
      <c r="J469" s="75">
        <v>39083</v>
      </c>
      <c r="K469" s="75">
        <v>39447</v>
      </c>
      <c r="L469" s="7">
        <f>SUMIF('LCA Data'!$B$2:$B$169,"="&amp;anneks[[#This Row],[LCA Category]],'LCA Data'!$F$2:$F$169)</f>
        <v>0</v>
      </c>
      <c r="M469" s="79">
        <f>anneks[[#This Row],[kg-CO2 Eqv. per kg]]*anneks[[#This Row],[Eff. Mass (kg)]]</f>
        <v>0</v>
      </c>
    </row>
    <row r="470" spans="1:13">
      <c r="A470" s="10">
        <v>57490</v>
      </c>
      <c r="B470" s="24" t="s">
        <v>1626</v>
      </c>
      <c r="C470" s="22"/>
      <c r="D470" s="22"/>
      <c r="E470" s="78">
        <v>2</v>
      </c>
      <c r="F470" s="31" t="s">
        <v>640</v>
      </c>
      <c r="G470" s="156">
        <v>1</v>
      </c>
      <c r="H470" s="66">
        <f>anneks[[#This Row],[Count]]*anneks[[#This Row],[Conv. Fact.]]</f>
        <v>2</v>
      </c>
      <c r="I470" s="117">
        <v>244.46</v>
      </c>
      <c r="J470" s="75">
        <v>39083</v>
      </c>
      <c r="K470" s="75">
        <v>39447</v>
      </c>
      <c r="L470" s="7">
        <f>SUMIF('LCA Data'!$B$2:$B$169,"="&amp;anneks[[#This Row],[LCA Category]],'LCA Data'!$F$2:$F$169)</f>
        <v>0</v>
      </c>
      <c r="M470" s="79">
        <f>anneks[[#This Row],[kg-CO2 Eqv. per kg]]*anneks[[#This Row],[Eff. Mass (kg)]]</f>
        <v>0</v>
      </c>
    </row>
    <row r="471" spans="1:13">
      <c r="A471" s="10">
        <v>97274</v>
      </c>
      <c r="B471" s="24" t="s">
        <v>1957</v>
      </c>
      <c r="C471" s="22"/>
      <c r="D471" s="22"/>
      <c r="E471" s="78">
        <v>1</v>
      </c>
      <c r="F471" s="31" t="s">
        <v>634</v>
      </c>
      <c r="G471" s="156"/>
      <c r="H471" s="66">
        <f>anneks[[#This Row],[Count]]*anneks[[#This Row],[Conv. Fact.]]</f>
        <v>0</v>
      </c>
      <c r="I471" s="117">
        <v>241.1</v>
      </c>
      <c r="J471" s="75">
        <v>39083</v>
      </c>
      <c r="K471" s="75">
        <v>39447</v>
      </c>
      <c r="L471" s="7">
        <f>SUMIF('LCA Data'!$B$2:$B$169,"="&amp;anneks[[#This Row],[LCA Category]],'LCA Data'!$F$2:$F$169)</f>
        <v>0</v>
      </c>
      <c r="M471" s="79">
        <f>anneks[[#This Row],[kg-CO2 Eqv. per kg]]*anneks[[#This Row],[Eff. Mass (kg)]]</f>
        <v>0</v>
      </c>
    </row>
    <row r="472" spans="1:13">
      <c r="A472" s="63">
        <v>61.2</v>
      </c>
      <c r="B472" s="46" t="s">
        <v>699</v>
      </c>
      <c r="C472" s="46"/>
      <c r="D472" s="46"/>
      <c r="E472" s="78">
        <v>19</v>
      </c>
      <c r="F472" s="31" t="s">
        <v>655</v>
      </c>
      <c r="G472" s="158"/>
      <c r="H472" s="78">
        <f>anneks[[#This Row],[Count]]*anneks[[#This Row],[Conv. Fact.]]</f>
        <v>0</v>
      </c>
      <c r="I472" s="117">
        <v>241</v>
      </c>
      <c r="J472" s="75">
        <v>39083</v>
      </c>
      <c r="K472" s="75">
        <v>39447</v>
      </c>
      <c r="L472" s="7">
        <f>SUMIF('LCA Data'!$B$2:$B$169,"="&amp;anneks[[#This Row],[LCA Category]],'LCA Data'!$F$2:$F$169)</f>
        <v>0</v>
      </c>
      <c r="M472" s="49">
        <f>anneks[[#This Row],[kg-CO2 Eqv. per kg]]*anneks[[#This Row],[Eff. Mass (kg)]]</f>
        <v>0</v>
      </c>
    </row>
    <row r="473" spans="1:13">
      <c r="A473" s="10">
        <v>89204</v>
      </c>
      <c r="B473" s="24" t="s">
        <v>1814</v>
      </c>
      <c r="C473" s="22"/>
      <c r="D473" s="22"/>
      <c r="E473" s="78">
        <v>1</v>
      </c>
      <c r="F473" s="31" t="s">
        <v>638</v>
      </c>
      <c r="G473" s="156"/>
      <c r="H473" s="66">
        <f>anneks[[#This Row],[Count]]*anneks[[#This Row],[Conv. Fact.]]</f>
        <v>0</v>
      </c>
      <c r="I473" s="117">
        <v>240.55</v>
      </c>
      <c r="J473" s="75">
        <v>39083</v>
      </c>
      <c r="K473" s="75">
        <v>39447</v>
      </c>
      <c r="L473" s="7">
        <f>SUMIF('LCA Data'!$B$2:$B$169,"="&amp;anneks[[#This Row],[LCA Category]],'LCA Data'!$F$2:$F$169)</f>
        <v>0</v>
      </c>
      <c r="M473" s="79">
        <f>anneks[[#This Row],[kg-CO2 Eqv. per kg]]*anneks[[#This Row],[Eff. Mass (kg)]]</f>
        <v>0</v>
      </c>
    </row>
    <row r="474" spans="1:13">
      <c r="A474" s="10">
        <v>97758</v>
      </c>
      <c r="B474" s="24" t="s">
        <v>1958</v>
      </c>
      <c r="C474" s="22"/>
      <c r="D474" s="22"/>
      <c r="E474" s="78">
        <v>1</v>
      </c>
      <c r="F474" s="31" t="s">
        <v>638</v>
      </c>
      <c r="G474" s="156"/>
      <c r="H474" s="66">
        <f>anneks[[#This Row],[Count]]*anneks[[#This Row],[Conv. Fact.]]</f>
        <v>0</v>
      </c>
      <c r="I474" s="117">
        <v>240.21</v>
      </c>
      <c r="J474" s="75">
        <v>39083</v>
      </c>
      <c r="K474" s="75">
        <v>39447</v>
      </c>
      <c r="L474" s="7">
        <f>SUMIF('LCA Data'!$B$2:$B$169,"="&amp;anneks[[#This Row],[LCA Category]],'LCA Data'!$F$2:$F$169)</f>
        <v>0</v>
      </c>
      <c r="M474" s="79">
        <f>anneks[[#This Row],[kg-CO2 Eqv. per kg]]*anneks[[#This Row],[Eff. Mass (kg)]]</f>
        <v>0</v>
      </c>
    </row>
    <row r="475" spans="1:13">
      <c r="A475" s="10">
        <v>18361</v>
      </c>
      <c r="B475" s="24" t="s">
        <v>1476</v>
      </c>
      <c r="C475" s="22"/>
      <c r="D475" s="22"/>
      <c r="E475" s="78">
        <v>2</v>
      </c>
      <c r="F475" s="31" t="s">
        <v>631</v>
      </c>
      <c r="G475" s="156">
        <v>0.95</v>
      </c>
      <c r="H475" s="66">
        <f>anneks[[#This Row],[Count]]*anneks[[#This Row],[Conv. Fact.]]</f>
        <v>1.9</v>
      </c>
      <c r="I475" s="117">
        <v>240.2</v>
      </c>
      <c r="J475" s="75">
        <v>39083</v>
      </c>
      <c r="K475" s="75">
        <v>39447</v>
      </c>
      <c r="L475" s="7">
        <f>SUMIF('LCA Data'!$B$2:$B$169,"="&amp;anneks[[#This Row],[LCA Category]],'LCA Data'!$F$2:$F$169)</f>
        <v>0</v>
      </c>
      <c r="M475" s="79">
        <f>anneks[[#This Row],[kg-CO2 Eqv. per kg]]*anneks[[#This Row],[Eff. Mass (kg)]]</f>
        <v>0</v>
      </c>
    </row>
    <row r="476" spans="1:13">
      <c r="A476" s="10">
        <v>33111</v>
      </c>
      <c r="B476" s="24" t="s">
        <v>1518</v>
      </c>
      <c r="C476" s="22"/>
      <c r="D476" s="22"/>
      <c r="E476" s="78">
        <v>7</v>
      </c>
      <c r="F476" s="31" t="s">
        <v>639</v>
      </c>
      <c r="G476" s="156">
        <v>3</v>
      </c>
      <c r="H476" s="66">
        <f>anneks[[#This Row],[Count]]*anneks[[#This Row],[Conv. Fact.]]</f>
        <v>21</v>
      </c>
      <c r="I476" s="117">
        <v>236.12</v>
      </c>
      <c r="J476" s="75">
        <v>39083</v>
      </c>
      <c r="K476" s="75">
        <v>39447</v>
      </c>
      <c r="L476" s="7">
        <f>SUMIF('LCA Data'!$B$2:$B$169,"="&amp;anneks[[#This Row],[LCA Category]],'LCA Data'!$F$2:$F$169)</f>
        <v>0</v>
      </c>
      <c r="M476" s="79">
        <f>anneks[[#This Row],[kg-CO2 Eqv. per kg]]*anneks[[#This Row],[Eff. Mass (kg)]]</f>
        <v>0</v>
      </c>
    </row>
    <row r="477" spans="1:13">
      <c r="A477" s="10">
        <v>10290</v>
      </c>
      <c r="B477" s="24" t="s">
        <v>1413</v>
      </c>
      <c r="C477" s="22"/>
      <c r="D477" s="22"/>
      <c r="E477" s="78">
        <v>48</v>
      </c>
      <c r="F477" s="31" t="s">
        <v>2008</v>
      </c>
      <c r="G477" s="156">
        <v>0.15</v>
      </c>
      <c r="H477" s="66">
        <f>anneks[[#This Row],[Count]]*anneks[[#This Row],[Conv. Fact.]]</f>
        <v>7.1999999999999993</v>
      </c>
      <c r="I477" s="117">
        <v>236.03</v>
      </c>
      <c r="J477" s="75">
        <v>39083</v>
      </c>
      <c r="K477" s="75">
        <v>39447</v>
      </c>
      <c r="L477" s="7">
        <f>SUMIF('LCA Data'!$B$2:$B$169,"="&amp;anneks[[#This Row],[LCA Category]],'LCA Data'!$F$2:$F$169)</f>
        <v>0</v>
      </c>
      <c r="M477" s="79">
        <f>anneks[[#This Row],[kg-CO2 Eqv. per kg]]*anneks[[#This Row],[Eff. Mass (kg)]]</f>
        <v>0</v>
      </c>
    </row>
    <row r="478" spans="1:13">
      <c r="A478" s="10">
        <v>98864</v>
      </c>
      <c r="B478" s="24" t="s">
        <v>1972</v>
      </c>
      <c r="C478" s="22"/>
      <c r="D478" s="22"/>
      <c r="E478" s="78">
        <v>1</v>
      </c>
      <c r="F478" s="31" t="s">
        <v>636</v>
      </c>
      <c r="G478" s="156"/>
      <c r="H478" s="66">
        <f>anneks[[#This Row],[Count]]*anneks[[#This Row],[Conv. Fact.]]</f>
        <v>0</v>
      </c>
      <c r="I478" s="117">
        <v>235.38</v>
      </c>
      <c r="J478" s="75">
        <v>39083</v>
      </c>
      <c r="K478" s="75">
        <v>39447</v>
      </c>
      <c r="L478" s="7">
        <f>SUMIF('LCA Data'!$B$2:$B$169,"="&amp;anneks[[#This Row],[LCA Category]],'LCA Data'!$F$2:$F$169)</f>
        <v>0</v>
      </c>
      <c r="M478" s="79">
        <f>anneks[[#This Row],[kg-CO2 Eqv. per kg]]*anneks[[#This Row],[Eff. Mass (kg)]]</f>
        <v>0</v>
      </c>
    </row>
    <row r="479" spans="1:13">
      <c r="A479" s="63">
        <v>58.2</v>
      </c>
      <c r="B479" s="46" t="s">
        <v>696</v>
      </c>
      <c r="C479" s="46"/>
      <c r="D479" s="46"/>
      <c r="E479" s="78">
        <v>19</v>
      </c>
      <c r="F479" s="31" t="s">
        <v>655</v>
      </c>
      <c r="G479" s="158"/>
      <c r="H479" s="78">
        <f>anneks[[#This Row],[Count]]*anneks[[#This Row],[Conv. Fact.]]</f>
        <v>0</v>
      </c>
      <c r="I479" s="117">
        <v>235</v>
      </c>
      <c r="J479" s="75">
        <v>39083</v>
      </c>
      <c r="K479" s="75">
        <v>39447</v>
      </c>
      <c r="L479" s="7">
        <f>SUMIF('LCA Data'!$B$2:$B$169,"="&amp;anneks[[#This Row],[LCA Category]],'LCA Data'!$F$2:$F$169)</f>
        <v>0</v>
      </c>
      <c r="M479" s="49">
        <f>anneks[[#This Row],[kg-CO2 Eqv. per kg]]*anneks[[#This Row],[Eff. Mass (kg)]]</f>
        <v>0</v>
      </c>
    </row>
    <row r="480" spans="1:13">
      <c r="A480" s="10">
        <v>33015</v>
      </c>
      <c r="B480" s="24" t="s">
        <v>1514</v>
      </c>
      <c r="C480" s="22"/>
      <c r="D480" s="22"/>
      <c r="E480" s="78">
        <v>8</v>
      </c>
      <c r="F480" s="31" t="s">
        <v>639</v>
      </c>
      <c r="G480" s="156">
        <v>3</v>
      </c>
      <c r="H480" s="66">
        <f>anneks[[#This Row],[Count]]*anneks[[#This Row],[Conv. Fact.]]</f>
        <v>24</v>
      </c>
      <c r="I480" s="117">
        <v>234.63</v>
      </c>
      <c r="J480" s="75">
        <v>39083</v>
      </c>
      <c r="K480" s="75">
        <v>39447</v>
      </c>
      <c r="L480" s="7">
        <f>SUMIF('LCA Data'!$B$2:$B$169,"="&amp;anneks[[#This Row],[LCA Category]],'LCA Data'!$F$2:$F$169)</f>
        <v>0</v>
      </c>
      <c r="M480" s="79">
        <f>anneks[[#This Row],[kg-CO2 Eqv. per kg]]*anneks[[#This Row],[Eff. Mass (kg)]]</f>
        <v>0</v>
      </c>
    </row>
    <row r="481" spans="1:13">
      <c r="A481" s="10">
        <v>13145</v>
      </c>
      <c r="B481" s="24" t="s">
        <v>1433</v>
      </c>
      <c r="C481" s="22"/>
      <c r="D481" s="22"/>
      <c r="E481" s="78">
        <v>3</v>
      </c>
      <c r="F481" s="31" t="s">
        <v>631</v>
      </c>
      <c r="G481" s="156">
        <v>2.1</v>
      </c>
      <c r="H481" s="66">
        <f>anneks[[#This Row],[Count]]*anneks[[#This Row],[Conv. Fact.]]</f>
        <v>6.3000000000000007</v>
      </c>
      <c r="I481" s="117">
        <v>234.6</v>
      </c>
      <c r="J481" s="75">
        <v>39083</v>
      </c>
      <c r="K481" s="75">
        <v>39447</v>
      </c>
      <c r="L481" s="7">
        <f>SUMIF('LCA Data'!$B$2:$B$169,"="&amp;anneks[[#This Row],[LCA Category]],'LCA Data'!$F$2:$F$169)</f>
        <v>0</v>
      </c>
      <c r="M481" s="79">
        <f>anneks[[#This Row],[kg-CO2 Eqv. per kg]]*anneks[[#This Row],[Eff. Mass (kg)]]</f>
        <v>0</v>
      </c>
    </row>
    <row r="482" spans="1:13">
      <c r="A482" s="10">
        <v>75104</v>
      </c>
      <c r="B482" s="24" t="s">
        <v>1736</v>
      </c>
      <c r="C482" s="22"/>
      <c r="D482" s="22"/>
      <c r="E482" s="78">
        <v>1</v>
      </c>
      <c r="F482" s="31" t="s">
        <v>638</v>
      </c>
      <c r="G482" s="156">
        <v>3</v>
      </c>
      <c r="H482" s="66">
        <f>anneks[[#This Row],[Count]]*anneks[[#This Row],[Conv. Fact.]]</f>
        <v>3</v>
      </c>
      <c r="I482" s="117">
        <v>232.3</v>
      </c>
      <c r="J482" s="75">
        <v>39083</v>
      </c>
      <c r="K482" s="75">
        <v>39447</v>
      </c>
      <c r="L482" s="7">
        <f>SUMIF('LCA Data'!$B$2:$B$169,"="&amp;anneks[[#This Row],[LCA Category]],'LCA Data'!$F$2:$F$169)</f>
        <v>0</v>
      </c>
      <c r="M482" s="79">
        <f>anneks[[#This Row],[kg-CO2 Eqv. per kg]]*anneks[[#This Row],[Eff. Mass (kg)]]</f>
        <v>0</v>
      </c>
    </row>
    <row r="483" spans="1:13">
      <c r="A483" s="10">
        <v>90997</v>
      </c>
      <c r="B483" s="24" t="s">
        <v>1827</v>
      </c>
      <c r="C483" s="22"/>
      <c r="D483" s="22"/>
      <c r="E483" s="78">
        <v>1</v>
      </c>
      <c r="F483" s="31" t="s">
        <v>638</v>
      </c>
      <c r="G483" s="156">
        <v>5</v>
      </c>
      <c r="H483" s="66">
        <f>anneks[[#This Row],[Count]]*anneks[[#This Row],[Conv. Fact.]]</f>
        <v>5</v>
      </c>
      <c r="I483" s="117">
        <v>230.9</v>
      </c>
      <c r="J483" s="75">
        <v>39083</v>
      </c>
      <c r="K483" s="75">
        <v>39447</v>
      </c>
      <c r="L483" s="7">
        <f>SUMIF('LCA Data'!$B$2:$B$169,"="&amp;anneks[[#This Row],[LCA Category]],'LCA Data'!$F$2:$F$169)</f>
        <v>0</v>
      </c>
      <c r="M483" s="79">
        <f>anneks[[#This Row],[kg-CO2 Eqv. per kg]]*anneks[[#This Row],[Eff. Mass (kg)]]</f>
        <v>0</v>
      </c>
    </row>
    <row r="484" spans="1:13">
      <c r="A484" s="10">
        <v>95159</v>
      </c>
      <c r="B484" s="24" t="s">
        <v>1931</v>
      </c>
      <c r="C484" s="22"/>
      <c r="D484" s="22"/>
      <c r="E484" s="78">
        <v>1</v>
      </c>
      <c r="F484" s="31" t="s">
        <v>638</v>
      </c>
      <c r="G484" s="156">
        <v>5.0049999999999999</v>
      </c>
      <c r="H484" s="66">
        <f>anneks[[#This Row],[Count]]*anneks[[#This Row],[Conv. Fact.]]</f>
        <v>5.0049999999999999</v>
      </c>
      <c r="I484" s="117">
        <v>229.97</v>
      </c>
      <c r="J484" s="75">
        <v>39083</v>
      </c>
      <c r="K484" s="75">
        <v>39447</v>
      </c>
      <c r="L484" s="7">
        <f>SUMIF('LCA Data'!$B$2:$B$169,"="&amp;anneks[[#This Row],[LCA Category]],'LCA Data'!$F$2:$F$169)</f>
        <v>0</v>
      </c>
      <c r="M484" s="79">
        <f>anneks[[#This Row],[kg-CO2 Eqv. per kg]]*anneks[[#This Row],[Eff. Mass (kg)]]</f>
        <v>0</v>
      </c>
    </row>
    <row r="485" spans="1:13">
      <c r="A485" s="10">
        <v>13404</v>
      </c>
      <c r="B485" s="24" t="s">
        <v>1437</v>
      </c>
      <c r="C485" s="22"/>
      <c r="D485" s="22"/>
      <c r="E485" s="78">
        <v>3</v>
      </c>
      <c r="F485" s="31" t="s">
        <v>635</v>
      </c>
      <c r="G485" s="156">
        <v>2.5</v>
      </c>
      <c r="H485" s="66">
        <f>anneks[[#This Row],[Count]]*anneks[[#This Row],[Conv. Fact.]]</f>
        <v>7.5</v>
      </c>
      <c r="I485" s="117">
        <v>229.37</v>
      </c>
      <c r="J485" s="75">
        <v>39083</v>
      </c>
      <c r="K485" s="75">
        <v>39447</v>
      </c>
      <c r="L485" s="7">
        <f>SUMIF('LCA Data'!$B$2:$B$169,"="&amp;anneks[[#This Row],[LCA Category]],'LCA Data'!$F$2:$F$169)</f>
        <v>0</v>
      </c>
      <c r="M485" s="79">
        <f>anneks[[#This Row],[kg-CO2 Eqv. per kg]]*anneks[[#This Row],[Eff. Mass (kg)]]</f>
        <v>0</v>
      </c>
    </row>
    <row r="486" spans="1:13">
      <c r="A486" s="10">
        <v>94138</v>
      </c>
      <c r="B486" s="24" t="s">
        <v>1909</v>
      </c>
      <c r="C486" s="22"/>
      <c r="D486" s="22"/>
      <c r="E486" s="78">
        <v>2</v>
      </c>
      <c r="F486" s="31" t="s">
        <v>638</v>
      </c>
      <c r="G486" s="156">
        <v>3</v>
      </c>
      <c r="H486" s="66">
        <f>anneks[[#This Row],[Count]]*anneks[[#This Row],[Conv. Fact.]]</f>
        <v>6</v>
      </c>
      <c r="I486" s="117">
        <v>228.98</v>
      </c>
      <c r="J486" s="75">
        <v>39083</v>
      </c>
      <c r="K486" s="75">
        <v>39447</v>
      </c>
      <c r="L486" s="7">
        <f>SUMIF('LCA Data'!$B$2:$B$169,"="&amp;anneks[[#This Row],[LCA Category]],'LCA Data'!$F$2:$F$169)</f>
        <v>0</v>
      </c>
      <c r="M486" s="79">
        <f>anneks[[#This Row],[kg-CO2 Eqv. per kg]]*anneks[[#This Row],[Eff. Mass (kg)]]</f>
        <v>0</v>
      </c>
    </row>
    <row r="487" spans="1:13">
      <c r="A487" s="22">
        <v>8285</v>
      </c>
      <c r="B487" s="24" t="s">
        <v>910</v>
      </c>
      <c r="C487" s="22"/>
      <c r="D487" s="22"/>
      <c r="E487" s="104">
        <v>6.1</v>
      </c>
      <c r="F487" s="27" t="s">
        <v>637</v>
      </c>
      <c r="G487" s="156">
        <v>1</v>
      </c>
      <c r="H487" s="66">
        <f>anneks[[#This Row],[Count]]*anneks[[#This Row],[Conv. Fact.]]</f>
        <v>6.1</v>
      </c>
      <c r="I487" s="116">
        <v>228.75</v>
      </c>
      <c r="J487" s="75">
        <v>39083</v>
      </c>
      <c r="K487" s="75">
        <v>39447</v>
      </c>
      <c r="L487" s="7">
        <f>SUMIF('LCA Data'!$B$2:$B$169,"="&amp;anneks[[#This Row],[LCA Category]],'LCA Data'!$F$2:$F$169)</f>
        <v>0</v>
      </c>
      <c r="M487" s="79">
        <f>anneks[[#This Row],[kg-CO2 Eqv. per kg]]*anneks[[#This Row],[Eff. Mass (kg)]]</f>
        <v>0</v>
      </c>
    </row>
    <row r="488" spans="1:13">
      <c r="A488" s="10">
        <v>71070</v>
      </c>
      <c r="B488" s="24" t="s">
        <v>1709</v>
      </c>
      <c r="C488" s="22"/>
      <c r="D488" s="22"/>
      <c r="E488" s="78">
        <v>2</v>
      </c>
      <c r="F488" s="31" t="s">
        <v>638</v>
      </c>
      <c r="G488" s="156">
        <v>7.5</v>
      </c>
      <c r="H488" s="66">
        <f>anneks[[#This Row],[Count]]*anneks[[#This Row],[Conv. Fact.]]</f>
        <v>15</v>
      </c>
      <c r="I488" s="117">
        <v>224.82</v>
      </c>
      <c r="J488" s="75">
        <v>39083</v>
      </c>
      <c r="K488" s="75">
        <v>39447</v>
      </c>
      <c r="L488" s="7">
        <f>SUMIF('LCA Data'!$B$2:$B$169,"="&amp;anneks[[#This Row],[LCA Category]],'LCA Data'!$F$2:$F$169)</f>
        <v>0</v>
      </c>
      <c r="M488" s="79">
        <f>anneks[[#This Row],[kg-CO2 Eqv. per kg]]*anneks[[#This Row],[Eff. Mass (kg)]]</f>
        <v>0</v>
      </c>
    </row>
    <row r="489" spans="1:13">
      <c r="A489" s="10">
        <v>53068</v>
      </c>
      <c r="B489" s="24" t="s">
        <v>1576</v>
      </c>
      <c r="C489" s="22"/>
      <c r="D489" s="22"/>
      <c r="E489" s="78">
        <v>2</v>
      </c>
      <c r="F489" s="31" t="s">
        <v>635</v>
      </c>
      <c r="G489" s="156">
        <v>2</v>
      </c>
      <c r="H489" s="66">
        <f>anneks[[#This Row],[Count]]*anneks[[#This Row],[Conv. Fact.]]</f>
        <v>4</v>
      </c>
      <c r="I489" s="117">
        <v>224.06</v>
      </c>
      <c r="J489" s="75">
        <v>39083</v>
      </c>
      <c r="K489" s="75">
        <v>39447</v>
      </c>
      <c r="L489" s="7">
        <f>SUMIF('LCA Data'!$B$2:$B$169,"="&amp;anneks[[#This Row],[LCA Category]],'LCA Data'!$F$2:$F$169)</f>
        <v>0</v>
      </c>
      <c r="M489" s="79">
        <f>anneks[[#This Row],[kg-CO2 Eqv. per kg]]*anneks[[#This Row],[Eff. Mass (kg)]]</f>
        <v>0</v>
      </c>
    </row>
    <row r="490" spans="1:13">
      <c r="A490" s="10">
        <v>27190</v>
      </c>
      <c r="B490" s="24" t="s">
        <v>1506</v>
      </c>
      <c r="C490" s="22"/>
      <c r="D490" s="22"/>
      <c r="E490" s="78">
        <v>7</v>
      </c>
      <c r="F490" s="31" t="s">
        <v>639</v>
      </c>
      <c r="G490" s="156">
        <v>5</v>
      </c>
      <c r="H490" s="66">
        <f>anneks[[#This Row],[Count]]*anneks[[#This Row],[Conv. Fact.]]</f>
        <v>35</v>
      </c>
      <c r="I490" s="117">
        <v>222.9</v>
      </c>
      <c r="J490" s="75">
        <v>39083</v>
      </c>
      <c r="K490" s="75">
        <v>39447</v>
      </c>
      <c r="L490" s="7">
        <f>SUMIF('LCA Data'!$B$2:$B$169,"="&amp;anneks[[#This Row],[LCA Category]],'LCA Data'!$F$2:$F$169)</f>
        <v>0</v>
      </c>
      <c r="M490" s="79">
        <f>anneks[[#This Row],[kg-CO2 Eqv. per kg]]*anneks[[#This Row],[Eff. Mass (kg)]]</f>
        <v>0</v>
      </c>
    </row>
    <row r="491" spans="1:13">
      <c r="A491" s="10">
        <v>85522</v>
      </c>
      <c r="B491" s="24" t="s">
        <v>1790</v>
      </c>
      <c r="C491" s="22"/>
      <c r="D491" s="22"/>
      <c r="E491" s="78">
        <v>1</v>
      </c>
      <c r="F491" s="31" t="s">
        <v>638</v>
      </c>
      <c r="G491" s="156">
        <v>2.1</v>
      </c>
      <c r="H491" s="66">
        <f>anneks[[#This Row],[Count]]*anneks[[#This Row],[Conv. Fact.]]</f>
        <v>2.1</v>
      </c>
      <c r="I491" s="117">
        <v>220.74</v>
      </c>
      <c r="J491" s="75">
        <v>39083</v>
      </c>
      <c r="K491" s="75">
        <v>39447</v>
      </c>
      <c r="L491" s="7">
        <f>SUMIF('LCA Data'!$B$2:$B$169,"="&amp;anneks[[#This Row],[LCA Category]],'LCA Data'!$F$2:$F$169)</f>
        <v>0</v>
      </c>
      <c r="M491" s="79">
        <f>anneks[[#This Row],[kg-CO2 Eqv. per kg]]*anneks[[#This Row],[Eff. Mass (kg)]]</f>
        <v>0</v>
      </c>
    </row>
    <row r="492" spans="1:13">
      <c r="A492" s="10">
        <v>85527</v>
      </c>
      <c r="B492" s="24" t="s">
        <v>1791</v>
      </c>
      <c r="C492" s="22"/>
      <c r="D492" s="22"/>
      <c r="E492" s="78">
        <v>1</v>
      </c>
      <c r="F492" s="31" t="s">
        <v>638</v>
      </c>
      <c r="G492" s="156">
        <v>2.1</v>
      </c>
      <c r="H492" s="66">
        <f>anneks[[#This Row],[Count]]*anneks[[#This Row],[Conv. Fact.]]</f>
        <v>2.1</v>
      </c>
      <c r="I492" s="117">
        <v>220.74</v>
      </c>
      <c r="J492" s="75">
        <v>39083</v>
      </c>
      <c r="K492" s="75">
        <v>39447</v>
      </c>
      <c r="L492" s="7">
        <f>SUMIF('LCA Data'!$B$2:$B$169,"="&amp;anneks[[#This Row],[LCA Category]],'LCA Data'!$F$2:$F$169)</f>
        <v>0</v>
      </c>
      <c r="M492" s="79">
        <f>anneks[[#This Row],[kg-CO2 Eqv. per kg]]*anneks[[#This Row],[Eff. Mass (kg)]]</f>
        <v>0</v>
      </c>
    </row>
    <row r="493" spans="1:13">
      <c r="A493" s="10">
        <v>75161</v>
      </c>
      <c r="B493" s="24" t="s">
        <v>1740</v>
      </c>
      <c r="C493" s="22"/>
      <c r="D493" s="22"/>
      <c r="E493" s="78">
        <v>2</v>
      </c>
      <c r="F493" s="31" t="s">
        <v>643</v>
      </c>
      <c r="G493" s="156">
        <v>5</v>
      </c>
      <c r="H493" s="66">
        <f>anneks[[#This Row],[Count]]*anneks[[#This Row],[Conv. Fact.]]</f>
        <v>10</v>
      </c>
      <c r="I493" s="117">
        <v>220.45</v>
      </c>
      <c r="J493" s="75">
        <v>39083</v>
      </c>
      <c r="K493" s="75">
        <v>39447</v>
      </c>
      <c r="L493" s="7">
        <f>SUMIF('LCA Data'!$B$2:$B$169,"="&amp;anneks[[#This Row],[LCA Category]],'LCA Data'!$F$2:$F$169)</f>
        <v>0</v>
      </c>
      <c r="M493" s="79">
        <f>anneks[[#This Row],[kg-CO2 Eqv. per kg]]*anneks[[#This Row],[Eff. Mass (kg)]]</f>
        <v>0</v>
      </c>
    </row>
    <row r="494" spans="1:13">
      <c r="A494" s="10" t="s">
        <v>1402</v>
      </c>
      <c r="B494" s="24" t="s">
        <v>1994</v>
      </c>
      <c r="C494" s="22"/>
      <c r="D494" s="22"/>
      <c r="E494" s="78">
        <v>2</v>
      </c>
      <c r="F494" s="31" t="s">
        <v>638</v>
      </c>
      <c r="G494" s="156"/>
      <c r="H494" s="66">
        <f>anneks[[#This Row],[Count]]*anneks[[#This Row],[Conv. Fact.]]</f>
        <v>0</v>
      </c>
      <c r="I494" s="117">
        <v>220.4</v>
      </c>
      <c r="J494" s="75">
        <v>39083</v>
      </c>
      <c r="K494" s="75">
        <v>39447</v>
      </c>
      <c r="L494" s="7">
        <f>SUMIF('LCA Data'!$B$2:$B$169,"="&amp;anneks[[#This Row],[LCA Category]],'LCA Data'!$F$2:$F$169)</f>
        <v>0</v>
      </c>
      <c r="M494" s="79">
        <f>anneks[[#This Row],[kg-CO2 Eqv. per kg]]*anneks[[#This Row],[Eff. Mass (kg)]]</f>
        <v>0</v>
      </c>
    </row>
    <row r="495" spans="1:13">
      <c r="A495" s="10">
        <v>94100</v>
      </c>
      <c r="B495" s="24" t="s">
        <v>1908</v>
      </c>
      <c r="C495" s="22"/>
      <c r="D495" s="22"/>
      <c r="E495" s="78">
        <v>2</v>
      </c>
      <c r="F495" s="31" t="s">
        <v>643</v>
      </c>
      <c r="G495" s="156">
        <v>2.5</v>
      </c>
      <c r="H495" s="66">
        <f>anneks[[#This Row],[Count]]*anneks[[#This Row],[Conv. Fact.]]</f>
        <v>5</v>
      </c>
      <c r="I495" s="117">
        <v>219.72</v>
      </c>
      <c r="J495" s="75">
        <v>39083</v>
      </c>
      <c r="K495" s="75">
        <v>39447</v>
      </c>
      <c r="L495" s="7">
        <f>SUMIF('LCA Data'!$B$2:$B$169,"="&amp;anneks[[#This Row],[LCA Category]],'LCA Data'!$F$2:$F$169)</f>
        <v>0</v>
      </c>
      <c r="M495" s="79">
        <f>anneks[[#This Row],[kg-CO2 Eqv. per kg]]*anneks[[#This Row],[Eff. Mass (kg)]]</f>
        <v>0</v>
      </c>
    </row>
    <row r="496" spans="1:13">
      <c r="A496" s="10">
        <v>72040</v>
      </c>
      <c r="B496" s="24" t="s">
        <v>1714</v>
      </c>
      <c r="C496" s="22"/>
      <c r="D496" s="22"/>
      <c r="E496" s="78">
        <v>1</v>
      </c>
      <c r="F496" s="31" t="s">
        <v>638</v>
      </c>
      <c r="G496" s="156"/>
      <c r="H496" s="66">
        <f>anneks[[#This Row],[Count]]*anneks[[#This Row],[Conv. Fact.]]</f>
        <v>0</v>
      </c>
      <c r="I496" s="117">
        <v>219.13</v>
      </c>
      <c r="J496" s="75">
        <v>39083</v>
      </c>
      <c r="K496" s="75">
        <v>39447</v>
      </c>
      <c r="L496" s="7">
        <f>SUMIF('LCA Data'!$B$2:$B$169,"="&amp;anneks[[#This Row],[LCA Category]],'LCA Data'!$F$2:$F$169)</f>
        <v>0</v>
      </c>
      <c r="M496" s="79">
        <f>anneks[[#This Row],[kg-CO2 Eqv. per kg]]*anneks[[#This Row],[Eff. Mass (kg)]]</f>
        <v>0</v>
      </c>
    </row>
    <row r="497" spans="1:13">
      <c r="A497" s="22">
        <v>3520</v>
      </c>
      <c r="B497" s="22" t="s">
        <v>187</v>
      </c>
      <c r="C497" s="22"/>
      <c r="D497" s="22"/>
      <c r="E497" s="66">
        <v>1</v>
      </c>
      <c r="F497" s="65" t="s">
        <v>667</v>
      </c>
      <c r="G497" s="156"/>
      <c r="H497" s="66">
        <f>anneks[[#This Row],[Count]]*anneks[[#This Row],[Conv. Fact.]]</f>
        <v>0</v>
      </c>
      <c r="I497" s="120">
        <v>219</v>
      </c>
      <c r="J497" s="75">
        <v>39083</v>
      </c>
      <c r="K497" s="75">
        <v>39447</v>
      </c>
      <c r="L497" s="7">
        <f>SUMIF('LCA Data'!$B$2:$B$169,"="&amp;anneks[[#This Row],[LCA Category]],'LCA Data'!$F$2:$F$169)</f>
        <v>0</v>
      </c>
      <c r="M497" s="79">
        <f>anneks[[#This Row],[kg-CO2 Eqv. per kg]]*anneks[[#This Row],[Eff. Mass (kg)]]</f>
        <v>0</v>
      </c>
    </row>
    <row r="498" spans="1:13">
      <c r="A498" s="22">
        <v>7580</v>
      </c>
      <c r="B498" s="24" t="s">
        <v>903</v>
      </c>
      <c r="C498" s="22"/>
      <c r="D498" s="22"/>
      <c r="E498" s="104">
        <v>4.4000000000000004</v>
      </c>
      <c r="F498" s="27" t="s">
        <v>637</v>
      </c>
      <c r="G498" s="156">
        <v>1</v>
      </c>
      <c r="H498" s="66">
        <f>anneks[[#This Row],[Count]]*anneks[[#This Row],[Conv. Fact.]]</f>
        <v>4.4000000000000004</v>
      </c>
      <c r="I498" s="116">
        <v>218.9</v>
      </c>
      <c r="J498" s="75">
        <v>39083</v>
      </c>
      <c r="K498" s="75">
        <v>39447</v>
      </c>
      <c r="L498" s="7">
        <f>SUMIF('LCA Data'!$B$2:$B$169,"="&amp;anneks[[#This Row],[LCA Category]],'LCA Data'!$F$2:$F$169)</f>
        <v>0</v>
      </c>
      <c r="M498" s="79">
        <f>anneks[[#This Row],[kg-CO2 Eqv. per kg]]*anneks[[#This Row],[Eff. Mass (kg)]]</f>
        <v>0</v>
      </c>
    </row>
    <row r="499" spans="1:13">
      <c r="A499" s="10">
        <v>90760</v>
      </c>
      <c r="B499" s="24" t="s">
        <v>1818</v>
      </c>
      <c r="C499" s="22"/>
      <c r="D499" s="22"/>
      <c r="E499" s="78">
        <v>2</v>
      </c>
      <c r="F499" s="31" t="s">
        <v>643</v>
      </c>
      <c r="G499" s="156">
        <v>3</v>
      </c>
      <c r="H499" s="66">
        <f>anneks[[#This Row],[Count]]*anneks[[#This Row],[Conv. Fact.]]</f>
        <v>6</v>
      </c>
      <c r="I499" s="117">
        <v>218.62</v>
      </c>
      <c r="J499" s="75">
        <v>39083</v>
      </c>
      <c r="K499" s="75">
        <v>39447</v>
      </c>
      <c r="L499" s="7">
        <f>SUMIF('LCA Data'!$B$2:$B$169,"="&amp;anneks[[#This Row],[LCA Category]],'LCA Data'!$F$2:$F$169)</f>
        <v>0</v>
      </c>
      <c r="M499" s="79">
        <f>anneks[[#This Row],[kg-CO2 Eqv. per kg]]*anneks[[#This Row],[Eff. Mass (kg)]]</f>
        <v>0</v>
      </c>
    </row>
    <row r="500" spans="1:13">
      <c r="A500" s="10">
        <v>85528</v>
      </c>
      <c r="B500" s="24" t="s">
        <v>1792</v>
      </c>
      <c r="C500" s="22"/>
      <c r="D500" s="22"/>
      <c r="E500" s="78">
        <v>1</v>
      </c>
      <c r="F500" s="31" t="s">
        <v>638</v>
      </c>
      <c r="G500" s="156">
        <v>2.1</v>
      </c>
      <c r="H500" s="66">
        <f>anneks[[#This Row],[Count]]*anneks[[#This Row],[Conv. Fact.]]</f>
        <v>2.1</v>
      </c>
      <c r="I500" s="117">
        <v>218.53</v>
      </c>
      <c r="J500" s="75">
        <v>39083</v>
      </c>
      <c r="K500" s="75">
        <v>39447</v>
      </c>
      <c r="L500" s="7">
        <f>SUMIF('LCA Data'!$B$2:$B$169,"="&amp;anneks[[#This Row],[LCA Category]],'LCA Data'!$F$2:$F$169)</f>
        <v>0</v>
      </c>
      <c r="M500" s="79">
        <f>anneks[[#This Row],[kg-CO2 Eqv. per kg]]*anneks[[#This Row],[Eff. Mass (kg)]]</f>
        <v>0</v>
      </c>
    </row>
    <row r="501" spans="1:13">
      <c r="A501" s="10">
        <v>76050</v>
      </c>
      <c r="B501" s="24" t="s">
        <v>1762</v>
      </c>
      <c r="C501" s="22"/>
      <c r="D501" s="22"/>
      <c r="E501" s="78">
        <v>1</v>
      </c>
      <c r="F501" s="31" t="s">
        <v>638</v>
      </c>
      <c r="G501" s="156">
        <v>6</v>
      </c>
      <c r="H501" s="66">
        <f>anneks[[#This Row],[Count]]*anneks[[#This Row],[Conv. Fact.]]</f>
        <v>6</v>
      </c>
      <c r="I501" s="117">
        <v>216.75</v>
      </c>
      <c r="J501" s="75">
        <v>39083</v>
      </c>
      <c r="K501" s="75">
        <v>39447</v>
      </c>
      <c r="L501" s="7">
        <f>SUMIF('LCA Data'!$B$2:$B$169,"="&amp;anneks[[#This Row],[LCA Category]],'LCA Data'!$F$2:$F$169)</f>
        <v>0</v>
      </c>
      <c r="M501" s="79">
        <f>anneks[[#This Row],[kg-CO2 Eqv. per kg]]*anneks[[#This Row],[Eff. Mass (kg)]]</f>
        <v>0</v>
      </c>
    </row>
    <row r="502" spans="1:13">
      <c r="A502" s="10">
        <v>64026</v>
      </c>
      <c r="B502" s="24" t="s">
        <v>1657</v>
      </c>
      <c r="C502" s="22"/>
      <c r="D502" s="22"/>
      <c r="E502" s="78">
        <v>6</v>
      </c>
      <c r="F502" s="31" t="s">
        <v>639</v>
      </c>
      <c r="G502" s="156">
        <v>0.8</v>
      </c>
      <c r="H502" s="66">
        <f>anneks[[#This Row],[Count]]*anneks[[#This Row],[Conv. Fact.]]</f>
        <v>4.8000000000000007</v>
      </c>
      <c r="I502" s="117">
        <v>215</v>
      </c>
      <c r="J502" s="75">
        <v>39083</v>
      </c>
      <c r="K502" s="75">
        <v>39447</v>
      </c>
      <c r="L502" s="7">
        <f>SUMIF('LCA Data'!$B$2:$B$169,"="&amp;anneks[[#This Row],[LCA Category]],'LCA Data'!$F$2:$F$169)</f>
        <v>0</v>
      </c>
      <c r="M502" s="79">
        <f>anneks[[#This Row],[kg-CO2 Eqv. per kg]]*anneks[[#This Row],[Eff. Mass (kg)]]</f>
        <v>0</v>
      </c>
    </row>
    <row r="503" spans="1:13">
      <c r="A503" s="10">
        <v>12317</v>
      </c>
      <c r="B503" s="24" t="s">
        <v>1420</v>
      </c>
      <c r="C503" s="22"/>
      <c r="D503" s="22"/>
      <c r="E503" s="78">
        <v>12</v>
      </c>
      <c r="F503" s="31" t="s">
        <v>647</v>
      </c>
      <c r="G503" s="156">
        <v>0.9</v>
      </c>
      <c r="H503" s="66">
        <f>anneks[[#This Row],[Count]]*anneks[[#This Row],[Conv. Fact.]]</f>
        <v>10.8</v>
      </c>
      <c r="I503" s="117">
        <v>214.2</v>
      </c>
      <c r="J503" s="75">
        <v>39083</v>
      </c>
      <c r="K503" s="75">
        <v>39447</v>
      </c>
      <c r="L503" s="7">
        <f>SUMIF('LCA Data'!$B$2:$B$169,"="&amp;anneks[[#This Row],[LCA Category]],'LCA Data'!$F$2:$F$169)</f>
        <v>0</v>
      </c>
      <c r="M503" s="79">
        <f>anneks[[#This Row],[kg-CO2 Eqv. per kg]]*anneks[[#This Row],[Eff. Mass (kg)]]</f>
        <v>0</v>
      </c>
    </row>
    <row r="504" spans="1:13">
      <c r="A504" s="10">
        <v>64071</v>
      </c>
      <c r="B504" s="24" t="s">
        <v>1658</v>
      </c>
      <c r="C504" s="22"/>
      <c r="D504" s="22"/>
      <c r="E504" s="78">
        <v>20</v>
      </c>
      <c r="F504" s="31" t="s">
        <v>634</v>
      </c>
      <c r="G504" s="156">
        <v>0.4</v>
      </c>
      <c r="H504" s="66">
        <f>anneks[[#This Row],[Count]]*anneks[[#This Row],[Conv. Fact.]]</f>
        <v>8</v>
      </c>
      <c r="I504" s="117">
        <v>214.2</v>
      </c>
      <c r="J504" s="75">
        <v>39083</v>
      </c>
      <c r="K504" s="75">
        <v>39447</v>
      </c>
      <c r="L504" s="7">
        <f>SUMIF('LCA Data'!$B$2:$B$169,"="&amp;anneks[[#This Row],[LCA Category]],'LCA Data'!$F$2:$F$169)</f>
        <v>0</v>
      </c>
      <c r="M504" s="79">
        <f>anneks[[#This Row],[kg-CO2 Eqv. per kg]]*anneks[[#This Row],[Eff. Mass (kg)]]</f>
        <v>0</v>
      </c>
    </row>
    <row r="505" spans="1:13">
      <c r="A505" s="10">
        <v>93415</v>
      </c>
      <c r="B505" s="24" t="s">
        <v>1874</v>
      </c>
      <c r="C505" s="22"/>
      <c r="D505" s="22"/>
      <c r="E505" s="78">
        <v>1</v>
      </c>
      <c r="F505" s="31" t="s">
        <v>638</v>
      </c>
      <c r="G505" s="156">
        <v>2.5</v>
      </c>
      <c r="H505" s="66">
        <f>anneks[[#This Row],[Count]]*anneks[[#This Row],[Conv. Fact.]]</f>
        <v>2.5</v>
      </c>
      <c r="I505" s="117">
        <v>212.2</v>
      </c>
      <c r="J505" s="75">
        <v>39083</v>
      </c>
      <c r="K505" s="75">
        <v>39447</v>
      </c>
      <c r="L505" s="7">
        <f>SUMIF('LCA Data'!$B$2:$B$169,"="&amp;anneks[[#This Row],[LCA Category]],'LCA Data'!$F$2:$F$169)</f>
        <v>0</v>
      </c>
      <c r="M505" s="79">
        <f>anneks[[#This Row],[kg-CO2 Eqv. per kg]]*anneks[[#This Row],[Eff. Mass (kg)]]</f>
        <v>0</v>
      </c>
    </row>
    <row r="506" spans="1:13">
      <c r="A506" s="10">
        <v>91178</v>
      </c>
      <c r="B506" s="24" t="s">
        <v>1844</v>
      </c>
      <c r="C506" s="22"/>
      <c r="D506" s="22"/>
      <c r="E506" s="78">
        <v>8</v>
      </c>
      <c r="F506" s="31" t="s">
        <v>643</v>
      </c>
      <c r="G506" s="156">
        <v>2.5</v>
      </c>
      <c r="H506" s="66">
        <f>anneks[[#This Row],[Count]]*anneks[[#This Row],[Conv. Fact.]]</f>
        <v>20</v>
      </c>
      <c r="I506" s="117">
        <v>210.12</v>
      </c>
      <c r="J506" s="75">
        <v>39083</v>
      </c>
      <c r="K506" s="75">
        <v>39447</v>
      </c>
      <c r="L506" s="7">
        <f>SUMIF('LCA Data'!$B$2:$B$169,"="&amp;anneks[[#This Row],[LCA Category]],'LCA Data'!$F$2:$F$169)</f>
        <v>0</v>
      </c>
      <c r="M506" s="79">
        <f>anneks[[#This Row],[kg-CO2 Eqv. per kg]]*anneks[[#This Row],[Eff. Mass (kg)]]</f>
        <v>0</v>
      </c>
    </row>
    <row r="507" spans="1:13">
      <c r="A507" s="10">
        <v>57410</v>
      </c>
      <c r="B507" s="24" t="s">
        <v>1624</v>
      </c>
      <c r="C507" s="22"/>
      <c r="D507" s="22"/>
      <c r="E507" s="78">
        <v>3</v>
      </c>
      <c r="F507" s="31" t="s">
        <v>634</v>
      </c>
      <c r="G507" s="156">
        <v>0.5</v>
      </c>
      <c r="H507" s="66">
        <f>anneks[[#This Row],[Count]]*anneks[[#This Row],[Conv. Fact.]]</f>
        <v>1.5</v>
      </c>
      <c r="I507" s="117">
        <v>210.11</v>
      </c>
      <c r="J507" s="75">
        <v>39083</v>
      </c>
      <c r="K507" s="75">
        <v>39447</v>
      </c>
      <c r="L507" s="7">
        <f>SUMIF('LCA Data'!$B$2:$B$169,"="&amp;anneks[[#This Row],[LCA Category]],'LCA Data'!$F$2:$F$169)</f>
        <v>0</v>
      </c>
      <c r="M507" s="79">
        <f>anneks[[#This Row],[kg-CO2 Eqv. per kg]]*anneks[[#This Row],[Eff. Mass (kg)]]</f>
        <v>0</v>
      </c>
    </row>
    <row r="508" spans="1:13">
      <c r="A508" s="10">
        <v>93811</v>
      </c>
      <c r="B508" s="24" t="s">
        <v>1882</v>
      </c>
      <c r="C508" s="22"/>
      <c r="D508" s="22"/>
      <c r="E508" s="78">
        <v>1</v>
      </c>
      <c r="F508" s="31" t="s">
        <v>638</v>
      </c>
      <c r="G508" s="156">
        <v>6</v>
      </c>
      <c r="H508" s="66">
        <f>anneks[[#This Row],[Count]]*anneks[[#This Row],[Conv. Fact.]]</f>
        <v>6</v>
      </c>
      <c r="I508" s="117">
        <v>210.08</v>
      </c>
      <c r="J508" s="75">
        <v>39083</v>
      </c>
      <c r="K508" s="75">
        <v>39447</v>
      </c>
      <c r="L508" s="7">
        <f>SUMIF('LCA Data'!$B$2:$B$169,"="&amp;anneks[[#This Row],[LCA Category]],'LCA Data'!$F$2:$F$169)</f>
        <v>0</v>
      </c>
      <c r="M508" s="79">
        <f>anneks[[#This Row],[kg-CO2 Eqv. per kg]]*anneks[[#This Row],[Eff. Mass (kg)]]</f>
        <v>0</v>
      </c>
    </row>
    <row r="509" spans="1:13">
      <c r="A509" s="22">
        <v>2532</v>
      </c>
      <c r="B509" s="22" t="s">
        <v>168</v>
      </c>
      <c r="C509" s="22"/>
      <c r="D509" s="22"/>
      <c r="E509" s="66">
        <v>5</v>
      </c>
      <c r="F509" s="65" t="s">
        <v>667</v>
      </c>
      <c r="G509" s="156"/>
      <c r="H509" s="66">
        <f>anneks[[#This Row],[Count]]*anneks[[#This Row],[Conv. Fact.]]</f>
        <v>0</v>
      </c>
      <c r="I509" s="120">
        <v>210</v>
      </c>
      <c r="J509" s="75">
        <v>39083</v>
      </c>
      <c r="K509" s="75">
        <v>39447</v>
      </c>
      <c r="L509" s="7">
        <f>SUMIF('LCA Data'!$B$2:$B$169,"="&amp;anneks[[#This Row],[LCA Category]],'LCA Data'!$F$2:$F$169)</f>
        <v>0</v>
      </c>
      <c r="M509" s="79">
        <f>anneks[[#This Row],[kg-CO2 Eqv. per kg]]*anneks[[#This Row],[Eff. Mass (kg)]]</f>
        <v>0</v>
      </c>
    </row>
    <row r="510" spans="1:13">
      <c r="A510" s="10" t="s">
        <v>215</v>
      </c>
      <c r="B510" s="24" t="s">
        <v>1976</v>
      </c>
      <c r="C510" s="22"/>
      <c r="D510" s="22"/>
      <c r="E510" s="78">
        <v>2</v>
      </c>
      <c r="F510" s="31" t="s">
        <v>638</v>
      </c>
      <c r="G510" s="156"/>
      <c r="H510" s="66">
        <f>anneks[[#This Row],[Count]]*anneks[[#This Row],[Conv. Fact.]]</f>
        <v>0</v>
      </c>
      <c r="I510" s="117">
        <v>209.62</v>
      </c>
      <c r="J510" s="75">
        <v>39083</v>
      </c>
      <c r="K510" s="75">
        <v>39447</v>
      </c>
      <c r="L510" s="7">
        <f>SUMIF('LCA Data'!$B$2:$B$169,"="&amp;anneks[[#This Row],[LCA Category]],'LCA Data'!$F$2:$F$169)</f>
        <v>0</v>
      </c>
      <c r="M510" s="79">
        <f>anneks[[#This Row],[kg-CO2 Eqv. per kg]]*anneks[[#This Row],[Eff. Mass (kg)]]</f>
        <v>0</v>
      </c>
    </row>
    <row r="511" spans="1:13">
      <c r="A511" s="63">
        <v>53.1</v>
      </c>
      <c r="B511" s="46" t="s">
        <v>120</v>
      </c>
      <c r="C511" s="46"/>
      <c r="D511" s="46"/>
      <c r="E511" s="78">
        <v>2</v>
      </c>
      <c r="F511" s="31" t="s">
        <v>650</v>
      </c>
      <c r="G511" s="158"/>
      <c r="H511" s="78">
        <f>anneks[[#This Row],[Count]]*anneks[[#This Row],[Conv. Fact.]]</f>
        <v>0</v>
      </c>
      <c r="I511" s="117">
        <v>209</v>
      </c>
      <c r="J511" s="75">
        <v>39083</v>
      </c>
      <c r="K511" s="75">
        <v>39447</v>
      </c>
      <c r="L511" s="7">
        <f>SUMIF('LCA Data'!$B$2:$B$169,"="&amp;anneks[[#This Row],[LCA Category]],'LCA Data'!$F$2:$F$169)</f>
        <v>0</v>
      </c>
      <c r="M511" s="49">
        <f>anneks[[#This Row],[kg-CO2 Eqv. per kg]]*anneks[[#This Row],[Eff. Mass (kg)]]</f>
        <v>0</v>
      </c>
    </row>
    <row r="512" spans="1:13">
      <c r="A512" s="10">
        <v>96101</v>
      </c>
      <c r="B512" s="24" t="s">
        <v>1942</v>
      </c>
      <c r="C512" s="22"/>
      <c r="D512" s="22"/>
      <c r="E512" s="78">
        <v>7</v>
      </c>
      <c r="F512" s="31" t="s">
        <v>643</v>
      </c>
      <c r="G512" s="156"/>
      <c r="H512" s="66">
        <f>anneks[[#This Row],[Count]]*anneks[[#This Row],[Conv. Fact.]]</f>
        <v>0</v>
      </c>
      <c r="I512" s="117">
        <v>208.23</v>
      </c>
      <c r="J512" s="75">
        <v>39083</v>
      </c>
      <c r="K512" s="75">
        <v>39447</v>
      </c>
      <c r="L512" s="7">
        <f>SUMIF('LCA Data'!$B$2:$B$169,"="&amp;anneks[[#This Row],[LCA Category]],'LCA Data'!$F$2:$F$169)</f>
        <v>0</v>
      </c>
      <c r="M512" s="79">
        <f>anneks[[#This Row],[kg-CO2 Eqv. per kg]]*anneks[[#This Row],[Eff. Mass (kg)]]</f>
        <v>0</v>
      </c>
    </row>
    <row r="513" spans="1:13">
      <c r="A513" s="10" t="s">
        <v>210</v>
      </c>
      <c r="B513" s="24" t="s">
        <v>1975</v>
      </c>
      <c r="C513" s="22"/>
      <c r="D513" s="22"/>
      <c r="E513" s="78">
        <v>1</v>
      </c>
      <c r="F513" s="31" t="s">
        <v>638</v>
      </c>
      <c r="G513" s="156">
        <v>1.44</v>
      </c>
      <c r="H513" s="66">
        <f>anneks[[#This Row],[Count]]*anneks[[#This Row],[Conv. Fact.]]</f>
        <v>1.44</v>
      </c>
      <c r="I513" s="117">
        <v>207.25</v>
      </c>
      <c r="J513" s="75">
        <v>39083</v>
      </c>
      <c r="K513" s="75">
        <v>39447</v>
      </c>
      <c r="L513" s="7">
        <f>SUMIF('LCA Data'!$B$2:$B$169,"="&amp;anneks[[#This Row],[LCA Category]],'LCA Data'!$F$2:$F$169)</f>
        <v>0</v>
      </c>
      <c r="M513" s="79">
        <f>anneks[[#This Row],[kg-CO2 Eqv. per kg]]*anneks[[#This Row],[Eff. Mass (kg)]]</f>
        <v>0</v>
      </c>
    </row>
    <row r="514" spans="1:13">
      <c r="A514" s="10">
        <v>17152</v>
      </c>
      <c r="B514" s="24" t="s">
        <v>1471</v>
      </c>
      <c r="C514" s="22"/>
      <c r="D514" s="22"/>
      <c r="E514" s="78">
        <v>2</v>
      </c>
      <c r="F514" s="31" t="s">
        <v>633</v>
      </c>
      <c r="G514" s="156">
        <v>3</v>
      </c>
      <c r="H514" s="66">
        <f>anneks[[#This Row],[Count]]*anneks[[#This Row],[Conv. Fact.]]</f>
        <v>6</v>
      </c>
      <c r="I514" s="117">
        <v>205.96</v>
      </c>
      <c r="J514" s="75">
        <v>39083</v>
      </c>
      <c r="K514" s="75">
        <v>39447</v>
      </c>
      <c r="L514" s="7">
        <f>SUMIF('LCA Data'!$B$2:$B$169,"="&amp;anneks[[#This Row],[LCA Category]],'LCA Data'!$F$2:$F$169)</f>
        <v>0</v>
      </c>
      <c r="M514" s="79">
        <f>anneks[[#This Row],[kg-CO2 Eqv. per kg]]*anneks[[#This Row],[Eff. Mass (kg)]]</f>
        <v>0</v>
      </c>
    </row>
    <row r="515" spans="1:13">
      <c r="A515" s="63">
        <v>23.3</v>
      </c>
      <c r="B515" s="46" t="s">
        <v>688</v>
      </c>
      <c r="C515" s="46"/>
      <c r="D515" s="46"/>
      <c r="E515" s="78">
        <v>20</v>
      </c>
      <c r="F515" s="31" t="s">
        <v>652</v>
      </c>
      <c r="G515" s="158">
        <v>1</v>
      </c>
      <c r="H515" s="78">
        <f>anneks[[#This Row],[Count]]*anneks[[#This Row],[Conv. Fact.]]</f>
        <v>20</v>
      </c>
      <c r="I515" s="117">
        <v>205</v>
      </c>
      <c r="J515" s="75">
        <v>39083</v>
      </c>
      <c r="K515" s="75">
        <v>39447</v>
      </c>
      <c r="L515" s="7">
        <f>SUMIF('LCA Data'!$B$2:$B$169,"="&amp;anneks[[#This Row],[LCA Category]],'LCA Data'!$F$2:$F$169)</f>
        <v>0</v>
      </c>
      <c r="M515" s="49">
        <f>anneks[[#This Row],[kg-CO2 Eqv. per kg]]*anneks[[#This Row],[Eff. Mass (kg)]]</f>
        <v>0</v>
      </c>
    </row>
    <row r="516" spans="1:13">
      <c r="A516" s="22">
        <v>27200</v>
      </c>
      <c r="B516" s="24" t="s">
        <v>922</v>
      </c>
      <c r="C516" s="22"/>
      <c r="D516" s="22"/>
      <c r="E516" s="104">
        <v>3</v>
      </c>
      <c r="F516" s="27" t="s">
        <v>633</v>
      </c>
      <c r="G516" s="156">
        <v>5</v>
      </c>
      <c r="H516" s="66">
        <f>anneks[[#This Row],[Count]]*anneks[[#This Row],[Conv. Fact.]]</f>
        <v>15</v>
      </c>
      <c r="I516" s="116">
        <v>204.57</v>
      </c>
      <c r="J516" s="75">
        <v>39083</v>
      </c>
      <c r="K516" s="75">
        <v>39447</v>
      </c>
      <c r="L516" s="7">
        <f>SUMIF('LCA Data'!$B$2:$B$169,"="&amp;anneks[[#This Row],[LCA Category]],'LCA Data'!$F$2:$F$169)</f>
        <v>0</v>
      </c>
      <c r="M516" s="79">
        <f>anneks[[#This Row],[kg-CO2 Eqv. per kg]]*anneks[[#This Row],[Eff. Mass (kg)]]</f>
        <v>0</v>
      </c>
    </row>
    <row r="517" spans="1:13">
      <c r="A517" s="63">
        <v>82.2</v>
      </c>
      <c r="B517" s="46" t="s">
        <v>138</v>
      </c>
      <c r="C517" s="46"/>
      <c r="D517" s="46"/>
      <c r="E517" s="78">
        <v>6</v>
      </c>
      <c r="F517" s="31" t="s">
        <v>665</v>
      </c>
      <c r="G517" s="158"/>
      <c r="H517" s="78">
        <f>anneks[[#This Row],[Count]]*anneks[[#This Row],[Conv. Fact.]]</f>
        <v>0</v>
      </c>
      <c r="I517" s="117">
        <v>204</v>
      </c>
      <c r="J517" s="75">
        <v>39083</v>
      </c>
      <c r="K517" s="75">
        <v>39447</v>
      </c>
      <c r="L517" s="7">
        <f>SUMIF('LCA Data'!$B$2:$B$169,"="&amp;anneks[[#This Row],[LCA Category]],'LCA Data'!$F$2:$F$169)</f>
        <v>0</v>
      </c>
      <c r="M517" s="49">
        <f>anneks[[#This Row],[kg-CO2 Eqv. per kg]]*anneks[[#This Row],[Eff. Mass (kg)]]</f>
        <v>0</v>
      </c>
    </row>
    <row r="518" spans="1:13">
      <c r="A518" s="10">
        <v>96518</v>
      </c>
      <c r="B518" s="24" t="s">
        <v>1945</v>
      </c>
      <c r="C518" s="22"/>
      <c r="D518" s="22"/>
      <c r="E518" s="78">
        <v>1</v>
      </c>
      <c r="F518" s="31" t="s">
        <v>638</v>
      </c>
      <c r="G518" s="156"/>
      <c r="H518" s="66">
        <f>anneks[[#This Row],[Count]]*anneks[[#This Row],[Conv. Fact.]]</f>
        <v>0</v>
      </c>
      <c r="I518" s="117">
        <v>203.36</v>
      </c>
      <c r="J518" s="75">
        <v>39083</v>
      </c>
      <c r="K518" s="75">
        <v>39447</v>
      </c>
      <c r="L518" s="7">
        <f>SUMIF('LCA Data'!$B$2:$B$169,"="&amp;anneks[[#This Row],[LCA Category]],'LCA Data'!$F$2:$F$169)</f>
        <v>0</v>
      </c>
      <c r="M518" s="79">
        <f>anneks[[#This Row],[kg-CO2 Eqv. per kg]]*anneks[[#This Row],[Eff. Mass (kg)]]</f>
        <v>0</v>
      </c>
    </row>
    <row r="519" spans="1:13">
      <c r="A519" s="10" t="s">
        <v>1407</v>
      </c>
      <c r="B519" s="24" t="s">
        <v>2002</v>
      </c>
      <c r="C519" s="22"/>
      <c r="D519" s="22"/>
      <c r="E519" s="78">
        <v>1</v>
      </c>
      <c r="F519" s="31" t="s">
        <v>638</v>
      </c>
      <c r="G519" s="156"/>
      <c r="H519" s="66">
        <f>anneks[[#This Row],[Count]]*anneks[[#This Row],[Conv. Fact.]]</f>
        <v>0</v>
      </c>
      <c r="I519" s="117">
        <v>202.45</v>
      </c>
      <c r="J519" s="75">
        <v>39083</v>
      </c>
      <c r="K519" s="75">
        <v>39447</v>
      </c>
      <c r="L519" s="7">
        <f>SUMIF('LCA Data'!$B$2:$B$169,"="&amp;anneks[[#This Row],[LCA Category]],'LCA Data'!$F$2:$F$169)</f>
        <v>0</v>
      </c>
      <c r="M519" s="79">
        <f>anneks[[#This Row],[kg-CO2 Eqv. per kg]]*anneks[[#This Row],[Eff. Mass (kg)]]</f>
        <v>0</v>
      </c>
    </row>
    <row r="520" spans="1:13">
      <c r="A520" s="22">
        <v>93060</v>
      </c>
      <c r="B520" s="24" t="s">
        <v>925</v>
      </c>
      <c r="C520" s="22"/>
      <c r="D520" s="22"/>
      <c r="E520" s="104">
        <v>2</v>
      </c>
      <c r="F520" s="27" t="s">
        <v>643</v>
      </c>
      <c r="G520" s="156">
        <v>2</v>
      </c>
      <c r="H520" s="66">
        <f>anneks[[#This Row],[Count]]*anneks[[#This Row],[Conv. Fact.]]</f>
        <v>4</v>
      </c>
      <c r="I520" s="116">
        <v>201.32</v>
      </c>
      <c r="J520" s="75">
        <v>39083</v>
      </c>
      <c r="K520" s="75">
        <v>39447</v>
      </c>
      <c r="L520" s="7">
        <f>SUMIF('LCA Data'!$B$2:$B$169,"="&amp;anneks[[#This Row],[LCA Category]],'LCA Data'!$F$2:$F$169)</f>
        <v>0</v>
      </c>
      <c r="M520" s="79">
        <f>anneks[[#This Row],[kg-CO2 Eqv. per kg]]*anneks[[#This Row],[Eff. Mass (kg)]]</f>
        <v>0</v>
      </c>
    </row>
    <row r="521" spans="1:13">
      <c r="A521" s="22">
        <v>2531</v>
      </c>
      <c r="B521" s="22" t="s">
        <v>170</v>
      </c>
      <c r="C521" s="22"/>
      <c r="D521" s="22"/>
      <c r="E521" s="66">
        <v>5</v>
      </c>
      <c r="F521" s="65" t="s">
        <v>667</v>
      </c>
      <c r="G521" s="156"/>
      <c r="H521" s="66">
        <f>anneks[[#This Row],[Count]]*anneks[[#This Row],[Conv. Fact.]]</f>
        <v>0</v>
      </c>
      <c r="I521" s="120">
        <v>200</v>
      </c>
      <c r="J521" s="75">
        <v>39083</v>
      </c>
      <c r="K521" s="75">
        <v>39447</v>
      </c>
      <c r="L521" s="7">
        <f>SUMIF('LCA Data'!$B$2:$B$169,"="&amp;anneks[[#This Row],[LCA Category]],'LCA Data'!$F$2:$F$169)</f>
        <v>0</v>
      </c>
      <c r="M521" s="79">
        <f>anneks[[#This Row],[kg-CO2 Eqv. per kg]]*anneks[[#This Row],[Eff. Mass (kg)]]</f>
        <v>0</v>
      </c>
    </row>
    <row r="522" spans="1:13">
      <c r="A522" s="63">
        <v>164.2</v>
      </c>
      <c r="B522" s="46" t="s">
        <v>57</v>
      </c>
      <c r="C522" s="46"/>
      <c r="D522" s="46"/>
      <c r="E522" s="78">
        <v>16</v>
      </c>
      <c r="F522" s="31" t="s">
        <v>657</v>
      </c>
      <c r="G522" s="158"/>
      <c r="H522" s="78">
        <f>anneks[[#This Row],[Count]]*anneks[[#This Row],[Conv. Fact.]]</f>
        <v>0</v>
      </c>
      <c r="I522" s="117">
        <v>200</v>
      </c>
      <c r="J522" s="75">
        <v>39083</v>
      </c>
      <c r="K522" s="75">
        <v>39447</v>
      </c>
      <c r="L522" s="7">
        <f>SUMIF('LCA Data'!$B$2:$B$169,"="&amp;anneks[[#This Row],[LCA Category]],'LCA Data'!$F$2:$F$169)</f>
        <v>0</v>
      </c>
      <c r="M522" s="49">
        <f>anneks[[#This Row],[kg-CO2 Eqv. per kg]]*anneks[[#This Row],[Eff. Mass (kg)]]</f>
        <v>0</v>
      </c>
    </row>
    <row r="523" spans="1:13">
      <c r="A523" s="10">
        <v>94002</v>
      </c>
      <c r="B523" s="24" t="s">
        <v>1895</v>
      </c>
      <c r="C523" s="22"/>
      <c r="D523" s="22"/>
      <c r="E523" s="78">
        <v>2</v>
      </c>
      <c r="F523" s="31" t="s">
        <v>643</v>
      </c>
      <c r="G523" s="156">
        <v>2.5</v>
      </c>
      <c r="H523" s="66">
        <f>anneks[[#This Row],[Count]]*anneks[[#This Row],[Conv. Fact.]]</f>
        <v>5</v>
      </c>
      <c r="I523" s="117">
        <v>199.9</v>
      </c>
      <c r="J523" s="75">
        <v>39083</v>
      </c>
      <c r="K523" s="75">
        <v>39447</v>
      </c>
      <c r="L523" s="7">
        <f>SUMIF('LCA Data'!$B$2:$B$169,"="&amp;anneks[[#This Row],[LCA Category]],'LCA Data'!$F$2:$F$169)</f>
        <v>0</v>
      </c>
      <c r="M523" s="79">
        <f>anneks[[#This Row],[kg-CO2 Eqv. per kg]]*anneks[[#This Row],[Eff. Mass (kg)]]</f>
        <v>0</v>
      </c>
    </row>
    <row r="524" spans="1:13">
      <c r="A524" s="10">
        <v>66034</v>
      </c>
      <c r="B524" s="24" t="s">
        <v>1675</v>
      </c>
      <c r="C524" s="22"/>
      <c r="D524" s="22"/>
      <c r="E524" s="78">
        <v>12</v>
      </c>
      <c r="F524" s="31" t="s">
        <v>634</v>
      </c>
      <c r="G524" s="156"/>
      <c r="H524" s="66">
        <f>anneks[[#This Row],[Count]]*anneks[[#This Row],[Conv. Fact.]]</f>
        <v>0</v>
      </c>
      <c r="I524" s="117">
        <v>197.88</v>
      </c>
      <c r="J524" s="75">
        <v>39083</v>
      </c>
      <c r="K524" s="75">
        <v>39447</v>
      </c>
      <c r="L524" s="7">
        <f>SUMIF('LCA Data'!$B$2:$B$169,"="&amp;anneks[[#This Row],[LCA Category]],'LCA Data'!$F$2:$F$169)</f>
        <v>0</v>
      </c>
      <c r="M524" s="79">
        <f>anneks[[#This Row],[kg-CO2 Eqv. per kg]]*anneks[[#This Row],[Eff. Mass (kg)]]</f>
        <v>0</v>
      </c>
    </row>
    <row r="525" spans="1:13">
      <c r="A525" s="22">
        <v>3430</v>
      </c>
      <c r="B525" s="24" t="s">
        <v>881</v>
      </c>
      <c r="C525" s="22"/>
      <c r="D525" s="22"/>
      <c r="E525" s="104">
        <v>5.9</v>
      </c>
      <c r="F525" s="27" t="s">
        <v>637</v>
      </c>
      <c r="G525" s="156">
        <v>1</v>
      </c>
      <c r="H525" s="66">
        <f>anneks[[#This Row],[Count]]*anneks[[#This Row],[Conv. Fact.]]</f>
        <v>5.9</v>
      </c>
      <c r="I525" s="116">
        <v>197.65</v>
      </c>
      <c r="J525" s="75">
        <v>39083</v>
      </c>
      <c r="K525" s="75">
        <v>39447</v>
      </c>
      <c r="L525" s="7">
        <f>SUMIF('LCA Data'!$B$2:$B$169,"="&amp;anneks[[#This Row],[LCA Category]],'LCA Data'!$F$2:$F$169)</f>
        <v>0</v>
      </c>
      <c r="M525" s="79">
        <f>anneks[[#This Row],[kg-CO2 Eqv. per kg]]*anneks[[#This Row],[Eff. Mass (kg)]]</f>
        <v>0</v>
      </c>
    </row>
    <row r="526" spans="1:13">
      <c r="A526" s="10">
        <v>94017</v>
      </c>
      <c r="B526" s="24" t="s">
        <v>1898</v>
      </c>
      <c r="C526" s="22"/>
      <c r="D526" s="22"/>
      <c r="E526" s="78">
        <v>10</v>
      </c>
      <c r="F526" s="31" t="s">
        <v>636</v>
      </c>
      <c r="G526" s="156">
        <v>1.3</v>
      </c>
      <c r="H526" s="66">
        <f>anneks[[#This Row],[Count]]*anneks[[#This Row],[Conv. Fact.]]</f>
        <v>13</v>
      </c>
      <c r="I526" s="117">
        <v>197.2</v>
      </c>
      <c r="J526" s="75">
        <v>39083</v>
      </c>
      <c r="K526" s="75">
        <v>39447</v>
      </c>
      <c r="L526" s="7">
        <f>SUMIF('LCA Data'!$B$2:$B$169,"="&amp;anneks[[#This Row],[LCA Category]],'LCA Data'!$F$2:$F$169)</f>
        <v>0</v>
      </c>
      <c r="M526" s="79">
        <f>anneks[[#This Row],[kg-CO2 Eqv. per kg]]*anneks[[#This Row],[Eff. Mass (kg)]]</f>
        <v>0</v>
      </c>
    </row>
    <row r="527" spans="1:13">
      <c r="A527" s="10">
        <v>82412</v>
      </c>
      <c r="B527" s="24" t="s">
        <v>1781</v>
      </c>
      <c r="C527" s="22"/>
      <c r="D527" s="22"/>
      <c r="E527" s="78">
        <v>1</v>
      </c>
      <c r="F527" s="31" t="s">
        <v>638</v>
      </c>
      <c r="G527" s="156"/>
      <c r="H527" s="66">
        <f>anneks[[#This Row],[Count]]*anneks[[#This Row],[Conv. Fact.]]</f>
        <v>0</v>
      </c>
      <c r="I527" s="117">
        <v>196.18</v>
      </c>
      <c r="J527" s="75">
        <v>39083</v>
      </c>
      <c r="K527" s="75">
        <v>39447</v>
      </c>
      <c r="L527" s="7">
        <f>SUMIF('LCA Data'!$B$2:$B$169,"="&amp;anneks[[#This Row],[LCA Category]],'LCA Data'!$F$2:$F$169)</f>
        <v>0</v>
      </c>
      <c r="M527" s="79">
        <f>anneks[[#This Row],[kg-CO2 Eqv. per kg]]*anneks[[#This Row],[Eff. Mass (kg)]]</f>
        <v>0</v>
      </c>
    </row>
    <row r="528" spans="1:13">
      <c r="A528" s="63">
        <v>61.1</v>
      </c>
      <c r="B528" s="46" t="s">
        <v>698</v>
      </c>
      <c r="C528" s="46"/>
      <c r="D528" s="46"/>
      <c r="E528" s="78">
        <v>2</v>
      </c>
      <c r="F528" s="31" t="s">
        <v>650</v>
      </c>
      <c r="G528" s="158"/>
      <c r="H528" s="78">
        <f>anneks[[#This Row],[Count]]*anneks[[#This Row],[Conv. Fact.]]</f>
        <v>0</v>
      </c>
      <c r="I528" s="117">
        <v>196</v>
      </c>
      <c r="J528" s="75">
        <v>39083</v>
      </c>
      <c r="K528" s="75">
        <v>39447</v>
      </c>
      <c r="L528" s="7">
        <f>SUMIF('LCA Data'!$B$2:$B$169,"="&amp;anneks[[#This Row],[LCA Category]],'LCA Data'!$F$2:$F$169)</f>
        <v>0</v>
      </c>
      <c r="M528" s="49">
        <f>anneks[[#This Row],[kg-CO2 Eqv. per kg]]*anneks[[#This Row],[Eff. Mass (kg)]]</f>
        <v>0</v>
      </c>
    </row>
    <row r="529" spans="1:13">
      <c r="A529" s="22">
        <v>6090</v>
      </c>
      <c r="B529" s="24" t="s">
        <v>890</v>
      </c>
      <c r="C529" s="22"/>
      <c r="D529" s="22"/>
      <c r="E529" s="104">
        <v>6</v>
      </c>
      <c r="F529" s="27" t="s">
        <v>637</v>
      </c>
      <c r="G529" s="156">
        <v>1</v>
      </c>
      <c r="H529" s="66">
        <f>anneks[[#This Row],[Count]]*anneks[[#This Row],[Conv. Fact.]]</f>
        <v>6</v>
      </c>
      <c r="I529" s="116">
        <v>195</v>
      </c>
      <c r="J529" s="75">
        <v>39083</v>
      </c>
      <c r="K529" s="75">
        <v>39447</v>
      </c>
      <c r="L529" s="7">
        <f>SUMIF('LCA Data'!$B$2:$B$169,"="&amp;anneks[[#This Row],[LCA Category]],'LCA Data'!$F$2:$F$169)</f>
        <v>0</v>
      </c>
      <c r="M529" s="79">
        <f>anneks[[#This Row],[kg-CO2 Eqv. per kg]]*anneks[[#This Row],[Eff. Mass (kg)]]</f>
        <v>0</v>
      </c>
    </row>
    <row r="530" spans="1:13">
      <c r="A530" s="10">
        <v>53022</v>
      </c>
      <c r="B530" s="24" t="s">
        <v>1572</v>
      </c>
      <c r="C530" s="22"/>
      <c r="D530" s="22"/>
      <c r="E530" s="78">
        <v>4</v>
      </c>
      <c r="F530" s="31" t="s">
        <v>631</v>
      </c>
      <c r="G530" s="156">
        <v>0.9</v>
      </c>
      <c r="H530" s="66">
        <f>anneks[[#This Row],[Count]]*anneks[[#This Row],[Conv. Fact.]]</f>
        <v>3.6</v>
      </c>
      <c r="I530" s="117">
        <v>194.98</v>
      </c>
      <c r="J530" s="75">
        <v>39083</v>
      </c>
      <c r="K530" s="75">
        <v>39447</v>
      </c>
      <c r="L530" s="7">
        <f>SUMIF('LCA Data'!$B$2:$B$169,"="&amp;anneks[[#This Row],[LCA Category]],'LCA Data'!$F$2:$F$169)</f>
        <v>0</v>
      </c>
      <c r="M530" s="79">
        <f>anneks[[#This Row],[kg-CO2 Eqv. per kg]]*anneks[[#This Row],[Eff. Mass (kg)]]</f>
        <v>0</v>
      </c>
    </row>
    <row r="531" spans="1:13">
      <c r="A531" s="10">
        <v>66055</v>
      </c>
      <c r="B531" s="24" t="s">
        <v>1680</v>
      </c>
      <c r="C531" s="22"/>
      <c r="D531" s="22"/>
      <c r="E531" s="78">
        <v>12</v>
      </c>
      <c r="F531" s="31" t="s">
        <v>634</v>
      </c>
      <c r="G531" s="156"/>
      <c r="H531" s="66">
        <f>anneks[[#This Row],[Count]]*anneks[[#This Row],[Conv. Fact.]]</f>
        <v>0</v>
      </c>
      <c r="I531" s="117">
        <v>194.31</v>
      </c>
      <c r="J531" s="75">
        <v>39083</v>
      </c>
      <c r="K531" s="75">
        <v>39447</v>
      </c>
      <c r="L531" s="7">
        <f>SUMIF('LCA Data'!$B$2:$B$169,"="&amp;anneks[[#This Row],[LCA Category]],'LCA Data'!$F$2:$F$169)</f>
        <v>0</v>
      </c>
      <c r="M531" s="79">
        <f>anneks[[#This Row],[kg-CO2 Eqv. per kg]]*anneks[[#This Row],[Eff. Mass (kg)]]</f>
        <v>0</v>
      </c>
    </row>
    <row r="532" spans="1:13">
      <c r="A532" s="10">
        <v>95143</v>
      </c>
      <c r="B532" s="24" t="s">
        <v>1929</v>
      </c>
      <c r="C532" s="22"/>
      <c r="D532" s="22"/>
      <c r="E532" s="78">
        <v>8</v>
      </c>
      <c r="F532" s="31" t="s">
        <v>634</v>
      </c>
      <c r="G532" s="156">
        <v>1</v>
      </c>
      <c r="H532" s="66">
        <f>anneks[[#This Row],[Count]]*anneks[[#This Row],[Conv. Fact.]]</f>
        <v>8</v>
      </c>
      <c r="I532" s="117">
        <v>194.12</v>
      </c>
      <c r="J532" s="75">
        <v>39083</v>
      </c>
      <c r="K532" s="75">
        <v>39447</v>
      </c>
      <c r="L532" s="7">
        <f>SUMIF('LCA Data'!$B$2:$B$169,"="&amp;anneks[[#This Row],[LCA Category]],'LCA Data'!$F$2:$F$169)</f>
        <v>0</v>
      </c>
      <c r="M532" s="79">
        <f>anneks[[#This Row],[kg-CO2 Eqv. per kg]]*anneks[[#This Row],[Eff. Mass (kg)]]</f>
        <v>0</v>
      </c>
    </row>
    <row r="533" spans="1:13">
      <c r="A533" s="22">
        <v>8383</v>
      </c>
      <c r="B533" s="24" t="s">
        <v>911</v>
      </c>
      <c r="C533" s="22"/>
      <c r="D533" s="22"/>
      <c r="E533" s="104">
        <v>6.8</v>
      </c>
      <c r="F533" s="27" t="s">
        <v>637</v>
      </c>
      <c r="G533" s="156">
        <v>1</v>
      </c>
      <c r="H533" s="66">
        <f>anneks[[#This Row],[Count]]*anneks[[#This Row],[Conv. Fact.]]</f>
        <v>6.8</v>
      </c>
      <c r="I533" s="116">
        <v>193.8</v>
      </c>
      <c r="J533" s="75">
        <v>39083</v>
      </c>
      <c r="K533" s="75">
        <v>39447</v>
      </c>
      <c r="L533" s="7">
        <f>SUMIF('LCA Data'!$B$2:$B$169,"="&amp;anneks[[#This Row],[LCA Category]],'LCA Data'!$F$2:$F$169)</f>
        <v>0</v>
      </c>
      <c r="M533" s="79">
        <f>anneks[[#This Row],[kg-CO2 Eqv. per kg]]*anneks[[#This Row],[Eff. Mass (kg)]]</f>
        <v>0</v>
      </c>
    </row>
    <row r="534" spans="1:13">
      <c r="A534" s="10">
        <v>68096</v>
      </c>
      <c r="B534" s="24" t="s">
        <v>1704</v>
      </c>
      <c r="C534" s="22"/>
      <c r="D534" s="22"/>
      <c r="E534" s="78">
        <v>6</v>
      </c>
      <c r="F534" s="31" t="s">
        <v>643</v>
      </c>
      <c r="G534" s="156">
        <v>0.5</v>
      </c>
      <c r="H534" s="66">
        <f>anneks[[#This Row],[Count]]*anneks[[#This Row],[Conv. Fact.]]</f>
        <v>3</v>
      </c>
      <c r="I534" s="117">
        <v>193.7</v>
      </c>
      <c r="J534" s="75">
        <v>39083</v>
      </c>
      <c r="K534" s="75">
        <v>39447</v>
      </c>
      <c r="L534" s="7">
        <f>SUMIF('LCA Data'!$B$2:$B$169,"="&amp;anneks[[#This Row],[LCA Category]],'LCA Data'!$F$2:$F$169)</f>
        <v>0</v>
      </c>
      <c r="M534" s="79">
        <f>anneks[[#This Row],[kg-CO2 Eqv. per kg]]*anneks[[#This Row],[Eff. Mass (kg)]]</f>
        <v>0</v>
      </c>
    </row>
    <row r="535" spans="1:13">
      <c r="A535" s="22">
        <v>9001</v>
      </c>
      <c r="B535" s="24" t="s">
        <v>912</v>
      </c>
      <c r="C535" s="22"/>
      <c r="D535" s="22"/>
      <c r="E535" s="104">
        <v>9</v>
      </c>
      <c r="F535" s="28"/>
      <c r="G535" s="156"/>
      <c r="H535" s="66">
        <f>anneks[[#This Row],[Count]]*anneks[[#This Row],[Conv. Fact.]]</f>
        <v>0</v>
      </c>
      <c r="I535" s="116">
        <v>193.5</v>
      </c>
      <c r="J535" s="81"/>
      <c r="K535" s="81"/>
      <c r="L535" s="7">
        <f>SUMIF('LCA Data'!$B$2:$B$169,"="&amp;anneks[[#This Row],[LCA Category]],'LCA Data'!$F$2:$F$169)</f>
        <v>0</v>
      </c>
      <c r="M535" s="79">
        <f>anneks[[#This Row],[kg-CO2 Eqv. per kg]]*anneks[[#This Row],[Eff. Mass (kg)]]</f>
        <v>0</v>
      </c>
    </row>
    <row r="536" spans="1:13">
      <c r="A536" s="10">
        <v>15925</v>
      </c>
      <c r="B536" s="24" t="s">
        <v>1463</v>
      </c>
      <c r="C536" s="22"/>
      <c r="D536" s="22"/>
      <c r="E536" s="78">
        <v>1</v>
      </c>
      <c r="F536" s="31" t="s">
        <v>638</v>
      </c>
      <c r="G536" s="156">
        <v>5</v>
      </c>
      <c r="H536" s="66">
        <f>anneks[[#This Row],[Count]]*anneks[[#This Row],[Conv. Fact.]]</f>
        <v>5</v>
      </c>
      <c r="I536" s="117">
        <v>192.95</v>
      </c>
      <c r="J536" s="75">
        <v>39083</v>
      </c>
      <c r="K536" s="75">
        <v>39447</v>
      </c>
      <c r="L536" s="7">
        <f>SUMIF('LCA Data'!$B$2:$B$169,"="&amp;anneks[[#This Row],[LCA Category]],'LCA Data'!$F$2:$F$169)</f>
        <v>0</v>
      </c>
      <c r="M536" s="79">
        <f>anneks[[#This Row],[kg-CO2 Eqv. per kg]]*anneks[[#This Row],[Eff. Mass (kg)]]</f>
        <v>0</v>
      </c>
    </row>
    <row r="537" spans="1:13">
      <c r="A537" s="10">
        <v>59504</v>
      </c>
      <c r="B537" s="24" t="s">
        <v>1645</v>
      </c>
      <c r="C537" s="22"/>
      <c r="D537" s="22"/>
      <c r="E537" s="78">
        <v>1</v>
      </c>
      <c r="F537" s="31" t="s">
        <v>638</v>
      </c>
      <c r="G537" s="156">
        <v>1.25</v>
      </c>
      <c r="H537" s="66">
        <f>anneks[[#This Row],[Count]]*anneks[[#This Row],[Conv. Fact.]]</f>
        <v>1.25</v>
      </c>
      <c r="I537" s="117">
        <v>190.15</v>
      </c>
      <c r="J537" s="75">
        <v>39083</v>
      </c>
      <c r="K537" s="75">
        <v>39447</v>
      </c>
      <c r="L537" s="7">
        <f>SUMIF('LCA Data'!$B$2:$B$169,"="&amp;anneks[[#This Row],[LCA Category]],'LCA Data'!$F$2:$F$169)</f>
        <v>0</v>
      </c>
      <c r="M537" s="79">
        <f>anneks[[#This Row],[kg-CO2 Eqv. per kg]]*anneks[[#This Row],[Eff. Mass (kg)]]</f>
        <v>0</v>
      </c>
    </row>
    <row r="538" spans="1:13">
      <c r="A538" s="10">
        <v>40426</v>
      </c>
      <c r="B538" s="24" t="s">
        <v>1552</v>
      </c>
      <c r="C538" s="22"/>
      <c r="D538" s="22"/>
      <c r="E538" s="78">
        <v>2</v>
      </c>
      <c r="F538" s="31" t="s">
        <v>638</v>
      </c>
      <c r="G538" s="156">
        <v>2.64</v>
      </c>
      <c r="H538" s="66">
        <f>anneks[[#This Row],[Count]]*anneks[[#This Row],[Conv. Fact.]]</f>
        <v>5.28</v>
      </c>
      <c r="I538" s="117">
        <v>189.68</v>
      </c>
      <c r="J538" s="75">
        <v>39083</v>
      </c>
      <c r="K538" s="75">
        <v>39447</v>
      </c>
      <c r="L538" s="7">
        <f>SUMIF('LCA Data'!$B$2:$B$169,"="&amp;anneks[[#This Row],[LCA Category]],'LCA Data'!$F$2:$F$169)</f>
        <v>0</v>
      </c>
      <c r="M538" s="79">
        <f>anneks[[#This Row],[kg-CO2 Eqv. per kg]]*anneks[[#This Row],[Eff. Mass (kg)]]</f>
        <v>0</v>
      </c>
    </row>
    <row r="539" spans="1:13">
      <c r="A539" s="10">
        <v>53521</v>
      </c>
      <c r="B539" s="24" t="s">
        <v>1603</v>
      </c>
      <c r="C539" s="22"/>
      <c r="D539" s="22"/>
      <c r="E539" s="78">
        <v>7</v>
      </c>
      <c r="F539" s="31" t="s">
        <v>631</v>
      </c>
      <c r="G539" s="156">
        <v>0.86499999999999999</v>
      </c>
      <c r="H539" s="66">
        <f>anneks[[#This Row],[Count]]*anneks[[#This Row],[Conv. Fact.]]</f>
        <v>6.0549999999999997</v>
      </c>
      <c r="I539" s="117">
        <v>189.63</v>
      </c>
      <c r="J539" s="75">
        <v>39083</v>
      </c>
      <c r="K539" s="75">
        <v>39447</v>
      </c>
      <c r="L539" s="7">
        <f>SUMIF('LCA Data'!$B$2:$B$169,"="&amp;anneks[[#This Row],[LCA Category]],'LCA Data'!$F$2:$F$169)</f>
        <v>0</v>
      </c>
      <c r="M539" s="79">
        <f>anneks[[#This Row],[kg-CO2 Eqv. per kg]]*anneks[[#This Row],[Eff. Mass (kg)]]</f>
        <v>0</v>
      </c>
    </row>
    <row r="540" spans="1:13">
      <c r="A540" s="10">
        <v>94015</v>
      </c>
      <c r="B540" s="24" t="s">
        <v>1897</v>
      </c>
      <c r="C540" s="22"/>
      <c r="D540" s="22"/>
      <c r="E540" s="78">
        <v>1</v>
      </c>
      <c r="F540" s="31" t="s">
        <v>638</v>
      </c>
      <c r="G540" s="156">
        <v>5</v>
      </c>
      <c r="H540" s="66">
        <f>anneks[[#This Row],[Count]]*anneks[[#This Row],[Conv. Fact.]]</f>
        <v>5</v>
      </c>
      <c r="I540" s="117">
        <v>189.12</v>
      </c>
      <c r="J540" s="75">
        <v>39083</v>
      </c>
      <c r="K540" s="75">
        <v>39447</v>
      </c>
      <c r="L540" s="7">
        <f>SUMIF('LCA Data'!$B$2:$B$169,"="&amp;anneks[[#This Row],[LCA Category]],'LCA Data'!$F$2:$F$169)</f>
        <v>0</v>
      </c>
      <c r="M540" s="79">
        <f>anneks[[#This Row],[kg-CO2 Eqv. per kg]]*anneks[[#This Row],[Eff. Mass (kg)]]</f>
        <v>0</v>
      </c>
    </row>
    <row r="541" spans="1:13">
      <c r="A541" s="10">
        <v>65996</v>
      </c>
      <c r="B541" s="24" t="s">
        <v>1672</v>
      </c>
      <c r="C541" s="22"/>
      <c r="D541" s="22"/>
      <c r="E541" s="78">
        <v>6</v>
      </c>
      <c r="F541" s="31" t="s">
        <v>643</v>
      </c>
      <c r="G541" s="156">
        <v>1</v>
      </c>
      <c r="H541" s="66">
        <f>anneks[[#This Row],[Count]]*anneks[[#This Row],[Conv. Fact.]]</f>
        <v>6</v>
      </c>
      <c r="I541" s="117">
        <v>186.91</v>
      </c>
      <c r="J541" s="75">
        <v>39083</v>
      </c>
      <c r="K541" s="75">
        <v>39447</v>
      </c>
      <c r="L541" s="7">
        <f>SUMIF('LCA Data'!$B$2:$B$169,"="&amp;anneks[[#This Row],[LCA Category]],'LCA Data'!$F$2:$F$169)</f>
        <v>0</v>
      </c>
      <c r="M541" s="79">
        <f>anneks[[#This Row],[kg-CO2 Eqv. per kg]]*anneks[[#This Row],[Eff. Mass (kg)]]</f>
        <v>0</v>
      </c>
    </row>
    <row r="542" spans="1:13">
      <c r="A542" s="10">
        <v>53348</v>
      </c>
      <c r="B542" s="24" t="s">
        <v>1599</v>
      </c>
      <c r="C542" s="22"/>
      <c r="D542" s="22"/>
      <c r="E542" s="78">
        <v>11</v>
      </c>
      <c r="F542" s="31" t="s">
        <v>647</v>
      </c>
      <c r="G542" s="156"/>
      <c r="H542" s="66">
        <f>anneks[[#This Row],[Count]]*anneks[[#This Row],[Conv. Fact.]]</f>
        <v>0</v>
      </c>
      <c r="I542" s="117">
        <v>185.93</v>
      </c>
      <c r="J542" s="75">
        <v>39083</v>
      </c>
      <c r="K542" s="75">
        <v>39447</v>
      </c>
      <c r="L542" s="7">
        <f>SUMIF('LCA Data'!$B$2:$B$169,"="&amp;anneks[[#This Row],[LCA Category]],'LCA Data'!$F$2:$F$169)</f>
        <v>0</v>
      </c>
      <c r="M542" s="79">
        <f>anneks[[#This Row],[kg-CO2 Eqv. per kg]]*anneks[[#This Row],[Eff. Mass (kg)]]</f>
        <v>0</v>
      </c>
    </row>
    <row r="543" spans="1:13">
      <c r="A543" s="22">
        <v>7140</v>
      </c>
      <c r="B543" s="24" t="s">
        <v>785</v>
      </c>
      <c r="C543" s="22"/>
      <c r="D543" s="22"/>
      <c r="E543" s="104">
        <v>2.2000000000000002</v>
      </c>
      <c r="F543" s="27" t="s">
        <v>637</v>
      </c>
      <c r="G543" s="156">
        <v>1</v>
      </c>
      <c r="H543" s="66">
        <f>anneks[[#This Row],[Count]]*anneks[[#This Row],[Conv. Fact.]]</f>
        <v>2.2000000000000002</v>
      </c>
      <c r="I543" s="116">
        <v>185.9</v>
      </c>
      <c r="J543" s="75">
        <v>39083</v>
      </c>
      <c r="K543" s="75">
        <v>39447</v>
      </c>
      <c r="L543" s="7">
        <f>SUMIF('LCA Data'!$B$2:$B$169,"="&amp;anneks[[#This Row],[LCA Category]],'LCA Data'!$F$2:$F$169)</f>
        <v>0</v>
      </c>
      <c r="M543" s="79">
        <f>anneks[[#This Row],[kg-CO2 Eqv. per kg]]*anneks[[#This Row],[Eff. Mass (kg)]]</f>
        <v>0</v>
      </c>
    </row>
    <row r="544" spans="1:13">
      <c r="A544" s="10">
        <v>90761</v>
      </c>
      <c r="B544" s="24" t="s">
        <v>1819</v>
      </c>
      <c r="C544" s="22"/>
      <c r="D544" s="22"/>
      <c r="E544" s="78">
        <v>2</v>
      </c>
      <c r="F544" s="31" t="s">
        <v>643</v>
      </c>
      <c r="G544" s="156">
        <v>2.5</v>
      </c>
      <c r="H544" s="66">
        <f>anneks[[#This Row],[Count]]*anneks[[#This Row],[Conv. Fact.]]</f>
        <v>5</v>
      </c>
      <c r="I544" s="117">
        <v>184.62</v>
      </c>
      <c r="J544" s="75">
        <v>39083</v>
      </c>
      <c r="K544" s="75">
        <v>39447</v>
      </c>
      <c r="L544" s="7">
        <f>SUMIF('LCA Data'!$B$2:$B$169,"="&amp;anneks[[#This Row],[LCA Category]],'LCA Data'!$F$2:$F$169)</f>
        <v>0</v>
      </c>
      <c r="M544" s="79">
        <f>anneks[[#This Row],[kg-CO2 Eqv. per kg]]*anneks[[#This Row],[Eff. Mass (kg)]]</f>
        <v>0</v>
      </c>
    </row>
    <row r="545" spans="1:13">
      <c r="A545" s="10">
        <v>59491</v>
      </c>
      <c r="B545" s="24" t="s">
        <v>1643</v>
      </c>
      <c r="C545" s="22"/>
      <c r="D545" s="22"/>
      <c r="E545" s="78">
        <v>2</v>
      </c>
      <c r="F545" s="31" t="s">
        <v>639</v>
      </c>
      <c r="G545" s="156">
        <v>1.238</v>
      </c>
      <c r="H545" s="66">
        <f>anneks[[#This Row],[Count]]*anneks[[#This Row],[Conv. Fact.]]</f>
        <v>2.476</v>
      </c>
      <c r="I545" s="117">
        <v>184.4</v>
      </c>
      <c r="J545" s="75">
        <v>39083</v>
      </c>
      <c r="K545" s="75">
        <v>39447</v>
      </c>
      <c r="L545" s="7">
        <f>SUMIF('LCA Data'!$B$2:$B$169,"="&amp;anneks[[#This Row],[LCA Category]],'LCA Data'!$F$2:$F$169)</f>
        <v>0</v>
      </c>
      <c r="M545" s="79">
        <f>anneks[[#This Row],[kg-CO2 Eqv. per kg]]*anneks[[#This Row],[Eff. Mass (kg)]]</f>
        <v>0</v>
      </c>
    </row>
    <row r="546" spans="1:13">
      <c r="A546" s="10">
        <v>38030</v>
      </c>
      <c r="B546" s="24" t="s">
        <v>1544</v>
      </c>
      <c r="C546" s="22"/>
      <c r="D546" s="22"/>
      <c r="E546" s="78">
        <v>24</v>
      </c>
      <c r="F546" s="31" t="s">
        <v>639</v>
      </c>
      <c r="G546" s="156">
        <v>0.42499999999999999</v>
      </c>
      <c r="H546" s="66">
        <f>anneks[[#This Row],[Count]]*anneks[[#This Row],[Conv. Fact.]]</f>
        <v>10.199999999999999</v>
      </c>
      <c r="I546" s="117">
        <v>183.94</v>
      </c>
      <c r="J546" s="75">
        <v>39083</v>
      </c>
      <c r="K546" s="75">
        <v>39447</v>
      </c>
      <c r="L546" s="7">
        <f>SUMIF('LCA Data'!$B$2:$B$169,"="&amp;anneks[[#This Row],[LCA Category]],'LCA Data'!$F$2:$F$169)</f>
        <v>0</v>
      </c>
      <c r="M546" s="79">
        <f>anneks[[#This Row],[kg-CO2 Eqv. per kg]]*anneks[[#This Row],[Eff. Mass (kg)]]</f>
        <v>0</v>
      </c>
    </row>
    <row r="547" spans="1:13">
      <c r="A547" s="10">
        <v>75158</v>
      </c>
      <c r="B547" s="24" t="s">
        <v>1739</v>
      </c>
      <c r="C547" s="22"/>
      <c r="D547" s="22"/>
      <c r="E547" s="78">
        <v>7</v>
      </c>
      <c r="F547" s="31" t="s">
        <v>643</v>
      </c>
      <c r="G547" s="156">
        <v>3</v>
      </c>
      <c r="H547" s="66">
        <f>anneks[[#This Row],[Count]]*anneks[[#This Row],[Conv. Fact.]]</f>
        <v>21</v>
      </c>
      <c r="I547" s="117">
        <v>183.89</v>
      </c>
      <c r="J547" s="75">
        <v>39083</v>
      </c>
      <c r="K547" s="75">
        <v>39447</v>
      </c>
      <c r="L547" s="7">
        <f>SUMIF('LCA Data'!$B$2:$B$169,"="&amp;anneks[[#This Row],[LCA Category]],'LCA Data'!$F$2:$F$169)</f>
        <v>0</v>
      </c>
      <c r="M547" s="79">
        <f>anneks[[#This Row],[kg-CO2 Eqv. per kg]]*anneks[[#This Row],[Eff. Mass (kg)]]</f>
        <v>0</v>
      </c>
    </row>
    <row r="548" spans="1:13">
      <c r="A548" s="10">
        <v>75208</v>
      </c>
      <c r="B548" s="24" t="s">
        <v>1749</v>
      </c>
      <c r="C548" s="22"/>
      <c r="D548" s="22"/>
      <c r="E548" s="78">
        <v>3</v>
      </c>
      <c r="F548" s="31" t="s">
        <v>643</v>
      </c>
      <c r="G548" s="156">
        <v>3</v>
      </c>
      <c r="H548" s="66">
        <f>anneks[[#This Row],[Count]]*anneks[[#This Row],[Conv. Fact.]]</f>
        <v>9</v>
      </c>
      <c r="I548" s="117">
        <v>182.82</v>
      </c>
      <c r="J548" s="75">
        <v>39083</v>
      </c>
      <c r="K548" s="75">
        <v>39447</v>
      </c>
      <c r="L548" s="7">
        <f>SUMIF('LCA Data'!$B$2:$B$169,"="&amp;anneks[[#This Row],[LCA Category]],'LCA Data'!$F$2:$F$169)</f>
        <v>0</v>
      </c>
      <c r="M548" s="79">
        <f>anneks[[#This Row],[kg-CO2 Eqv. per kg]]*anneks[[#This Row],[Eff. Mass (kg)]]</f>
        <v>0</v>
      </c>
    </row>
    <row r="549" spans="1:13">
      <c r="A549" s="10">
        <v>94046</v>
      </c>
      <c r="B549" s="24" t="s">
        <v>1903</v>
      </c>
      <c r="C549" s="22"/>
      <c r="D549" s="22"/>
      <c r="E549" s="78">
        <v>1</v>
      </c>
      <c r="F549" s="31" t="s">
        <v>638</v>
      </c>
      <c r="G549" s="156">
        <v>2.5</v>
      </c>
      <c r="H549" s="66">
        <f>anneks[[#This Row],[Count]]*anneks[[#This Row],[Conv. Fact.]]</f>
        <v>2.5</v>
      </c>
      <c r="I549" s="117">
        <v>182.79</v>
      </c>
      <c r="J549" s="75">
        <v>39083</v>
      </c>
      <c r="K549" s="75">
        <v>39447</v>
      </c>
      <c r="L549" s="7">
        <f>SUMIF('LCA Data'!$B$2:$B$169,"="&amp;anneks[[#This Row],[LCA Category]],'LCA Data'!$F$2:$F$169)</f>
        <v>0</v>
      </c>
      <c r="M549" s="79">
        <f>anneks[[#This Row],[kg-CO2 Eqv. per kg]]*anneks[[#This Row],[Eff. Mass (kg)]]</f>
        <v>0</v>
      </c>
    </row>
    <row r="550" spans="1:13">
      <c r="A550" s="10">
        <v>98511</v>
      </c>
      <c r="B550" s="24" t="s">
        <v>1967</v>
      </c>
      <c r="C550" s="22"/>
      <c r="D550" s="22"/>
      <c r="E550" s="78">
        <v>5.31</v>
      </c>
      <c r="F550" s="31" t="s">
        <v>637</v>
      </c>
      <c r="G550" s="156">
        <v>1</v>
      </c>
      <c r="H550" s="66">
        <f>anneks[[#This Row],[Count]]*anneks[[#This Row],[Conv. Fact.]]</f>
        <v>5.31</v>
      </c>
      <c r="I550" s="117">
        <v>182.66</v>
      </c>
      <c r="J550" s="75">
        <v>39083</v>
      </c>
      <c r="K550" s="75">
        <v>39447</v>
      </c>
      <c r="L550" s="7">
        <f>SUMIF('LCA Data'!$B$2:$B$169,"="&amp;anneks[[#This Row],[LCA Category]],'LCA Data'!$F$2:$F$169)</f>
        <v>0</v>
      </c>
      <c r="M550" s="79">
        <f>anneks[[#This Row],[kg-CO2 Eqv. per kg]]*anneks[[#This Row],[Eff. Mass (kg)]]</f>
        <v>0</v>
      </c>
    </row>
    <row r="551" spans="1:13">
      <c r="A551" s="10">
        <v>53082</v>
      </c>
      <c r="B551" s="24" t="s">
        <v>1577</v>
      </c>
      <c r="C551" s="22"/>
      <c r="D551" s="22"/>
      <c r="E551" s="78">
        <v>4</v>
      </c>
      <c r="F551" s="31" t="s">
        <v>639</v>
      </c>
      <c r="G551" s="156">
        <v>1</v>
      </c>
      <c r="H551" s="66">
        <f>anneks[[#This Row],[Count]]*anneks[[#This Row],[Conv. Fact.]]</f>
        <v>4</v>
      </c>
      <c r="I551" s="117">
        <v>182.4</v>
      </c>
      <c r="J551" s="75">
        <v>39083</v>
      </c>
      <c r="K551" s="75">
        <v>39447</v>
      </c>
      <c r="L551" s="7">
        <f>SUMIF('LCA Data'!$B$2:$B$169,"="&amp;anneks[[#This Row],[LCA Category]],'LCA Data'!$F$2:$F$169)</f>
        <v>0</v>
      </c>
      <c r="M551" s="79">
        <f>anneks[[#This Row],[kg-CO2 Eqv. per kg]]*anneks[[#This Row],[Eff. Mass (kg)]]</f>
        <v>0</v>
      </c>
    </row>
    <row r="552" spans="1:13">
      <c r="A552" s="10">
        <v>47195</v>
      </c>
      <c r="B552" s="24" t="s">
        <v>1561</v>
      </c>
      <c r="C552" s="22"/>
      <c r="D552" s="22"/>
      <c r="E552" s="78">
        <v>8</v>
      </c>
      <c r="F552" s="31" t="s">
        <v>647</v>
      </c>
      <c r="G552" s="156"/>
      <c r="H552" s="66">
        <f>anneks[[#This Row],[Count]]*anneks[[#This Row],[Conv. Fact.]]</f>
        <v>0</v>
      </c>
      <c r="I552" s="117">
        <v>181.22</v>
      </c>
      <c r="J552" s="75">
        <v>39083</v>
      </c>
      <c r="K552" s="75">
        <v>39447</v>
      </c>
      <c r="L552" s="7">
        <f>SUMIF('LCA Data'!$B$2:$B$169,"="&amp;anneks[[#This Row],[LCA Category]],'LCA Data'!$F$2:$F$169)</f>
        <v>0</v>
      </c>
      <c r="M552" s="79">
        <f>anneks[[#This Row],[kg-CO2 Eqv. per kg]]*anneks[[#This Row],[Eff. Mass (kg)]]</f>
        <v>0</v>
      </c>
    </row>
    <row r="553" spans="1:13">
      <c r="A553" s="10">
        <v>55252</v>
      </c>
      <c r="B553" s="24" t="s">
        <v>1616</v>
      </c>
      <c r="C553" s="22"/>
      <c r="D553" s="22"/>
      <c r="E553" s="78">
        <v>6</v>
      </c>
      <c r="F553" s="31" t="s">
        <v>647</v>
      </c>
      <c r="G553" s="156"/>
      <c r="H553" s="66">
        <f>anneks[[#This Row],[Count]]*anneks[[#This Row],[Conv. Fact.]]</f>
        <v>0</v>
      </c>
      <c r="I553" s="117">
        <v>181.05</v>
      </c>
      <c r="J553" s="75">
        <v>39083</v>
      </c>
      <c r="K553" s="75">
        <v>39447</v>
      </c>
      <c r="L553" s="7">
        <f>SUMIF('LCA Data'!$B$2:$B$169,"="&amp;anneks[[#This Row],[LCA Category]],'LCA Data'!$F$2:$F$169)</f>
        <v>0</v>
      </c>
      <c r="M553" s="79">
        <f>anneks[[#This Row],[kg-CO2 Eqv. per kg]]*anneks[[#This Row],[Eff. Mass (kg)]]</f>
        <v>0</v>
      </c>
    </row>
    <row r="554" spans="1:13">
      <c r="A554" s="10">
        <v>64210</v>
      </c>
      <c r="B554" s="24" t="s">
        <v>1665</v>
      </c>
      <c r="C554" s="22"/>
      <c r="D554" s="22"/>
      <c r="E554" s="78">
        <v>18</v>
      </c>
      <c r="F554" s="31" t="s">
        <v>643</v>
      </c>
      <c r="G554" s="156"/>
      <c r="H554" s="66">
        <f>anneks[[#This Row],[Count]]*anneks[[#This Row],[Conv. Fact.]]</f>
        <v>0</v>
      </c>
      <c r="I554" s="117">
        <v>180.82</v>
      </c>
      <c r="J554" s="75">
        <v>39083</v>
      </c>
      <c r="K554" s="75">
        <v>39447</v>
      </c>
      <c r="L554" s="7">
        <f>SUMIF('LCA Data'!$B$2:$B$169,"="&amp;anneks[[#This Row],[LCA Category]],'LCA Data'!$F$2:$F$169)</f>
        <v>0</v>
      </c>
      <c r="M554" s="79">
        <f>anneks[[#This Row],[kg-CO2 Eqv. per kg]]*anneks[[#This Row],[Eff. Mass (kg)]]</f>
        <v>0</v>
      </c>
    </row>
    <row r="555" spans="1:13">
      <c r="A555" s="10">
        <v>15926</v>
      </c>
      <c r="B555" s="24" t="s">
        <v>1464</v>
      </c>
      <c r="C555" s="22"/>
      <c r="D555" s="22"/>
      <c r="E555" s="78">
        <v>1</v>
      </c>
      <c r="F555" s="31" t="s">
        <v>638</v>
      </c>
      <c r="G555" s="156">
        <v>5</v>
      </c>
      <c r="H555" s="66">
        <f>anneks[[#This Row],[Count]]*anneks[[#This Row],[Conv. Fact.]]</f>
        <v>5</v>
      </c>
      <c r="I555" s="117">
        <v>180</v>
      </c>
      <c r="J555" s="75">
        <v>39083</v>
      </c>
      <c r="K555" s="75">
        <v>39447</v>
      </c>
      <c r="L555" s="7">
        <f>SUMIF('LCA Data'!$B$2:$B$169,"="&amp;anneks[[#This Row],[LCA Category]],'LCA Data'!$F$2:$F$169)</f>
        <v>0</v>
      </c>
      <c r="M555" s="79">
        <f>anneks[[#This Row],[kg-CO2 Eqv. per kg]]*anneks[[#This Row],[Eff. Mass (kg)]]</f>
        <v>0</v>
      </c>
    </row>
    <row r="556" spans="1:13">
      <c r="A556" s="63" t="s">
        <v>707</v>
      </c>
      <c r="B556" s="46" t="s">
        <v>708</v>
      </c>
      <c r="C556" s="46"/>
      <c r="D556" s="46"/>
      <c r="E556" s="78">
        <v>2</v>
      </c>
      <c r="F556" s="31" t="s">
        <v>652</v>
      </c>
      <c r="G556" s="158">
        <v>1</v>
      </c>
      <c r="H556" s="78">
        <f>anneks[[#This Row],[Count]]*anneks[[#This Row],[Conv. Fact.]]</f>
        <v>2</v>
      </c>
      <c r="I556" s="117">
        <v>180</v>
      </c>
      <c r="J556" s="75">
        <v>39083</v>
      </c>
      <c r="K556" s="75">
        <v>39447</v>
      </c>
      <c r="L556" s="7">
        <f>SUMIF('LCA Data'!$B$2:$B$169,"="&amp;anneks[[#This Row],[LCA Category]],'LCA Data'!$F$2:$F$169)</f>
        <v>0</v>
      </c>
      <c r="M556" s="49">
        <f>anneks[[#This Row],[kg-CO2 Eqv. per kg]]*anneks[[#This Row],[Eff. Mass (kg)]]</f>
        <v>0</v>
      </c>
    </row>
    <row r="557" spans="1:13">
      <c r="A557" s="63">
        <v>188.3</v>
      </c>
      <c r="B557" s="46" t="s">
        <v>682</v>
      </c>
      <c r="C557" s="46"/>
      <c r="D557" s="46"/>
      <c r="E557" s="78">
        <v>12</v>
      </c>
      <c r="F557" s="31" t="s">
        <v>713</v>
      </c>
      <c r="G557" s="158"/>
      <c r="H557" s="78">
        <f>anneks[[#This Row],[Count]]*anneks[[#This Row],[Conv. Fact.]]</f>
        <v>0</v>
      </c>
      <c r="I557" s="117">
        <v>180</v>
      </c>
      <c r="J557" s="75">
        <v>39083</v>
      </c>
      <c r="K557" s="75">
        <v>39447</v>
      </c>
      <c r="L557" s="7">
        <f>SUMIF('LCA Data'!$B$2:$B$169,"="&amp;anneks[[#This Row],[LCA Category]],'LCA Data'!$F$2:$F$169)</f>
        <v>0</v>
      </c>
      <c r="M557" s="49">
        <f>anneks[[#This Row],[kg-CO2 Eqv. per kg]]*anneks[[#This Row],[Eff. Mass (kg)]]</f>
        <v>0</v>
      </c>
    </row>
    <row r="558" spans="1:13">
      <c r="A558" s="10">
        <v>91108</v>
      </c>
      <c r="B558" s="24" t="s">
        <v>1839</v>
      </c>
      <c r="C558" s="22"/>
      <c r="D558" s="22"/>
      <c r="E558" s="78">
        <v>6</v>
      </c>
      <c r="F558" s="31" t="s">
        <v>643</v>
      </c>
      <c r="G558" s="156">
        <v>2.5</v>
      </c>
      <c r="H558" s="66">
        <f>anneks[[#This Row],[Count]]*anneks[[#This Row],[Conv. Fact.]]</f>
        <v>15</v>
      </c>
      <c r="I558" s="117">
        <v>178.89</v>
      </c>
      <c r="J558" s="75">
        <v>39083</v>
      </c>
      <c r="K558" s="75">
        <v>39447</v>
      </c>
      <c r="L558" s="7">
        <f>SUMIF('LCA Data'!$B$2:$B$169,"="&amp;anneks[[#This Row],[LCA Category]],'LCA Data'!$F$2:$F$169)</f>
        <v>0</v>
      </c>
      <c r="M558" s="79">
        <f>anneks[[#This Row],[kg-CO2 Eqv. per kg]]*anneks[[#This Row],[Eff. Mass (kg)]]</f>
        <v>0</v>
      </c>
    </row>
    <row r="559" spans="1:13">
      <c r="A559" s="10">
        <v>15026</v>
      </c>
      <c r="B559" s="24" t="s">
        <v>1453</v>
      </c>
      <c r="C559" s="22"/>
      <c r="D559" s="22"/>
      <c r="E559" s="78">
        <v>4</v>
      </c>
      <c r="F559" s="31" t="s">
        <v>632</v>
      </c>
      <c r="G559" s="156">
        <v>1</v>
      </c>
      <c r="H559" s="66">
        <f>anneks[[#This Row],[Count]]*anneks[[#This Row],[Conv. Fact.]]</f>
        <v>4</v>
      </c>
      <c r="I559" s="117">
        <v>178.5</v>
      </c>
      <c r="J559" s="75">
        <v>39083</v>
      </c>
      <c r="K559" s="75">
        <v>39447</v>
      </c>
      <c r="L559" s="7">
        <f>SUMIF('LCA Data'!$B$2:$B$169,"="&amp;anneks[[#This Row],[LCA Category]],'LCA Data'!$F$2:$F$169)</f>
        <v>0</v>
      </c>
      <c r="M559" s="79">
        <f>anneks[[#This Row],[kg-CO2 Eqv. per kg]]*anneks[[#This Row],[Eff. Mass (kg)]]</f>
        <v>0</v>
      </c>
    </row>
    <row r="560" spans="1:13">
      <c r="A560" s="10">
        <v>95017</v>
      </c>
      <c r="B560" s="24" t="s">
        <v>1921</v>
      </c>
      <c r="C560" s="22"/>
      <c r="D560" s="22"/>
      <c r="E560" s="78">
        <v>3</v>
      </c>
      <c r="F560" s="31" t="s">
        <v>643</v>
      </c>
      <c r="G560" s="156">
        <v>2</v>
      </c>
      <c r="H560" s="66">
        <f>anneks[[#This Row],[Count]]*anneks[[#This Row],[Conv. Fact.]]</f>
        <v>6</v>
      </c>
      <c r="I560" s="117">
        <v>178.37</v>
      </c>
      <c r="J560" s="75">
        <v>39083</v>
      </c>
      <c r="K560" s="75">
        <v>39447</v>
      </c>
      <c r="L560" s="7">
        <f>SUMIF('LCA Data'!$B$2:$B$169,"="&amp;anneks[[#This Row],[LCA Category]],'LCA Data'!$F$2:$F$169)</f>
        <v>0</v>
      </c>
      <c r="M560" s="79">
        <f>anneks[[#This Row],[kg-CO2 Eqv. per kg]]*anneks[[#This Row],[Eff. Mass (kg)]]</f>
        <v>0</v>
      </c>
    </row>
    <row r="561" spans="1:13">
      <c r="A561" s="10" t="s">
        <v>1399</v>
      </c>
      <c r="B561" s="24" t="s">
        <v>1990</v>
      </c>
      <c r="C561" s="22"/>
      <c r="D561" s="22"/>
      <c r="E561" s="78">
        <v>1</v>
      </c>
      <c r="F561" s="31" t="s">
        <v>638</v>
      </c>
      <c r="G561" s="156"/>
      <c r="H561" s="66">
        <f>anneks[[#This Row],[Count]]*anneks[[#This Row],[Conv. Fact.]]</f>
        <v>0</v>
      </c>
      <c r="I561" s="117">
        <v>176.25</v>
      </c>
      <c r="J561" s="75">
        <v>39083</v>
      </c>
      <c r="K561" s="75">
        <v>39447</v>
      </c>
      <c r="L561" s="7">
        <f>SUMIF('LCA Data'!$B$2:$B$169,"="&amp;anneks[[#This Row],[LCA Category]],'LCA Data'!$F$2:$F$169)</f>
        <v>0</v>
      </c>
      <c r="M561" s="79">
        <f>anneks[[#This Row],[kg-CO2 Eqv. per kg]]*anneks[[#This Row],[Eff. Mass (kg)]]</f>
        <v>0</v>
      </c>
    </row>
    <row r="562" spans="1:13">
      <c r="A562" s="10" t="s">
        <v>1403</v>
      </c>
      <c r="B562" s="24" t="s">
        <v>1995</v>
      </c>
      <c r="C562" s="22"/>
      <c r="D562" s="22"/>
      <c r="E562" s="78">
        <v>1</v>
      </c>
      <c r="F562" s="31" t="s">
        <v>638</v>
      </c>
      <c r="G562" s="156"/>
      <c r="H562" s="66">
        <f>anneks[[#This Row],[Count]]*anneks[[#This Row],[Conv. Fact.]]</f>
        <v>0</v>
      </c>
      <c r="I562" s="117">
        <v>176.25</v>
      </c>
      <c r="J562" s="75">
        <v>39083</v>
      </c>
      <c r="K562" s="75">
        <v>39447</v>
      </c>
      <c r="L562" s="7">
        <f>SUMIF('LCA Data'!$B$2:$B$169,"="&amp;anneks[[#This Row],[LCA Category]],'LCA Data'!$F$2:$F$169)</f>
        <v>0</v>
      </c>
      <c r="M562" s="79">
        <f>anneks[[#This Row],[kg-CO2 Eqv. per kg]]*anneks[[#This Row],[Eff. Mass (kg)]]</f>
        <v>0</v>
      </c>
    </row>
    <row r="563" spans="1:13">
      <c r="A563" s="10" t="s">
        <v>1395</v>
      </c>
      <c r="B563" s="24" t="s">
        <v>1986</v>
      </c>
      <c r="C563" s="22"/>
      <c r="D563" s="22"/>
      <c r="E563" s="78">
        <v>1</v>
      </c>
      <c r="F563" s="31" t="s">
        <v>638</v>
      </c>
      <c r="G563" s="156"/>
      <c r="H563" s="66">
        <f>anneks[[#This Row],[Count]]*anneks[[#This Row],[Conv. Fact.]]</f>
        <v>0</v>
      </c>
      <c r="I563" s="117">
        <v>175.95</v>
      </c>
      <c r="J563" s="75">
        <v>39083</v>
      </c>
      <c r="K563" s="75">
        <v>39447</v>
      </c>
      <c r="L563" s="7">
        <f>SUMIF('LCA Data'!$B$2:$B$169,"="&amp;anneks[[#This Row],[LCA Category]],'LCA Data'!$F$2:$F$169)</f>
        <v>0</v>
      </c>
      <c r="M563" s="79">
        <f>anneks[[#This Row],[kg-CO2 Eqv. per kg]]*anneks[[#This Row],[Eff. Mass (kg)]]</f>
        <v>0</v>
      </c>
    </row>
    <row r="564" spans="1:13">
      <c r="A564" s="10" t="s">
        <v>1397</v>
      </c>
      <c r="B564" s="24" t="s">
        <v>1988</v>
      </c>
      <c r="C564" s="22"/>
      <c r="D564" s="22"/>
      <c r="E564" s="78">
        <v>1</v>
      </c>
      <c r="F564" s="31" t="s">
        <v>638</v>
      </c>
      <c r="G564" s="156"/>
      <c r="H564" s="66">
        <f>anneks[[#This Row],[Count]]*anneks[[#This Row],[Conv. Fact.]]</f>
        <v>0</v>
      </c>
      <c r="I564" s="117">
        <v>175.95</v>
      </c>
      <c r="J564" s="75">
        <v>39083</v>
      </c>
      <c r="K564" s="75">
        <v>39447</v>
      </c>
      <c r="L564" s="7">
        <f>SUMIF('LCA Data'!$B$2:$B$169,"="&amp;anneks[[#This Row],[LCA Category]],'LCA Data'!$F$2:$F$169)</f>
        <v>0</v>
      </c>
      <c r="M564" s="79">
        <f>anneks[[#This Row],[kg-CO2 Eqv. per kg]]*anneks[[#This Row],[Eff. Mass (kg)]]</f>
        <v>0</v>
      </c>
    </row>
    <row r="565" spans="1:13">
      <c r="A565" s="10">
        <v>93754</v>
      </c>
      <c r="B565" s="24" t="s">
        <v>1880</v>
      </c>
      <c r="C565" s="22"/>
      <c r="D565" s="22"/>
      <c r="E565" s="78">
        <v>1</v>
      </c>
      <c r="F565" s="31" t="s">
        <v>638</v>
      </c>
      <c r="G565" s="156">
        <v>6</v>
      </c>
      <c r="H565" s="66">
        <f>anneks[[#This Row],[Count]]*anneks[[#This Row],[Conv. Fact.]]</f>
        <v>6</v>
      </c>
      <c r="I565" s="117">
        <v>174.97</v>
      </c>
      <c r="J565" s="75">
        <v>39083</v>
      </c>
      <c r="K565" s="75">
        <v>39447</v>
      </c>
      <c r="L565" s="7">
        <f>SUMIF('LCA Data'!$B$2:$B$169,"="&amp;anneks[[#This Row],[LCA Category]],'LCA Data'!$F$2:$F$169)</f>
        <v>0</v>
      </c>
      <c r="M565" s="79">
        <f>anneks[[#This Row],[kg-CO2 Eqv. per kg]]*anneks[[#This Row],[Eff. Mass (kg)]]</f>
        <v>0</v>
      </c>
    </row>
    <row r="566" spans="1:13">
      <c r="A566" s="10">
        <v>75029</v>
      </c>
      <c r="B566" s="24" t="s">
        <v>1732</v>
      </c>
      <c r="C566" s="22"/>
      <c r="D566" s="22"/>
      <c r="E566" s="78">
        <v>2</v>
      </c>
      <c r="F566" s="31" t="s">
        <v>638</v>
      </c>
      <c r="G566" s="156">
        <v>5</v>
      </c>
      <c r="H566" s="66">
        <f>anneks[[#This Row],[Count]]*anneks[[#This Row],[Conv. Fact.]]</f>
        <v>10</v>
      </c>
      <c r="I566" s="117">
        <v>174.92</v>
      </c>
      <c r="J566" s="75">
        <v>39083</v>
      </c>
      <c r="K566" s="75">
        <v>39447</v>
      </c>
      <c r="L566" s="7">
        <f>SUMIF('LCA Data'!$B$2:$B$169,"="&amp;anneks[[#This Row],[LCA Category]],'LCA Data'!$F$2:$F$169)</f>
        <v>0</v>
      </c>
      <c r="M566" s="79">
        <f>anneks[[#This Row],[kg-CO2 Eqv. per kg]]*anneks[[#This Row],[Eff. Mass (kg)]]</f>
        <v>0</v>
      </c>
    </row>
    <row r="567" spans="1:13">
      <c r="A567" s="10" t="s">
        <v>1404</v>
      </c>
      <c r="B567" s="24" t="s">
        <v>1996</v>
      </c>
      <c r="C567" s="22"/>
      <c r="D567" s="22"/>
      <c r="E567" s="78">
        <v>1</v>
      </c>
      <c r="F567" s="31" t="s">
        <v>638</v>
      </c>
      <c r="G567" s="156"/>
      <c r="H567" s="66">
        <f>anneks[[#This Row],[Count]]*anneks[[#This Row],[Conv. Fact.]]</f>
        <v>0</v>
      </c>
      <c r="I567" s="117">
        <v>174.24</v>
      </c>
      <c r="J567" s="75">
        <v>39083</v>
      </c>
      <c r="K567" s="75">
        <v>39447</v>
      </c>
      <c r="L567" s="7">
        <f>SUMIF('LCA Data'!$B$2:$B$169,"="&amp;anneks[[#This Row],[LCA Category]],'LCA Data'!$F$2:$F$169)</f>
        <v>0</v>
      </c>
      <c r="M567" s="79">
        <f>anneks[[#This Row],[kg-CO2 Eqv. per kg]]*anneks[[#This Row],[Eff. Mass (kg)]]</f>
        <v>0</v>
      </c>
    </row>
    <row r="568" spans="1:13">
      <c r="A568" s="10" t="s">
        <v>1408</v>
      </c>
      <c r="B568" s="24" t="s">
        <v>2004</v>
      </c>
      <c r="C568" s="22"/>
      <c r="D568" s="22"/>
      <c r="E568" s="78">
        <v>1</v>
      </c>
      <c r="F568" s="31" t="s">
        <v>638</v>
      </c>
      <c r="G568" s="156"/>
      <c r="H568" s="66">
        <f>anneks[[#This Row],[Count]]*anneks[[#This Row],[Conv. Fact.]]</f>
        <v>0</v>
      </c>
      <c r="I568" s="117">
        <v>172.25</v>
      </c>
      <c r="J568" s="75">
        <v>39083</v>
      </c>
      <c r="K568" s="75">
        <v>39447</v>
      </c>
      <c r="L568" s="7">
        <f>SUMIF('LCA Data'!$B$2:$B$169,"="&amp;anneks[[#This Row],[LCA Category]],'LCA Data'!$F$2:$F$169)</f>
        <v>0</v>
      </c>
      <c r="M568" s="79">
        <f>anneks[[#This Row],[kg-CO2 Eqv. per kg]]*anneks[[#This Row],[Eff. Mass (kg)]]</f>
        <v>0</v>
      </c>
    </row>
    <row r="569" spans="1:13">
      <c r="A569" s="10">
        <v>95061</v>
      </c>
      <c r="B569" s="24" t="s">
        <v>1924</v>
      </c>
      <c r="C569" s="22"/>
      <c r="D569" s="22"/>
      <c r="E569" s="78">
        <v>1</v>
      </c>
      <c r="F569" s="31" t="s">
        <v>638</v>
      </c>
      <c r="G569" s="156">
        <v>5</v>
      </c>
      <c r="H569" s="66">
        <f>anneks[[#This Row],[Count]]*anneks[[#This Row],[Conv. Fact.]]</f>
        <v>5</v>
      </c>
      <c r="I569" s="117">
        <v>171.4</v>
      </c>
      <c r="J569" s="75">
        <v>39083</v>
      </c>
      <c r="K569" s="75">
        <v>39447</v>
      </c>
      <c r="L569" s="7">
        <f>SUMIF('LCA Data'!$B$2:$B$169,"="&amp;anneks[[#This Row],[LCA Category]],'LCA Data'!$F$2:$F$169)</f>
        <v>0</v>
      </c>
      <c r="M569" s="79">
        <f>anneks[[#This Row],[kg-CO2 Eqv. per kg]]*anneks[[#This Row],[Eff. Mass (kg)]]</f>
        <v>0</v>
      </c>
    </row>
    <row r="570" spans="1:13">
      <c r="A570" s="10">
        <v>75188</v>
      </c>
      <c r="B570" s="24" t="s">
        <v>1746</v>
      </c>
      <c r="C570" s="22"/>
      <c r="D570" s="22"/>
      <c r="E570" s="78">
        <v>4</v>
      </c>
      <c r="F570" s="31" t="s">
        <v>643</v>
      </c>
      <c r="G570" s="156">
        <v>5</v>
      </c>
      <c r="H570" s="66">
        <f>anneks[[#This Row],[Count]]*anneks[[#This Row],[Conv. Fact.]]</f>
        <v>20</v>
      </c>
      <c r="I570" s="117">
        <v>170.52</v>
      </c>
      <c r="J570" s="75">
        <v>39083</v>
      </c>
      <c r="K570" s="75">
        <v>39447</v>
      </c>
      <c r="L570" s="7">
        <f>SUMIF('LCA Data'!$B$2:$B$169,"="&amp;anneks[[#This Row],[LCA Category]],'LCA Data'!$F$2:$F$169)</f>
        <v>0</v>
      </c>
      <c r="M570" s="79">
        <f>anneks[[#This Row],[kg-CO2 Eqv. per kg]]*anneks[[#This Row],[Eff. Mass (kg)]]</f>
        <v>0</v>
      </c>
    </row>
    <row r="571" spans="1:13">
      <c r="A571" s="10">
        <v>40454</v>
      </c>
      <c r="B571" s="24" t="s">
        <v>1553</v>
      </c>
      <c r="C571" s="22"/>
      <c r="D571" s="22"/>
      <c r="E571" s="78">
        <v>4</v>
      </c>
      <c r="F571" s="31" t="s">
        <v>633</v>
      </c>
      <c r="G571" s="156">
        <v>2.5</v>
      </c>
      <c r="H571" s="66">
        <f>anneks[[#This Row],[Count]]*anneks[[#This Row],[Conv. Fact.]]</f>
        <v>10</v>
      </c>
      <c r="I571" s="117">
        <v>169.74</v>
      </c>
      <c r="J571" s="75">
        <v>39083</v>
      </c>
      <c r="K571" s="75">
        <v>39447</v>
      </c>
      <c r="L571" s="7">
        <f>SUMIF('LCA Data'!$B$2:$B$169,"="&amp;anneks[[#This Row],[LCA Category]],'LCA Data'!$F$2:$F$169)</f>
        <v>0</v>
      </c>
      <c r="M571" s="79">
        <f>anneks[[#This Row],[kg-CO2 Eqv. per kg]]*anneks[[#This Row],[Eff. Mass (kg)]]</f>
        <v>0</v>
      </c>
    </row>
    <row r="572" spans="1:13">
      <c r="A572" s="10">
        <v>55001</v>
      </c>
      <c r="B572" s="24" t="s">
        <v>1609</v>
      </c>
      <c r="C572" s="22"/>
      <c r="D572" s="22"/>
      <c r="E572" s="78">
        <v>4</v>
      </c>
      <c r="F572" s="31" t="s">
        <v>643</v>
      </c>
      <c r="G572" s="156">
        <v>0.5</v>
      </c>
      <c r="H572" s="66">
        <f>anneks[[#This Row],[Count]]*anneks[[#This Row],[Conv. Fact.]]</f>
        <v>2</v>
      </c>
      <c r="I572" s="117">
        <v>169.42</v>
      </c>
      <c r="J572" s="75">
        <v>39083</v>
      </c>
      <c r="K572" s="75">
        <v>39447</v>
      </c>
      <c r="L572" s="7">
        <f>SUMIF('LCA Data'!$B$2:$B$169,"="&amp;anneks[[#This Row],[LCA Category]],'LCA Data'!$F$2:$F$169)</f>
        <v>0</v>
      </c>
      <c r="M572" s="79">
        <f>anneks[[#This Row],[kg-CO2 Eqv. per kg]]*anneks[[#This Row],[Eff. Mass (kg)]]</f>
        <v>0</v>
      </c>
    </row>
    <row r="573" spans="1:13">
      <c r="A573" s="10">
        <v>77563</v>
      </c>
      <c r="B573" s="24" t="s">
        <v>1769</v>
      </c>
      <c r="C573" s="22"/>
      <c r="D573" s="22"/>
      <c r="E573" s="78">
        <v>2</v>
      </c>
      <c r="F573" s="31" t="s">
        <v>636</v>
      </c>
      <c r="G573" s="156"/>
      <c r="H573" s="66">
        <f>anneks[[#This Row],[Count]]*anneks[[#This Row],[Conv. Fact.]]</f>
        <v>0</v>
      </c>
      <c r="I573" s="117">
        <v>169.32</v>
      </c>
      <c r="J573" s="75">
        <v>39083</v>
      </c>
      <c r="K573" s="75">
        <v>39447</v>
      </c>
      <c r="L573" s="7">
        <f>SUMIF('LCA Data'!$B$2:$B$169,"="&amp;anneks[[#This Row],[LCA Category]],'LCA Data'!$F$2:$F$169)</f>
        <v>0</v>
      </c>
      <c r="M573" s="79">
        <f>anneks[[#This Row],[kg-CO2 Eqv. per kg]]*anneks[[#This Row],[Eff. Mass (kg)]]</f>
        <v>0</v>
      </c>
    </row>
    <row r="574" spans="1:13">
      <c r="A574" s="22">
        <v>7440</v>
      </c>
      <c r="B574" s="24" t="s">
        <v>914</v>
      </c>
      <c r="C574" s="22"/>
      <c r="D574" s="22"/>
      <c r="E574" s="104">
        <v>1</v>
      </c>
      <c r="F574" s="27" t="s">
        <v>644</v>
      </c>
      <c r="G574" s="156">
        <v>5</v>
      </c>
      <c r="H574" s="66">
        <f>anneks[[#This Row],[Count]]*anneks[[#This Row],[Conv. Fact.]]</f>
        <v>5</v>
      </c>
      <c r="I574" s="116">
        <v>168.75</v>
      </c>
      <c r="J574" s="75">
        <v>39083</v>
      </c>
      <c r="K574" s="75">
        <v>39447</v>
      </c>
      <c r="L574" s="7">
        <f>SUMIF('LCA Data'!$B$2:$B$169,"="&amp;anneks[[#This Row],[LCA Category]],'LCA Data'!$F$2:$F$169)</f>
        <v>0</v>
      </c>
      <c r="M574" s="79">
        <f>anneks[[#This Row],[kg-CO2 Eqv. per kg]]*anneks[[#This Row],[Eff. Mass (kg)]]</f>
        <v>0</v>
      </c>
    </row>
    <row r="575" spans="1:13">
      <c r="A575" s="10">
        <v>95031</v>
      </c>
      <c r="B575" s="24" t="s">
        <v>1923</v>
      </c>
      <c r="C575" s="22"/>
      <c r="D575" s="22"/>
      <c r="E575" s="78">
        <v>1</v>
      </c>
      <c r="F575" s="31" t="s">
        <v>638</v>
      </c>
      <c r="G575" s="156">
        <v>5.04</v>
      </c>
      <c r="H575" s="66">
        <f>anneks[[#This Row],[Count]]*anneks[[#This Row],[Conv. Fact.]]</f>
        <v>5.04</v>
      </c>
      <c r="I575" s="117">
        <v>168.72</v>
      </c>
      <c r="J575" s="75">
        <v>39083</v>
      </c>
      <c r="K575" s="75">
        <v>39447</v>
      </c>
      <c r="L575" s="7">
        <f>SUMIF('LCA Data'!$B$2:$B$169,"="&amp;anneks[[#This Row],[LCA Category]],'LCA Data'!$F$2:$F$169)</f>
        <v>0</v>
      </c>
      <c r="M575" s="79">
        <f>anneks[[#This Row],[kg-CO2 Eqv. per kg]]*anneks[[#This Row],[Eff. Mass (kg)]]</f>
        <v>0</v>
      </c>
    </row>
    <row r="576" spans="1:13">
      <c r="A576" s="10">
        <v>91706</v>
      </c>
      <c r="B576" s="24" t="s">
        <v>1853</v>
      </c>
      <c r="C576" s="22"/>
      <c r="D576" s="22"/>
      <c r="E576" s="78">
        <v>1</v>
      </c>
      <c r="F576" s="31" t="s">
        <v>638</v>
      </c>
      <c r="G576" s="156">
        <v>4.5</v>
      </c>
      <c r="H576" s="66">
        <f>anneks[[#This Row],[Count]]*anneks[[#This Row],[Conv. Fact.]]</f>
        <v>4.5</v>
      </c>
      <c r="I576" s="117">
        <v>167.53</v>
      </c>
      <c r="J576" s="75">
        <v>39083</v>
      </c>
      <c r="K576" s="75">
        <v>39447</v>
      </c>
      <c r="L576" s="7">
        <f>SUMIF('LCA Data'!$B$2:$B$169,"="&amp;anneks[[#This Row],[LCA Category]],'LCA Data'!$F$2:$F$169)</f>
        <v>0</v>
      </c>
      <c r="M576" s="79">
        <f>anneks[[#This Row],[kg-CO2 Eqv. per kg]]*anneks[[#This Row],[Eff. Mass (kg)]]</f>
        <v>0</v>
      </c>
    </row>
    <row r="577" spans="1:13">
      <c r="A577" s="10" t="s">
        <v>1398</v>
      </c>
      <c r="B577" s="24" t="s">
        <v>1989</v>
      </c>
      <c r="C577" s="22"/>
      <c r="D577" s="22"/>
      <c r="E577" s="78">
        <v>1</v>
      </c>
      <c r="F577" s="31" t="s">
        <v>638</v>
      </c>
      <c r="G577" s="156"/>
      <c r="H577" s="66">
        <f>anneks[[#This Row],[Count]]*anneks[[#This Row],[Conv. Fact.]]</f>
        <v>0</v>
      </c>
      <c r="I577" s="117">
        <v>167.5</v>
      </c>
      <c r="J577" s="75">
        <v>39083</v>
      </c>
      <c r="K577" s="75">
        <v>39447</v>
      </c>
      <c r="L577" s="7">
        <f>SUMIF('LCA Data'!$B$2:$B$169,"="&amp;anneks[[#This Row],[LCA Category]],'LCA Data'!$F$2:$F$169)</f>
        <v>0</v>
      </c>
      <c r="M577" s="79">
        <f>anneks[[#This Row],[kg-CO2 Eqv. per kg]]*anneks[[#This Row],[Eff. Mass (kg)]]</f>
        <v>0</v>
      </c>
    </row>
    <row r="578" spans="1:13">
      <c r="A578" s="10">
        <v>13652</v>
      </c>
      <c r="B578" s="24" t="s">
        <v>1442</v>
      </c>
      <c r="C578" s="22"/>
      <c r="D578" s="22"/>
      <c r="E578" s="78">
        <v>2</v>
      </c>
      <c r="F578" s="31" t="s">
        <v>635</v>
      </c>
      <c r="G578" s="156">
        <v>2.4</v>
      </c>
      <c r="H578" s="66">
        <f>anneks[[#This Row],[Count]]*anneks[[#This Row],[Conv. Fact.]]</f>
        <v>4.8</v>
      </c>
      <c r="I578" s="117">
        <v>164.22</v>
      </c>
      <c r="J578" s="75">
        <v>39083</v>
      </c>
      <c r="K578" s="75">
        <v>39447</v>
      </c>
      <c r="L578" s="7">
        <f>SUMIF('LCA Data'!$B$2:$B$169,"="&amp;anneks[[#This Row],[LCA Category]],'LCA Data'!$F$2:$F$169)</f>
        <v>0</v>
      </c>
      <c r="M578" s="79">
        <f>anneks[[#This Row],[kg-CO2 Eqv. per kg]]*anneks[[#This Row],[Eff. Mass (kg)]]</f>
        <v>0</v>
      </c>
    </row>
    <row r="579" spans="1:13">
      <c r="A579" s="10" t="s">
        <v>1400</v>
      </c>
      <c r="B579" s="24" t="s">
        <v>1991</v>
      </c>
      <c r="C579" s="22"/>
      <c r="D579" s="22"/>
      <c r="E579" s="78">
        <v>1</v>
      </c>
      <c r="F579" s="31" t="s">
        <v>638</v>
      </c>
      <c r="G579" s="156"/>
      <c r="H579" s="66">
        <f>anneks[[#This Row],[Count]]*anneks[[#This Row],[Conv. Fact.]]</f>
        <v>0</v>
      </c>
      <c r="I579" s="117">
        <v>163.65</v>
      </c>
      <c r="J579" s="75">
        <v>39083</v>
      </c>
      <c r="K579" s="75">
        <v>39447</v>
      </c>
      <c r="L579" s="7">
        <f>SUMIF('LCA Data'!$B$2:$B$169,"="&amp;anneks[[#This Row],[LCA Category]],'LCA Data'!$F$2:$F$169)</f>
        <v>0</v>
      </c>
      <c r="M579" s="79">
        <f>anneks[[#This Row],[kg-CO2 Eqv. per kg]]*anneks[[#This Row],[Eff. Mass (kg)]]</f>
        <v>0</v>
      </c>
    </row>
    <row r="580" spans="1:13">
      <c r="A580" s="10">
        <v>36082</v>
      </c>
      <c r="B580" s="24" t="s">
        <v>1529</v>
      </c>
      <c r="C580" s="22"/>
      <c r="D580" s="22"/>
      <c r="E580" s="78">
        <v>4</v>
      </c>
      <c r="F580" s="31" t="s">
        <v>639</v>
      </c>
      <c r="G580" s="156">
        <v>3</v>
      </c>
      <c r="H580" s="66">
        <f>anneks[[#This Row],[Count]]*anneks[[#This Row],[Conv. Fact.]]</f>
        <v>12</v>
      </c>
      <c r="I580" s="117">
        <v>163.1</v>
      </c>
      <c r="J580" s="75">
        <v>39083</v>
      </c>
      <c r="K580" s="75">
        <v>39447</v>
      </c>
      <c r="L580" s="7">
        <f>SUMIF('LCA Data'!$B$2:$B$169,"="&amp;anneks[[#This Row],[LCA Category]],'LCA Data'!$F$2:$F$169)</f>
        <v>0</v>
      </c>
      <c r="M580" s="79">
        <f>anneks[[#This Row],[kg-CO2 Eqv. per kg]]*anneks[[#This Row],[Eff. Mass (kg)]]</f>
        <v>0</v>
      </c>
    </row>
    <row r="581" spans="1:13">
      <c r="A581" s="10">
        <v>27090</v>
      </c>
      <c r="B581" s="24" t="s">
        <v>1502</v>
      </c>
      <c r="C581" s="22"/>
      <c r="D581" s="22"/>
      <c r="E581" s="78">
        <v>3</v>
      </c>
      <c r="F581" s="31" t="s">
        <v>639</v>
      </c>
      <c r="G581" s="156">
        <v>5</v>
      </c>
      <c r="H581" s="66">
        <f>anneks[[#This Row],[Count]]*anneks[[#This Row],[Conv. Fact.]]</f>
        <v>15</v>
      </c>
      <c r="I581" s="117">
        <v>162.6</v>
      </c>
      <c r="J581" s="75">
        <v>39083</v>
      </c>
      <c r="K581" s="75">
        <v>39447</v>
      </c>
      <c r="L581" s="7">
        <f>SUMIF('LCA Data'!$B$2:$B$169,"="&amp;anneks[[#This Row],[LCA Category]],'LCA Data'!$F$2:$F$169)</f>
        <v>0</v>
      </c>
      <c r="M581" s="79">
        <f>anneks[[#This Row],[kg-CO2 Eqv. per kg]]*anneks[[#This Row],[Eff. Mass (kg)]]</f>
        <v>0</v>
      </c>
    </row>
    <row r="582" spans="1:13">
      <c r="A582" s="10">
        <v>66081</v>
      </c>
      <c r="B582" s="24" t="s">
        <v>1688</v>
      </c>
      <c r="C582" s="22"/>
      <c r="D582" s="22"/>
      <c r="E582" s="78">
        <v>15</v>
      </c>
      <c r="F582" s="31" t="s">
        <v>634</v>
      </c>
      <c r="G582" s="156"/>
      <c r="H582" s="66">
        <f>anneks[[#This Row],[Count]]*anneks[[#This Row],[Conv. Fact.]]</f>
        <v>0</v>
      </c>
      <c r="I582" s="117">
        <v>162.56</v>
      </c>
      <c r="J582" s="75">
        <v>39083</v>
      </c>
      <c r="K582" s="75">
        <v>39447</v>
      </c>
      <c r="L582" s="7">
        <f>SUMIF('LCA Data'!$B$2:$B$169,"="&amp;anneks[[#This Row],[LCA Category]],'LCA Data'!$F$2:$F$169)</f>
        <v>0</v>
      </c>
      <c r="M582" s="79">
        <f>anneks[[#This Row],[kg-CO2 Eqv. per kg]]*anneks[[#This Row],[Eff. Mass (kg)]]</f>
        <v>0</v>
      </c>
    </row>
    <row r="583" spans="1:13">
      <c r="A583" s="63" t="s">
        <v>17</v>
      </c>
      <c r="B583" s="46" t="s">
        <v>131</v>
      </c>
      <c r="C583" s="46"/>
      <c r="D583" s="46"/>
      <c r="E583" s="78">
        <v>65</v>
      </c>
      <c r="F583" s="31" t="s">
        <v>655</v>
      </c>
      <c r="G583" s="158"/>
      <c r="H583" s="78">
        <f>anneks[[#This Row],[Count]]*anneks[[#This Row],[Conv. Fact.]]</f>
        <v>0</v>
      </c>
      <c r="I583" s="117">
        <v>162.5</v>
      </c>
      <c r="J583" s="75">
        <v>39083</v>
      </c>
      <c r="K583" s="75">
        <v>39447</v>
      </c>
      <c r="L583" s="7">
        <f>SUMIF('LCA Data'!$B$2:$B$169,"="&amp;anneks[[#This Row],[LCA Category]],'LCA Data'!$F$2:$F$169)</f>
        <v>0</v>
      </c>
      <c r="M583" s="49">
        <f>anneks[[#This Row],[kg-CO2 Eqv. per kg]]*anneks[[#This Row],[Eff. Mass (kg)]]</f>
        <v>0</v>
      </c>
    </row>
    <row r="584" spans="1:13">
      <c r="A584" s="10">
        <v>93959</v>
      </c>
      <c r="B584" s="24" t="s">
        <v>1888</v>
      </c>
      <c r="C584" s="22"/>
      <c r="D584" s="22"/>
      <c r="E584" s="78">
        <v>2</v>
      </c>
      <c r="F584" s="31" t="s">
        <v>643</v>
      </c>
      <c r="G584" s="156">
        <v>2.5</v>
      </c>
      <c r="H584" s="66">
        <f>anneks[[#This Row],[Count]]*anneks[[#This Row],[Conv. Fact.]]</f>
        <v>5</v>
      </c>
      <c r="I584" s="117">
        <v>162.43</v>
      </c>
      <c r="J584" s="75">
        <v>39083</v>
      </c>
      <c r="K584" s="75">
        <v>39447</v>
      </c>
      <c r="L584" s="7">
        <f>SUMIF('LCA Data'!$B$2:$B$169,"="&amp;anneks[[#This Row],[LCA Category]],'LCA Data'!$F$2:$F$169)</f>
        <v>0</v>
      </c>
      <c r="M584" s="79">
        <f>anneks[[#This Row],[kg-CO2 Eqv. per kg]]*anneks[[#This Row],[Eff. Mass (kg)]]</f>
        <v>0</v>
      </c>
    </row>
    <row r="585" spans="1:13">
      <c r="A585" s="10">
        <v>75225</v>
      </c>
      <c r="B585" s="24" t="s">
        <v>1751</v>
      </c>
      <c r="C585" s="22"/>
      <c r="D585" s="22"/>
      <c r="E585" s="78">
        <v>4</v>
      </c>
      <c r="F585" s="31" t="s">
        <v>643</v>
      </c>
      <c r="G585" s="156">
        <v>3</v>
      </c>
      <c r="H585" s="66">
        <f>anneks[[#This Row],[Count]]*anneks[[#This Row],[Conv. Fact.]]</f>
        <v>12</v>
      </c>
      <c r="I585" s="117">
        <v>162.35</v>
      </c>
      <c r="J585" s="75">
        <v>39083</v>
      </c>
      <c r="K585" s="75">
        <v>39447</v>
      </c>
      <c r="L585" s="7">
        <f>SUMIF('LCA Data'!$B$2:$B$169,"="&amp;anneks[[#This Row],[LCA Category]],'LCA Data'!$F$2:$F$169)</f>
        <v>0</v>
      </c>
      <c r="M585" s="79">
        <f>anneks[[#This Row],[kg-CO2 Eqv. per kg]]*anneks[[#This Row],[Eff. Mass (kg)]]</f>
        <v>0</v>
      </c>
    </row>
    <row r="586" spans="1:13">
      <c r="A586" s="10">
        <v>81141</v>
      </c>
      <c r="B586" s="24" t="s">
        <v>1780</v>
      </c>
      <c r="C586" s="22"/>
      <c r="D586" s="22"/>
      <c r="E586" s="78">
        <v>1</v>
      </c>
      <c r="F586" s="31" t="s">
        <v>638</v>
      </c>
      <c r="G586" s="156"/>
      <c r="H586" s="66">
        <f>anneks[[#This Row],[Count]]*anneks[[#This Row],[Conv. Fact.]]</f>
        <v>0</v>
      </c>
      <c r="I586" s="117">
        <v>162.26</v>
      </c>
      <c r="J586" s="75">
        <v>39083</v>
      </c>
      <c r="K586" s="75">
        <v>39447</v>
      </c>
      <c r="L586" s="7">
        <f>SUMIF('LCA Data'!$B$2:$B$169,"="&amp;anneks[[#This Row],[LCA Category]],'LCA Data'!$F$2:$F$169)</f>
        <v>0</v>
      </c>
      <c r="M586" s="79">
        <f>anneks[[#This Row],[kg-CO2 Eqv. per kg]]*anneks[[#This Row],[Eff. Mass (kg)]]</f>
        <v>0</v>
      </c>
    </row>
    <row r="587" spans="1:13">
      <c r="A587" s="63">
        <v>68.3</v>
      </c>
      <c r="B587" s="46" t="s">
        <v>128</v>
      </c>
      <c r="C587" s="46"/>
      <c r="D587" s="46"/>
      <c r="E587" s="78">
        <v>18.5</v>
      </c>
      <c r="F587" s="31" t="s">
        <v>652</v>
      </c>
      <c r="G587" s="158">
        <v>1</v>
      </c>
      <c r="H587" s="78">
        <f>anneks[[#This Row],[Count]]*anneks[[#This Row],[Conv. Fact.]]</f>
        <v>18.5</v>
      </c>
      <c r="I587" s="117">
        <v>161.75</v>
      </c>
      <c r="J587" s="75">
        <v>39083</v>
      </c>
      <c r="K587" s="75">
        <v>39447</v>
      </c>
      <c r="L587" s="7">
        <f>SUMIF('LCA Data'!$B$2:$B$169,"="&amp;anneks[[#This Row],[LCA Category]],'LCA Data'!$F$2:$F$169)</f>
        <v>0</v>
      </c>
      <c r="M587" s="49">
        <f>anneks[[#This Row],[kg-CO2 Eqv. per kg]]*anneks[[#This Row],[Eff. Mass (kg)]]</f>
        <v>0</v>
      </c>
    </row>
    <row r="588" spans="1:13">
      <c r="A588" s="10">
        <v>35090</v>
      </c>
      <c r="B588" s="24" t="s">
        <v>1522</v>
      </c>
      <c r="C588" s="22"/>
      <c r="D588" s="22"/>
      <c r="E588" s="78">
        <v>21</v>
      </c>
      <c r="F588" s="31" t="s">
        <v>643</v>
      </c>
      <c r="G588" s="156">
        <v>0.22700000000000001</v>
      </c>
      <c r="H588" s="66">
        <f>anneks[[#This Row],[Count]]*anneks[[#This Row],[Conv. Fact.]]</f>
        <v>4.7670000000000003</v>
      </c>
      <c r="I588" s="117">
        <v>160.82</v>
      </c>
      <c r="J588" s="75">
        <v>39083</v>
      </c>
      <c r="K588" s="75">
        <v>39447</v>
      </c>
      <c r="L588" s="7">
        <f>SUMIF('LCA Data'!$B$2:$B$169,"="&amp;anneks[[#This Row],[LCA Category]],'LCA Data'!$F$2:$F$169)</f>
        <v>0</v>
      </c>
      <c r="M588" s="79">
        <f>anneks[[#This Row],[kg-CO2 Eqv. per kg]]*anneks[[#This Row],[Eff. Mass (kg)]]</f>
        <v>0</v>
      </c>
    </row>
    <row r="589" spans="1:13">
      <c r="A589" s="10">
        <v>40640</v>
      </c>
      <c r="B589" s="24" t="s">
        <v>1557</v>
      </c>
      <c r="C589" s="22"/>
      <c r="D589" s="22"/>
      <c r="E589" s="78">
        <v>2</v>
      </c>
      <c r="F589" s="31" t="s">
        <v>633</v>
      </c>
      <c r="G589" s="156">
        <v>4.7</v>
      </c>
      <c r="H589" s="66">
        <f>anneks[[#This Row],[Count]]*anneks[[#This Row],[Conv. Fact.]]</f>
        <v>9.4</v>
      </c>
      <c r="I589" s="117">
        <v>160.56</v>
      </c>
      <c r="J589" s="75">
        <v>39083</v>
      </c>
      <c r="K589" s="75">
        <v>39447</v>
      </c>
      <c r="L589" s="7">
        <f>SUMIF('LCA Data'!$B$2:$B$169,"="&amp;anneks[[#This Row],[LCA Category]],'LCA Data'!$F$2:$F$169)</f>
        <v>0</v>
      </c>
      <c r="M589" s="79">
        <f>anneks[[#This Row],[kg-CO2 Eqv. per kg]]*anneks[[#This Row],[Eff. Mass (kg)]]</f>
        <v>0</v>
      </c>
    </row>
    <row r="590" spans="1:13">
      <c r="A590" s="22">
        <v>7530</v>
      </c>
      <c r="B590" s="24" t="s">
        <v>901</v>
      </c>
      <c r="C590" s="22"/>
      <c r="D590" s="22"/>
      <c r="E590" s="104">
        <v>3.2</v>
      </c>
      <c r="F590" s="27" t="s">
        <v>637</v>
      </c>
      <c r="G590" s="156">
        <v>1</v>
      </c>
      <c r="H590" s="66">
        <f>anneks[[#This Row],[Count]]*anneks[[#This Row],[Conv. Fact.]]</f>
        <v>3.2</v>
      </c>
      <c r="I590" s="116">
        <v>160</v>
      </c>
      <c r="J590" s="75">
        <v>39083</v>
      </c>
      <c r="K590" s="75">
        <v>39447</v>
      </c>
      <c r="L590" s="7">
        <f>SUMIF('LCA Data'!$B$2:$B$169,"="&amp;anneks[[#This Row],[LCA Category]],'LCA Data'!$F$2:$F$169)</f>
        <v>0</v>
      </c>
      <c r="M590" s="79">
        <f>anneks[[#This Row],[kg-CO2 Eqv. per kg]]*anneks[[#This Row],[Eff. Mass (kg)]]</f>
        <v>0</v>
      </c>
    </row>
    <row r="591" spans="1:13">
      <c r="A591" s="10">
        <v>91160</v>
      </c>
      <c r="B591" s="24" t="s">
        <v>1843</v>
      </c>
      <c r="C591" s="22"/>
      <c r="D591" s="22"/>
      <c r="E591" s="78">
        <v>9</v>
      </c>
      <c r="F591" s="31" t="s">
        <v>643</v>
      </c>
      <c r="G591" s="156">
        <v>2.5</v>
      </c>
      <c r="H591" s="66">
        <f>anneks[[#This Row],[Count]]*anneks[[#This Row],[Conv. Fact.]]</f>
        <v>22.5</v>
      </c>
      <c r="I591" s="117">
        <v>157.13999999999999</v>
      </c>
      <c r="J591" s="75">
        <v>39083</v>
      </c>
      <c r="K591" s="75">
        <v>39447</v>
      </c>
      <c r="L591" s="7">
        <f>SUMIF('LCA Data'!$B$2:$B$169,"="&amp;anneks[[#This Row],[LCA Category]],'LCA Data'!$F$2:$F$169)</f>
        <v>0</v>
      </c>
      <c r="M591" s="79">
        <f>anneks[[#This Row],[kg-CO2 Eqv. per kg]]*anneks[[#This Row],[Eff. Mass (kg)]]</f>
        <v>0</v>
      </c>
    </row>
    <row r="592" spans="1:13">
      <c r="A592" s="10">
        <v>94388</v>
      </c>
      <c r="B592" s="24" t="s">
        <v>1916</v>
      </c>
      <c r="C592" s="22"/>
      <c r="D592" s="22"/>
      <c r="E592" s="78">
        <v>8</v>
      </c>
      <c r="F592" s="31" t="s">
        <v>643</v>
      </c>
      <c r="G592" s="156">
        <v>3.84</v>
      </c>
      <c r="H592" s="66">
        <f>anneks[[#This Row],[Count]]*anneks[[#This Row],[Conv. Fact.]]</f>
        <v>30.72</v>
      </c>
      <c r="I592" s="117">
        <v>154.02000000000001</v>
      </c>
      <c r="J592" s="75">
        <v>39083</v>
      </c>
      <c r="K592" s="75">
        <v>39447</v>
      </c>
      <c r="L592" s="7">
        <f>SUMIF('LCA Data'!$B$2:$B$169,"="&amp;anneks[[#This Row],[LCA Category]],'LCA Data'!$F$2:$F$169)</f>
        <v>0</v>
      </c>
      <c r="M592" s="79">
        <f>anneks[[#This Row],[kg-CO2 Eqv. per kg]]*anneks[[#This Row],[Eff. Mass (kg)]]</f>
        <v>0</v>
      </c>
    </row>
    <row r="593" spans="1:13">
      <c r="A593" s="10">
        <v>22095</v>
      </c>
      <c r="B593" s="24" t="s">
        <v>1489</v>
      </c>
      <c r="C593" s="22"/>
      <c r="D593" s="22"/>
      <c r="E593" s="78">
        <v>18</v>
      </c>
      <c r="F593" s="31" t="s">
        <v>634</v>
      </c>
      <c r="G593" s="156">
        <v>0.125</v>
      </c>
      <c r="H593" s="66">
        <f>anneks[[#This Row],[Count]]*anneks[[#This Row],[Conv. Fact.]]</f>
        <v>2.25</v>
      </c>
      <c r="I593" s="117">
        <v>153.51</v>
      </c>
      <c r="J593" s="75">
        <v>39083</v>
      </c>
      <c r="K593" s="75">
        <v>39447</v>
      </c>
      <c r="L593" s="7">
        <f>SUMIF('LCA Data'!$B$2:$B$169,"="&amp;anneks[[#This Row],[LCA Category]],'LCA Data'!$F$2:$F$169)</f>
        <v>0</v>
      </c>
      <c r="M593" s="79">
        <f>anneks[[#This Row],[kg-CO2 Eqv. per kg]]*anneks[[#This Row],[Eff. Mass (kg)]]</f>
        <v>0</v>
      </c>
    </row>
    <row r="594" spans="1:13">
      <c r="A594" s="63">
        <v>132.19999999999999</v>
      </c>
      <c r="B594" s="46" t="s">
        <v>42</v>
      </c>
      <c r="C594" s="46"/>
      <c r="D594" s="46"/>
      <c r="E594" s="78">
        <v>5</v>
      </c>
      <c r="F594" s="31" t="s">
        <v>655</v>
      </c>
      <c r="G594" s="158"/>
      <c r="H594" s="78">
        <f>anneks[[#This Row],[Count]]*anneks[[#This Row],[Conv. Fact.]]</f>
        <v>0</v>
      </c>
      <c r="I594" s="117">
        <v>153</v>
      </c>
      <c r="J594" s="75">
        <v>39083</v>
      </c>
      <c r="K594" s="75">
        <v>39447</v>
      </c>
      <c r="L594" s="7">
        <f>SUMIF('LCA Data'!$B$2:$B$169,"="&amp;anneks[[#This Row],[LCA Category]],'LCA Data'!$F$2:$F$169)</f>
        <v>0</v>
      </c>
      <c r="M594" s="49">
        <f>anneks[[#This Row],[kg-CO2 Eqv. per kg]]*anneks[[#This Row],[Eff. Mass (kg)]]</f>
        <v>0</v>
      </c>
    </row>
    <row r="595" spans="1:13">
      <c r="A595" s="10">
        <v>13387</v>
      </c>
      <c r="B595" s="24" t="s">
        <v>1435</v>
      </c>
      <c r="C595" s="22"/>
      <c r="D595" s="22"/>
      <c r="E595" s="78">
        <v>2</v>
      </c>
      <c r="F595" s="31" t="s">
        <v>635</v>
      </c>
      <c r="G595" s="156">
        <v>2.5</v>
      </c>
      <c r="H595" s="66">
        <f>anneks[[#This Row],[Count]]*anneks[[#This Row],[Conv. Fact.]]</f>
        <v>5</v>
      </c>
      <c r="I595" s="117">
        <v>152.91</v>
      </c>
      <c r="J595" s="75">
        <v>39083</v>
      </c>
      <c r="K595" s="75">
        <v>39447</v>
      </c>
      <c r="L595" s="7">
        <f>SUMIF('LCA Data'!$B$2:$B$169,"="&amp;anneks[[#This Row],[LCA Category]],'LCA Data'!$F$2:$F$169)</f>
        <v>0</v>
      </c>
      <c r="M595" s="79">
        <f>anneks[[#This Row],[kg-CO2 Eqv. per kg]]*anneks[[#This Row],[Eff. Mass (kg)]]</f>
        <v>0</v>
      </c>
    </row>
    <row r="596" spans="1:13">
      <c r="A596" s="10">
        <v>13386</v>
      </c>
      <c r="B596" s="24" t="s">
        <v>1434</v>
      </c>
      <c r="C596" s="22"/>
      <c r="D596" s="22"/>
      <c r="E596" s="78">
        <v>2</v>
      </c>
      <c r="F596" s="31" t="s">
        <v>631</v>
      </c>
      <c r="G596" s="156">
        <v>2.5</v>
      </c>
      <c r="H596" s="66">
        <f>anneks[[#This Row],[Count]]*anneks[[#This Row],[Conv. Fact.]]</f>
        <v>5</v>
      </c>
      <c r="I596" s="117">
        <v>152.91</v>
      </c>
      <c r="J596" s="75">
        <v>39083</v>
      </c>
      <c r="K596" s="75">
        <v>39447</v>
      </c>
      <c r="L596" s="7">
        <f>SUMIF('LCA Data'!$B$2:$B$169,"="&amp;anneks[[#This Row],[LCA Category]],'LCA Data'!$F$2:$F$169)</f>
        <v>0</v>
      </c>
      <c r="M596" s="79">
        <f>anneks[[#This Row],[kg-CO2 Eqv. per kg]]*anneks[[#This Row],[Eff. Mass (kg)]]</f>
        <v>0</v>
      </c>
    </row>
    <row r="597" spans="1:13">
      <c r="A597" s="10">
        <v>13401</v>
      </c>
      <c r="B597" s="24" t="s">
        <v>1436</v>
      </c>
      <c r="C597" s="22"/>
      <c r="D597" s="22"/>
      <c r="E597" s="78">
        <v>2</v>
      </c>
      <c r="F597" s="31" t="s">
        <v>631</v>
      </c>
      <c r="G597" s="156">
        <v>2.5</v>
      </c>
      <c r="H597" s="66">
        <f>anneks[[#This Row],[Count]]*anneks[[#This Row],[Conv. Fact.]]</f>
        <v>5</v>
      </c>
      <c r="I597" s="117">
        <v>152.91</v>
      </c>
      <c r="J597" s="75">
        <v>39083</v>
      </c>
      <c r="K597" s="75">
        <v>39447</v>
      </c>
      <c r="L597" s="7">
        <f>SUMIF('LCA Data'!$B$2:$B$169,"="&amp;anneks[[#This Row],[LCA Category]],'LCA Data'!$F$2:$F$169)</f>
        <v>0</v>
      </c>
      <c r="M597" s="79">
        <f>anneks[[#This Row],[kg-CO2 Eqv. per kg]]*anneks[[#This Row],[Eff. Mass (kg)]]</f>
        <v>0</v>
      </c>
    </row>
    <row r="598" spans="1:13">
      <c r="A598" s="10">
        <v>91698</v>
      </c>
      <c r="B598" s="24" t="s">
        <v>1852</v>
      </c>
      <c r="C598" s="22"/>
      <c r="D598" s="22"/>
      <c r="E598" s="78">
        <v>1</v>
      </c>
      <c r="F598" s="31" t="s">
        <v>638</v>
      </c>
      <c r="G598" s="156">
        <v>4</v>
      </c>
      <c r="H598" s="66">
        <f>anneks[[#This Row],[Count]]*anneks[[#This Row],[Conv. Fact.]]</f>
        <v>4</v>
      </c>
      <c r="I598" s="117">
        <v>152.79</v>
      </c>
      <c r="J598" s="75">
        <v>39083</v>
      </c>
      <c r="K598" s="75">
        <v>39447</v>
      </c>
      <c r="L598" s="7">
        <f>SUMIF('LCA Data'!$B$2:$B$169,"="&amp;anneks[[#This Row],[LCA Category]],'LCA Data'!$F$2:$F$169)</f>
        <v>0</v>
      </c>
      <c r="M598" s="79">
        <f>anneks[[#This Row],[kg-CO2 Eqv. per kg]]*anneks[[#This Row],[Eff. Mass (kg)]]</f>
        <v>0</v>
      </c>
    </row>
    <row r="599" spans="1:13">
      <c r="A599" s="10">
        <v>94370</v>
      </c>
      <c r="B599" s="24" t="s">
        <v>1913</v>
      </c>
      <c r="C599" s="22"/>
      <c r="D599" s="22"/>
      <c r="E599" s="78">
        <v>4</v>
      </c>
      <c r="F599" s="31" t="s">
        <v>643</v>
      </c>
      <c r="G599" s="156">
        <v>1</v>
      </c>
      <c r="H599" s="66">
        <f>anneks[[#This Row],[Count]]*anneks[[#This Row],[Conv. Fact.]]</f>
        <v>4</v>
      </c>
      <c r="I599" s="117">
        <v>151.63999999999999</v>
      </c>
      <c r="J599" s="75">
        <v>39083</v>
      </c>
      <c r="K599" s="75">
        <v>39447</v>
      </c>
      <c r="L599" s="7">
        <f>SUMIF('LCA Data'!$B$2:$B$169,"="&amp;anneks[[#This Row],[LCA Category]],'LCA Data'!$F$2:$F$169)</f>
        <v>0</v>
      </c>
      <c r="M599" s="79">
        <f>anneks[[#This Row],[kg-CO2 Eqv. per kg]]*anneks[[#This Row],[Eff. Mass (kg)]]</f>
        <v>0</v>
      </c>
    </row>
    <row r="600" spans="1:13">
      <c r="A600" s="22">
        <v>7090</v>
      </c>
      <c r="B600" s="24" t="s">
        <v>897</v>
      </c>
      <c r="C600" s="22"/>
      <c r="D600" s="22"/>
      <c r="E600" s="104">
        <v>1.9</v>
      </c>
      <c r="F600" s="27" t="s">
        <v>637</v>
      </c>
      <c r="G600" s="156">
        <v>1</v>
      </c>
      <c r="H600" s="66">
        <f>anneks[[#This Row],[Count]]*anneks[[#This Row],[Conv. Fact.]]</f>
        <v>1.9</v>
      </c>
      <c r="I600" s="116">
        <v>151.05000000000001</v>
      </c>
      <c r="J600" s="75">
        <v>39083</v>
      </c>
      <c r="K600" s="75">
        <v>39447</v>
      </c>
      <c r="L600" s="7">
        <f>SUMIF('LCA Data'!$B$2:$B$169,"="&amp;anneks[[#This Row],[LCA Category]],'LCA Data'!$F$2:$F$169)</f>
        <v>0</v>
      </c>
      <c r="M600" s="79">
        <f>anneks[[#This Row],[kg-CO2 Eqv. per kg]]*anneks[[#This Row],[Eff. Mass (kg)]]</f>
        <v>0</v>
      </c>
    </row>
    <row r="601" spans="1:13">
      <c r="A601" s="10">
        <v>75397</v>
      </c>
      <c r="B601" s="24" t="s">
        <v>1761</v>
      </c>
      <c r="C601" s="22"/>
      <c r="D601" s="22"/>
      <c r="E601" s="78">
        <v>7</v>
      </c>
      <c r="F601" s="31" t="s">
        <v>643</v>
      </c>
      <c r="G601" s="156">
        <v>0.25</v>
      </c>
      <c r="H601" s="66">
        <f>anneks[[#This Row],[Count]]*anneks[[#This Row],[Conv. Fact.]]</f>
        <v>1.75</v>
      </c>
      <c r="I601" s="117">
        <v>150.79</v>
      </c>
      <c r="J601" s="75">
        <v>39083</v>
      </c>
      <c r="K601" s="75">
        <v>39447</v>
      </c>
      <c r="L601" s="7">
        <f>SUMIF('LCA Data'!$B$2:$B$169,"="&amp;anneks[[#This Row],[LCA Category]],'LCA Data'!$F$2:$F$169)</f>
        <v>0</v>
      </c>
      <c r="M601" s="79">
        <f>anneks[[#This Row],[kg-CO2 Eqv. per kg]]*anneks[[#This Row],[Eff. Mass (kg)]]</f>
        <v>0</v>
      </c>
    </row>
    <row r="602" spans="1:13">
      <c r="A602" s="10" t="s">
        <v>1409</v>
      </c>
      <c r="B602" s="24" t="s">
        <v>2005</v>
      </c>
      <c r="C602" s="22"/>
      <c r="D602" s="22"/>
      <c r="E602" s="78">
        <v>1</v>
      </c>
      <c r="F602" s="31" t="s">
        <v>638</v>
      </c>
      <c r="G602" s="156"/>
      <c r="H602" s="66">
        <f>anneks[[#This Row],[Count]]*anneks[[#This Row],[Conv. Fact.]]</f>
        <v>0</v>
      </c>
      <c r="I602" s="117">
        <v>150.65</v>
      </c>
      <c r="J602" s="75">
        <v>39083</v>
      </c>
      <c r="K602" s="75">
        <v>39447</v>
      </c>
      <c r="L602" s="7">
        <f>SUMIF('LCA Data'!$B$2:$B$169,"="&amp;anneks[[#This Row],[LCA Category]],'LCA Data'!$F$2:$F$169)</f>
        <v>0</v>
      </c>
      <c r="M602" s="79">
        <f>anneks[[#This Row],[kg-CO2 Eqv. per kg]]*anneks[[#This Row],[Eff. Mass (kg)]]</f>
        <v>0</v>
      </c>
    </row>
    <row r="603" spans="1:13">
      <c r="A603" s="10">
        <v>66069</v>
      </c>
      <c r="B603" s="24" t="s">
        <v>1686</v>
      </c>
      <c r="C603" s="22"/>
      <c r="D603" s="22"/>
      <c r="E603" s="78">
        <v>15</v>
      </c>
      <c r="F603" s="31" t="s">
        <v>634</v>
      </c>
      <c r="G603" s="156"/>
      <c r="H603" s="66">
        <f>anneks[[#This Row],[Count]]*anneks[[#This Row],[Conv. Fact.]]</f>
        <v>0</v>
      </c>
      <c r="I603" s="117">
        <v>150.44999999999999</v>
      </c>
      <c r="J603" s="75">
        <v>39083</v>
      </c>
      <c r="K603" s="75">
        <v>39447</v>
      </c>
      <c r="L603" s="7">
        <f>SUMIF('LCA Data'!$B$2:$B$169,"="&amp;anneks[[#This Row],[LCA Category]],'LCA Data'!$F$2:$F$169)</f>
        <v>0</v>
      </c>
      <c r="M603" s="79">
        <f>anneks[[#This Row],[kg-CO2 Eqv. per kg]]*anneks[[#This Row],[Eff. Mass (kg)]]</f>
        <v>0</v>
      </c>
    </row>
    <row r="604" spans="1:13">
      <c r="A604" s="22">
        <v>7770</v>
      </c>
      <c r="B604" s="24" t="s">
        <v>803</v>
      </c>
      <c r="C604" s="22"/>
      <c r="D604" s="22"/>
      <c r="E604" s="104">
        <v>2.4</v>
      </c>
      <c r="F604" s="27" t="s">
        <v>637</v>
      </c>
      <c r="G604" s="156">
        <v>1</v>
      </c>
      <c r="H604" s="66">
        <f>anneks[[#This Row],[Count]]*anneks[[#This Row],[Conv. Fact.]]</f>
        <v>2.4</v>
      </c>
      <c r="I604" s="116">
        <v>150</v>
      </c>
      <c r="J604" s="75">
        <v>39083</v>
      </c>
      <c r="K604" s="75">
        <v>39447</v>
      </c>
      <c r="L604" s="7">
        <f>SUMIF('LCA Data'!$B$2:$B$169,"="&amp;anneks[[#This Row],[LCA Category]],'LCA Data'!$F$2:$F$169)</f>
        <v>0</v>
      </c>
      <c r="M604" s="79">
        <f>anneks[[#This Row],[kg-CO2 Eqv. per kg]]*anneks[[#This Row],[Eff. Mass (kg)]]</f>
        <v>0</v>
      </c>
    </row>
    <row r="605" spans="1:13">
      <c r="A605" s="63">
        <v>108.2</v>
      </c>
      <c r="B605" s="46" t="s">
        <v>28</v>
      </c>
      <c r="C605" s="46"/>
      <c r="D605" s="46"/>
      <c r="E605" s="78">
        <v>2</v>
      </c>
      <c r="F605" s="31" t="s">
        <v>666</v>
      </c>
      <c r="G605" s="158"/>
      <c r="H605" s="78">
        <f>anneks[[#This Row],[Count]]*anneks[[#This Row],[Conv. Fact.]]</f>
        <v>0</v>
      </c>
      <c r="I605" s="117">
        <v>150</v>
      </c>
      <c r="J605" s="75">
        <v>39083</v>
      </c>
      <c r="K605" s="75">
        <v>39447</v>
      </c>
      <c r="L605" s="7">
        <f>SUMIF('LCA Data'!$B$2:$B$169,"="&amp;anneks[[#This Row],[LCA Category]],'LCA Data'!$F$2:$F$169)</f>
        <v>0</v>
      </c>
      <c r="M605" s="49">
        <f>anneks[[#This Row],[kg-CO2 Eqv. per kg]]*anneks[[#This Row],[Eff. Mass (kg)]]</f>
        <v>0</v>
      </c>
    </row>
    <row r="606" spans="1:13">
      <c r="A606" s="63">
        <v>156.1</v>
      </c>
      <c r="B606" s="46" t="s">
        <v>52</v>
      </c>
      <c r="C606" s="46"/>
      <c r="D606" s="46"/>
      <c r="E606" s="78">
        <v>1</v>
      </c>
      <c r="F606" s="31" t="s">
        <v>650</v>
      </c>
      <c r="G606" s="158"/>
      <c r="H606" s="78">
        <f>anneks[[#This Row],[Count]]*anneks[[#This Row],[Conv. Fact.]]</f>
        <v>0</v>
      </c>
      <c r="I606" s="117">
        <v>150</v>
      </c>
      <c r="J606" s="75">
        <v>39083</v>
      </c>
      <c r="K606" s="75">
        <v>39447</v>
      </c>
      <c r="L606" s="7">
        <f>SUMIF('LCA Data'!$B$2:$B$169,"="&amp;anneks[[#This Row],[LCA Category]],'LCA Data'!$F$2:$F$169)</f>
        <v>0</v>
      </c>
      <c r="M606" s="49">
        <f>anneks[[#This Row],[kg-CO2 Eqv. per kg]]*anneks[[#This Row],[Eff. Mass (kg)]]</f>
        <v>0</v>
      </c>
    </row>
    <row r="607" spans="1:13">
      <c r="A607" s="10">
        <v>75172</v>
      </c>
      <c r="B607" s="24" t="s">
        <v>1743</v>
      </c>
      <c r="C607" s="22"/>
      <c r="D607" s="22"/>
      <c r="E607" s="78">
        <v>6</v>
      </c>
      <c r="F607" s="31" t="s">
        <v>643</v>
      </c>
      <c r="G607" s="156">
        <v>3</v>
      </c>
      <c r="H607" s="66">
        <f>anneks[[#This Row],[Count]]*anneks[[#This Row],[Conv. Fact.]]</f>
        <v>18</v>
      </c>
      <c r="I607" s="117">
        <v>149.68</v>
      </c>
      <c r="J607" s="75">
        <v>39083</v>
      </c>
      <c r="K607" s="75">
        <v>39447</v>
      </c>
      <c r="L607" s="7">
        <f>SUMIF('LCA Data'!$B$2:$B$169,"="&amp;anneks[[#This Row],[LCA Category]],'LCA Data'!$F$2:$F$169)</f>
        <v>0</v>
      </c>
      <c r="M607" s="79">
        <f>anneks[[#This Row],[kg-CO2 Eqv. per kg]]*anneks[[#This Row],[Eff. Mass (kg)]]</f>
        <v>0</v>
      </c>
    </row>
    <row r="608" spans="1:13">
      <c r="A608" s="10">
        <v>55241</v>
      </c>
      <c r="B608" s="24" t="s">
        <v>1614</v>
      </c>
      <c r="C608" s="22"/>
      <c r="D608" s="22"/>
      <c r="E608" s="78">
        <v>1</v>
      </c>
      <c r="F608" s="31" t="s">
        <v>638</v>
      </c>
      <c r="G608" s="156"/>
      <c r="H608" s="66">
        <f>anneks[[#This Row],[Count]]*anneks[[#This Row],[Conv. Fact.]]</f>
        <v>0</v>
      </c>
      <c r="I608" s="117">
        <v>149.38999999999999</v>
      </c>
      <c r="J608" s="75">
        <v>39083</v>
      </c>
      <c r="K608" s="75">
        <v>39447</v>
      </c>
      <c r="L608" s="7">
        <f>SUMIF('LCA Data'!$B$2:$B$169,"="&amp;anneks[[#This Row],[LCA Category]],'LCA Data'!$F$2:$F$169)</f>
        <v>0</v>
      </c>
      <c r="M608" s="79">
        <f>anneks[[#This Row],[kg-CO2 Eqv. per kg]]*anneks[[#This Row],[Eff. Mass (kg)]]</f>
        <v>0</v>
      </c>
    </row>
    <row r="609" spans="1:13">
      <c r="A609" s="10">
        <v>86518</v>
      </c>
      <c r="B609" s="24" t="s">
        <v>1795</v>
      </c>
      <c r="C609" s="22"/>
      <c r="D609" s="22"/>
      <c r="E609" s="78">
        <v>1</v>
      </c>
      <c r="F609" s="31" t="s">
        <v>639</v>
      </c>
      <c r="G609" s="156">
        <v>0.8</v>
      </c>
      <c r="H609" s="66">
        <f>anneks[[#This Row],[Count]]*anneks[[#This Row],[Conv. Fact.]]</f>
        <v>0.8</v>
      </c>
      <c r="I609" s="117">
        <v>147.94</v>
      </c>
      <c r="J609" s="75">
        <v>39083</v>
      </c>
      <c r="K609" s="75">
        <v>39447</v>
      </c>
      <c r="L609" s="7">
        <f>SUMIF('LCA Data'!$B$2:$B$169,"="&amp;anneks[[#This Row],[LCA Category]],'LCA Data'!$F$2:$F$169)</f>
        <v>0</v>
      </c>
      <c r="M609" s="79">
        <f>anneks[[#This Row],[kg-CO2 Eqv. per kg]]*anneks[[#This Row],[Eff. Mass (kg)]]</f>
        <v>0</v>
      </c>
    </row>
    <row r="610" spans="1:13">
      <c r="A610" s="10">
        <v>57140</v>
      </c>
      <c r="B610" s="24" t="s">
        <v>1619</v>
      </c>
      <c r="C610" s="22"/>
      <c r="D610" s="22"/>
      <c r="E610" s="78">
        <v>1</v>
      </c>
      <c r="F610" s="31" t="s">
        <v>634</v>
      </c>
      <c r="G610" s="156">
        <v>1</v>
      </c>
      <c r="H610" s="66">
        <f>anneks[[#This Row],[Count]]*anneks[[#This Row],[Conv. Fact.]]</f>
        <v>1</v>
      </c>
      <c r="I610" s="117">
        <v>147.6</v>
      </c>
      <c r="J610" s="75">
        <v>39083</v>
      </c>
      <c r="K610" s="75">
        <v>39447</v>
      </c>
      <c r="L610" s="7">
        <f>SUMIF('LCA Data'!$B$2:$B$169,"="&amp;anneks[[#This Row],[LCA Category]],'LCA Data'!$F$2:$F$169)</f>
        <v>0</v>
      </c>
      <c r="M610" s="79">
        <f>anneks[[#This Row],[kg-CO2 Eqv. per kg]]*anneks[[#This Row],[Eff. Mass (kg)]]</f>
        <v>0</v>
      </c>
    </row>
    <row r="611" spans="1:13">
      <c r="A611" s="10">
        <v>75206</v>
      </c>
      <c r="B611" s="24" t="s">
        <v>1748</v>
      </c>
      <c r="C611" s="22"/>
      <c r="D611" s="22"/>
      <c r="E611" s="78">
        <v>10</v>
      </c>
      <c r="F611" s="31" t="s">
        <v>643</v>
      </c>
      <c r="G611" s="156">
        <v>0.5</v>
      </c>
      <c r="H611" s="66">
        <f>anneks[[#This Row],[Count]]*anneks[[#This Row],[Conv. Fact.]]</f>
        <v>5</v>
      </c>
      <c r="I611" s="117">
        <v>147.30000000000001</v>
      </c>
      <c r="J611" s="75">
        <v>39083</v>
      </c>
      <c r="K611" s="75">
        <v>39447</v>
      </c>
      <c r="L611" s="7">
        <f>SUMIF('LCA Data'!$B$2:$B$169,"="&amp;anneks[[#This Row],[LCA Category]],'LCA Data'!$F$2:$F$169)</f>
        <v>0</v>
      </c>
      <c r="M611" s="79">
        <f>anneks[[#This Row],[kg-CO2 Eqv. per kg]]*anneks[[#This Row],[Eff. Mass (kg)]]</f>
        <v>0</v>
      </c>
    </row>
    <row r="612" spans="1:13">
      <c r="A612" s="10">
        <v>64142</v>
      </c>
      <c r="B612" s="24" t="s">
        <v>1661</v>
      </c>
      <c r="C612" s="22"/>
      <c r="D612" s="22"/>
      <c r="E612" s="78">
        <v>9</v>
      </c>
      <c r="F612" s="31" t="s">
        <v>641</v>
      </c>
      <c r="G612" s="156">
        <v>3.6</v>
      </c>
      <c r="H612" s="66">
        <f>anneks[[#This Row],[Count]]*anneks[[#This Row],[Conv. Fact.]]</f>
        <v>32.4</v>
      </c>
      <c r="I612" s="117">
        <v>147.11000000000001</v>
      </c>
      <c r="J612" s="75">
        <v>39083</v>
      </c>
      <c r="K612" s="75">
        <v>39447</v>
      </c>
      <c r="L612" s="7">
        <f>SUMIF('LCA Data'!$B$2:$B$169,"="&amp;anneks[[#This Row],[LCA Category]],'LCA Data'!$F$2:$F$169)</f>
        <v>0</v>
      </c>
      <c r="M612" s="79">
        <f>anneks[[#This Row],[kg-CO2 Eqv. per kg]]*anneks[[#This Row],[Eff. Mass (kg)]]</f>
        <v>0</v>
      </c>
    </row>
    <row r="613" spans="1:13">
      <c r="A613" s="10" t="s">
        <v>222</v>
      </c>
      <c r="B613" s="24" t="s">
        <v>1998</v>
      </c>
      <c r="C613" s="22"/>
      <c r="D613" s="22"/>
      <c r="E613" s="78">
        <v>2</v>
      </c>
      <c r="F613" s="31" t="s">
        <v>638</v>
      </c>
      <c r="G613" s="156">
        <v>1.026</v>
      </c>
      <c r="H613" s="66">
        <f>anneks[[#This Row],[Count]]*anneks[[#This Row],[Conv. Fact.]]</f>
        <v>2.052</v>
      </c>
      <c r="I613" s="117">
        <v>146.1</v>
      </c>
      <c r="J613" s="75">
        <v>39083</v>
      </c>
      <c r="K613" s="75">
        <v>39447</v>
      </c>
      <c r="L613" s="7">
        <f>SUMIF('LCA Data'!$B$2:$B$169,"="&amp;anneks[[#This Row],[LCA Category]],'LCA Data'!$F$2:$F$169)</f>
        <v>0</v>
      </c>
      <c r="M613" s="79">
        <f>anneks[[#This Row],[kg-CO2 Eqv. per kg]]*anneks[[#This Row],[Eff. Mass (kg)]]</f>
        <v>0</v>
      </c>
    </row>
    <row r="614" spans="1:13">
      <c r="A614" s="10">
        <v>62130</v>
      </c>
      <c r="B614" s="24" t="s">
        <v>1655</v>
      </c>
      <c r="C614" s="22"/>
      <c r="D614" s="22"/>
      <c r="E614" s="78">
        <v>1</v>
      </c>
      <c r="F614" s="31" t="s">
        <v>643</v>
      </c>
      <c r="G614" s="156">
        <v>1</v>
      </c>
      <c r="H614" s="66">
        <f>anneks[[#This Row],[Count]]*anneks[[#This Row],[Conv. Fact.]]</f>
        <v>1</v>
      </c>
      <c r="I614" s="117">
        <v>145.26</v>
      </c>
      <c r="J614" s="75">
        <v>39083</v>
      </c>
      <c r="K614" s="75">
        <v>39447</v>
      </c>
      <c r="L614" s="7">
        <f>SUMIF('LCA Data'!$B$2:$B$169,"="&amp;anneks[[#This Row],[LCA Category]],'LCA Data'!$F$2:$F$169)</f>
        <v>0</v>
      </c>
      <c r="M614" s="79">
        <f>anneks[[#This Row],[kg-CO2 Eqv. per kg]]*anneks[[#This Row],[Eff. Mass (kg)]]</f>
        <v>0</v>
      </c>
    </row>
    <row r="615" spans="1:13">
      <c r="A615" s="10">
        <v>86600</v>
      </c>
      <c r="B615" s="24" t="s">
        <v>1803</v>
      </c>
      <c r="C615" s="22"/>
      <c r="D615" s="22"/>
      <c r="E615" s="78">
        <v>2</v>
      </c>
      <c r="F615" s="31" t="s">
        <v>639</v>
      </c>
      <c r="G615" s="156">
        <v>0.7</v>
      </c>
      <c r="H615" s="66">
        <f>anneks[[#This Row],[Count]]*anneks[[#This Row],[Conv. Fact.]]</f>
        <v>1.4</v>
      </c>
      <c r="I615" s="117">
        <v>142.97</v>
      </c>
      <c r="J615" s="75">
        <v>39083</v>
      </c>
      <c r="K615" s="75">
        <v>39447</v>
      </c>
      <c r="L615" s="7">
        <f>SUMIF('LCA Data'!$B$2:$B$169,"="&amp;anneks[[#This Row],[LCA Category]],'LCA Data'!$F$2:$F$169)</f>
        <v>0</v>
      </c>
      <c r="M615" s="79">
        <f>anneks[[#This Row],[kg-CO2 Eqv. per kg]]*anneks[[#This Row],[Eff. Mass (kg)]]</f>
        <v>0</v>
      </c>
    </row>
    <row r="616" spans="1:13">
      <c r="A616" s="10">
        <v>15193</v>
      </c>
      <c r="B616" s="24" t="s">
        <v>1455</v>
      </c>
      <c r="C616" s="22"/>
      <c r="D616" s="22"/>
      <c r="E616" s="78">
        <v>1.92</v>
      </c>
      <c r="F616" s="31" t="s">
        <v>637</v>
      </c>
      <c r="G616" s="156">
        <v>1</v>
      </c>
      <c r="H616" s="66">
        <f>anneks[[#This Row],[Count]]*anneks[[#This Row],[Conv. Fact.]]</f>
        <v>1.92</v>
      </c>
      <c r="I616" s="117">
        <v>142.15</v>
      </c>
      <c r="J616" s="75">
        <v>39083</v>
      </c>
      <c r="K616" s="75">
        <v>39447</v>
      </c>
      <c r="L616" s="7">
        <f>SUMIF('LCA Data'!$B$2:$B$169,"="&amp;anneks[[#This Row],[LCA Category]],'LCA Data'!$F$2:$F$169)</f>
        <v>0</v>
      </c>
      <c r="M616" s="79">
        <f>anneks[[#This Row],[kg-CO2 Eqv. per kg]]*anneks[[#This Row],[Eff. Mass (kg)]]</f>
        <v>0</v>
      </c>
    </row>
    <row r="617" spans="1:13">
      <c r="A617" s="10">
        <v>53013</v>
      </c>
      <c r="B617" s="24" t="s">
        <v>1570</v>
      </c>
      <c r="C617" s="22"/>
      <c r="D617" s="22"/>
      <c r="E617" s="78">
        <v>3</v>
      </c>
      <c r="F617" s="31" t="s">
        <v>647</v>
      </c>
      <c r="G617" s="156"/>
      <c r="H617" s="66">
        <f>anneks[[#This Row],[Count]]*anneks[[#This Row],[Conv. Fact.]]</f>
        <v>0</v>
      </c>
      <c r="I617" s="117">
        <v>141.78</v>
      </c>
      <c r="J617" s="75">
        <v>39083</v>
      </c>
      <c r="K617" s="75">
        <v>39447</v>
      </c>
      <c r="L617" s="7">
        <f>SUMIF('LCA Data'!$B$2:$B$169,"="&amp;anneks[[#This Row],[LCA Category]],'LCA Data'!$F$2:$F$169)</f>
        <v>0</v>
      </c>
      <c r="M617" s="79">
        <f>anneks[[#This Row],[kg-CO2 Eqv. per kg]]*anneks[[#This Row],[Eff. Mass (kg)]]</f>
        <v>0</v>
      </c>
    </row>
    <row r="618" spans="1:13">
      <c r="A618" s="10">
        <v>64172</v>
      </c>
      <c r="B618" s="24" t="s">
        <v>1663</v>
      </c>
      <c r="C618" s="22"/>
      <c r="D618" s="22"/>
      <c r="E618" s="78">
        <v>10</v>
      </c>
      <c r="F618" s="31" t="s">
        <v>643</v>
      </c>
      <c r="G618" s="156">
        <v>0.5</v>
      </c>
      <c r="H618" s="66">
        <f>anneks[[#This Row],[Count]]*anneks[[#This Row],[Conv. Fact.]]</f>
        <v>5</v>
      </c>
      <c r="I618" s="117">
        <v>140.66999999999999</v>
      </c>
      <c r="J618" s="75">
        <v>39083</v>
      </c>
      <c r="K618" s="75">
        <v>39447</v>
      </c>
      <c r="L618" s="7">
        <f>SUMIF('LCA Data'!$B$2:$B$169,"="&amp;anneks[[#This Row],[LCA Category]],'LCA Data'!$F$2:$F$169)</f>
        <v>0</v>
      </c>
      <c r="M618" s="79">
        <f>anneks[[#This Row],[kg-CO2 Eqv. per kg]]*anneks[[#This Row],[Eff. Mass (kg)]]</f>
        <v>0</v>
      </c>
    </row>
    <row r="619" spans="1:13">
      <c r="A619" s="10">
        <v>64144</v>
      </c>
      <c r="B619" s="24" t="s">
        <v>1662</v>
      </c>
      <c r="C619" s="22"/>
      <c r="D619" s="22"/>
      <c r="E619" s="78">
        <v>10</v>
      </c>
      <c r="F619" s="31" t="s">
        <v>643</v>
      </c>
      <c r="G619" s="156">
        <v>0.65</v>
      </c>
      <c r="H619" s="66">
        <f>anneks[[#This Row],[Count]]*anneks[[#This Row],[Conv. Fact.]]</f>
        <v>6.5</v>
      </c>
      <c r="I619" s="117">
        <v>139.4</v>
      </c>
      <c r="J619" s="75">
        <v>39083</v>
      </c>
      <c r="K619" s="75">
        <v>39447</v>
      </c>
      <c r="L619" s="7">
        <f>SUMIF('LCA Data'!$B$2:$B$169,"="&amp;anneks[[#This Row],[LCA Category]],'LCA Data'!$F$2:$F$169)</f>
        <v>0</v>
      </c>
      <c r="M619" s="79">
        <f>anneks[[#This Row],[kg-CO2 Eqv. per kg]]*anneks[[#This Row],[Eff. Mass (kg)]]</f>
        <v>0</v>
      </c>
    </row>
    <row r="620" spans="1:13">
      <c r="A620" s="63">
        <v>260.3</v>
      </c>
      <c r="B620" s="46" t="s">
        <v>689</v>
      </c>
      <c r="C620" s="46"/>
      <c r="D620" s="46"/>
      <c r="E620" s="78">
        <v>1</v>
      </c>
      <c r="F620" s="31" t="s">
        <v>652</v>
      </c>
      <c r="G620" s="158">
        <v>1</v>
      </c>
      <c r="H620" s="78">
        <f>anneks[[#This Row],[Count]]*anneks[[#This Row],[Conv. Fact.]]</f>
        <v>1</v>
      </c>
      <c r="I620" s="117">
        <v>138</v>
      </c>
      <c r="J620" s="75">
        <v>39083</v>
      </c>
      <c r="K620" s="75">
        <v>39447</v>
      </c>
      <c r="L620" s="7">
        <f>SUMIF('LCA Data'!$B$2:$B$169,"="&amp;anneks[[#This Row],[LCA Category]],'LCA Data'!$F$2:$F$169)</f>
        <v>0</v>
      </c>
      <c r="M620" s="49">
        <f>anneks[[#This Row],[kg-CO2 Eqv. per kg]]*anneks[[#This Row],[Eff. Mass (kg)]]</f>
        <v>0</v>
      </c>
    </row>
    <row r="621" spans="1:13">
      <c r="A621" s="10">
        <v>73363</v>
      </c>
      <c r="B621" s="24" t="s">
        <v>1727</v>
      </c>
      <c r="C621" s="22"/>
      <c r="D621" s="22"/>
      <c r="E621" s="78">
        <v>3</v>
      </c>
      <c r="F621" s="31" t="s">
        <v>643</v>
      </c>
      <c r="G621" s="156">
        <v>5</v>
      </c>
      <c r="H621" s="66">
        <f>anneks[[#This Row],[Count]]*anneks[[#This Row],[Conv. Fact.]]</f>
        <v>15</v>
      </c>
      <c r="I621" s="117">
        <v>137.82</v>
      </c>
      <c r="J621" s="75">
        <v>39083</v>
      </c>
      <c r="K621" s="75">
        <v>39447</v>
      </c>
      <c r="L621" s="7">
        <f>SUMIF('LCA Data'!$B$2:$B$169,"="&amp;anneks[[#This Row],[LCA Category]],'LCA Data'!$F$2:$F$169)</f>
        <v>0</v>
      </c>
      <c r="M621" s="79">
        <f>anneks[[#This Row],[kg-CO2 Eqv. per kg]]*anneks[[#This Row],[Eff. Mass (kg)]]</f>
        <v>0</v>
      </c>
    </row>
    <row r="622" spans="1:13">
      <c r="A622" s="22">
        <v>2641</v>
      </c>
      <c r="B622" s="22" t="s">
        <v>174</v>
      </c>
      <c r="C622" s="22"/>
      <c r="D622" s="22"/>
      <c r="E622" s="66">
        <v>2.5</v>
      </c>
      <c r="F622" s="65" t="s">
        <v>667</v>
      </c>
      <c r="G622" s="156"/>
      <c r="H622" s="66">
        <f>anneks[[#This Row],[Count]]*anneks[[#This Row],[Conv. Fact.]]</f>
        <v>0</v>
      </c>
      <c r="I622" s="120">
        <v>137.5</v>
      </c>
      <c r="J622" s="75">
        <v>39083</v>
      </c>
      <c r="K622" s="75">
        <v>39447</v>
      </c>
      <c r="L622" s="7">
        <f>SUMIF('LCA Data'!$B$2:$B$169,"="&amp;anneks[[#This Row],[LCA Category]],'LCA Data'!$F$2:$F$169)</f>
        <v>0</v>
      </c>
      <c r="M622" s="79">
        <f>anneks[[#This Row],[kg-CO2 Eqv. per kg]]*anneks[[#This Row],[Eff. Mass (kg)]]</f>
        <v>0</v>
      </c>
    </row>
    <row r="623" spans="1:13">
      <c r="A623" s="10">
        <v>66086</v>
      </c>
      <c r="B623" s="24" t="s">
        <v>1690</v>
      </c>
      <c r="C623" s="22"/>
      <c r="D623" s="22"/>
      <c r="E623" s="78">
        <v>12</v>
      </c>
      <c r="F623" s="31" t="s">
        <v>634</v>
      </c>
      <c r="G623" s="156"/>
      <c r="H623" s="66">
        <f>anneks[[#This Row],[Count]]*anneks[[#This Row],[Conv. Fact.]]</f>
        <v>0</v>
      </c>
      <c r="I623" s="117">
        <v>137.19</v>
      </c>
      <c r="J623" s="75">
        <v>39083</v>
      </c>
      <c r="K623" s="75">
        <v>39447</v>
      </c>
      <c r="L623" s="7">
        <f>SUMIF('LCA Data'!$B$2:$B$169,"="&amp;anneks[[#This Row],[LCA Category]],'LCA Data'!$F$2:$F$169)</f>
        <v>0</v>
      </c>
      <c r="M623" s="79">
        <f>anneks[[#This Row],[kg-CO2 Eqv. per kg]]*anneks[[#This Row],[Eff. Mass (kg)]]</f>
        <v>0</v>
      </c>
    </row>
    <row r="624" spans="1:13">
      <c r="A624" s="10">
        <v>36147</v>
      </c>
      <c r="B624" s="24" t="s">
        <v>1534</v>
      </c>
      <c r="C624" s="22"/>
      <c r="D624" s="22"/>
      <c r="E624" s="78">
        <v>2</v>
      </c>
      <c r="F624" s="31" t="s">
        <v>633</v>
      </c>
      <c r="G624" s="156">
        <v>2</v>
      </c>
      <c r="H624" s="66">
        <f>anneks[[#This Row],[Count]]*anneks[[#This Row],[Conv. Fact.]]</f>
        <v>4</v>
      </c>
      <c r="I624" s="117">
        <v>137.15</v>
      </c>
      <c r="J624" s="75">
        <v>39083</v>
      </c>
      <c r="K624" s="75">
        <v>39447</v>
      </c>
      <c r="L624" s="7">
        <f>SUMIF('LCA Data'!$B$2:$B$169,"="&amp;anneks[[#This Row],[LCA Category]],'LCA Data'!$F$2:$F$169)</f>
        <v>0</v>
      </c>
      <c r="M624" s="79">
        <f>anneks[[#This Row],[kg-CO2 Eqv. per kg]]*anneks[[#This Row],[Eff. Mass (kg)]]</f>
        <v>0</v>
      </c>
    </row>
    <row r="625" spans="1:13">
      <c r="A625" s="22">
        <v>6760</v>
      </c>
      <c r="B625" s="24" t="s">
        <v>894</v>
      </c>
      <c r="C625" s="22"/>
      <c r="D625" s="22"/>
      <c r="E625" s="104">
        <v>1.9</v>
      </c>
      <c r="F625" s="27" t="s">
        <v>637</v>
      </c>
      <c r="G625" s="156">
        <v>1</v>
      </c>
      <c r="H625" s="66">
        <f>anneks[[#This Row],[Count]]*anneks[[#This Row],[Conv. Fact.]]</f>
        <v>1.9</v>
      </c>
      <c r="I625" s="116">
        <v>136.80000000000001</v>
      </c>
      <c r="J625" s="75">
        <v>39083</v>
      </c>
      <c r="K625" s="75">
        <v>39447</v>
      </c>
      <c r="L625" s="7">
        <f>SUMIF('LCA Data'!$B$2:$B$169,"="&amp;anneks[[#This Row],[LCA Category]],'LCA Data'!$F$2:$F$169)</f>
        <v>0</v>
      </c>
      <c r="M625" s="79">
        <f>anneks[[#This Row],[kg-CO2 Eqv. per kg]]*anneks[[#This Row],[Eff. Mass (kg)]]</f>
        <v>0</v>
      </c>
    </row>
    <row r="626" spans="1:13">
      <c r="A626" s="10">
        <v>66200</v>
      </c>
      <c r="B626" s="24" t="s">
        <v>1698</v>
      </c>
      <c r="C626" s="22"/>
      <c r="D626" s="22"/>
      <c r="E626" s="78">
        <v>12</v>
      </c>
      <c r="F626" s="31" t="s">
        <v>634</v>
      </c>
      <c r="G626" s="156"/>
      <c r="H626" s="66">
        <f>anneks[[#This Row],[Count]]*anneks[[#This Row],[Conv. Fact.]]</f>
        <v>0</v>
      </c>
      <c r="I626" s="117">
        <v>136.41999999999999</v>
      </c>
      <c r="J626" s="75">
        <v>39083</v>
      </c>
      <c r="K626" s="75">
        <v>39447</v>
      </c>
      <c r="L626" s="7">
        <f>SUMIF('LCA Data'!$B$2:$B$169,"="&amp;anneks[[#This Row],[LCA Category]],'LCA Data'!$F$2:$F$169)</f>
        <v>0</v>
      </c>
      <c r="M626" s="79">
        <f>anneks[[#This Row],[kg-CO2 Eqv. per kg]]*anneks[[#This Row],[Eff. Mass (kg)]]</f>
        <v>0</v>
      </c>
    </row>
    <row r="627" spans="1:13">
      <c r="A627" s="10">
        <v>18331</v>
      </c>
      <c r="B627" s="24" t="s">
        <v>1475</v>
      </c>
      <c r="C627" s="22"/>
      <c r="D627" s="22"/>
      <c r="E627" s="78">
        <v>1</v>
      </c>
      <c r="F627" s="31" t="s">
        <v>633</v>
      </c>
      <c r="G627" s="156">
        <v>2</v>
      </c>
      <c r="H627" s="66">
        <f>anneks[[#This Row],[Count]]*anneks[[#This Row],[Conv. Fact.]]</f>
        <v>2</v>
      </c>
      <c r="I627" s="117">
        <v>136</v>
      </c>
      <c r="J627" s="75">
        <v>39083</v>
      </c>
      <c r="K627" s="75">
        <v>39447</v>
      </c>
      <c r="L627" s="7">
        <f>SUMIF('LCA Data'!$B$2:$B$169,"="&amp;anneks[[#This Row],[LCA Category]],'LCA Data'!$F$2:$F$169)</f>
        <v>0</v>
      </c>
      <c r="M627" s="79">
        <f>anneks[[#This Row],[kg-CO2 Eqv. per kg]]*anneks[[#This Row],[Eff. Mass (kg)]]</f>
        <v>0</v>
      </c>
    </row>
    <row r="628" spans="1:13">
      <c r="A628" s="22">
        <v>7100</v>
      </c>
      <c r="B628" s="24" t="s">
        <v>898</v>
      </c>
      <c r="C628" s="22"/>
      <c r="D628" s="22"/>
      <c r="E628" s="104">
        <v>1.8</v>
      </c>
      <c r="F628" s="27" t="s">
        <v>637</v>
      </c>
      <c r="G628" s="156">
        <v>1</v>
      </c>
      <c r="H628" s="66">
        <f>anneks[[#This Row],[Count]]*anneks[[#This Row],[Conv. Fact.]]</f>
        <v>1.8</v>
      </c>
      <c r="I628" s="116">
        <v>135</v>
      </c>
      <c r="J628" s="75">
        <v>39083</v>
      </c>
      <c r="K628" s="75">
        <v>39447</v>
      </c>
      <c r="L628" s="7">
        <f>SUMIF('LCA Data'!$B$2:$B$169,"="&amp;anneks[[#This Row],[LCA Category]],'LCA Data'!$F$2:$F$169)</f>
        <v>0</v>
      </c>
      <c r="M628" s="79">
        <f>anneks[[#This Row],[kg-CO2 Eqv. per kg]]*anneks[[#This Row],[Eff. Mass (kg)]]</f>
        <v>0</v>
      </c>
    </row>
    <row r="629" spans="1:13">
      <c r="A629" s="23">
        <v>96047</v>
      </c>
      <c r="B629" s="24" t="s">
        <v>928</v>
      </c>
      <c r="C629" s="22"/>
      <c r="D629" s="22"/>
      <c r="E629" s="104">
        <v>2</v>
      </c>
      <c r="F629" s="29" t="s">
        <v>644</v>
      </c>
      <c r="G629" s="156"/>
      <c r="H629" s="66">
        <f>anneks[[#This Row],[Count]]*anneks[[#This Row],[Conv. Fact.]]</f>
        <v>0</v>
      </c>
      <c r="I629" s="116">
        <v>134.96</v>
      </c>
      <c r="J629" s="75">
        <v>39083</v>
      </c>
      <c r="K629" s="75">
        <v>39447</v>
      </c>
      <c r="L629" s="7">
        <f>SUMIF('LCA Data'!$B$2:$B$169,"="&amp;anneks[[#This Row],[LCA Category]],'LCA Data'!$F$2:$F$169)</f>
        <v>0</v>
      </c>
      <c r="M629" s="79">
        <f>anneks[[#This Row],[kg-CO2 Eqv. per kg]]*anneks[[#This Row],[Eff. Mass (kg)]]</f>
        <v>0</v>
      </c>
    </row>
    <row r="630" spans="1:13">
      <c r="A630" s="10">
        <v>13100</v>
      </c>
      <c r="B630" s="24" t="s">
        <v>1431</v>
      </c>
      <c r="C630" s="22"/>
      <c r="D630" s="22"/>
      <c r="E630" s="78">
        <v>2</v>
      </c>
      <c r="F630" s="31" t="s">
        <v>631</v>
      </c>
      <c r="G630" s="156"/>
      <c r="H630" s="66">
        <f>anneks[[#This Row],[Count]]*anneks[[#This Row],[Conv. Fact.]]</f>
        <v>0</v>
      </c>
      <c r="I630" s="117">
        <v>134.30000000000001</v>
      </c>
      <c r="J630" s="75">
        <v>39083</v>
      </c>
      <c r="K630" s="75">
        <v>39447</v>
      </c>
      <c r="L630" s="7">
        <f>SUMIF('LCA Data'!$B$2:$B$169,"="&amp;anneks[[#This Row],[LCA Category]],'LCA Data'!$F$2:$F$169)</f>
        <v>0</v>
      </c>
      <c r="M630" s="79">
        <f>anneks[[#This Row],[kg-CO2 Eqv. per kg]]*anneks[[#This Row],[Eff. Mass (kg)]]</f>
        <v>0</v>
      </c>
    </row>
    <row r="631" spans="1:13">
      <c r="A631" s="22">
        <v>1210</v>
      </c>
      <c r="B631" s="22" t="s">
        <v>153</v>
      </c>
      <c r="C631" s="22"/>
      <c r="D631" s="22"/>
      <c r="E631" s="66">
        <v>2</v>
      </c>
      <c r="F631" s="65" t="s">
        <v>667</v>
      </c>
      <c r="G631" s="156"/>
      <c r="H631" s="66">
        <f>anneks[[#This Row],[Count]]*anneks[[#This Row],[Conv. Fact.]]</f>
        <v>0</v>
      </c>
      <c r="I631" s="120">
        <v>134</v>
      </c>
      <c r="J631" s="75">
        <v>39083</v>
      </c>
      <c r="K631" s="75">
        <v>39447</v>
      </c>
      <c r="L631" s="7">
        <f>SUMIF('LCA Data'!$B$2:$B$169,"="&amp;anneks[[#This Row],[LCA Category]],'LCA Data'!$F$2:$F$169)</f>
        <v>0</v>
      </c>
      <c r="M631" s="79">
        <f>anneks[[#This Row],[kg-CO2 Eqv. per kg]]*anneks[[#This Row],[Eff. Mass (kg)]]</f>
        <v>0</v>
      </c>
    </row>
    <row r="632" spans="1:13">
      <c r="A632" s="10">
        <v>64230</v>
      </c>
      <c r="B632" s="24" t="s">
        <v>1666</v>
      </c>
      <c r="C632" s="22"/>
      <c r="D632" s="22"/>
      <c r="E632" s="78">
        <v>7</v>
      </c>
      <c r="F632" s="31" t="s">
        <v>634</v>
      </c>
      <c r="G632" s="156">
        <v>0.6</v>
      </c>
      <c r="H632" s="66">
        <f>anneks[[#This Row],[Count]]*anneks[[#This Row],[Conv. Fact.]]</f>
        <v>4.2</v>
      </c>
      <c r="I632" s="117">
        <v>133.68</v>
      </c>
      <c r="J632" s="75">
        <v>39083</v>
      </c>
      <c r="K632" s="75">
        <v>39447</v>
      </c>
      <c r="L632" s="7">
        <f>SUMIF('LCA Data'!$B$2:$B$169,"="&amp;anneks[[#This Row],[LCA Category]],'LCA Data'!$F$2:$F$169)</f>
        <v>0</v>
      </c>
      <c r="M632" s="79">
        <f>anneks[[#This Row],[kg-CO2 Eqv. per kg]]*anneks[[#This Row],[Eff. Mass (kg)]]</f>
        <v>0</v>
      </c>
    </row>
    <row r="633" spans="1:13">
      <c r="A633" s="10">
        <v>70020</v>
      </c>
      <c r="B633" s="24" t="s">
        <v>1706</v>
      </c>
      <c r="C633" s="22"/>
      <c r="D633" s="22"/>
      <c r="E633" s="78">
        <v>41</v>
      </c>
      <c r="F633" s="31" t="s">
        <v>634</v>
      </c>
      <c r="G633" s="156">
        <v>0.8</v>
      </c>
      <c r="H633" s="66">
        <f>anneks[[#This Row],[Count]]*anneks[[#This Row],[Conv. Fact.]]</f>
        <v>32.800000000000004</v>
      </c>
      <c r="I633" s="117">
        <v>133.58000000000001</v>
      </c>
      <c r="J633" s="75">
        <v>39083</v>
      </c>
      <c r="K633" s="75">
        <v>39447</v>
      </c>
      <c r="L633" s="7">
        <f>SUMIF('LCA Data'!$B$2:$B$169,"="&amp;anneks[[#This Row],[LCA Category]],'LCA Data'!$F$2:$F$169)</f>
        <v>0</v>
      </c>
      <c r="M633" s="79">
        <f>anneks[[#This Row],[kg-CO2 Eqv. per kg]]*anneks[[#This Row],[Eff. Mass (kg)]]</f>
        <v>0</v>
      </c>
    </row>
    <row r="634" spans="1:13">
      <c r="A634" s="10">
        <v>66213</v>
      </c>
      <c r="B634" s="24" t="s">
        <v>1700</v>
      </c>
      <c r="C634" s="22"/>
      <c r="D634" s="22"/>
      <c r="E634" s="78">
        <v>12</v>
      </c>
      <c r="F634" s="31" t="s">
        <v>634</v>
      </c>
      <c r="G634" s="156"/>
      <c r="H634" s="66">
        <f>anneks[[#This Row],[Count]]*anneks[[#This Row],[Conv. Fact.]]</f>
        <v>0</v>
      </c>
      <c r="I634" s="117">
        <v>133.11000000000001</v>
      </c>
      <c r="J634" s="75">
        <v>39083</v>
      </c>
      <c r="K634" s="75">
        <v>39447</v>
      </c>
      <c r="L634" s="7">
        <f>SUMIF('LCA Data'!$B$2:$B$169,"="&amp;anneks[[#This Row],[LCA Category]],'LCA Data'!$F$2:$F$169)</f>
        <v>0</v>
      </c>
      <c r="M634" s="79">
        <f>anneks[[#This Row],[kg-CO2 Eqv. per kg]]*anneks[[#This Row],[Eff. Mass (kg)]]</f>
        <v>0</v>
      </c>
    </row>
    <row r="635" spans="1:13">
      <c r="A635" s="10">
        <v>66214</v>
      </c>
      <c r="B635" s="24" t="s">
        <v>1701</v>
      </c>
      <c r="C635" s="22"/>
      <c r="D635" s="22"/>
      <c r="E635" s="78">
        <v>12</v>
      </c>
      <c r="F635" s="31" t="s">
        <v>634</v>
      </c>
      <c r="G635" s="156"/>
      <c r="H635" s="66">
        <f>anneks[[#This Row],[Count]]*anneks[[#This Row],[Conv. Fact.]]</f>
        <v>0</v>
      </c>
      <c r="I635" s="117">
        <v>133.1</v>
      </c>
      <c r="J635" s="75">
        <v>39083</v>
      </c>
      <c r="K635" s="75">
        <v>39447</v>
      </c>
      <c r="L635" s="7">
        <f>SUMIF('LCA Data'!$B$2:$B$169,"="&amp;anneks[[#This Row],[LCA Category]],'LCA Data'!$F$2:$F$169)</f>
        <v>0</v>
      </c>
      <c r="M635" s="79">
        <f>anneks[[#This Row],[kg-CO2 Eqv. per kg]]*anneks[[#This Row],[Eff. Mass (kg)]]</f>
        <v>0</v>
      </c>
    </row>
    <row r="636" spans="1:13">
      <c r="A636" s="10">
        <v>27236</v>
      </c>
      <c r="B636" s="24" t="s">
        <v>1509</v>
      </c>
      <c r="C636" s="22"/>
      <c r="D636" s="22"/>
      <c r="E636" s="78">
        <v>4</v>
      </c>
      <c r="F636" s="31" t="s">
        <v>631</v>
      </c>
      <c r="G636" s="156">
        <v>0.93500000000000005</v>
      </c>
      <c r="H636" s="66">
        <f>anneks[[#This Row],[Count]]*anneks[[#This Row],[Conv. Fact.]]</f>
        <v>3.74</v>
      </c>
      <c r="I636" s="117">
        <v>132.76</v>
      </c>
      <c r="J636" s="75">
        <v>39083</v>
      </c>
      <c r="K636" s="75">
        <v>39447</v>
      </c>
      <c r="L636" s="7">
        <f>SUMIF('LCA Data'!$B$2:$B$169,"="&amp;anneks[[#This Row],[LCA Category]],'LCA Data'!$F$2:$F$169)</f>
        <v>0</v>
      </c>
      <c r="M636" s="79">
        <f>anneks[[#This Row],[kg-CO2 Eqv. per kg]]*anneks[[#This Row],[Eff. Mass (kg)]]</f>
        <v>0</v>
      </c>
    </row>
    <row r="637" spans="1:13">
      <c r="A637" s="10" t="s">
        <v>1410</v>
      </c>
      <c r="B637" s="24" t="s">
        <v>2006</v>
      </c>
      <c r="C637" s="22"/>
      <c r="D637" s="22"/>
      <c r="E637" s="78">
        <v>1</v>
      </c>
      <c r="F637" s="31" t="s">
        <v>638</v>
      </c>
      <c r="G637" s="156">
        <v>1.44</v>
      </c>
      <c r="H637" s="66">
        <f>anneks[[#This Row],[Count]]*anneks[[#This Row],[Conv. Fact.]]</f>
        <v>1.44</v>
      </c>
      <c r="I637" s="117">
        <v>132.69999999999999</v>
      </c>
      <c r="J637" s="75">
        <v>39083</v>
      </c>
      <c r="K637" s="75">
        <v>39447</v>
      </c>
      <c r="L637" s="7">
        <f>SUMIF('LCA Data'!$B$2:$B$169,"="&amp;anneks[[#This Row],[LCA Category]],'LCA Data'!$F$2:$F$169)</f>
        <v>0</v>
      </c>
      <c r="M637" s="79">
        <f>anneks[[#This Row],[kg-CO2 Eqv. per kg]]*anneks[[#This Row],[Eff. Mass (kg)]]</f>
        <v>0</v>
      </c>
    </row>
    <row r="638" spans="1:13">
      <c r="A638" s="10">
        <v>15261</v>
      </c>
      <c r="B638" s="24" t="s">
        <v>1456</v>
      </c>
      <c r="C638" s="22"/>
      <c r="D638" s="22"/>
      <c r="E638" s="78">
        <v>2.02</v>
      </c>
      <c r="F638" s="31" t="s">
        <v>637</v>
      </c>
      <c r="G638" s="156">
        <v>1</v>
      </c>
      <c r="H638" s="66">
        <f>anneks[[#This Row],[Count]]*anneks[[#This Row],[Conv. Fact.]]</f>
        <v>2.02</v>
      </c>
      <c r="I638" s="117">
        <v>132.46</v>
      </c>
      <c r="J638" s="75">
        <v>39083</v>
      </c>
      <c r="K638" s="75">
        <v>39447</v>
      </c>
      <c r="L638" s="7">
        <f>SUMIF('LCA Data'!$B$2:$B$169,"="&amp;anneks[[#This Row],[LCA Category]],'LCA Data'!$F$2:$F$169)</f>
        <v>0</v>
      </c>
      <c r="M638" s="79">
        <f>anneks[[#This Row],[kg-CO2 Eqv. per kg]]*anneks[[#This Row],[Eff. Mass (kg)]]</f>
        <v>0</v>
      </c>
    </row>
    <row r="639" spans="1:13">
      <c r="A639" s="10">
        <v>91020</v>
      </c>
      <c r="B639" s="24" t="s">
        <v>1831</v>
      </c>
      <c r="C639" s="22"/>
      <c r="D639" s="22"/>
      <c r="E639" s="78">
        <v>4</v>
      </c>
      <c r="F639" s="31" t="s">
        <v>643</v>
      </c>
      <c r="G639" s="156">
        <v>2.5</v>
      </c>
      <c r="H639" s="66">
        <f>anneks[[#This Row],[Count]]*anneks[[#This Row],[Conv. Fact.]]</f>
        <v>10</v>
      </c>
      <c r="I639" s="117">
        <v>131.58000000000001</v>
      </c>
      <c r="J639" s="75">
        <v>39083</v>
      </c>
      <c r="K639" s="75">
        <v>39447</v>
      </c>
      <c r="L639" s="7">
        <f>SUMIF('LCA Data'!$B$2:$B$169,"="&amp;anneks[[#This Row],[LCA Category]],'LCA Data'!$F$2:$F$169)</f>
        <v>0</v>
      </c>
      <c r="M639" s="79">
        <f>anneks[[#This Row],[kg-CO2 Eqv. per kg]]*anneks[[#This Row],[Eff. Mass (kg)]]</f>
        <v>0</v>
      </c>
    </row>
    <row r="640" spans="1:13">
      <c r="A640" s="10">
        <v>97872</v>
      </c>
      <c r="B640" s="24" t="s">
        <v>1963</v>
      </c>
      <c r="C640" s="22"/>
      <c r="D640" s="22"/>
      <c r="E640" s="78">
        <v>2</v>
      </c>
      <c r="F640" s="31" t="s">
        <v>636</v>
      </c>
      <c r="G640" s="156"/>
      <c r="H640" s="66">
        <f>anneks[[#This Row],[Count]]*anneks[[#This Row],[Conv. Fact.]]</f>
        <v>0</v>
      </c>
      <c r="I640" s="117">
        <v>131.30000000000001</v>
      </c>
      <c r="J640" s="75">
        <v>39083</v>
      </c>
      <c r="K640" s="75">
        <v>39447</v>
      </c>
      <c r="L640" s="7">
        <f>SUMIF('LCA Data'!$B$2:$B$169,"="&amp;anneks[[#This Row],[LCA Category]],'LCA Data'!$F$2:$F$169)</f>
        <v>0</v>
      </c>
      <c r="M640" s="79">
        <f>anneks[[#This Row],[kg-CO2 Eqv. per kg]]*anneks[[#This Row],[Eff. Mass (kg)]]</f>
        <v>0</v>
      </c>
    </row>
    <row r="641" spans="1:13">
      <c r="A641" s="10">
        <v>53227</v>
      </c>
      <c r="B641" s="24" t="s">
        <v>1585</v>
      </c>
      <c r="C641" s="22"/>
      <c r="D641" s="22"/>
      <c r="E641" s="78">
        <v>6</v>
      </c>
      <c r="F641" s="31" t="s">
        <v>647</v>
      </c>
      <c r="G641" s="156"/>
      <c r="H641" s="66">
        <f>anneks[[#This Row],[Count]]*anneks[[#This Row],[Conv. Fact.]]</f>
        <v>0</v>
      </c>
      <c r="I641" s="117">
        <v>131.07</v>
      </c>
      <c r="J641" s="75">
        <v>39083</v>
      </c>
      <c r="K641" s="75">
        <v>39447</v>
      </c>
      <c r="L641" s="7">
        <f>SUMIF('LCA Data'!$B$2:$B$169,"="&amp;anneks[[#This Row],[LCA Category]],'LCA Data'!$F$2:$F$169)</f>
        <v>0</v>
      </c>
      <c r="M641" s="79">
        <f>anneks[[#This Row],[kg-CO2 Eqv. per kg]]*anneks[[#This Row],[Eff. Mass (kg)]]</f>
        <v>0</v>
      </c>
    </row>
    <row r="642" spans="1:13">
      <c r="A642" s="10">
        <v>77649</v>
      </c>
      <c r="B642" s="24" t="s">
        <v>1771</v>
      </c>
      <c r="C642" s="22"/>
      <c r="D642" s="22"/>
      <c r="E642" s="78">
        <v>1</v>
      </c>
      <c r="F642" s="31" t="s">
        <v>638</v>
      </c>
      <c r="G642" s="156">
        <v>0.68</v>
      </c>
      <c r="H642" s="66">
        <f>anneks[[#This Row],[Count]]*anneks[[#This Row],[Conv. Fact.]]</f>
        <v>0.68</v>
      </c>
      <c r="I642" s="117">
        <v>130.97999999999999</v>
      </c>
      <c r="J642" s="75">
        <v>39083</v>
      </c>
      <c r="K642" s="75">
        <v>39447</v>
      </c>
      <c r="L642" s="7">
        <f>SUMIF('LCA Data'!$B$2:$B$169,"="&amp;anneks[[#This Row],[LCA Category]],'LCA Data'!$F$2:$F$169)</f>
        <v>0</v>
      </c>
      <c r="M642" s="79">
        <f>anneks[[#This Row],[kg-CO2 Eqv. per kg]]*anneks[[#This Row],[Eff. Mass (kg)]]</f>
        <v>0</v>
      </c>
    </row>
    <row r="643" spans="1:13">
      <c r="A643" s="10">
        <v>77657</v>
      </c>
      <c r="B643" s="24" t="s">
        <v>1773</v>
      </c>
      <c r="C643" s="22"/>
      <c r="D643" s="22"/>
      <c r="E643" s="78">
        <v>1</v>
      </c>
      <c r="F643" s="31" t="s">
        <v>638</v>
      </c>
      <c r="G643" s="156">
        <v>0.68</v>
      </c>
      <c r="H643" s="66">
        <f>anneks[[#This Row],[Count]]*anneks[[#This Row],[Conv. Fact.]]</f>
        <v>0.68</v>
      </c>
      <c r="I643" s="117">
        <v>130.97999999999999</v>
      </c>
      <c r="J643" s="75">
        <v>39083</v>
      </c>
      <c r="K643" s="75">
        <v>39447</v>
      </c>
      <c r="L643" s="7">
        <f>SUMIF('LCA Data'!$B$2:$B$169,"="&amp;anneks[[#This Row],[LCA Category]],'LCA Data'!$F$2:$F$169)</f>
        <v>0</v>
      </c>
      <c r="M643" s="79">
        <f>anneks[[#This Row],[kg-CO2 Eqv. per kg]]*anneks[[#This Row],[Eff. Mass (kg)]]</f>
        <v>0</v>
      </c>
    </row>
    <row r="644" spans="1:13">
      <c r="A644" s="10">
        <v>77662</v>
      </c>
      <c r="B644" s="24" t="s">
        <v>1777</v>
      </c>
      <c r="C644" s="22"/>
      <c r="D644" s="22"/>
      <c r="E644" s="78">
        <v>1</v>
      </c>
      <c r="F644" s="31" t="s">
        <v>638</v>
      </c>
      <c r="G644" s="156">
        <v>0.68</v>
      </c>
      <c r="H644" s="66">
        <f>anneks[[#This Row],[Count]]*anneks[[#This Row],[Conv. Fact.]]</f>
        <v>0.68</v>
      </c>
      <c r="I644" s="117">
        <v>130.97999999999999</v>
      </c>
      <c r="J644" s="75">
        <v>39083</v>
      </c>
      <c r="K644" s="75">
        <v>39447</v>
      </c>
      <c r="L644" s="7">
        <f>SUMIF('LCA Data'!$B$2:$B$169,"="&amp;anneks[[#This Row],[LCA Category]],'LCA Data'!$F$2:$F$169)</f>
        <v>0</v>
      </c>
      <c r="M644" s="79">
        <f>anneks[[#This Row],[kg-CO2 Eqv. per kg]]*anneks[[#This Row],[Eff. Mass (kg)]]</f>
        <v>0</v>
      </c>
    </row>
    <row r="645" spans="1:13">
      <c r="A645" s="10">
        <v>53455</v>
      </c>
      <c r="B645" s="24" t="s">
        <v>1601</v>
      </c>
      <c r="C645" s="22"/>
      <c r="D645" s="22"/>
      <c r="E645" s="78">
        <v>12</v>
      </c>
      <c r="F645" s="31" t="s">
        <v>647</v>
      </c>
      <c r="G645" s="156">
        <v>0.9</v>
      </c>
      <c r="H645" s="66">
        <f>anneks[[#This Row],[Count]]*anneks[[#This Row],[Conv. Fact.]]</f>
        <v>10.8</v>
      </c>
      <c r="I645" s="117">
        <v>130.43</v>
      </c>
      <c r="J645" s="75">
        <v>39083</v>
      </c>
      <c r="K645" s="75">
        <v>39447</v>
      </c>
      <c r="L645" s="7">
        <f>SUMIF('LCA Data'!$B$2:$B$169,"="&amp;anneks[[#This Row],[LCA Category]],'LCA Data'!$F$2:$F$169)</f>
        <v>0</v>
      </c>
      <c r="M645" s="79">
        <f>anneks[[#This Row],[kg-CO2 Eqv. per kg]]*anneks[[#This Row],[Eff. Mass (kg)]]</f>
        <v>0</v>
      </c>
    </row>
    <row r="646" spans="1:13">
      <c r="A646" s="10">
        <v>57543</v>
      </c>
      <c r="B646" s="24" t="s">
        <v>1627</v>
      </c>
      <c r="C646" s="22"/>
      <c r="D646" s="22"/>
      <c r="E646" s="78">
        <v>3</v>
      </c>
      <c r="F646" s="31" t="s">
        <v>639</v>
      </c>
      <c r="G646" s="156">
        <v>2.6</v>
      </c>
      <c r="H646" s="66">
        <f>anneks[[#This Row],[Count]]*anneks[[#This Row],[Conv. Fact.]]</f>
        <v>7.8000000000000007</v>
      </c>
      <c r="I646" s="117">
        <v>130.43</v>
      </c>
      <c r="J646" s="75">
        <v>39083</v>
      </c>
      <c r="K646" s="75">
        <v>39447</v>
      </c>
      <c r="L646" s="7">
        <f>SUMIF('LCA Data'!$B$2:$B$169,"="&amp;anneks[[#This Row],[LCA Category]],'LCA Data'!$F$2:$F$169)</f>
        <v>0</v>
      </c>
      <c r="M646" s="79">
        <f>anneks[[#This Row],[kg-CO2 Eqv. per kg]]*anneks[[#This Row],[Eff. Mass (kg)]]</f>
        <v>0</v>
      </c>
    </row>
    <row r="647" spans="1:13">
      <c r="A647" s="10">
        <v>91382</v>
      </c>
      <c r="B647" s="24" t="s">
        <v>1849</v>
      </c>
      <c r="C647" s="22"/>
      <c r="D647" s="22"/>
      <c r="E647" s="78">
        <v>3</v>
      </c>
      <c r="F647" s="31" t="s">
        <v>643</v>
      </c>
      <c r="G647" s="156">
        <v>2.5</v>
      </c>
      <c r="H647" s="66">
        <f>anneks[[#This Row],[Count]]*anneks[[#This Row],[Conv. Fact.]]</f>
        <v>7.5</v>
      </c>
      <c r="I647" s="117">
        <v>130.35</v>
      </c>
      <c r="J647" s="75">
        <v>39083</v>
      </c>
      <c r="K647" s="75">
        <v>39447</v>
      </c>
      <c r="L647" s="7">
        <f>SUMIF('LCA Data'!$B$2:$B$169,"="&amp;anneks[[#This Row],[LCA Category]],'LCA Data'!$F$2:$F$169)</f>
        <v>0</v>
      </c>
      <c r="M647" s="79">
        <f>anneks[[#This Row],[kg-CO2 Eqv. per kg]]*anneks[[#This Row],[Eff. Mass (kg)]]</f>
        <v>0</v>
      </c>
    </row>
    <row r="648" spans="1:13">
      <c r="A648" s="10">
        <v>62070</v>
      </c>
      <c r="B648" s="24" t="s">
        <v>1651</v>
      </c>
      <c r="C648" s="22"/>
      <c r="D648" s="22"/>
      <c r="E648" s="78">
        <v>1</v>
      </c>
      <c r="F648" s="31" t="s">
        <v>638</v>
      </c>
      <c r="G648" s="156">
        <v>1</v>
      </c>
      <c r="H648" s="66">
        <f>anneks[[#This Row],[Count]]*anneks[[#This Row],[Conv. Fact.]]</f>
        <v>1</v>
      </c>
      <c r="I648" s="117">
        <v>130.13</v>
      </c>
      <c r="J648" s="75">
        <v>39083</v>
      </c>
      <c r="K648" s="75">
        <v>39447</v>
      </c>
      <c r="L648" s="7">
        <f>SUMIF('LCA Data'!$B$2:$B$169,"="&amp;anneks[[#This Row],[LCA Category]],'LCA Data'!$F$2:$F$169)</f>
        <v>0</v>
      </c>
      <c r="M648" s="79">
        <f>anneks[[#This Row],[kg-CO2 Eqv. per kg]]*anneks[[#This Row],[Eff. Mass (kg)]]</f>
        <v>0</v>
      </c>
    </row>
    <row r="649" spans="1:13">
      <c r="A649" s="63">
        <v>108.3</v>
      </c>
      <c r="B649" s="46" t="s">
        <v>28</v>
      </c>
      <c r="C649" s="46"/>
      <c r="D649" s="46"/>
      <c r="E649" s="78">
        <v>5</v>
      </c>
      <c r="F649" s="31" t="s">
        <v>654</v>
      </c>
      <c r="G649" s="158"/>
      <c r="H649" s="78">
        <f>anneks[[#This Row],[Count]]*anneks[[#This Row],[Conv. Fact.]]</f>
        <v>0</v>
      </c>
      <c r="I649" s="117">
        <v>130</v>
      </c>
      <c r="J649" s="75">
        <v>39083</v>
      </c>
      <c r="K649" s="75">
        <v>39447</v>
      </c>
      <c r="L649" s="7">
        <f>SUMIF('LCA Data'!$B$2:$B$169,"="&amp;anneks[[#This Row],[LCA Category]],'LCA Data'!$F$2:$F$169)</f>
        <v>0</v>
      </c>
      <c r="M649" s="49">
        <f>anneks[[#This Row],[kg-CO2 Eqv. per kg]]*anneks[[#This Row],[Eff. Mass (kg)]]</f>
        <v>0</v>
      </c>
    </row>
    <row r="650" spans="1:13">
      <c r="A650" s="10" t="s">
        <v>1393</v>
      </c>
      <c r="B650" s="24" t="s">
        <v>1984</v>
      </c>
      <c r="C650" s="22"/>
      <c r="D650" s="22"/>
      <c r="E650" s="78">
        <v>1</v>
      </c>
      <c r="F650" s="31" t="s">
        <v>638</v>
      </c>
      <c r="G650" s="156"/>
      <c r="H650" s="66">
        <f>anneks[[#This Row],[Count]]*anneks[[#This Row],[Conv. Fact.]]</f>
        <v>0</v>
      </c>
      <c r="I650" s="117">
        <v>128.94999999999999</v>
      </c>
      <c r="J650" s="75">
        <v>39083</v>
      </c>
      <c r="K650" s="75">
        <v>39447</v>
      </c>
      <c r="L650" s="7">
        <f>SUMIF('LCA Data'!$B$2:$B$169,"="&amp;anneks[[#This Row],[LCA Category]],'LCA Data'!$F$2:$F$169)</f>
        <v>0</v>
      </c>
      <c r="M650" s="79">
        <f>anneks[[#This Row],[kg-CO2 Eqv. per kg]]*anneks[[#This Row],[Eff. Mass (kg)]]</f>
        <v>0</v>
      </c>
    </row>
    <row r="651" spans="1:13">
      <c r="A651" s="10">
        <v>93253</v>
      </c>
      <c r="B651" s="24" t="s">
        <v>1873</v>
      </c>
      <c r="C651" s="22"/>
      <c r="D651" s="22"/>
      <c r="E651" s="78">
        <v>1</v>
      </c>
      <c r="F651" s="31" t="s">
        <v>638</v>
      </c>
      <c r="G651" s="156">
        <v>2.8</v>
      </c>
      <c r="H651" s="66">
        <f>anneks[[#This Row],[Count]]*anneks[[#This Row],[Conv. Fact.]]</f>
        <v>2.8</v>
      </c>
      <c r="I651" s="117">
        <v>128.79</v>
      </c>
      <c r="J651" s="75">
        <v>39083</v>
      </c>
      <c r="K651" s="75">
        <v>39447</v>
      </c>
      <c r="L651" s="7">
        <f>SUMIF('LCA Data'!$B$2:$B$169,"="&amp;anneks[[#This Row],[LCA Category]],'LCA Data'!$F$2:$F$169)</f>
        <v>0</v>
      </c>
      <c r="M651" s="79">
        <f>anneks[[#This Row],[kg-CO2 Eqv. per kg]]*anneks[[#This Row],[Eff. Mass (kg)]]</f>
        <v>0</v>
      </c>
    </row>
    <row r="652" spans="1:13">
      <c r="A652" s="10" t="s">
        <v>1394</v>
      </c>
      <c r="B652" s="24" t="s">
        <v>1985</v>
      </c>
      <c r="C652" s="22"/>
      <c r="D652" s="22"/>
      <c r="E652" s="78">
        <v>1</v>
      </c>
      <c r="F652" s="31" t="s">
        <v>638</v>
      </c>
      <c r="G652" s="156"/>
      <c r="H652" s="66">
        <f>anneks[[#This Row],[Count]]*anneks[[#This Row],[Conv. Fact.]]</f>
        <v>0</v>
      </c>
      <c r="I652" s="117">
        <v>128.43</v>
      </c>
      <c r="J652" s="75">
        <v>39083</v>
      </c>
      <c r="K652" s="75">
        <v>39447</v>
      </c>
      <c r="L652" s="7">
        <f>SUMIF('LCA Data'!$B$2:$B$169,"="&amp;anneks[[#This Row],[LCA Category]],'LCA Data'!$F$2:$F$169)</f>
        <v>0</v>
      </c>
      <c r="M652" s="79">
        <f>anneks[[#This Row],[kg-CO2 Eqv. per kg]]*anneks[[#This Row],[Eff. Mass (kg)]]</f>
        <v>0</v>
      </c>
    </row>
    <row r="653" spans="1:13">
      <c r="A653" s="10">
        <v>15683</v>
      </c>
      <c r="B653" s="24" t="s">
        <v>1461</v>
      </c>
      <c r="C653" s="22"/>
      <c r="D653" s="22"/>
      <c r="E653" s="78">
        <v>3</v>
      </c>
      <c r="F653" s="31" t="s">
        <v>632</v>
      </c>
      <c r="G653" s="156">
        <v>0.93</v>
      </c>
      <c r="H653" s="66">
        <f>anneks[[#This Row],[Count]]*anneks[[#This Row],[Conv. Fact.]]</f>
        <v>2.79</v>
      </c>
      <c r="I653" s="117">
        <v>128.26</v>
      </c>
      <c r="J653" s="75">
        <v>39083</v>
      </c>
      <c r="K653" s="75">
        <v>39447</v>
      </c>
      <c r="L653" s="7">
        <f>SUMIF('LCA Data'!$B$2:$B$169,"="&amp;anneks[[#This Row],[LCA Category]],'LCA Data'!$F$2:$F$169)</f>
        <v>0</v>
      </c>
      <c r="M653" s="79">
        <f>anneks[[#This Row],[kg-CO2 Eqv. per kg]]*anneks[[#This Row],[Eff. Mass (kg)]]</f>
        <v>0</v>
      </c>
    </row>
    <row r="654" spans="1:13">
      <c r="A654" s="10">
        <v>48164</v>
      </c>
      <c r="B654" s="24" t="s">
        <v>1564</v>
      </c>
      <c r="C654" s="22"/>
      <c r="D654" s="22"/>
      <c r="E654" s="78">
        <v>12</v>
      </c>
      <c r="F654" s="31" t="s">
        <v>639</v>
      </c>
      <c r="G654" s="156">
        <v>0.17</v>
      </c>
      <c r="H654" s="66">
        <f>anneks[[#This Row],[Count]]*anneks[[#This Row],[Conv. Fact.]]</f>
        <v>2.04</v>
      </c>
      <c r="I654" s="117">
        <v>128.01</v>
      </c>
      <c r="J654" s="75">
        <v>39083</v>
      </c>
      <c r="K654" s="75">
        <v>39447</v>
      </c>
      <c r="L654" s="7">
        <f>SUMIF('LCA Data'!$B$2:$B$169,"="&amp;anneks[[#This Row],[LCA Category]],'LCA Data'!$F$2:$F$169)</f>
        <v>0</v>
      </c>
      <c r="M654" s="79">
        <f>anneks[[#This Row],[kg-CO2 Eqv. per kg]]*anneks[[#This Row],[Eff. Mass (kg)]]</f>
        <v>0</v>
      </c>
    </row>
    <row r="655" spans="1:13">
      <c r="A655" s="63">
        <v>93.2</v>
      </c>
      <c r="B655" s="46" t="s">
        <v>147</v>
      </c>
      <c r="C655" s="46"/>
      <c r="D655" s="46"/>
      <c r="E655" s="78">
        <v>15</v>
      </c>
      <c r="F655" s="31" t="s">
        <v>655</v>
      </c>
      <c r="G655" s="158"/>
      <c r="H655" s="78">
        <f>anneks[[#This Row],[Count]]*anneks[[#This Row],[Conv. Fact.]]</f>
        <v>0</v>
      </c>
      <c r="I655" s="117">
        <v>127.5</v>
      </c>
      <c r="J655" s="75">
        <v>39083</v>
      </c>
      <c r="K655" s="75">
        <v>39447</v>
      </c>
      <c r="L655" s="7">
        <f>SUMIF('LCA Data'!$B$2:$B$169,"="&amp;anneks[[#This Row],[LCA Category]],'LCA Data'!$F$2:$F$169)</f>
        <v>0</v>
      </c>
      <c r="M655" s="49">
        <f>anneks[[#This Row],[kg-CO2 Eqv. per kg]]*anneks[[#This Row],[Eff. Mass (kg)]]</f>
        <v>0</v>
      </c>
    </row>
    <row r="656" spans="1:13">
      <c r="A656" s="10">
        <v>73110</v>
      </c>
      <c r="B656" s="24" t="s">
        <v>1721</v>
      </c>
      <c r="C656" s="22"/>
      <c r="D656" s="22"/>
      <c r="E656" s="78">
        <v>25</v>
      </c>
      <c r="F656" s="31" t="s">
        <v>643</v>
      </c>
      <c r="G656" s="156">
        <v>1</v>
      </c>
      <c r="H656" s="66">
        <f>anneks[[#This Row],[Count]]*anneks[[#This Row],[Conv. Fact.]]</f>
        <v>25</v>
      </c>
      <c r="I656" s="117">
        <v>127.28</v>
      </c>
      <c r="J656" s="75">
        <v>39083</v>
      </c>
      <c r="K656" s="75">
        <v>39447</v>
      </c>
      <c r="L656" s="7">
        <f>SUMIF('LCA Data'!$B$2:$B$169,"="&amp;anneks[[#This Row],[LCA Category]],'LCA Data'!$F$2:$F$169)</f>
        <v>0</v>
      </c>
      <c r="M656" s="79">
        <f>anneks[[#This Row],[kg-CO2 Eqv. per kg]]*anneks[[#This Row],[Eff. Mass (kg)]]</f>
        <v>0</v>
      </c>
    </row>
    <row r="657" spans="1:13">
      <c r="A657" s="10">
        <v>48150</v>
      </c>
      <c r="B657" s="24" t="s">
        <v>1563</v>
      </c>
      <c r="C657" s="22"/>
      <c r="D657" s="22"/>
      <c r="E657" s="78">
        <v>5</v>
      </c>
      <c r="F657" s="31" t="s">
        <v>639</v>
      </c>
      <c r="G657" s="156">
        <v>0.56000000000000005</v>
      </c>
      <c r="H657" s="66">
        <f>anneks[[#This Row],[Count]]*anneks[[#This Row],[Conv. Fact.]]</f>
        <v>2.8000000000000003</v>
      </c>
      <c r="I657" s="117">
        <v>126.65</v>
      </c>
      <c r="J657" s="75">
        <v>39083</v>
      </c>
      <c r="K657" s="75">
        <v>39447</v>
      </c>
      <c r="L657" s="7">
        <f>SUMIF('LCA Data'!$B$2:$B$169,"="&amp;anneks[[#This Row],[LCA Category]],'LCA Data'!$F$2:$F$169)</f>
        <v>0</v>
      </c>
      <c r="M657" s="79">
        <f>anneks[[#This Row],[kg-CO2 Eqv. per kg]]*anneks[[#This Row],[Eff. Mass (kg)]]</f>
        <v>0</v>
      </c>
    </row>
    <row r="658" spans="1:13">
      <c r="A658" s="22">
        <v>7170</v>
      </c>
      <c r="B658" s="24" t="s">
        <v>786</v>
      </c>
      <c r="C658" s="22"/>
      <c r="D658" s="22"/>
      <c r="E658" s="104">
        <v>2.7</v>
      </c>
      <c r="F658" s="27" t="s">
        <v>637</v>
      </c>
      <c r="G658" s="156">
        <v>1</v>
      </c>
      <c r="H658" s="66">
        <f>anneks[[#This Row],[Count]]*anneks[[#This Row],[Conv. Fact.]]</f>
        <v>2.7</v>
      </c>
      <c r="I658" s="116">
        <v>125.55</v>
      </c>
      <c r="J658" s="75">
        <v>39083</v>
      </c>
      <c r="K658" s="75">
        <v>39447</v>
      </c>
      <c r="L658" s="7">
        <f>SUMIF('LCA Data'!$B$2:$B$169,"="&amp;anneks[[#This Row],[LCA Category]],'LCA Data'!$F$2:$F$169)</f>
        <v>0</v>
      </c>
      <c r="M658" s="79">
        <f>anneks[[#This Row],[kg-CO2 Eqv. per kg]]*anneks[[#This Row],[Eff. Mass (kg)]]</f>
        <v>0</v>
      </c>
    </row>
    <row r="659" spans="1:13">
      <c r="A659" s="10">
        <v>91320</v>
      </c>
      <c r="B659" s="24" t="s">
        <v>1848</v>
      </c>
      <c r="C659" s="22"/>
      <c r="D659" s="22"/>
      <c r="E659" s="78">
        <v>4</v>
      </c>
      <c r="F659" s="31" t="s">
        <v>643</v>
      </c>
      <c r="G659" s="156">
        <v>2.5</v>
      </c>
      <c r="H659" s="66">
        <f>anneks[[#This Row],[Count]]*anneks[[#This Row],[Conv. Fact.]]</f>
        <v>10</v>
      </c>
      <c r="I659" s="117">
        <v>125.46</v>
      </c>
      <c r="J659" s="75">
        <v>39083</v>
      </c>
      <c r="K659" s="75">
        <v>39447</v>
      </c>
      <c r="L659" s="7">
        <f>SUMIF('LCA Data'!$B$2:$B$169,"="&amp;anneks[[#This Row],[LCA Category]],'LCA Data'!$F$2:$F$169)</f>
        <v>0</v>
      </c>
      <c r="M659" s="79">
        <f>anneks[[#This Row],[kg-CO2 Eqv. per kg]]*anneks[[#This Row],[Eff. Mass (kg)]]</f>
        <v>0</v>
      </c>
    </row>
    <row r="660" spans="1:13">
      <c r="A660" s="10">
        <v>33050</v>
      </c>
      <c r="B660" s="24" t="s">
        <v>1517</v>
      </c>
      <c r="C660" s="22"/>
      <c r="D660" s="22"/>
      <c r="E660" s="78">
        <v>24</v>
      </c>
      <c r="F660" s="31" t="s">
        <v>639</v>
      </c>
      <c r="G660" s="156">
        <v>0.56699999999999995</v>
      </c>
      <c r="H660" s="66">
        <f>anneks[[#This Row],[Count]]*anneks[[#This Row],[Conv. Fact.]]</f>
        <v>13.607999999999999</v>
      </c>
      <c r="I660" s="117">
        <v>124.18</v>
      </c>
      <c r="J660" s="75">
        <v>39083</v>
      </c>
      <c r="K660" s="75">
        <v>39447</v>
      </c>
      <c r="L660" s="7">
        <f>SUMIF('LCA Data'!$B$2:$B$169,"="&amp;anneks[[#This Row],[LCA Category]],'LCA Data'!$F$2:$F$169)</f>
        <v>0</v>
      </c>
      <c r="M660" s="79">
        <f>anneks[[#This Row],[kg-CO2 Eqv. per kg]]*anneks[[#This Row],[Eff. Mass (kg)]]</f>
        <v>0</v>
      </c>
    </row>
    <row r="661" spans="1:13">
      <c r="A661" s="10" t="s">
        <v>221</v>
      </c>
      <c r="B661" s="24" t="s">
        <v>1993</v>
      </c>
      <c r="C661" s="22"/>
      <c r="D661" s="22"/>
      <c r="E661" s="78">
        <v>1</v>
      </c>
      <c r="F661" s="31" t="s">
        <v>638</v>
      </c>
      <c r="G661" s="156"/>
      <c r="H661" s="66">
        <f>anneks[[#This Row],[Count]]*anneks[[#This Row],[Conv. Fact.]]</f>
        <v>0</v>
      </c>
      <c r="I661" s="117">
        <v>124</v>
      </c>
      <c r="J661" s="75">
        <v>39083</v>
      </c>
      <c r="K661" s="75">
        <v>39447</v>
      </c>
      <c r="L661" s="7">
        <f>SUMIF('LCA Data'!$B$2:$B$169,"="&amp;anneks[[#This Row],[LCA Category]],'LCA Data'!$F$2:$F$169)</f>
        <v>0</v>
      </c>
      <c r="M661" s="79">
        <f>anneks[[#This Row],[kg-CO2 Eqv. per kg]]*anneks[[#This Row],[Eff. Mass (kg)]]</f>
        <v>0</v>
      </c>
    </row>
    <row r="662" spans="1:13">
      <c r="A662" s="10">
        <v>14141</v>
      </c>
      <c r="B662" s="24" t="s">
        <v>1447</v>
      </c>
      <c r="C662" s="22"/>
      <c r="D662" s="22"/>
      <c r="E662" s="78">
        <v>1.1000000000000001</v>
      </c>
      <c r="F662" s="31" t="s">
        <v>637</v>
      </c>
      <c r="G662" s="156">
        <v>1</v>
      </c>
      <c r="H662" s="66">
        <f>anneks[[#This Row],[Count]]*anneks[[#This Row],[Conv. Fact.]]</f>
        <v>1.1000000000000001</v>
      </c>
      <c r="I662" s="117">
        <v>123.61</v>
      </c>
      <c r="J662" s="75">
        <v>39083</v>
      </c>
      <c r="K662" s="75">
        <v>39447</v>
      </c>
      <c r="L662" s="7">
        <f>SUMIF('LCA Data'!$B$2:$B$169,"="&amp;anneks[[#This Row],[LCA Category]],'LCA Data'!$F$2:$F$169)</f>
        <v>0</v>
      </c>
      <c r="M662" s="79">
        <f>anneks[[#This Row],[kg-CO2 Eqv. per kg]]*anneks[[#This Row],[Eff. Mass (kg)]]</f>
        <v>0</v>
      </c>
    </row>
    <row r="663" spans="1:13">
      <c r="A663" s="10">
        <v>90785</v>
      </c>
      <c r="B663" s="24" t="s">
        <v>1822</v>
      </c>
      <c r="C663" s="22"/>
      <c r="D663" s="22"/>
      <c r="E663" s="78">
        <v>2</v>
      </c>
      <c r="F663" s="31" t="s">
        <v>633</v>
      </c>
      <c r="G663" s="156">
        <v>1</v>
      </c>
      <c r="H663" s="66">
        <f>anneks[[#This Row],[Count]]*anneks[[#This Row],[Conv. Fact.]]</f>
        <v>2</v>
      </c>
      <c r="I663" s="117">
        <v>122.74</v>
      </c>
      <c r="J663" s="75">
        <v>39083</v>
      </c>
      <c r="K663" s="75">
        <v>39447</v>
      </c>
      <c r="L663" s="7">
        <f>SUMIF('LCA Data'!$B$2:$B$169,"="&amp;anneks[[#This Row],[LCA Category]],'LCA Data'!$F$2:$F$169)</f>
        <v>0</v>
      </c>
      <c r="M663" s="79">
        <f>anneks[[#This Row],[kg-CO2 Eqv. per kg]]*anneks[[#This Row],[Eff. Mass (kg)]]</f>
        <v>0</v>
      </c>
    </row>
    <row r="664" spans="1:13">
      <c r="A664" s="63">
        <v>136.30000000000001</v>
      </c>
      <c r="B664" s="46" t="s">
        <v>47</v>
      </c>
      <c r="C664" s="46"/>
      <c r="D664" s="46"/>
      <c r="E664" s="78">
        <v>1.75</v>
      </c>
      <c r="F664" s="31" t="s">
        <v>652</v>
      </c>
      <c r="G664" s="158">
        <v>1</v>
      </c>
      <c r="H664" s="78">
        <f>anneks[[#This Row],[Count]]*anneks[[#This Row],[Conv. Fact.]]</f>
        <v>1.75</v>
      </c>
      <c r="I664" s="117">
        <v>122.5</v>
      </c>
      <c r="J664" s="75">
        <v>39083</v>
      </c>
      <c r="K664" s="75">
        <v>39447</v>
      </c>
      <c r="L664" s="7">
        <f>SUMIF('LCA Data'!$B$2:$B$169,"="&amp;anneks[[#This Row],[LCA Category]],'LCA Data'!$F$2:$F$169)</f>
        <v>0</v>
      </c>
      <c r="M664" s="49">
        <f>anneks[[#This Row],[kg-CO2 Eqv. per kg]]*anneks[[#This Row],[Eff. Mass (kg)]]</f>
        <v>0</v>
      </c>
    </row>
    <row r="665" spans="1:13">
      <c r="A665" s="10">
        <v>86633</v>
      </c>
      <c r="B665" s="24" t="s">
        <v>1806</v>
      </c>
      <c r="C665" s="22"/>
      <c r="D665" s="22"/>
      <c r="E665" s="78">
        <v>1</v>
      </c>
      <c r="F665" s="31" t="s">
        <v>647</v>
      </c>
      <c r="G665" s="156"/>
      <c r="H665" s="66">
        <f>anneks[[#This Row],[Count]]*anneks[[#This Row],[Conv. Fact.]]</f>
        <v>0</v>
      </c>
      <c r="I665" s="117">
        <v>122.4</v>
      </c>
      <c r="J665" s="75">
        <v>39083</v>
      </c>
      <c r="K665" s="75">
        <v>39447</v>
      </c>
      <c r="L665" s="7">
        <f>SUMIF('LCA Data'!$B$2:$B$169,"="&amp;anneks[[#This Row],[LCA Category]],'LCA Data'!$F$2:$F$169)</f>
        <v>0</v>
      </c>
      <c r="M665" s="79">
        <f>anneks[[#This Row],[kg-CO2 Eqv. per kg]]*anneks[[#This Row],[Eff. Mass (kg)]]</f>
        <v>0</v>
      </c>
    </row>
    <row r="666" spans="1:13">
      <c r="A666" s="10">
        <v>53040</v>
      </c>
      <c r="B666" s="24" t="s">
        <v>1575</v>
      </c>
      <c r="C666" s="22"/>
      <c r="D666" s="22"/>
      <c r="E666" s="78">
        <v>6</v>
      </c>
      <c r="F666" s="31" t="s">
        <v>647</v>
      </c>
      <c r="G666" s="156"/>
      <c r="H666" s="66">
        <f>anneks[[#This Row],[Count]]*anneks[[#This Row],[Conv. Fact.]]</f>
        <v>0</v>
      </c>
      <c r="I666" s="117">
        <v>121.38</v>
      </c>
      <c r="J666" s="75">
        <v>39083</v>
      </c>
      <c r="K666" s="75">
        <v>39447</v>
      </c>
      <c r="L666" s="7">
        <f>SUMIF('LCA Data'!$B$2:$B$169,"="&amp;anneks[[#This Row],[LCA Category]],'LCA Data'!$F$2:$F$169)</f>
        <v>0</v>
      </c>
      <c r="M666" s="79">
        <f>anneks[[#This Row],[kg-CO2 Eqv. per kg]]*anneks[[#This Row],[Eff. Mass (kg)]]</f>
        <v>0</v>
      </c>
    </row>
    <row r="667" spans="1:13">
      <c r="A667" s="10">
        <v>53030</v>
      </c>
      <c r="B667" s="24" t="s">
        <v>1573</v>
      </c>
      <c r="C667" s="22"/>
      <c r="D667" s="22"/>
      <c r="E667" s="78">
        <v>2</v>
      </c>
      <c r="F667" s="31" t="s">
        <v>647</v>
      </c>
      <c r="G667" s="156"/>
      <c r="H667" s="66">
        <f>anneks[[#This Row],[Count]]*anneks[[#This Row],[Conv. Fact.]]</f>
        <v>0</v>
      </c>
      <c r="I667" s="117">
        <v>121.29</v>
      </c>
      <c r="J667" s="75">
        <v>39083</v>
      </c>
      <c r="K667" s="75">
        <v>39447</v>
      </c>
      <c r="L667" s="7">
        <f>SUMIF('LCA Data'!$B$2:$B$169,"="&amp;anneks[[#This Row],[LCA Category]],'LCA Data'!$F$2:$F$169)</f>
        <v>0</v>
      </c>
      <c r="M667" s="79">
        <f>anneks[[#This Row],[kg-CO2 Eqv. per kg]]*anneks[[#This Row],[Eff. Mass (kg)]]</f>
        <v>0</v>
      </c>
    </row>
    <row r="668" spans="1:13">
      <c r="A668" s="63">
        <v>156.30000000000001</v>
      </c>
      <c r="B668" s="46" t="s">
        <v>52</v>
      </c>
      <c r="C668" s="46"/>
      <c r="D668" s="46"/>
      <c r="E668" s="78">
        <v>2</v>
      </c>
      <c r="F668" s="31" t="s">
        <v>652</v>
      </c>
      <c r="G668" s="158">
        <v>1</v>
      </c>
      <c r="H668" s="78">
        <f>anneks[[#This Row],[Count]]*anneks[[#This Row],[Conv. Fact.]]</f>
        <v>2</v>
      </c>
      <c r="I668" s="117">
        <v>120</v>
      </c>
      <c r="J668" s="75">
        <v>39083</v>
      </c>
      <c r="K668" s="75">
        <v>39447</v>
      </c>
      <c r="L668" s="7">
        <f>SUMIF('LCA Data'!$B$2:$B$169,"="&amp;anneks[[#This Row],[LCA Category]],'LCA Data'!$F$2:$F$169)</f>
        <v>0</v>
      </c>
      <c r="M668" s="49">
        <f>anneks[[#This Row],[kg-CO2 Eqv. per kg]]*anneks[[#This Row],[Eff. Mass (kg)]]</f>
        <v>0</v>
      </c>
    </row>
    <row r="669" spans="1:13">
      <c r="A669" s="63">
        <v>333.1</v>
      </c>
      <c r="B669" s="46" t="s">
        <v>98</v>
      </c>
      <c r="C669" s="46"/>
      <c r="D669" s="46"/>
      <c r="E669" s="78">
        <v>1</v>
      </c>
      <c r="F669" s="31" t="s">
        <v>650</v>
      </c>
      <c r="G669" s="158"/>
      <c r="H669" s="78">
        <f>anneks[[#This Row],[Count]]*anneks[[#This Row],[Conv. Fact.]]</f>
        <v>0</v>
      </c>
      <c r="I669" s="117">
        <v>120</v>
      </c>
      <c r="J669" s="75">
        <v>39083</v>
      </c>
      <c r="K669" s="75">
        <v>39447</v>
      </c>
      <c r="L669" s="7">
        <f>SUMIF('LCA Data'!$B$2:$B$169,"="&amp;anneks[[#This Row],[LCA Category]],'LCA Data'!$F$2:$F$169)</f>
        <v>0</v>
      </c>
      <c r="M669" s="49">
        <f>anneks[[#This Row],[kg-CO2 Eqv. per kg]]*anneks[[#This Row],[Eff. Mass (kg)]]</f>
        <v>0</v>
      </c>
    </row>
    <row r="670" spans="1:13">
      <c r="A670" s="10">
        <v>17055</v>
      </c>
      <c r="B670" s="24" t="s">
        <v>1467</v>
      </c>
      <c r="C670" s="22"/>
      <c r="D670" s="22"/>
      <c r="E670" s="78">
        <v>2</v>
      </c>
      <c r="F670" s="31" t="s">
        <v>633</v>
      </c>
      <c r="G670" s="156">
        <v>1.2</v>
      </c>
      <c r="H670" s="66">
        <f>anneks[[#This Row],[Count]]*anneks[[#This Row],[Conv. Fact.]]</f>
        <v>2.4</v>
      </c>
      <c r="I670" s="117">
        <v>119.94</v>
      </c>
      <c r="J670" s="75">
        <v>39083</v>
      </c>
      <c r="K670" s="75">
        <v>39447</v>
      </c>
      <c r="L670" s="7">
        <f>SUMIF('LCA Data'!$B$2:$B$169,"="&amp;anneks[[#This Row],[LCA Category]],'LCA Data'!$F$2:$F$169)</f>
        <v>0</v>
      </c>
      <c r="M670" s="79">
        <f>anneks[[#This Row],[kg-CO2 Eqv. per kg]]*anneks[[#This Row],[Eff. Mass (kg)]]</f>
        <v>0</v>
      </c>
    </row>
    <row r="671" spans="1:13">
      <c r="A671" s="10">
        <v>13045</v>
      </c>
      <c r="B671" s="24" t="s">
        <v>1422</v>
      </c>
      <c r="C671" s="22"/>
      <c r="D671" s="22"/>
      <c r="E671" s="78">
        <v>2</v>
      </c>
      <c r="F671" s="31" t="s">
        <v>631</v>
      </c>
      <c r="G671" s="156"/>
      <c r="H671" s="66">
        <f>anneks[[#This Row],[Count]]*anneks[[#This Row],[Conv. Fact.]]</f>
        <v>0</v>
      </c>
      <c r="I671" s="117">
        <v>119.68</v>
      </c>
      <c r="J671" s="75">
        <v>39083</v>
      </c>
      <c r="K671" s="75">
        <v>39447</v>
      </c>
      <c r="L671" s="7">
        <f>SUMIF('LCA Data'!$B$2:$B$169,"="&amp;anneks[[#This Row],[LCA Category]],'LCA Data'!$F$2:$F$169)</f>
        <v>0</v>
      </c>
      <c r="M671" s="79">
        <f>anneks[[#This Row],[kg-CO2 Eqv. per kg]]*anneks[[#This Row],[Eff. Mass (kg)]]</f>
        <v>0</v>
      </c>
    </row>
    <row r="672" spans="1:13">
      <c r="A672" s="10">
        <v>58169</v>
      </c>
      <c r="B672" s="24" t="s">
        <v>1630</v>
      </c>
      <c r="C672" s="22"/>
      <c r="D672" s="22"/>
      <c r="E672" s="78">
        <v>6</v>
      </c>
      <c r="F672" s="31" t="s">
        <v>636</v>
      </c>
      <c r="G672" s="156"/>
      <c r="H672" s="66">
        <f>anneks[[#This Row],[Count]]*anneks[[#This Row],[Conv. Fact.]]</f>
        <v>0</v>
      </c>
      <c r="I672" s="117">
        <v>119.08</v>
      </c>
      <c r="J672" s="75">
        <v>39083</v>
      </c>
      <c r="K672" s="75">
        <v>39447</v>
      </c>
      <c r="L672" s="7">
        <f>SUMIF('LCA Data'!$B$2:$B$169,"="&amp;anneks[[#This Row],[LCA Category]],'LCA Data'!$F$2:$F$169)</f>
        <v>0</v>
      </c>
      <c r="M672" s="79">
        <f>anneks[[#This Row],[kg-CO2 Eqv. per kg]]*anneks[[#This Row],[Eff. Mass (kg)]]</f>
        <v>0</v>
      </c>
    </row>
    <row r="673" spans="1:13">
      <c r="A673" s="10">
        <v>58172</v>
      </c>
      <c r="B673" s="24" t="s">
        <v>1631</v>
      </c>
      <c r="C673" s="22"/>
      <c r="D673" s="22"/>
      <c r="E673" s="78">
        <v>6</v>
      </c>
      <c r="F673" s="31" t="s">
        <v>636</v>
      </c>
      <c r="G673" s="156"/>
      <c r="H673" s="66">
        <f>anneks[[#This Row],[Count]]*anneks[[#This Row],[Conv. Fact.]]</f>
        <v>0</v>
      </c>
      <c r="I673" s="117">
        <v>119.08</v>
      </c>
      <c r="J673" s="75">
        <v>39083</v>
      </c>
      <c r="K673" s="75">
        <v>39447</v>
      </c>
      <c r="L673" s="7">
        <f>SUMIF('LCA Data'!$B$2:$B$169,"="&amp;anneks[[#This Row],[LCA Category]],'LCA Data'!$F$2:$F$169)</f>
        <v>0</v>
      </c>
      <c r="M673" s="79">
        <f>anneks[[#This Row],[kg-CO2 Eqv. per kg]]*anneks[[#This Row],[Eff. Mass (kg)]]</f>
        <v>0</v>
      </c>
    </row>
    <row r="674" spans="1:13">
      <c r="A674" s="10">
        <v>58173</v>
      </c>
      <c r="B674" s="24" t="s">
        <v>1632</v>
      </c>
      <c r="C674" s="22"/>
      <c r="D674" s="22"/>
      <c r="E674" s="78">
        <v>6</v>
      </c>
      <c r="F674" s="31" t="s">
        <v>636</v>
      </c>
      <c r="G674" s="156"/>
      <c r="H674" s="66">
        <f>anneks[[#This Row],[Count]]*anneks[[#This Row],[Conv. Fact.]]</f>
        <v>0</v>
      </c>
      <c r="I674" s="117">
        <v>119.08</v>
      </c>
      <c r="J674" s="75">
        <v>39083</v>
      </c>
      <c r="K674" s="75">
        <v>39447</v>
      </c>
      <c r="L674" s="7">
        <f>SUMIF('LCA Data'!$B$2:$B$169,"="&amp;anneks[[#This Row],[LCA Category]],'LCA Data'!$F$2:$F$169)</f>
        <v>0</v>
      </c>
      <c r="M674" s="79">
        <f>anneks[[#This Row],[kg-CO2 Eqv. per kg]]*anneks[[#This Row],[Eff. Mass (kg)]]</f>
        <v>0</v>
      </c>
    </row>
    <row r="675" spans="1:13">
      <c r="A675" s="10">
        <v>58175</v>
      </c>
      <c r="B675" s="24" t="s">
        <v>1633</v>
      </c>
      <c r="C675" s="22"/>
      <c r="D675" s="22"/>
      <c r="E675" s="78">
        <v>6</v>
      </c>
      <c r="F675" s="31" t="s">
        <v>636</v>
      </c>
      <c r="G675" s="156"/>
      <c r="H675" s="66">
        <f>anneks[[#This Row],[Count]]*anneks[[#This Row],[Conv. Fact.]]</f>
        <v>0</v>
      </c>
      <c r="I675" s="117">
        <v>119.08</v>
      </c>
      <c r="J675" s="75">
        <v>39083</v>
      </c>
      <c r="K675" s="75">
        <v>39447</v>
      </c>
      <c r="L675" s="7">
        <f>SUMIF('LCA Data'!$B$2:$B$169,"="&amp;anneks[[#This Row],[LCA Category]],'LCA Data'!$F$2:$F$169)</f>
        <v>0</v>
      </c>
      <c r="M675" s="79">
        <f>anneks[[#This Row],[kg-CO2 Eqv. per kg]]*anneks[[#This Row],[Eff. Mass (kg)]]</f>
        <v>0</v>
      </c>
    </row>
    <row r="676" spans="1:13">
      <c r="A676" s="10">
        <v>86527</v>
      </c>
      <c r="B676" s="24" t="s">
        <v>1796</v>
      </c>
      <c r="C676" s="22"/>
      <c r="D676" s="22"/>
      <c r="E676" s="78">
        <v>1</v>
      </c>
      <c r="F676" s="31" t="s">
        <v>639</v>
      </c>
      <c r="G676" s="156">
        <v>1</v>
      </c>
      <c r="H676" s="66">
        <f>anneks[[#This Row],[Count]]*anneks[[#This Row],[Conv. Fact.]]</f>
        <v>1</v>
      </c>
      <c r="I676" s="117">
        <v>118.15</v>
      </c>
      <c r="J676" s="75">
        <v>39083</v>
      </c>
      <c r="K676" s="75">
        <v>39447</v>
      </c>
      <c r="L676" s="7">
        <f>SUMIF('LCA Data'!$B$2:$B$169,"="&amp;anneks[[#This Row],[LCA Category]],'LCA Data'!$F$2:$F$169)</f>
        <v>0</v>
      </c>
      <c r="M676" s="79">
        <f>anneks[[#This Row],[kg-CO2 Eqv. per kg]]*anneks[[#This Row],[Eff. Mass (kg)]]</f>
        <v>0</v>
      </c>
    </row>
    <row r="677" spans="1:13">
      <c r="A677" s="22">
        <v>2230</v>
      </c>
      <c r="B677" s="22" t="s">
        <v>162</v>
      </c>
      <c r="C677" s="22"/>
      <c r="D677" s="22"/>
      <c r="E677" s="66">
        <v>2</v>
      </c>
      <c r="F677" s="65" t="s">
        <v>667</v>
      </c>
      <c r="G677" s="156"/>
      <c r="H677" s="66">
        <f>anneks[[#This Row],[Count]]*anneks[[#This Row],[Conv. Fact.]]</f>
        <v>0</v>
      </c>
      <c r="I677" s="120">
        <v>118</v>
      </c>
      <c r="J677" s="75">
        <v>39083</v>
      </c>
      <c r="K677" s="75">
        <v>39447</v>
      </c>
      <c r="L677" s="7">
        <f>SUMIF('LCA Data'!$B$2:$B$169,"="&amp;anneks[[#This Row],[LCA Category]],'LCA Data'!$F$2:$F$169)</f>
        <v>0</v>
      </c>
      <c r="M677" s="79">
        <f>anneks[[#This Row],[kg-CO2 Eqv. per kg]]*anneks[[#This Row],[Eff. Mass (kg)]]</f>
        <v>0</v>
      </c>
    </row>
    <row r="678" spans="1:13">
      <c r="A678" s="10">
        <v>75209</v>
      </c>
      <c r="B678" s="24" t="s">
        <v>1750</v>
      </c>
      <c r="C678" s="22"/>
      <c r="D678" s="22"/>
      <c r="E678" s="78">
        <v>2</v>
      </c>
      <c r="F678" s="31" t="s">
        <v>643</v>
      </c>
      <c r="G678" s="156">
        <v>3</v>
      </c>
      <c r="H678" s="66">
        <f>anneks[[#This Row],[Count]]*anneks[[#This Row],[Conv. Fact.]]</f>
        <v>6</v>
      </c>
      <c r="I678" s="117">
        <v>117</v>
      </c>
      <c r="J678" s="75">
        <v>39083</v>
      </c>
      <c r="K678" s="75">
        <v>39447</v>
      </c>
      <c r="L678" s="7">
        <f>SUMIF('LCA Data'!$B$2:$B$169,"="&amp;anneks[[#This Row],[LCA Category]],'LCA Data'!$F$2:$F$169)</f>
        <v>0</v>
      </c>
      <c r="M678" s="79">
        <f>anneks[[#This Row],[kg-CO2 Eqv. per kg]]*anneks[[#This Row],[Eff. Mass (kg)]]</f>
        <v>0</v>
      </c>
    </row>
    <row r="679" spans="1:13">
      <c r="A679" s="10">
        <v>66102</v>
      </c>
      <c r="B679" s="24" t="s">
        <v>1694</v>
      </c>
      <c r="C679" s="22"/>
      <c r="D679" s="22"/>
      <c r="E679" s="78">
        <v>4</v>
      </c>
      <c r="F679" s="31" t="s">
        <v>634</v>
      </c>
      <c r="G679" s="156"/>
      <c r="H679" s="66">
        <f>anneks[[#This Row],[Count]]*anneks[[#This Row],[Conv. Fact.]]</f>
        <v>0</v>
      </c>
      <c r="I679" s="117">
        <v>116.78</v>
      </c>
      <c r="J679" s="75">
        <v>39083</v>
      </c>
      <c r="K679" s="75">
        <v>39447</v>
      </c>
      <c r="L679" s="7">
        <f>SUMIF('LCA Data'!$B$2:$B$169,"="&amp;anneks[[#This Row],[LCA Category]],'LCA Data'!$F$2:$F$169)</f>
        <v>0</v>
      </c>
      <c r="M679" s="79">
        <f>anneks[[#This Row],[kg-CO2 Eqv. per kg]]*anneks[[#This Row],[Eff. Mass (kg)]]</f>
        <v>0</v>
      </c>
    </row>
    <row r="680" spans="1:13">
      <c r="A680" s="10">
        <v>20426</v>
      </c>
      <c r="B680" s="24" t="s">
        <v>1486</v>
      </c>
      <c r="C680" s="22"/>
      <c r="D680" s="22"/>
      <c r="E680" s="78">
        <v>3</v>
      </c>
      <c r="F680" s="31" t="s">
        <v>636</v>
      </c>
      <c r="G680" s="156">
        <v>0.4</v>
      </c>
      <c r="H680" s="66">
        <f>anneks[[#This Row],[Count]]*anneks[[#This Row],[Conv. Fact.]]</f>
        <v>1.2000000000000002</v>
      </c>
      <c r="I680" s="117">
        <v>116.41</v>
      </c>
      <c r="J680" s="75">
        <v>39083</v>
      </c>
      <c r="K680" s="75">
        <v>39447</v>
      </c>
      <c r="L680" s="7">
        <f>SUMIF('LCA Data'!$B$2:$B$169,"="&amp;anneks[[#This Row],[LCA Category]],'LCA Data'!$F$2:$F$169)</f>
        <v>0</v>
      </c>
      <c r="M680" s="79">
        <f>anneks[[#This Row],[kg-CO2 Eqv. per kg]]*anneks[[#This Row],[Eff. Mass (kg)]]</f>
        <v>0</v>
      </c>
    </row>
    <row r="681" spans="1:13">
      <c r="A681" s="10">
        <v>55062</v>
      </c>
      <c r="B681" s="24" t="s">
        <v>1610</v>
      </c>
      <c r="C681" s="22"/>
      <c r="D681" s="22"/>
      <c r="E681" s="78">
        <v>2</v>
      </c>
      <c r="F681" s="31" t="s">
        <v>643</v>
      </c>
      <c r="G681" s="156">
        <v>1</v>
      </c>
      <c r="H681" s="66">
        <f>anneks[[#This Row],[Count]]*anneks[[#This Row],[Conv. Fact.]]</f>
        <v>2</v>
      </c>
      <c r="I681" s="117">
        <v>116.1</v>
      </c>
      <c r="J681" s="75">
        <v>39083</v>
      </c>
      <c r="K681" s="75">
        <v>39447</v>
      </c>
      <c r="L681" s="7">
        <f>SUMIF('LCA Data'!$B$2:$B$169,"="&amp;anneks[[#This Row],[LCA Category]],'LCA Data'!$F$2:$F$169)</f>
        <v>0</v>
      </c>
      <c r="M681" s="79">
        <f>anneks[[#This Row],[kg-CO2 Eqv. per kg]]*anneks[[#This Row],[Eff. Mass (kg)]]</f>
        <v>0</v>
      </c>
    </row>
    <row r="682" spans="1:13">
      <c r="A682" s="10">
        <v>53104</v>
      </c>
      <c r="B682" s="24" t="s">
        <v>1580</v>
      </c>
      <c r="C682" s="22"/>
      <c r="D682" s="22"/>
      <c r="E682" s="78">
        <v>8</v>
      </c>
      <c r="F682" s="31" t="s">
        <v>631</v>
      </c>
      <c r="G682" s="156">
        <v>0.34</v>
      </c>
      <c r="H682" s="66">
        <f>anneks[[#This Row],[Count]]*anneks[[#This Row],[Conv. Fact.]]</f>
        <v>2.72</v>
      </c>
      <c r="I682" s="117">
        <v>115.6</v>
      </c>
      <c r="J682" s="75">
        <v>39083</v>
      </c>
      <c r="K682" s="75">
        <v>39447</v>
      </c>
      <c r="L682" s="7">
        <f>SUMIF('LCA Data'!$B$2:$B$169,"="&amp;anneks[[#This Row],[LCA Category]],'LCA Data'!$F$2:$F$169)</f>
        <v>0</v>
      </c>
      <c r="M682" s="79">
        <f>anneks[[#This Row],[kg-CO2 Eqv. per kg]]*anneks[[#This Row],[Eff. Mass (kg)]]</f>
        <v>0</v>
      </c>
    </row>
    <row r="683" spans="1:13">
      <c r="A683" s="63">
        <v>5.2</v>
      </c>
      <c r="B683" s="46" t="s">
        <v>123</v>
      </c>
      <c r="C683" s="46"/>
      <c r="D683" s="46"/>
      <c r="E683" s="78">
        <v>55</v>
      </c>
      <c r="F683" s="31" t="s">
        <v>655</v>
      </c>
      <c r="G683" s="158"/>
      <c r="H683" s="78">
        <f>anneks[[#This Row],[Count]]*anneks[[#This Row],[Conv. Fact.]]</f>
        <v>0</v>
      </c>
      <c r="I683" s="117">
        <v>115.5</v>
      </c>
      <c r="J683" s="75">
        <v>39083</v>
      </c>
      <c r="K683" s="75">
        <v>39447</v>
      </c>
      <c r="L683" s="7">
        <f>SUMIF('LCA Data'!$B$2:$B$169,"="&amp;anneks[[#This Row],[LCA Category]],'LCA Data'!$F$2:$F$169)</f>
        <v>0</v>
      </c>
      <c r="M683" s="49">
        <f>anneks[[#This Row],[kg-CO2 Eqv. per kg]]*anneks[[#This Row],[Eff. Mass (kg)]]</f>
        <v>0</v>
      </c>
    </row>
    <row r="684" spans="1:13">
      <c r="A684" s="10">
        <v>66112</v>
      </c>
      <c r="B684" s="24" t="s">
        <v>1695</v>
      </c>
      <c r="C684" s="22"/>
      <c r="D684" s="22"/>
      <c r="E684" s="78">
        <v>2</v>
      </c>
      <c r="F684" s="31" t="s">
        <v>643</v>
      </c>
      <c r="G684" s="156">
        <v>1</v>
      </c>
      <c r="H684" s="66">
        <f>anneks[[#This Row],[Count]]*anneks[[#This Row],[Conv. Fact.]]</f>
        <v>2</v>
      </c>
      <c r="I684" s="117">
        <v>115.43</v>
      </c>
      <c r="J684" s="75">
        <v>39083</v>
      </c>
      <c r="K684" s="75">
        <v>39447</v>
      </c>
      <c r="L684" s="7">
        <f>SUMIF('LCA Data'!$B$2:$B$169,"="&amp;anneks[[#This Row],[LCA Category]],'LCA Data'!$F$2:$F$169)</f>
        <v>0</v>
      </c>
      <c r="M684" s="79">
        <f>anneks[[#This Row],[kg-CO2 Eqv. per kg]]*anneks[[#This Row],[Eff. Mass (kg)]]</f>
        <v>0</v>
      </c>
    </row>
    <row r="685" spans="1:13">
      <c r="A685" s="63">
        <v>43.1</v>
      </c>
      <c r="B685" s="46" t="s">
        <v>110</v>
      </c>
      <c r="C685" s="46"/>
      <c r="D685" s="46"/>
      <c r="E685" s="78">
        <v>1</v>
      </c>
      <c r="F685" s="31" t="s">
        <v>650</v>
      </c>
      <c r="G685" s="158"/>
      <c r="H685" s="78">
        <f>anneks[[#This Row],[Count]]*anneks[[#This Row],[Conv. Fact.]]</f>
        <v>0</v>
      </c>
      <c r="I685" s="117">
        <v>115</v>
      </c>
      <c r="J685" s="75">
        <v>39083</v>
      </c>
      <c r="K685" s="75">
        <v>39447</v>
      </c>
      <c r="L685" s="7">
        <f>SUMIF('LCA Data'!$B$2:$B$169,"="&amp;anneks[[#This Row],[LCA Category]],'LCA Data'!$F$2:$F$169)</f>
        <v>0</v>
      </c>
      <c r="M685" s="49">
        <f>anneks[[#This Row],[kg-CO2 Eqv. per kg]]*anneks[[#This Row],[Eff. Mass (kg)]]</f>
        <v>0</v>
      </c>
    </row>
    <row r="686" spans="1:13">
      <c r="A686" s="63">
        <v>64.099999999999994</v>
      </c>
      <c r="B686" s="46" t="s">
        <v>701</v>
      </c>
      <c r="C686" s="46"/>
      <c r="D686" s="46"/>
      <c r="E686" s="78">
        <v>1</v>
      </c>
      <c r="F686" s="31" t="s">
        <v>650</v>
      </c>
      <c r="G686" s="158"/>
      <c r="H686" s="78">
        <f>anneks[[#This Row],[Count]]*anneks[[#This Row],[Conv. Fact.]]</f>
        <v>0</v>
      </c>
      <c r="I686" s="117">
        <v>115</v>
      </c>
      <c r="J686" s="75">
        <v>39083</v>
      </c>
      <c r="K686" s="75">
        <v>39447</v>
      </c>
      <c r="L686" s="7">
        <f>SUMIF('LCA Data'!$B$2:$B$169,"="&amp;anneks[[#This Row],[LCA Category]],'LCA Data'!$F$2:$F$169)</f>
        <v>0</v>
      </c>
      <c r="M686" s="49">
        <f>anneks[[#This Row],[kg-CO2 Eqv. per kg]]*anneks[[#This Row],[Eff. Mass (kg)]]</f>
        <v>0</v>
      </c>
    </row>
    <row r="687" spans="1:13">
      <c r="A687" s="63">
        <v>168.1</v>
      </c>
      <c r="B687" s="46" t="s">
        <v>680</v>
      </c>
      <c r="C687" s="46"/>
      <c r="D687" s="46"/>
      <c r="E687" s="78">
        <v>1</v>
      </c>
      <c r="F687" s="31" t="s">
        <v>650</v>
      </c>
      <c r="G687" s="158"/>
      <c r="H687" s="78">
        <f>anneks[[#This Row],[Count]]*anneks[[#This Row],[Conv. Fact.]]</f>
        <v>0</v>
      </c>
      <c r="I687" s="117">
        <v>115</v>
      </c>
      <c r="J687" s="75">
        <v>39083</v>
      </c>
      <c r="K687" s="75">
        <v>39447</v>
      </c>
      <c r="L687" s="7">
        <f>SUMIF('LCA Data'!$B$2:$B$169,"="&amp;anneks[[#This Row],[LCA Category]],'LCA Data'!$F$2:$F$169)</f>
        <v>0</v>
      </c>
      <c r="M687" s="49">
        <f>anneks[[#This Row],[kg-CO2 Eqv. per kg]]*anneks[[#This Row],[Eff. Mass (kg)]]</f>
        <v>0</v>
      </c>
    </row>
    <row r="688" spans="1:13">
      <c r="A688" s="22">
        <v>13023</v>
      </c>
      <c r="B688" s="24" t="s">
        <v>915</v>
      </c>
      <c r="C688" s="22"/>
      <c r="D688" s="22"/>
      <c r="E688" s="104">
        <v>1</v>
      </c>
      <c r="F688" s="27" t="s">
        <v>633</v>
      </c>
      <c r="G688" s="156">
        <v>5</v>
      </c>
      <c r="H688" s="66">
        <f>anneks[[#This Row],[Count]]*anneks[[#This Row],[Conv. Fact.]]</f>
        <v>5</v>
      </c>
      <c r="I688" s="116">
        <v>113.42</v>
      </c>
      <c r="J688" s="75">
        <v>39083</v>
      </c>
      <c r="K688" s="75">
        <v>39447</v>
      </c>
      <c r="L688" s="7">
        <f>SUMIF('LCA Data'!$B$2:$B$169,"="&amp;anneks[[#This Row],[LCA Category]],'LCA Data'!$F$2:$F$169)</f>
        <v>0</v>
      </c>
      <c r="M688" s="79">
        <f>anneks[[#This Row],[kg-CO2 Eqv. per kg]]*anneks[[#This Row],[Eff. Mass (kg)]]</f>
        <v>0</v>
      </c>
    </row>
    <row r="689" spans="1:13">
      <c r="A689" s="10">
        <v>91100</v>
      </c>
      <c r="B689" s="24" t="s">
        <v>1836</v>
      </c>
      <c r="C689" s="22"/>
      <c r="D689" s="22"/>
      <c r="E689" s="78">
        <v>5</v>
      </c>
      <c r="F689" s="31" t="s">
        <v>643</v>
      </c>
      <c r="G689" s="156">
        <v>2.5</v>
      </c>
      <c r="H689" s="66">
        <f>anneks[[#This Row],[Count]]*anneks[[#This Row],[Conv. Fact.]]</f>
        <v>12.5</v>
      </c>
      <c r="I689" s="117">
        <v>113.11</v>
      </c>
      <c r="J689" s="75">
        <v>39083</v>
      </c>
      <c r="K689" s="75">
        <v>39447</v>
      </c>
      <c r="L689" s="7">
        <f>SUMIF('LCA Data'!$B$2:$B$169,"="&amp;anneks[[#This Row],[LCA Category]],'LCA Data'!$F$2:$F$169)</f>
        <v>0</v>
      </c>
      <c r="M689" s="79">
        <f>anneks[[#This Row],[kg-CO2 Eqv. per kg]]*anneks[[#This Row],[Eff. Mass (kg)]]</f>
        <v>0</v>
      </c>
    </row>
    <row r="690" spans="1:13">
      <c r="A690" s="10">
        <v>97879</v>
      </c>
      <c r="B690" s="24" t="s">
        <v>1964</v>
      </c>
      <c r="C690" s="22"/>
      <c r="D690" s="22"/>
      <c r="E690" s="78">
        <v>10</v>
      </c>
      <c r="F690" s="31" t="s">
        <v>636</v>
      </c>
      <c r="G690" s="156"/>
      <c r="H690" s="66">
        <f>anneks[[#This Row],[Count]]*anneks[[#This Row],[Conv. Fact.]]</f>
        <v>0</v>
      </c>
      <c r="I690" s="117">
        <v>113</v>
      </c>
      <c r="J690" s="75">
        <v>39083</v>
      </c>
      <c r="K690" s="75">
        <v>39447</v>
      </c>
      <c r="L690" s="7">
        <f>SUMIF('LCA Data'!$B$2:$B$169,"="&amp;anneks[[#This Row],[LCA Category]],'LCA Data'!$F$2:$F$169)</f>
        <v>0</v>
      </c>
      <c r="M690" s="79">
        <f>anneks[[#This Row],[kg-CO2 Eqv. per kg]]*anneks[[#This Row],[Eff. Mass (kg)]]</f>
        <v>0</v>
      </c>
    </row>
    <row r="691" spans="1:13">
      <c r="A691" s="10">
        <v>96524</v>
      </c>
      <c r="B691" s="24" t="s">
        <v>1946</v>
      </c>
      <c r="C691" s="22"/>
      <c r="D691" s="22"/>
      <c r="E691" s="78">
        <v>1</v>
      </c>
      <c r="F691" s="31" t="s">
        <v>638</v>
      </c>
      <c r="G691" s="156">
        <v>2.2949999999999999</v>
      </c>
      <c r="H691" s="66">
        <f>anneks[[#This Row],[Count]]*anneks[[#This Row],[Conv. Fact.]]</f>
        <v>2.2949999999999999</v>
      </c>
      <c r="I691" s="117">
        <v>112.74</v>
      </c>
      <c r="J691" s="75">
        <v>39083</v>
      </c>
      <c r="K691" s="75">
        <v>39447</v>
      </c>
      <c r="L691" s="7">
        <f>SUMIF('LCA Data'!$B$2:$B$169,"="&amp;anneks[[#This Row],[LCA Category]],'LCA Data'!$F$2:$F$169)</f>
        <v>0</v>
      </c>
      <c r="M691" s="79">
        <f>anneks[[#This Row],[kg-CO2 Eqv. per kg]]*anneks[[#This Row],[Eff. Mass (kg)]]</f>
        <v>0</v>
      </c>
    </row>
    <row r="692" spans="1:13">
      <c r="A692" s="10">
        <v>91089</v>
      </c>
      <c r="B692" s="24" t="s">
        <v>1834</v>
      </c>
      <c r="C692" s="22"/>
      <c r="D692" s="22"/>
      <c r="E692" s="78">
        <v>2</v>
      </c>
      <c r="F692" s="31" t="s">
        <v>643</v>
      </c>
      <c r="G692" s="156">
        <v>2</v>
      </c>
      <c r="H692" s="66">
        <f>anneks[[#This Row],[Count]]*anneks[[#This Row],[Conv. Fact.]]</f>
        <v>4</v>
      </c>
      <c r="I692" s="117">
        <v>112.28</v>
      </c>
      <c r="J692" s="75">
        <v>39083</v>
      </c>
      <c r="K692" s="75">
        <v>39447</v>
      </c>
      <c r="L692" s="7">
        <f>SUMIF('LCA Data'!$B$2:$B$169,"="&amp;anneks[[#This Row],[LCA Category]],'LCA Data'!$F$2:$F$169)</f>
        <v>0</v>
      </c>
      <c r="M692" s="79">
        <f>anneks[[#This Row],[kg-CO2 Eqv. per kg]]*anneks[[#This Row],[Eff. Mass (kg)]]</f>
        <v>0</v>
      </c>
    </row>
    <row r="693" spans="1:13">
      <c r="A693" s="10">
        <v>15432</v>
      </c>
      <c r="B693" s="24" t="s">
        <v>1458</v>
      </c>
      <c r="C693" s="22"/>
      <c r="D693" s="22"/>
      <c r="E693" s="78">
        <v>1</v>
      </c>
      <c r="F693" s="31" t="s">
        <v>636</v>
      </c>
      <c r="G693" s="156">
        <v>2.2999999999999998</v>
      </c>
      <c r="H693" s="66">
        <f>anneks[[#This Row],[Count]]*anneks[[#This Row],[Conv. Fact.]]</f>
        <v>2.2999999999999998</v>
      </c>
      <c r="I693" s="117">
        <v>111.86</v>
      </c>
      <c r="J693" s="75">
        <v>39083</v>
      </c>
      <c r="K693" s="75">
        <v>39447</v>
      </c>
      <c r="L693" s="7">
        <f>SUMIF('LCA Data'!$B$2:$B$169,"="&amp;anneks[[#This Row],[LCA Category]],'LCA Data'!$F$2:$F$169)</f>
        <v>0</v>
      </c>
      <c r="M693" s="79">
        <f>anneks[[#This Row],[kg-CO2 Eqv. per kg]]*anneks[[#This Row],[Eff. Mass (kg)]]</f>
        <v>0</v>
      </c>
    </row>
    <row r="694" spans="1:13">
      <c r="A694" s="10">
        <v>94030</v>
      </c>
      <c r="B694" s="24" t="s">
        <v>1899</v>
      </c>
      <c r="C694" s="22"/>
      <c r="D694" s="22"/>
      <c r="E694" s="78">
        <v>1</v>
      </c>
      <c r="F694" s="31" t="s">
        <v>638</v>
      </c>
      <c r="G694" s="156">
        <v>3</v>
      </c>
      <c r="H694" s="66">
        <f>anneks[[#This Row],[Count]]*anneks[[#This Row],[Conv. Fact.]]</f>
        <v>3</v>
      </c>
      <c r="I694" s="117">
        <v>111.77</v>
      </c>
      <c r="J694" s="75">
        <v>39083</v>
      </c>
      <c r="K694" s="75">
        <v>39447</v>
      </c>
      <c r="L694" s="7">
        <f>SUMIF('LCA Data'!$B$2:$B$169,"="&amp;anneks[[#This Row],[LCA Category]],'LCA Data'!$F$2:$F$169)</f>
        <v>0</v>
      </c>
      <c r="M694" s="79">
        <f>anneks[[#This Row],[kg-CO2 Eqv. per kg]]*anneks[[#This Row],[Eff. Mass (kg)]]</f>
        <v>0</v>
      </c>
    </row>
    <row r="695" spans="1:13">
      <c r="A695" s="22">
        <v>19243</v>
      </c>
      <c r="B695" s="24" t="s">
        <v>916</v>
      </c>
      <c r="C695" s="22"/>
      <c r="D695" s="22"/>
      <c r="E695" s="104">
        <v>1</v>
      </c>
      <c r="F695" s="27" t="s">
        <v>635</v>
      </c>
      <c r="G695" s="156"/>
      <c r="H695" s="66">
        <f>anneks[[#This Row],[Count]]*anneks[[#This Row],[Conv. Fact.]]</f>
        <v>0</v>
      </c>
      <c r="I695" s="116">
        <v>110.6</v>
      </c>
      <c r="J695" s="75">
        <v>39083</v>
      </c>
      <c r="K695" s="75">
        <v>39447</v>
      </c>
      <c r="L695" s="7">
        <f>SUMIF('LCA Data'!$B$2:$B$169,"="&amp;anneks[[#This Row],[LCA Category]],'LCA Data'!$F$2:$F$169)</f>
        <v>0</v>
      </c>
      <c r="M695" s="79">
        <f>anneks[[#This Row],[kg-CO2 Eqv. per kg]]*anneks[[#This Row],[Eff. Mass (kg)]]</f>
        <v>0</v>
      </c>
    </row>
    <row r="696" spans="1:13">
      <c r="A696" s="22">
        <v>7600</v>
      </c>
      <c r="B696" s="24" t="s">
        <v>904</v>
      </c>
      <c r="C696" s="22"/>
      <c r="D696" s="22"/>
      <c r="E696" s="104">
        <v>2</v>
      </c>
      <c r="F696" s="27" t="s">
        <v>637</v>
      </c>
      <c r="G696" s="156">
        <v>1</v>
      </c>
      <c r="H696" s="66">
        <f>anneks[[#This Row],[Count]]*anneks[[#This Row],[Conv. Fact.]]</f>
        <v>2</v>
      </c>
      <c r="I696" s="116">
        <v>110</v>
      </c>
      <c r="J696" s="75">
        <v>39083</v>
      </c>
      <c r="K696" s="75">
        <v>39447</v>
      </c>
      <c r="L696" s="7">
        <f>SUMIF('LCA Data'!$B$2:$B$169,"="&amp;anneks[[#This Row],[LCA Category]],'LCA Data'!$F$2:$F$169)</f>
        <v>0</v>
      </c>
      <c r="M696" s="79">
        <f>anneks[[#This Row],[kg-CO2 Eqv. per kg]]*anneks[[#This Row],[Eff. Mass (kg)]]</f>
        <v>0</v>
      </c>
    </row>
    <row r="697" spans="1:13">
      <c r="A697" s="10">
        <v>91112</v>
      </c>
      <c r="B697" s="24" t="s">
        <v>1840</v>
      </c>
      <c r="C697" s="22"/>
      <c r="D697" s="22"/>
      <c r="E697" s="78">
        <v>4</v>
      </c>
      <c r="F697" s="31" t="s">
        <v>643</v>
      </c>
      <c r="G697" s="156">
        <v>2.5</v>
      </c>
      <c r="H697" s="66">
        <f>anneks[[#This Row],[Count]]*anneks[[#This Row],[Conv. Fact.]]</f>
        <v>10</v>
      </c>
      <c r="I697" s="117">
        <v>109.25</v>
      </c>
      <c r="J697" s="75">
        <v>39083</v>
      </c>
      <c r="K697" s="75">
        <v>39447</v>
      </c>
      <c r="L697" s="7">
        <f>SUMIF('LCA Data'!$B$2:$B$169,"="&amp;anneks[[#This Row],[LCA Category]],'LCA Data'!$F$2:$F$169)</f>
        <v>0</v>
      </c>
      <c r="M697" s="79">
        <f>anneks[[#This Row],[kg-CO2 Eqv. per kg]]*anneks[[#This Row],[Eff. Mass (kg)]]</f>
        <v>0</v>
      </c>
    </row>
    <row r="698" spans="1:13">
      <c r="A698" s="10">
        <v>96949</v>
      </c>
      <c r="B698" s="24" t="s">
        <v>1955</v>
      </c>
      <c r="C698" s="22"/>
      <c r="D698" s="22"/>
      <c r="E698" s="78">
        <v>1</v>
      </c>
      <c r="F698" s="31" t="s">
        <v>638</v>
      </c>
      <c r="G698" s="156"/>
      <c r="H698" s="66">
        <f>anneks[[#This Row],[Count]]*anneks[[#This Row],[Conv. Fact.]]</f>
        <v>0</v>
      </c>
      <c r="I698" s="117">
        <v>109.18</v>
      </c>
      <c r="J698" s="75">
        <v>39083</v>
      </c>
      <c r="K698" s="75">
        <v>39447</v>
      </c>
      <c r="L698" s="7">
        <f>SUMIF('LCA Data'!$B$2:$B$169,"="&amp;anneks[[#This Row],[LCA Category]],'LCA Data'!$F$2:$F$169)</f>
        <v>0</v>
      </c>
      <c r="M698" s="79">
        <f>anneks[[#This Row],[kg-CO2 Eqv. per kg]]*anneks[[#This Row],[Eff. Mass (kg)]]</f>
        <v>0</v>
      </c>
    </row>
    <row r="699" spans="1:13">
      <c r="A699" s="63" t="s">
        <v>702</v>
      </c>
      <c r="B699" s="46" t="s">
        <v>126</v>
      </c>
      <c r="C699" s="46"/>
      <c r="D699" s="46"/>
      <c r="E699" s="78">
        <v>7</v>
      </c>
      <c r="F699" s="31" t="s">
        <v>632</v>
      </c>
      <c r="G699" s="158"/>
      <c r="H699" s="78">
        <f>anneks[[#This Row],[Count]]*anneks[[#This Row],[Conv. Fact.]]</f>
        <v>0</v>
      </c>
      <c r="I699" s="117">
        <v>108.5</v>
      </c>
      <c r="J699" s="75">
        <v>39083</v>
      </c>
      <c r="K699" s="75">
        <v>39447</v>
      </c>
      <c r="L699" s="7">
        <f>SUMIF('LCA Data'!$B$2:$B$169,"="&amp;anneks[[#This Row],[LCA Category]],'LCA Data'!$F$2:$F$169)</f>
        <v>0</v>
      </c>
      <c r="M699" s="49">
        <f>anneks[[#This Row],[kg-CO2 Eqv. per kg]]*anneks[[#This Row],[Eff. Mass (kg)]]</f>
        <v>0</v>
      </c>
    </row>
    <row r="700" spans="1:13">
      <c r="A700" s="10">
        <v>75181</v>
      </c>
      <c r="B700" s="24" t="s">
        <v>1744</v>
      </c>
      <c r="C700" s="22"/>
      <c r="D700" s="22"/>
      <c r="E700" s="78">
        <v>12</v>
      </c>
      <c r="F700" s="31" t="s">
        <v>634</v>
      </c>
      <c r="G700" s="156">
        <v>0.25</v>
      </c>
      <c r="H700" s="66">
        <f>anneks[[#This Row],[Count]]*anneks[[#This Row],[Conv. Fact.]]</f>
        <v>3</v>
      </c>
      <c r="I700" s="117">
        <v>108.12</v>
      </c>
      <c r="J700" s="75">
        <v>39083</v>
      </c>
      <c r="K700" s="75">
        <v>39447</v>
      </c>
      <c r="L700" s="7">
        <f>SUMIF('LCA Data'!$B$2:$B$169,"="&amp;anneks[[#This Row],[LCA Category]],'LCA Data'!$F$2:$F$169)</f>
        <v>0</v>
      </c>
      <c r="M700" s="79">
        <f>anneks[[#This Row],[kg-CO2 Eqv. per kg]]*anneks[[#This Row],[Eff. Mass (kg)]]</f>
        <v>0</v>
      </c>
    </row>
    <row r="701" spans="1:13">
      <c r="A701" s="63">
        <v>112.2</v>
      </c>
      <c r="B701" s="46" t="s">
        <v>670</v>
      </c>
      <c r="C701" s="46"/>
      <c r="D701" s="46"/>
      <c r="E701" s="78">
        <v>6</v>
      </c>
      <c r="F701" s="31" t="s">
        <v>651</v>
      </c>
      <c r="G701" s="158"/>
      <c r="H701" s="78">
        <f>anneks[[#This Row],[Count]]*anneks[[#This Row],[Conv. Fact.]]</f>
        <v>0</v>
      </c>
      <c r="I701" s="117">
        <v>108</v>
      </c>
      <c r="J701" s="75">
        <v>39083</v>
      </c>
      <c r="K701" s="75">
        <v>39447</v>
      </c>
      <c r="L701" s="7">
        <f>SUMIF('LCA Data'!$B$2:$B$169,"="&amp;anneks[[#This Row],[LCA Category]],'LCA Data'!$F$2:$F$169)</f>
        <v>0</v>
      </c>
      <c r="M701" s="49">
        <f>anneks[[#This Row],[kg-CO2 Eqv. per kg]]*anneks[[#This Row],[Eff. Mass (kg)]]</f>
        <v>0</v>
      </c>
    </row>
    <row r="702" spans="1:13">
      <c r="A702" s="10">
        <v>31109</v>
      </c>
      <c r="B702" s="24" t="s">
        <v>1512</v>
      </c>
      <c r="C702" s="22"/>
      <c r="D702" s="22"/>
      <c r="E702" s="78">
        <v>1</v>
      </c>
      <c r="F702" s="31" t="s">
        <v>631</v>
      </c>
      <c r="G702" s="156">
        <v>2.2000000000000002</v>
      </c>
      <c r="H702" s="66">
        <f>anneks[[#This Row],[Count]]*anneks[[#This Row],[Conv. Fact.]]</f>
        <v>2.2000000000000002</v>
      </c>
      <c r="I702" s="117">
        <v>107.95</v>
      </c>
      <c r="J702" s="75">
        <v>39083</v>
      </c>
      <c r="K702" s="75">
        <v>39447</v>
      </c>
      <c r="L702" s="7">
        <f>SUMIF('LCA Data'!$B$2:$B$169,"="&amp;anneks[[#This Row],[LCA Category]],'LCA Data'!$F$2:$F$169)</f>
        <v>0</v>
      </c>
      <c r="M702" s="79">
        <f>anneks[[#This Row],[kg-CO2 Eqv. per kg]]*anneks[[#This Row],[Eff. Mass (kg)]]</f>
        <v>0</v>
      </c>
    </row>
    <row r="703" spans="1:13">
      <c r="A703" s="10">
        <v>62071</v>
      </c>
      <c r="B703" s="24" t="s">
        <v>1652</v>
      </c>
      <c r="C703" s="22"/>
      <c r="D703" s="22"/>
      <c r="E703" s="78">
        <v>1</v>
      </c>
      <c r="F703" s="31" t="s">
        <v>643</v>
      </c>
      <c r="G703" s="156">
        <v>1</v>
      </c>
      <c r="H703" s="66">
        <f>anneks[[#This Row],[Count]]*anneks[[#This Row],[Conv. Fact.]]</f>
        <v>1</v>
      </c>
      <c r="I703" s="117">
        <v>107.23</v>
      </c>
      <c r="J703" s="75">
        <v>39083</v>
      </c>
      <c r="K703" s="75">
        <v>39447</v>
      </c>
      <c r="L703" s="7">
        <f>SUMIF('LCA Data'!$B$2:$B$169,"="&amp;anneks[[#This Row],[LCA Category]],'LCA Data'!$F$2:$F$169)</f>
        <v>0</v>
      </c>
      <c r="M703" s="79">
        <f>anneks[[#This Row],[kg-CO2 Eqv. per kg]]*anneks[[#This Row],[Eff. Mass (kg)]]</f>
        <v>0</v>
      </c>
    </row>
    <row r="704" spans="1:13">
      <c r="A704" s="10">
        <v>75361</v>
      </c>
      <c r="B704" s="24" t="s">
        <v>1756</v>
      </c>
      <c r="C704" s="22"/>
      <c r="D704" s="22"/>
      <c r="E704" s="78">
        <v>2</v>
      </c>
      <c r="F704" s="31" t="s">
        <v>643</v>
      </c>
      <c r="G704" s="156">
        <v>2</v>
      </c>
      <c r="H704" s="66">
        <f>anneks[[#This Row],[Count]]*anneks[[#This Row],[Conv. Fact.]]</f>
        <v>4</v>
      </c>
      <c r="I704" s="117">
        <v>105.74</v>
      </c>
      <c r="J704" s="75">
        <v>39083</v>
      </c>
      <c r="K704" s="75">
        <v>39447</v>
      </c>
      <c r="L704" s="7">
        <f>SUMIF('LCA Data'!$B$2:$B$169,"="&amp;anneks[[#This Row],[LCA Category]],'LCA Data'!$F$2:$F$169)</f>
        <v>0</v>
      </c>
      <c r="M704" s="79">
        <f>anneks[[#This Row],[kg-CO2 Eqv. per kg]]*anneks[[#This Row],[Eff. Mass (kg)]]</f>
        <v>0</v>
      </c>
    </row>
    <row r="705" spans="1:13">
      <c r="A705" s="10">
        <v>97880</v>
      </c>
      <c r="B705" s="24" t="s">
        <v>1965</v>
      </c>
      <c r="C705" s="22"/>
      <c r="D705" s="22"/>
      <c r="E705" s="78">
        <v>5</v>
      </c>
      <c r="F705" s="31" t="s">
        <v>634</v>
      </c>
      <c r="G705" s="156"/>
      <c r="H705" s="66">
        <f>anneks[[#This Row],[Count]]*anneks[[#This Row],[Conv. Fact.]]</f>
        <v>0</v>
      </c>
      <c r="I705" s="117">
        <v>105.61</v>
      </c>
      <c r="J705" s="75">
        <v>39083</v>
      </c>
      <c r="K705" s="75">
        <v>39447</v>
      </c>
      <c r="L705" s="7">
        <f>SUMIF('LCA Data'!$B$2:$B$169,"="&amp;anneks[[#This Row],[LCA Category]],'LCA Data'!$F$2:$F$169)</f>
        <v>0</v>
      </c>
      <c r="M705" s="79">
        <f>anneks[[#This Row],[kg-CO2 Eqv. per kg]]*anneks[[#This Row],[Eff. Mass (kg)]]</f>
        <v>0</v>
      </c>
    </row>
    <row r="706" spans="1:13">
      <c r="A706" s="10">
        <v>53009</v>
      </c>
      <c r="B706" s="24" t="s">
        <v>1569</v>
      </c>
      <c r="C706" s="22"/>
      <c r="D706" s="22"/>
      <c r="E706" s="78">
        <v>6</v>
      </c>
      <c r="F706" s="31" t="s">
        <v>647</v>
      </c>
      <c r="G706" s="156"/>
      <c r="H706" s="66">
        <f>anneks[[#This Row],[Count]]*anneks[[#This Row],[Conv. Fact.]]</f>
        <v>0</v>
      </c>
      <c r="I706" s="117">
        <v>105.31</v>
      </c>
      <c r="J706" s="75">
        <v>39083</v>
      </c>
      <c r="K706" s="75">
        <v>39447</v>
      </c>
      <c r="L706" s="7">
        <f>SUMIF('LCA Data'!$B$2:$B$169,"="&amp;anneks[[#This Row],[LCA Category]],'LCA Data'!$F$2:$F$169)</f>
        <v>0</v>
      </c>
      <c r="M706" s="79">
        <f>anneks[[#This Row],[kg-CO2 Eqv. per kg]]*anneks[[#This Row],[Eff. Mass (kg)]]</f>
        <v>0</v>
      </c>
    </row>
    <row r="707" spans="1:13">
      <c r="A707" s="10">
        <v>57395</v>
      </c>
      <c r="B707" s="24" t="s">
        <v>1623</v>
      </c>
      <c r="C707" s="22"/>
      <c r="D707" s="22"/>
      <c r="E707" s="78">
        <v>1</v>
      </c>
      <c r="F707" s="31" t="s">
        <v>640</v>
      </c>
      <c r="G707" s="156">
        <v>0.45</v>
      </c>
      <c r="H707" s="66">
        <f>anneks[[#This Row],[Count]]*anneks[[#This Row],[Conv. Fact.]]</f>
        <v>0.45</v>
      </c>
      <c r="I707" s="117">
        <v>104.7</v>
      </c>
      <c r="J707" s="75">
        <v>39083</v>
      </c>
      <c r="K707" s="75">
        <v>39447</v>
      </c>
      <c r="L707" s="7">
        <f>SUMIF('LCA Data'!$B$2:$B$169,"="&amp;anneks[[#This Row],[LCA Category]],'LCA Data'!$F$2:$F$169)</f>
        <v>0</v>
      </c>
      <c r="M707" s="79">
        <f>anneks[[#This Row],[kg-CO2 Eqv. per kg]]*anneks[[#This Row],[Eff. Mass (kg)]]</f>
        <v>0</v>
      </c>
    </row>
    <row r="708" spans="1:13">
      <c r="A708" s="10">
        <v>96720</v>
      </c>
      <c r="B708" s="24" t="s">
        <v>1948</v>
      </c>
      <c r="C708" s="22"/>
      <c r="D708" s="22"/>
      <c r="E708" s="78">
        <v>15</v>
      </c>
      <c r="F708" s="31" t="s">
        <v>643</v>
      </c>
      <c r="G708" s="156"/>
      <c r="H708" s="66">
        <f>anneks[[#This Row],[Count]]*anneks[[#This Row],[Conv. Fact.]]</f>
        <v>0</v>
      </c>
      <c r="I708" s="117">
        <v>103.91</v>
      </c>
      <c r="J708" s="75">
        <v>39083</v>
      </c>
      <c r="K708" s="75">
        <v>39447</v>
      </c>
      <c r="L708" s="7">
        <f>SUMIF('LCA Data'!$B$2:$B$169,"="&amp;anneks[[#This Row],[LCA Category]],'LCA Data'!$F$2:$F$169)</f>
        <v>0</v>
      </c>
      <c r="M708" s="79">
        <f>anneks[[#This Row],[kg-CO2 Eqv. per kg]]*anneks[[#This Row],[Eff. Mass (kg)]]</f>
        <v>0</v>
      </c>
    </row>
    <row r="709" spans="1:13">
      <c r="A709" s="10">
        <v>75230</v>
      </c>
      <c r="B709" s="24" t="s">
        <v>1755</v>
      </c>
      <c r="C709" s="22"/>
      <c r="D709" s="22"/>
      <c r="E709" s="78">
        <v>10</v>
      </c>
      <c r="F709" s="31" t="s">
        <v>643</v>
      </c>
      <c r="G709" s="156">
        <v>0.5</v>
      </c>
      <c r="H709" s="66">
        <f>anneks[[#This Row],[Count]]*anneks[[#This Row],[Conv. Fact.]]</f>
        <v>5</v>
      </c>
      <c r="I709" s="117">
        <v>101.88</v>
      </c>
      <c r="J709" s="75">
        <v>39083</v>
      </c>
      <c r="K709" s="75">
        <v>39447</v>
      </c>
      <c r="L709" s="7">
        <f>SUMIF('LCA Data'!$B$2:$B$169,"="&amp;anneks[[#This Row],[LCA Category]],'LCA Data'!$F$2:$F$169)</f>
        <v>0</v>
      </c>
      <c r="M709" s="79">
        <f>anneks[[#This Row],[kg-CO2 Eqv. per kg]]*anneks[[#This Row],[Eff. Mass (kg)]]</f>
        <v>0</v>
      </c>
    </row>
    <row r="710" spans="1:13">
      <c r="A710" s="10">
        <v>53105</v>
      </c>
      <c r="B710" s="24" t="s">
        <v>1581</v>
      </c>
      <c r="C710" s="22"/>
      <c r="D710" s="22"/>
      <c r="E710" s="78">
        <v>3</v>
      </c>
      <c r="F710" s="31" t="s">
        <v>631</v>
      </c>
      <c r="G710" s="156">
        <v>1.1499999999999999</v>
      </c>
      <c r="H710" s="66">
        <f>anneks[[#This Row],[Count]]*anneks[[#This Row],[Conv. Fact.]]</f>
        <v>3.4499999999999997</v>
      </c>
      <c r="I710" s="117">
        <v>101.61</v>
      </c>
      <c r="J710" s="75">
        <v>39083</v>
      </c>
      <c r="K710" s="75">
        <v>39447</v>
      </c>
      <c r="L710" s="7">
        <f>SUMIF('LCA Data'!$B$2:$B$169,"="&amp;anneks[[#This Row],[LCA Category]],'LCA Data'!$F$2:$F$169)</f>
        <v>0</v>
      </c>
      <c r="M710" s="79">
        <f>anneks[[#This Row],[kg-CO2 Eqv. per kg]]*anneks[[#This Row],[Eff. Mass (kg)]]</f>
        <v>0</v>
      </c>
    </row>
    <row r="711" spans="1:13">
      <c r="A711" s="10">
        <v>91083</v>
      </c>
      <c r="B711" s="24" t="s">
        <v>1833</v>
      </c>
      <c r="C711" s="22"/>
      <c r="D711" s="22"/>
      <c r="E711" s="78">
        <v>2</v>
      </c>
      <c r="F711" s="31" t="s">
        <v>643</v>
      </c>
      <c r="G711" s="156">
        <v>1.8</v>
      </c>
      <c r="H711" s="66">
        <f>anneks[[#This Row],[Count]]*anneks[[#This Row],[Conv. Fact.]]</f>
        <v>3.6</v>
      </c>
      <c r="I711" s="117">
        <v>101.15</v>
      </c>
      <c r="J711" s="75">
        <v>39083</v>
      </c>
      <c r="K711" s="75">
        <v>39447</v>
      </c>
      <c r="L711" s="7">
        <f>SUMIF('LCA Data'!$B$2:$B$169,"="&amp;anneks[[#This Row],[LCA Category]],'LCA Data'!$F$2:$F$169)</f>
        <v>0</v>
      </c>
      <c r="M711" s="79">
        <f>anneks[[#This Row],[kg-CO2 Eqv. per kg]]*anneks[[#This Row],[Eff. Mass (kg)]]</f>
        <v>0</v>
      </c>
    </row>
    <row r="712" spans="1:13">
      <c r="A712" s="63">
        <v>51.2</v>
      </c>
      <c r="B712" s="46" t="s">
        <v>694</v>
      </c>
      <c r="C712" s="46"/>
      <c r="D712" s="46"/>
      <c r="E712" s="78">
        <v>31</v>
      </c>
      <c r="F712" s="31" t="s">
        <v>655</v>
      </c>
      <c r="G712" s="158"/>
      <c r="H712" s="78">
        <f>anneks[[#This Row],[Count]]*anneks[[#This Row],[Conv. Fact.]]</f>
        <v>0</v>
      </c>
      <c r="I712" s="117">
        <v>100.75</v>
      </c>
      <c r="J712" s="75">
        <v>39083</v>
      </c>
      <c r="K712" s="75">
        <v>39447</v>
      </c>
      <c r="L712" s="7">
        <f>SUMIF('LCA Data'!$B$2:$B$169,"="&amp;anneks[[#This Row],[LCA Category]],'LCA Data'!$F$2:$F$169)</f>
        <v>0</v>
      </c>
      <c r="M712" s="49">
        <f>anneks[[#This Row],[kg-CO2 Eqv. per kg]]*anneks[[#This Row],[Eff. Mass (kg)]]</f>
        <v>0</v>
      </c>
    </row>
    <row r="713" spans="1:13">
      <c r="A713" s="10">
        <v>76085</v>
      </c>
      <c r="B713" s="24" t="s">
        <v>1763</v>
      </c>
      <c r="C713" s="22"/>
      <c r="D713" s="22"/>
      <c r="E713" s="78">
        <v>1</v>
      </c>
      <c r="F713" s="31" t="s">
        <v>638</v>
      </c>
      <c r="G713" s="156">
        <v>5</v>
      </c>
      <c r="H713" s="66">
        <f>anneks[[#This Row],[Count]]*anneks[[#This Row],[Conv. Fact.]]</f>
        <v>5</v>
      </c>
      <c r="I713" s="117">
        <v>100.72</v>
      </c>
      <c r="J713" s="75">
        <v>39083</v>
      </c>
      <c r="K713" s="75">
        <v>39447</v>
      </c>
      <c r="L713" s="7">
        <f>SUMIF('LCA Data'!$B$2:$B$169,"="&amp;anneks[[#This Row],[LCA Category]],'LCA Data'!$F$2:$F$169)</f>
        <v>0</v>
      </c>
      <c r="M713" s="79">
        <f>anneks[[#This Row],[kg-CO2 Eqv. per kg]]*anneks[[#This Row],[Eff. Mass (kg)]]</f>
        <v>0</v>
      </c>
    </row>
    <row r="714" spans="1:13">
      <c r="A714" s="10">
        <v>24590</v>
      </c>
      <c r="B714" s="24" t="s">
        <v>1495</v>
      </c>
      <c r="C714" s="22"/>
      <c r="D714" s="22"/>
      <c r="E714" s="78">
        <v>1</v>
      </c>
      <c r="F714" s="31" t="s">
        <v>644</v>
      </c>
      <c r="G714" s="156"/>
      <c r="H714" s="66">
        <f>anneks[[#This Row],[Count]]*anneks[[#This Row],[Conv. Fact.]]</f>
        <v>0</v>
      </c>
      <c r="I714" s="117">
        <v>99.95</v>
      </c>
      <c r="J714" s="75">
        <v>39083</v>
      </c>
      <c r="K714" s="75">
        <v>39447</v>
      </c>
      <c r="L714" s="7">
        <f>SUMIF('LCA Data'!$B$2:$B$169,"="&amp;anneks[[#This Row],[LCA Category]],'LCA Data'!$F$2:$F$169)</f>
        <v>0</v>
      </c>
      <c r="M714" s="79">
        <f>anneks[[#This Row],[kg-CO2 Eqv. per kg]]*anneks[[#This Row],[Eff. Mass (kg)]]</f>
        <v>0</v>
      </c>
    </row>
    <row r="715" spans="1:13">
      <c r="A715" s="10">
        <v>66049</v>
      </c>
      <c r="B715" s="24" t="s">
        <v>1677</v>
      </c>
      <c r="C715" s="22"/>
      <c r="D715" s="22"/>
      <c r="E715" s="78">
        <v>6</v>
      </c>
      <c r="F715" s="31" t="s">
        <v>634</v>
      </c>
      <c r="G715" s="156"/>
      <c r="H715" s="66">
        <f>anneks[[#This Row],[Count]]*anneks[[#This Row],[Conv. Fact.]]</f>
        <v>0</v>
      </c>
      <c r="I715" s="117">
        <v>99.86</v>
      </c>
      <c r="J715" s="75">
        <v>39083</v>
      </c>
      <c r="K715" s="75">
        <v>39447</v>
      </c>
      <c r="L715" s="7">
        <f>SUMIF('LCA Data'!$B$2:$B$169,"="&amp;anneks[[#This Row],[LCA Category]],'LCA Data'!$F$2:$F$169)</f>
        <v>0</v>
      </c>
      <c r="M715" s="79">
        <f>anneks[[#This Row],[kg-CO2 Eqv. per kg]]*anneks[[#This Row],[Eff. Mass (kg)]]</f>
        <v>0</v>
      </c>
    </row>
    <row r="716" spans="1:13">
      <c r="A716" s="10">
        <v>92045</v>
      </c>
      <c r="B716" s="24" t="s">
        <v>1857</v>
      </c>
      <c r="C716" s="22"/>
      <c r="D716" s="22"/>
      <c r="E716" s="78">
        <v>2</v>
      </c>
      <c r="F716" s="31" t="s">
        <v>643</v>
      </c>
      <c r="G716" s="156">
        <v>2.5</v>
      </c>
      <c r="H716" s="66">
        <f>anneks[[#This Row],[Count]]*anneks[[#This Row],[Conv. Fact.]]</f>
        <v>5</v>
      </c>
      <c r="I716" s="117">
        <v>99.52</v>
      </c>
      <c r="J716" s="75">
        <v>39083</v>
      </c>
      <c r="K716" s="75">
        <v>39447</v>
      </c>
      <c r="L716" s="7">
        <f>SUMIF('LCA Data'!$B$2:$B$169,"="&amp;anneks[[#This Row],[LCA Category]],'LCA Data'!$F$2:$F$169)</f>
        <v>0</v>
      </c>
      <c r="M716" s="79">
        <f>anneks[[#This Row],[kg-CO2 Eqv. per kg]]*anneks[[#This Row],[Eff. Mass (kg)]]</f>
        <v>0</v>
      </c>
    </row>
    <row r="717" spans="1:13">
      <c r="A717" s="10">
        <v>13653</v>
      </c>
      <c r="B717" s="24" t="s">
        <v>1443</v>
      </c>
      <c r="C717" s="22"/>
      <c r="D717" s="22"/>
      <c r="E717" s="78">
        <v>4</v>
      </c>
      <c r="F717" s="31" t="s">
        <v>647</v>
      </c>
      <c r="G717" s="156"/>
      <c r="H717" s="66">
        <f>anneks[[#This Row],[Count]]*anneks[[#This Row],[Conv. Fact.]]</f>
        <v>0</v>
      </c>
      <c r="I717" s="117">
        <v>99.45</v>
      </c>
      <c r="J717" s="75">
        <v>39083</v>
      </c>
      <c r="K717" s="75">
        <v>39447</v>
      </c>
      <c r="L717" s="7">
        <f>SUMIF('LCA Data'!$B$2:$B$169,"="&amp;anneks[[#This Row],[LCA Category]],'LCA Data'!$F$2:$F$169)</f>
        <v>0</v>
      </c>
      <c r="M717" s="79">
        <f>anneks[[#This Row],[kg-CO2 Eqv. per kg]]*anneks[[#This Row],[Eff. Mass (kg)]]</f>
        <v>0</v>
      </c>
    </row>
    <row r="718" spans="1:13">
      <c r="A718" s="10">
        <v>86497</v>
      </c>
      <c r="B718" s="24" t="s">
        <v>1793</v>
      </c>
      <c r="C718" s="22"/>
      <c r="D718" s="22"/>
      <c r="E718" s="78">
        <v>1</v>
      </c>
      <c r="F718" s="31" t="s">
        <v>636</v>
      </c>
      <c r="G718" s="156">
        <v>1.25</v>
      </c>
      <c r="H718" s="66">
        <f>anneks[[#This Row],[Count]]*anneks[[#This Row],[Conv. Fact.]]</f>
        <v>1.25</v>
      </c>
      <c r="I718" s="117">
        <v>98.77</v>
      </c>
      <c r="J718" s="75">
        <v>39083</v>
      </c>
      <c r="K718" s="75">
        <v>39447</v>
      </c>
      <c r="L718" s="7">
        <f>SUMIF('LCA Data'!$B$2:$B$169,"="&amp;anneks[[#This Row],[LCA Category]],'LCA Data'!$F$2:$F$169)</f>
        <v>0</v>
      </c>
      <c r="M718" s="79">
        <f>anneks[[#This Row],[kg-CO2 Eqv. per kg]]*anneks[[#This Row],[Eff. Mass (kg)]]</f>
        <v>0</v>
      </c>
    </row>
    <row r="719" spans="1:13">
      <c r="A719" s="10">
        <v>53265</v>
      </c>
      <c r="B719" s="24" t="s">
        <v>1588</v>
      </c>
      <c r="C719" s="22"/>
      <c r="D719" s="22"/>
      <c r="E719" s="78">
        <v>6</v>
      </c>
      <c r="F719" s="31" t="s">
        <v>647</v>
      </c>
      <c r="G719" s="156"/>
      <c r="H719" s="66">
        <f>anneks[[#This Row],[Count]]*anneks[[#This Row],[Conv. Fact.]]</f>
        <v>0</v>
      </c>
      <c r="I719" s="117">
        <v>98.38</v>
      </c>
      <c r="J719" s="75">
        <v>39083</v>
      </c>
      <c r="K719" s="75">
        <v>39447</v>
      </c>
      <c r="L719" s="7">
        <f>SUMIF('LCA Data'!$B$2:$B$169,"="&amp;anneks[[#This Row],[LCA Category]],'LCA Data'!$F$2:$F$169)</f>
        <v>0</v>
      </c>
      <c r="M719" s="79">
        <f>anneks[[#This Row],[kg-CO2 Eqv. per kg]]*anneks[[#This Row],[Eff. Mass (kg)]]</f>
        <v>0</v>
      </c>
    </row>
    <row r="720" spans="1:13">
      <c r="A720" s="63">
        <v>58.1</v>
      </c>
      <c r="B720" s="46" t="s">
        <v>696</v>
      </c>
      <c r="C720" s="46"/>
      <c r="D720" s="46"/>
      <c r="E720" s="78">
        <v>1</v>
      </c>
      <c r="F720" s="31" t="s">
        <v>650</v>
      </c>
      <c r="G720" s="158"/>
      <c r="H720" s="78">
        <f>anneks[[#This Row],[Count]]*anneks[[#This Row],[Conv. Fact.]]</f>
        <v>0</v>
      </c>
      <c r="I720" s="117">
        <v>98</v>
      </c>
      <c r="J720" s="75">
        <v>39083</v>
      </c>
      <c r="K720" s="75">
        <v>39447</v>
      </c>
      <c r="L720" s="7">
        <f>SUMIF('LCA Data'!$B$2:$B$169,"="&amp;anneks[[#This Row],[LCA Category]],'LCA Data'!$F$2:$F$169)</f>
        <v>0</v>
      </c>
      <c r="M720" s="49">
        <f>anneks[[#This Row],[kg-CO2 Eqv. per kg]]*anneks[[#This Row],[Eff. Mass (kg)]]</f>
        <v>0</v>
      </c>
    </row>
    <row r="721" spans="1:13">
      <c r="A721" s="10">
        <v>96107</v>
      </c>
      <c r="B721" s="24" t="s">
        <v>1944</v>
      </c>
      <c r="C721" s="22"/>
      <c r="D721" s="22"/>
      <c r="E721" s="78">
        <v>1</v>
      </c>
      <c r="F721" s="31" t="s">
        <v>638</v>
      </c>
      <c r="G721" s="156">
        <v>2.5</v>
      </c>
      <c r="H721" s="66">
        <f>anneks[[#This Row],[Count]]*anneks[[#This Row],[Conv. Fact.]]</f>
        <v>2.5</v>
      </c>
      <c r="I721" s="117">
        <v>97.62</v>
      </c>
      <c r="J721" s="75">
        <v>39083</v>
      </c>
      <c r="K721" s="75">
        <v>39447</v>
      </c>
      <c r="L721" s="7">
        <f>SUMIF('LCA Data'!$B$2:$B$169,"="&amp;anneks[[#This Row],[LCA Category]],'LCA Data'!$F$2:$F$169)</f>
        <v>0</v>
      </c>
      <c r="M721" s="79">
        <f>anneks[[#This Row],[kg-CO2 Eqv. per kg]]*anneks[[#This Row],[Eff. Mass (kg)]]</f>
        <v>0</v>
      </c>
    </row>
    <row r="722" spans="1:13">
      <c r="A722" s="10">
        <v>66053</v>
      </c>
      <c r="B722" s="24" t="s">
        <v>1679</v>
      </c>
      <c r="C722" s="22"/>
      <c r="D722" s="22"/>
      <c r="E722" s="78">
        <v>6</v>
      </c>
      <c r="F722" s="31" t="s">
        <v>634</v>
      </c>
      <c r="G722" s="156"/>
      <c r="H722" s="66">
        <f>anneks[[#This Row],[Count]]*anneks[[#This Row],[Conv. Fact.]]</f>
        <v>0</v>
      </c>
      <c r="I722" s="117">
        <v>97.15</v>
      </c>
      <c r="J722" s="75">
        <v>39083</v>
      </c>
      <c r="K722" s="75">
        <v>39447</v>
      </c>
      <c r="L722" s="7">
        <f>SUMIF('LCA Data'!$B$2:$B$169,"="&amp;anneks[[#This Row],[LCA Category]],'LCA Data'!$F$2:$F$169)</f>
        <v>0</v>
      </c>
      <c r="M722" s="79">
        <f>anneks[[#This Row],[kg-CO2 Eqv. per kg]]*anneks[[#This Row],[Eff. Mass (kg)]]</f>
        <v>0</v>
      </c>
    </row>
    <row r="723" spans="1:13">
      <c r="A723" s="10">
        <v>38058</v>
      </c>
      <c r="B723" s="24" t="s">
        <v>1547</v>
      </c>
      <c r="C723" s="22"/>
      <c r="D723" s="22"/>
      <c r="E723" s="78">
        <v>3</v>
      </c>
      <c r="F723" s="31" t="s">
        <v>639</v>
      </c>
      <c r="G723" s="156">
        <v>3</v>
      </c>
      <c r="H723" s="66">
        <f>anneks[[#This Row],[Count]]*anneks[[#This Row],[Conv. Fact.]]</f>
        <v>9</v>
      </c>
      <c r="I723" s="117">
        <v>96.77</v>
      </c>
      <c r="J723" s="75">
        <v>39083</v>
      </c>
      <c r="K723" s="75">
        <v>39447</v>
      </c>
      <c r="L723" s="7">
        <f>SUMIF('LCA Data'!$B$2:$B$169,"="&amp;anneks[[#This Row],[LCA Category]],'LCA Data'!$F$2:$F$169)</f>
        <v>0</v>
      </c>
      <c r="M723" s="79">
        <f>anneks[[#This Row],[kg-CO2 Eqv. per kg]]*anneks[[#This Row],[Eff. Mass (kg)]]</f>
        <v>0</v>
      </c>
    </row>
    <row r="724" spans="1:13">
      <c r="A724" s="10">
        <v>40505</v>
      </c>
      <c r="B724" s="24" t="s">
        <v>1554</v>
      </c>
      <c r="C724" s="22"/>
      <c r="D724" s="22"/>
      <c r="E724" s="78">
        <v>1</v>
      </c>
      <c r="F724" s="31" t="s">
        <v>633</v>
      </c>
      <c r="G724" s="156">
        <v>4.7</v>
      </c>
      <c r="H724" s="66">
        <f>anneks[[#This Row],[Count]]*anneks[[#This Row],[Conv. Fact.]]</f>
        <v>4.7</v>
      </c>
      <c r="I724" s="117">
        <v>96.35</v>
      </c>
      <c r="J724" s="75">
        <v>39083</v>
      </c>
      <c r="K724" s="75">
        <v>39447</v>
      </c>
      <c r="L724" s="7">
        <f>SUMIF('LCA Data'!$B$2:$B$169,"="&amp;anneks[[#This Row],[LCA Category]],'LCA Data'!$F$2:$F$169)</f>
        <v>0</v>
      </c>
      <c r="M724" s="79">
        <f>anneks[[#This Row],[kg-CO2 Eqv. per kg]]*anneks[[#This Row],[Eff. Mass (kg)]]</f>
        <v>0</v>
      </c>
    </row>
    <row r="725" spans="1:13">
      <c r="A725" s="10">
        <v>96649</v>
      </c>
      <c r="B725" s="24" t="s">
        <v>1947</v>
      </c>
      <c r="C725" s="22"/>
      <c r="D725" s="22"/>
      <c r="E725" s="78">
        <v>1</v>
      </c>
      <c r="F725" s="31" t="s">
        <v>638</v>
      </c>
      <c r="G725" s="156"/>
      <c r="H725" s="66">
        <f>anneks[[#This Row],[Count]]*anneks[[#This Row],[Conv. Fact.]]</f>
        <v>0</v>
      </c>
      <c r="I725" s="117">
        <v>95.71</v>
      </c>
      <c r="J725" s="75">
        <v>39083</v>
      </c>
      <c r="K725" s="75">
        <v>39447</v>
      </c>
      <c r="L725" s="7">
        <f>SUMIF('LCA Data'!$B$2:$B$169,"="&amp;anneks[[#This Row],[LCA Category]],'LCA Data'!$F$2:$F$169)</f>
        <v>0</v>
      </c>
      <c r="M725" s="79">
        <f>anneks[[#This Row],[kg-CO2 Eqv. per kg]]*anneks[[#This Row],[Eff. Mass (kg)]]</f>
        <v>0</v>
      </c>
    </row>
    <row r="726" spans="1:13">
      <c r="A726" s="10">
        <v>66048</v>
      </c>
      <c r="B726" s="24" t="s">
        <v>1676</v>
      </c>
      <c r="C726" s="22"/>
      <c r="D726" s="22"/>
      <c r="E726" s="78">
        <v>6</v>
      </c>
      <c r="F726" s="31" t="s">
        <v>634</v>
      </c>
      <c r="G726" s="156"/>
      <c r="H726" s="66">
        <f>anneks[[#This Row],[Count]]*anneks[[#This Row],[Conv. Fact.]]</f>
        <v>0</v>
      </c>
      <c r="I726" s="117">
        <v>95.32</v>
      </c>
      <c r="J726" s="75">
        <v>39083</v>
      </c>
      <c r="K726" s="75">
        <v>39447</v>
      </c>
      <c r="L726" s="7">
        <f>SUMIF('LCA Data'!$B$2:$B$169,"="&amp;anneks[[#This Row],[LCA Category]],'LCA Data'!$F$2:$F$169)</f>
        <v>0</v>
      </c>
      <c r="M726" s="79">
        <f>anneks[[#This Row],[kg-CO2 Eqv. per kg]]*anneks[[#This Row],[Eff. Mass (kg)]]</f>
        <v>0</v>
      </c>
    </row>
    <row r="727" spans="1:13">
      <c r="A727" s="10">
        <v>53228</v>
      </c>
      <c r="B727" s="24" t="s">
        <v>1586</v>
      </c>
      <c r="C727" s="22"/>
      <c r="D727" s="22"/>
      <c r="E727" s="78">
        <v>2</v>
      </c>
      <c r="F727" s="31" t="s">
        <v>647</v>
      </c>
      <c r="G727" s="156"/>
      <c r="H727" s="66">
        <f>anneks[[#This Row],[Count]]*anneks[[#This Row],[Conv. Fact.]]</f>
        <v>0</v>
      </c>
      <c r="I727" s="117">
        <v>95.28</v>
      </c>
      <c r="J727" s="75">
        <v>39083</v>
      </c>
      <c r="K727" s="75">
        <v>39447</v>
      </c>
      <c r="L727" s="7">
        <f>SUMIF('LCA Data'!$B$2:$B$169,"="&amp;anneks[[#This Row],[LCA Category]],'LCA Data'!$F$2:$F$169)</f>
        <v>0</v>
      </c>
      <c r="M727" s="79">
        <f>anneks[[#This Row],[kg-CO2 Eqv. per kg]]*anneks[[#This Row],[Eff. Mass (kg)]]</f>
        <v>0</v>
      </c>
    </row>
    <row r="728" spans="1:13">
      <c r="A728" s="22">
        <v>2710</v>
      </c>
      <c r="B728" s="22" t="s">
        <v>176</v>
      </c>
      <c r="C728" s="22"/>
      <c r="D728" s="22"/>
      <c r="E728" s="66">
        <v>5</v>
      </c>
      <c r="F728" s="65" t="s">
        <v>667</v>
      </c>
      <c r="G728" s="156"/>
      <c r="H728" s="66">
        <f>anneks[[#This Row],[Count]]*anneks[[#This Row],[Conv. Fact.]]</f>
        <v>0</v>
      </c>
      <c r="I728" s="120">
        <v>95</v>
      </c>
      <c r="J728" s="75">
        <v>39083</v>
      </c>
      <c r="K728" s="75">
        <v>39447</v>
      </c>
      <c r="L728" s="7">
        <f>SUMIF('LCA Data'!$B$2:$B$169,"="&amp;anneks[[#This Row],[LCA Category]],'LCA Data'!$F$2:$F$169)</f>
        <v>0</v>
      </c>
      <c r="M728" s="79">
        <f>anneks[[#This Row],[kg-CO2 Eqv. per kg]]*anneks[[#This Row],[Eff. Mass (kg)]]</f>
        <v>0</v>
      </c>
    </row>
    <row r="729" spans="1:13">
      <c r="A729" s="63">
        <v>84.1</v>
      </c>
      <c r="B729" s="46" t="s">
        <v>141</v>
      </c>
      <c r="C729" s="46"/>
      <c r="D729" s="46"/>
      <c r="E729" s="78">
        <v>1</v>
      </c>
      <c r="F729" s="31" t="s">
        <v>650</v>
      </c>
      <c r="G729" s="158"/>
      <c r="H729" s="78">
        <f>anneks[[#This Row],[Count]]*anneks[[#This Row],[Conv. Fact.]]</f>
        <v>0</v>
      </c>
      <c r="I729" s="117">
        <v>95</v>
      </c>
      <c r="J729" s="75">
        <v>39083</v>
      </c>
      <c r="K729" s="75">
        <v>39447</v>
      </c>
      <c r="L729" s="7">
        <f>SUMIF('LCA Data'!$B$2:$B$169,"="&amp;anneks[[#This Row],[LCA Category]],'LCA Data'!$F$2:$F$169)</f>
        <v>0</v>
      </c>
      <c r="M729" s="49">
        <f>anneks[[#This Row],[kg-CO2 Eqv. per kg]]*anneks[[#This Row],[Eff. Mass (kg)]]</f>
        <v>0</v>
      </c>
    </row>
    <row r="730" spans="1:13">
      <c r="A730" s="10">
        <v>38050</v>
      </c>
      <c r="B730" s="24" t="s">
        <v>1545</v>
      </c>
      <c r="C730" s="22"/>
      <c r="D730" s="22"/>
      <c r="E730" s="78">
        <v>18</v>
      </c>
      <c r="F730" s="31" t="s">
        <v>639</v>
      </c>
      <c r="G730" s="156">
        <v>0.42499999999999999</v>
      </c>
      <c r="H730" s="66">
        <f>anneks[[#This Row],[Count]]*anneks[[#This Row],[Conv. Fact.]]</f>
        <v>7.6499999999999995</v>
      </c>
      <c r="I730" s="117">
        <v>94.8</v>
      </c>
      <c r="J730" s="75">
        <v>39083</v>
      </c>
      <c r="K730" s="75">
        <v>39447</v>
      </c>
      <c r="L730" s="7">
        <f>SUMIF('LCA Data'!$B$2:$B$169,"="&amp;anneks[[#This Row],[LCA Category]],'LCA Data'!$F$2:$F$169)</f>
        <v>0</v>
      </c>
      <c r="M730" s="79">
        <f>anneks[[#This Row],[kg-CO2 Eqv. per kg]]*anneks[[#This Row],[Eff. Mass (kg)]]</f>
        <v>0</v>
      </c>
    </row>
    <row r="731" spans="1:13">
      <c r="A731" s="10">
        <v>53269</v>
      </c>
      <c r="B731" s="24" t="s">
        <v>1589</v>
      </c>
      <c r="C731" s="22"/>
      <c r="D731" s="22"/>
      <c r="E731" s="78">
        <v>4</v>
      </c>
      <c r="F731" s="31" t="s">
        <v>647</v>
      </c>
      <c r="G731" s="156"/>
      <c r="H731" s="66">
        <f>anneks[[#This Row],[Count]]*anneks[[#This Row],[Conv. Fact.]]</f>
        <v>0</v>
      </c>
      <c r="I731" s="117">
        <v>94.69</v>
      </c>
      <c r="J731" s="75">
        <v>39083</v>
      </c>
      <c r="K731" s="75">
        <v>39447</v>
      </c>
      <c r="L731" s="7">
        <f>SUMIF('LCA Data'!$B$2:$B$169,"="&amp;anneks[[#This Row],[LCA Category]],'LCA Data'!$F$2:$F$169)</f>
        <v>0</v>
      </c>
      <c r="M731" s="79">
        <f>anneks[[#This Row],[kg-CO2 Eqv. per kg]]*anneks[[#This Row],[Eff. Mass (kg)]]</f>
        <v>0</v>
      </c>
    </row>
    <row r="732" spans="1:13">
      <c r="A732" s="10">
        <v>82474</v>
      </c>
      <c r="B732" s="24" t="s">
        <v>1785</v>
      </c>
      <c r="C732" s="22"/>
      <c r="D732" s="22"/>
      <c r="E732" s="78">
        <v>1</v>
      </c>
      <c r="F732" s="31" t="s">
        <v>634</v>
      </c>
      <c r="G732" s="156">
        <v>1.6</v>
      </c>
      <c r="H732" s="66">
        <f>anneks[[#This Row],[Count]]*anneks[[#This Row],[Conv. Fact.]]</f>
        <v>1.6</v>
      </c>
      <c r="I732" s="117">
        <v>94.65</v>
      </c>
      <c r="J732" s="75">
        <v>39083</v>
      </c>
      <c r="K732" s="75">
        <v>39447</v>
      </c>
      <c r="L732" s="7">
        <f>SUMIF('LCA Data'!$B$2:$B$169,"="&amp;anneks[[#This Row],[LCA Category]],'LCA Data'!$F$2:$F$169)</f>
        <v>0</v>
      </c>
      <c r="M732" s="79">
        <f>anneks[[#This Row],[kg-CO2 Eqv. per kg]]*anneks[[#This Row],[Eff. Mass (kg)]]</f>
        <v>0</v>
      </c>
    </row>
    <row r="733" spans="1:13">
      <c r="A733" s="63">
        <v>123.3</v>
      </c>
      <c r="B733" s="46" t="s">
        <v>34</v>
      </c>
      <c r="C733" s="46"/>
      <c r="D733" s="46"/>
      <c r="E733" s="78">
        <v>2</v>
      </c>
      <c r="F733" s="31" t="s">
        <v>652</v>
      </c>
      <c r="G733" s="158">
        <v>1</v>
      </c>
      <c r="H733" s="78">
        <f>anneks[[#This Row],[Count]]*anneks[[#This Row],[Conv. Fact.]]</f>
        <v>2</v>
      </c>
      <c r="I733" s="117">
        <v>94</v>
      </c>
      <c r="J733" s="75">
        <v>39083</v>
      </c>
      <c r="K733" s="75">
        <v>39447</v>
      </c>
      <c r="L733" s="7">
        <f>SUMIF('LCA Data'!$B$2:$B$169,"="&amp;anneks[[#This Row],[LCA Category]],'LCA Data'!$F$2:$F$169)</f>
        <v>0</v>
      </c>
      <c r="M733" s="49">
        <f>anneks[[#This Row],[kg-CO2 Eqv. per kg]]*anneks[[#This Row],[Eff. Mass (kg)]]</f>
        <v>0</v>
      </c>
    </row>
    <row r="734" spans="1:13">
      <c r="A734" s="10">
        <v>75199</v>
      </c>
      <c r="B734" s="24" t="s">
        <v>1747</v>
      </c>
      <c r="C734" s="22"/>
      <c r="D734" s="22"/>
      <c r="E734" s="78">
        <v>2</v>
      </c>
      <c r="F734" s="31" t="s">
        <v>643</v>
      </c>
      <c r="G734" s="156">
        <v>5</v>
      </c>
      <c r="H734" s="66">
        <f>anneks[[#This Row],[Count]]*anneks[[#This Row],[Conv. Fact.]]</f>
        <v>10</v>
      </c>
      <c r="I734" s="117">
        <v>93.92</v>
      </c>
      <c r="J734" s="75">
        <v>39083</v>
      </c>
      <c r="K734" s="75">
        <v>39447</v>
      </c>
      <c r="L734" s="7">
        <f>SUMIF('LCA Data'!$B$2:$B$169,"="&amp;anneks[[#This Row],[LCA Category]],'LCA Data'!$F$2:$F$169)</f>
        <v>0</v>
      </c>
      <c r="M734" s="79">
        <f>anneks[[#This Row],[kg-CO2 Eqv. per kg]]*anneks[[#This Row],[Eff. Mass (kg)]]</f>
        <v>0</v>
      </c>
    </row>
    <row r="735" spans="1:13">
      <c r="A735" s="10">
        <v>20422</v>
      </c>
      <c r="B735" s="24" t="s">
        <v>1485</v>
      </c>
      <c r="C735" s="22"/>
      <c r="D735" s="22"/>
      <c r="E735" s="78">
        <v>4</v>
      </c>
      <c r="F735" s="31" t="s">
        <v>636</v>
      </c>
      <c r="G735" s="156">
        <v>0.2</v>
      </c>
      <c r="H735" s="66">
        <f>anneks[[#This Row],[Count]]*anneks[[#This Row],[Conv. Fact.]]</f>
        <v>0.8</v>
      </c>
      <c r="I735" s="117">
        <v>93.5</v>
      </c>
      <c r="J735" s="75">
        <v>39083</v>
      </c>
      <c r="K735" s="75">
        <v>39447</v>
      </c>
      <c r="L735" s="7">
        <f>SUMIF('LCA Data'!$B$2:$B$169,"="&amp;anneks[[#This Row],[LCA Category]],'LCA Data'!$F$2:$F$169)</f>
        <v>0</v>
      </c>
      <c r="M735" s="79">
        <f>anneks[[#This Row],[kg-CO2 Eqv. per kg]]*anneks[[#This Row],[Eff. Mass (kg)]]</f>
        <v>0</v>
      </c>
    </row>
    <row r="736" spans="1:13">
      <c r="A736" s="22">
        <v>7570</v>
      </c>
      <c r="B736" s="24" t="s">
        <v>902</v>
      </c>
      <c r="C736" s="22"/>
      <c r="D736" s="22"/>
      <c r="E736" s="104">
        <v>2</v>
      </c>
      <c r="F736" s="27" t="s">
        <v>637</v>
      </c>
      <c r="G736" s="156">
        <v>1</v>
      </c>
      <c r="H736" s="66">
        <f>anneks[[#This Row],[Count]]*anneks[[#This Row],[Conv. Fact.]]</f>
        <v>2</v>
      </c>
      <c r="I736" s="116">
        <v>93</v>
      </c>
      <c r="J736" s="75">
        <v>39083</v>
      </c>
      <c r="K736" s="75">
        <v>39447</v>
      </c>
      <c r="L736" s="7">
        <f>SUMIF('LCA Data'!$B$2:$B$169,"="&amp;anneks[[#This Row],[LCA Category]],'LCA Data'!$F$2:$F$169)</f>
        <v>0</v>
      </c>
      <c r="M736" s="79">
        <f>anneks[[#This Row],[kg-CO2 Eqv. per kg]]*anneks[[#This Row],[Eff. Mass (kg)]]</f>
        <v>0</v>
      </c>
    </row>
    <row r="737" spans="1:13">
      <c r="A737" s="22">
        <v>9240</v>
      </c>
      <c r="B737" s="24" t="s">
        <v>846</v>
      </c>
      <c r="C737" s="22"/>
      <c r="D737" s="22"/>
      <c r="E737" s="104">
        <v>1</v>
      </c>
      <c r="F737" s="27" t="s">
        <v>637</v>
      </c>
      <c r="G737" s="156">
        <v>1</v>
      </c>
      <c r="H737" s="66">
        <f>anneks[[#This Row],[Count]]*anneks[[#This Row],[Conv. Fact.]]</f>
        <v>1</v>
      </c>
      <c r="I737" s="116">
        <v>92.75</v>
      </c>
      <c r="J737" s="75">
        <v>39083</v>
      </c>
      <c r="K737" s="75">
        <v>39447</v>
      </c>
      <c r="L737" s="7">
        <f>SUMIF('LCA Data'!$B$2:$B$169,"="&amp;anneks[[#This Row],[LCA Category]],'LCA Data'!$F$2:$F$169)</f>
        <v>0</v>
      </c>
      <c r="M737" s="79">
        <f>anneks[[#This Row],[kg-CO2 Eqv. per kg]]*anneks[[#This Row],[Eff. Mass (kg)]]</f>
        <v>0</v>
      </c>
    </row>
    <row r="738" spans="1:13">
      <c r="A738" s="10">
        <v>64188</v>
      </c>
      <c r="B738" s="24" t="s">
        <v>1664</v>
      </c>
      <c r="C738" s="22"/>
      <c r="D738" s="22"/>
      <c r="E738" s="78">
        <v>1</v>
      </c>
      <c r="F738" s="31" t="s">
        <v>638</v>
      </c>
      <c r="G738" s="156">
        <v>1.5</v>
      </c>
      <c r="H738" s="66">
        <f>anneks[[#This Row],[Count]]*anneks[[#This Row],[Conv. Fact.]]</f>
        <v>1.5</v>
      </c>
      <c r="I738" s="117">
        <v>91.8</v>
      </c>
      <c r="J738" s="75">
        <v>39083</v>
      </c>
      <c r="K738" s="75">
        <v>39447</v>
      </c>
      <c r="L738" s="7">
        <f>SUMIF('LCA Data'!$B$2:$B$169,"="&amp;anneks[[#This Row],[LCA Category]],'LCA Data'!$F$2:$F$169)</f>
        <v>0</v>
      </c>
      <c r="M738" s="79">
        <f>anneks[[#This Row],[kg-CO2 Eqv. per kg]]*anneks[[#This Row],[Eff. Mass (kg)]]</f>
        <v>0</v>
      </c>
    </row>
    <row r="739" spans="1:13">
      <c r="A739" s="10">
        <v>14315</v>
      </c>
      <c r="B739" s="24" t="s">
        <v>1451</v>
      </c>
      <c r="C739" s="22"/>
      <c r="D739" s="22"/>
      <c r="E739" s="78">
        <v>1</v>
      </c>
      <c r="F739" s="31" t="s">
        <v>633</v>
      </c>
      <c r="G739" s="156">
        <v>0.9</v>
      </c>
      <c r="H739" s="66">
        <f>anneks[[#This Row],[Count]]*anneks[[#This Row],[Conv. Fact.]]</f>
        <v>0.9</v>
      </c>
      <c r="I739" s="117">
        <v>91.63</v>
      </c>
      <c r="J739" s="75">
        <v>39083</v>
      </c>
      <c r="K739" s="75">
        <v>39447</v>
      </c>
      <c r="L739" s="7">
        <f>SUMIF('LCA Data'!$B$2:$B$169,"="&amp;anneks[[#This Row],[LCA Category]],'LCA Data'!$F$2:$F$169)</f>
        <v>0</v>
      </c>
      <c r="M739" s="79">
        <f>anneks[[#This Row],[kg-CO2 Eqv. per kg]]*anneks[[#This Row],[Eff. Mass (kg)]]</f>
        <v>0</v>
      </c>
    </row>
    <row r="740" spans="1:13">
      <c r="A740" s="10">
        <v>53107</v>
      </c>
      <c r="B740" s="24" t="s">
        <v>1582</v>
      </c>
      <c r="C740" s="22"/>
      <c r="D740" s="22"/>
      <c r="E740" s="78">
        <v>4</v>
      </c>
      <c r="F740" s="31" t="s">
        <v>647</v>
      </c>
      <c r="G740" s="156"/>
      <c r="H740" s="66">
        <f>anneks[[#This Row],[Count]]*anneks[[#This Row],[Conv. Fact.]]</f>
        <v>0</v>
      </c>
      <c r="I740" s="117">
        <v>91.46</v>
      </c>
      <c r="J740" s="75">
        <v>39083</v>
      </c>
      <c r="K740" s="75">
        <v>39447</v>
      </c>
      <c r="L740" s="7">
        <f>SUMIF('LCA Data'!$B$2:$B$169,"="&amp;anneks[[#This Row],[LCA Category]],'LCA Data'!$F$2:$F$169)</f>
        <v>0</v>
      </c>
      <c r="M740" s="79">
        <f>anneks[[#This Row],[kg-CO2 Eqv. per kg]]*anneks[[#This Row],[Eff. Mass (kg)]]</f>
        <v>0</v>
      </c>
    </row>
    <row r="741" spans="1:13">
      <c r="A741" s="10">
        <v>14201</v>
      </c>
      <c r="B741" s="24" t="s">
        <v>1449</v>
      </c>
      <c r="C741" s="22"/>
      <c r="D741" s="22"/>
      <c r="E741" s="78">
        <v>3</v>
      </c>
      <c r="F741" s="31" t="s">
        <v>632</v>
      </c>
      <c r="G741" s="156">
        <v>0.5</v>
      </c>
      <c r="H741" s="66">
        <f>anneks[[#This Row],[Count]]*anneks[[#This Row],[Conv. Fact.]]</f>
        <v>1.5</v>
      </c>
      <c r="I741" s="117">
        <v>91.03</v>
      </c>
      <c r="J741" s="75">
        <v>39083</v>
      </c>
      <c r="K741" s="75">
        <v>39447</v>
      </c>
      <c r="L741" s="7">
        <f>SUMIF('LCA Data'!$B$2:$B$169,"="&amp;anneks[[#This Row],[LCA Category]],'LCA Data'!$F$2:$F$169)</f>
        <v>0</v>
      </c>
      <c r="M741" s="79">
        <f>anneks[[#This Row],[kg-CO2 Eqv. per kg]]*anneks[[#This Row],[Eff. Mass (kg)]]</f>
        <v>0</v>
      </c>
    </row>
    <row r="742" spans="1:13">
      <c r="A742" s="63">
        <v>192.2</v>
      </c>
      <c r="B742" s="46" t="s">
        <v>683</v>
      </c>
      <c r="C742" s="46"/>
      <c r="D742" s="46"/>
      <c r="E742" s="78">
        <v>5</v>
      </c>
      <c r="F742" s="31" t="s">
        <v>651</v>
      </c>
      <c r="G742" s="158"/>
      <c r="H742" s="78">
        <f>anneks[[#This Row],[Count]]*anneks[[#This Row],[Conv. Fact.]]</f>
        <v>0</v>
      </c>
      <c r="I742" s="117">
        <v>90</v>
      </c>
      <c r="J742" s="75">
        <v>39083</v>
      </c>
      <c r="K742" s="75">
        <v>39447</v>
      </c>
      <c r="L742" s="7">
        <f>SUMIF('LCA Data'!$B$2:$B$169,"="&amp;anneks[[#This Row],[LCA Category]],'LCA Data'!$F$2:$F$169)</f>
        <v>0</v>
      </c>
      <c r="M742" s="49">
        <f>anneks[[#This Row],[kg-CO2 Eqv. per kg]]*anneks[[#This Row],[Eff. Mass (kg)]]</f>
        <v>0</v>
      </c>
    </row>
    <row r="743" spans="1:13">
      <c r="A743" s="63">
        <v>33.1</v>
      </c>
      <c r="B743" s="46" t="s">
        <v>99</v>
      </c>
      <c r="C743" s="46"/>
      <c r="D743" s="46"/>
      <c r="E743" s="78">
        <v>1</v>
      </c>
      <c r="F743" s="31" t="s">
        <v>661</v>
      </c>
      <c r="G743" s="158"/>
      <c r="H743" s="78">
        <f>anneks[[#This Row],[Count]]*anneks[[#This Row],[Conv. Fact.]]</f>
        <v>0</v>
      </c>
      <c r="I743" s="117">
        <v>90</v>
      </c>
      <c r="J743" s="75">
        <v>39083</v>
      </c>
      <c r="K743" s="75">
        <v>39447</v>
      </c>
      <c r="L743" s="7">
        <f>SUMIF('LCA Data'!$B$2:$B$169,"="&amp;anneks[[#This Row],[LCA Category]],'LCA Data'!$F$2:$F$169)</f>
        <v>0</v>
      </c>
      <c r="M743" s="49">
        <f>anneks[[#This Row],[kg-CO2 Eqv. per kg]]*anneks[[#This Row],[Eff. Mass (kg)]]</f>
        <v>0</v>
      </c>
    </row>
    <row r="744" spans="1:13">
      <c r="A744" s="63">
        <v>50.2</v>
      </c>
      <c r="B744" s="46" t="s">
        <v>119</v>
      </c>
      <c r="C744" s="46"/>
      <c r="D744" s="46"/>
      <c r="E744" s="78">
        <v>15</v>
      </c>
      <c r="F744" s="31" t="s">
        <v>655</v>
      </c>
      <c r="G744" s="158"/>
      <c r="H744" s="78">
        <f>anneks[[#This Row],[Count]]*anneks[[#This Row],[Conv. Fact.]]</f>
        <v>0</v>
      </c>
      <c r="I744" s="117">
        <v>90</v>
      </c>
      <c r="J744" s="75">
        <v>39083</v>
      </c>
      <c r="K744" s="75">
        <v>39447</v>
      </c>
      <c r="L744" s="7">
        <f>SUMIF('LCA Data'!$B$2:$B$169,"="&amp;anneks[[#This Row],[LCA Category]],'LCA Data'!$F$2:$F$169)</f>
        <v>0</v>
      </c>
      <c r="M744" s="49">
        <f>anneks[[#This Row],[kg-CO2 Eqv. per kg]]*anneks[[#This Row],[Eff. Mass (kg)]]</f>
        <v>0</v>
      </c>
    </row>
    <row r="745" spans="1:13">
      <c r="A745" s="10">
        <v>90782</v>
      </c>
      <c r="B745" s="24" t="s">
        <v>1821</v>
      </c>
      <c r="C745" s="22"/>
      <c r="D745" s="22"/>
      <c r="E745" s="78">
        <v>3</v>
      </c>
      <c r="F745" s="31" t="s">
        <v>640</v>
      </c>
      <c r="G745" s="156">
        <v>0.5</v>
      </c>
      <c r="H745" s="66">
        <f>anneks[[#This Row],[Count]]*anneks[[#This Row],[Conv. Fact.]]</f>
        <v>1.5</v>
      </c>
      <c r="I745" s="117">
        <v>89.12</v>
      </c>
      <c r="J745" s="75">
        <v>39083</v>
      </c>
      <c r="K745" s="75">
        <v>39447</v>
      </c>
      <c r="L745" s="7">
        <f>SUMIF('LCA Data'!$B$2:$B$169,"="&amp;anneks[[#This Row],[LCA Category]],'LCA Data'!$F$2:$F$169)</f>
        <v>0</v>
      </c>
      <c r="M745" s="79">
        <f>anneks[[#This Row],[kg-CO2 Eqv. per kg]]*anneks[[#This Row],[Eff. Mass (kg)]]</f>
        <v>0</v>
      </c>
    </row>
    <row r="746" spans="1:13">
      <c r="A746" s="10">
        <v>57240</v>
      </c>
      <c r="B746" s="24" t="s">
        <v>1621</v>
      </c>
      <c r="C746" s="22"/>
      <c r="D746" s="22"/>
      <c r="E746" s="78">
        <v>2</v>
      </c>
      <c r="F746" s="31" t="s">
        <v>639</v>
      </c>
      <c r="G746" s="156">
        <v>0.45</v>
      </c>
      <c r="H746" s="66">
        <f>anneks[[#This Row],[Count]]*anneks[[#This Row],[Conv. Fact.]]</f>
        <v>0.9</v>
      </c>
      <c r="I746" s="117">
        <v>88.57</v>
      </c>
      <c r="J746" s="75">
        <v>39083</v>
      </c>
      <c r="K746" s="75">
        <v>39447</v>
      </c>
      <c r="L746" s="7">
        <f>SUMIF('LCA Data'!$B$2:$B$169,"="&amp;anneks[[#This Row],[LCA Category]],'LCA Data'!$F$2:$F$169)</f>
        <v>0</v>
      </c>
      <c r="M746" s="79">
        <f>anneks[[#This Row],[kg-CO2 Eqv. per kg]]*anneks[[#This Row],[Eff. Mass (kg)]]</f>
        <v>0</v>
      </c>
    </row>
    <row r="747" spans="1:13">
      <c r="A747" s="10">
        <v>91013</v>
      </c>
      <c r="B747" s="24" t="s">
        <v>1830</v>
      </c>
      <c r="C747" s="22"/>
      <c r="D747" s="22"/>
      <c r="E747" s="78">
        <v>2</v>
      </c>
      <c r="F747" s="31" t="s">
        <v>643</v>
      </c>
      <c r="G747" s="156">
        <v>2.5</v>
      </c>
      <c r="H747" s="66">
        <f>anneks[[#This Row],[Count]]*anneks[[#This Row],[Conv. Fact.]]</f>
        <v>5</v>
      </c>
      <c r="I747" s="117">
        <v>87.63</v>
      </c>
      <c r="J747" s="75">
        <v>39083</v>
      </c>
      <c r="K747" s="75">
        <v>39447</v>
      </c>
      <c r="L747" s="7">
        <f>SUMIF('LCA Data'!$B$2:$B$169,"="&amp;anneks[[#This Row],[LCA Category]],'LCA Data'!$F$2:$F$169)</f>
        <v>0</v>
      </c>
      <c r="M747" s="79">
        <f>anneks[[#This Row],[kg-CO2 Eqv. per kg]]*anneks[[#This Row],[Eff. Mass (kg)]]</f>
        <v>0</v>
      </c>
    </row>
    <row r="748" spans="1:13">
      <c r="A748" s="10">
        <v>64237</v>
      </c>
      <c r="B748" s="24" t="s">
        <v>1669</v>
      </c>
      <c r="C748" s="22"/>
      <c r="D748" s="22"/>
      <c r="E748" s="78">
        <v>4</v>
      </c>
      <c r="F748" s="31" t="s">
        <v>634</v>
      </c>
      <c r="G748" s="156">
        <v>0.5</v>
      </c>
      <c r="H748" s="66">
        <f>anneks[[#This Row],[Count]]*anneks[[#This Row],[Conv. Fact.]]</f>
        <v>2</v>
      </c>
      <c r="I748" s="117">
        <v>87.55</v>
      </c>
      <c r="J748" s="75">
        <v>39083</v>
      </c>
      <c r="K748" s="75">
        <v>39447</v>
      </c>
      <c r="L748" s="7">
        <f>SUMIF('LCA Data'!$B$2:$B$169,"="&amp;anneks[[#This Row],[LCA Category]],'LCA Data'!$F$2:$F$169)</f>
        <v>0</v>
      </c>
      <c r="M748" s="79">
        <f>anneks[[#This Row],[kg-CO2 Eqv. per kg]]*anneks[[#This Row],[Eff. Mass (kg)]]</f>
        <v>0</v>
      </c>
    </row>
    <row r="749" spans="1:13">
      <c r="A749" s="10">
        <v>24440</v>
      </c>
      <c r="B749" s="24" t="s">
        <v>1492</v>
      </c>
      <c r="C749" s="22"/>
      <c r="D749" s="22"/>
      <c r="E749" s="78">
        <v>1</v>
      </c>
      <c r="F749" s="31" t="s">
        <v>644</v>
      </c>
      <c r="G749" s="156"/>
      <c r="H749" s="66">
        <f>anneks[[#This Row],[Count]]*anneks[[#This Row],[Conv. Fact.]]</f>
        <v>0</v>
      </c>
      <c r="I749" s="117">
        <v>87.5</v>
      </c>
      <c r="J749" s="75">
        <v>39083</v>
      </c>
      <c r="K749" s="75">
        <v>39447</v>
      </c>
      <c r="L749" s="7">
        <f>SUMIF('LCA Data'!$B$2:$B$169,"="&amp;anneks[[#This Row],[LCA Category]],'LCA Data'!$F$2:$F$169)</f>
        <v>0</v>
      </c>
      <c r="M749" s="79">
        <f>anneks[[#This Row],[kg-CO2 Eqv. per kg]]*anneks[[#This Row],[Eff. Mass (kg)]]</f>
        <v>0</v>
      </c>
    </row>
    <row r="750" spans="1:13">
      <c r="A750" s="10">
        <v>10485</v>
      </c>
      <c r="B750" s="24" t="s">
        <v>1415</v>
      </c>
      <c r="C750" s="22"/>
      <c r="D750" s="22"/>
      <c r="E750" s="78">
        <v>2</v>
      </c>
      <c r="F750" s="31" t="s">
        <v>632</v>
      </c>
      <c r="G750" s="156">
        <v>1</v>
      </c>
      <c r="H750" s="66">
        <f>anneks[[#This Row],[Count]]*anneks[[#This Row],[Conv. Fact.]]</f>
        <v>2</v>
      </c>
      <c r="I750" s="117">
        <v>87.12</v>
      </c>
      <c r="J750" s="75">
        <v>39083</v>
      </c>
      <c r="K750" s="75">
        <v>39447</v>
      </c>
      <c r="L750" s="7">
        <f>SUMIF('LCA Data'!$B$2:$B$169,"="&amp;anneks[[#This Row],[LCA Category]],'LCA Data'!$F$2:$F$169)</f>
        <v>0</v>
      </c>
      <c r="M750" s="79">
        <f>anneks[[#This Row],[kg-CO2 Eqv. per kg]]*anneks[[#This Row],[Eff. Mass (kg)]]</f>
        <v>0</v>
      </c>
    </row>
    <row r="751" spans="1:13">
      <c r="A751" s="22">
        <v>3137</v>
      </c>
      <c r="B751" s="24" t="s">
        <v>913</v>
      </c>
      <c r="C751" s="22"/>
      <c r="D751" s="22"/>
      <c r="E751" s="104">
        <v>1</v>
      </c>
      <c r="F751" s="27" t="s">
        <v>633</v>
      </c>
      <c r="G751" s="156">
        <v>0.9</v>
      </c>
      <c r="H751" s="66">
        <f>anneks[[#This Row],[Count]]*anneks[[#This Row],[Conv. Fact.]]</f>
        <v>0.9</v>
      </c>
      <c r="I751" s="116">
        <v>86.5</v>
      </c>
      <c r="J751" s="75">
        <v>39083</v>
      </c>
      <c r="K751" s="75">
        <v>39447</v>
      </c>
      <c r="L751" s="7">
        <f>SUMIF('LCA Data'!$B$2:$B$169,"="&amp;anneks[[#This Row],[LCA Category]],'LCA Data'!$F$2:$F$169)</f>
        <v>0</v>
      </c>
      <c r="M751" s="79">
        <f>anneks[[#This Row],[kg-CO2 Eqv. per kg]]*anneks[[#This Row],[Eff. Mass (kg)]]</f>
        <v>0</v>
      </c>
    </row>
    <row r="752" spans="1:13">
      <c r="A752" s="22">
        <v>27210</v>
      </c>
      <c r="B752" s="24" t="s">
        <v>923</v>
      </c>
      <c r="C752" s="22"/>
      <c r="D752" s="22"/>
      <c r="E752" s="104">
        <v>1</v>
      </c>
      <c r="F752" s="27" t="s">
        <v>639</v>
      </c>
      <c r="G752" s="156">
        <v>1.1000000000000001</v>
      </c>
      <c r="H752" s="66">
        <f>anneks[[#This Row],[Count]]*anneks[[#This Row],[Conv. Fact.]]</f>
        <v>1.1000000000000001</v>
      </c>
      <c r="I752" s="116">
        <v>85.57</v>
      </c>
      <c r="J752" s="75">
        <v>39083</v>
      </c>
      <c r="K752" s="75">
        <v>39447</v>
      </c>
      <c r="L752" s="7">
        <f>SUMIF('LCA Data'!$B$2:$B$169,"="&amp;anneks[[#This Row],[LCA Category]],'LCA Data'!$F$2:$F$169)</f>
        <v>0</v>
      </c>
      <c r="M752" s="79">
        <f>anneks[[#This Row],[kg-CO2 Eqv. per kg]]*anneks[[#This Row],[Eff. Mass (kg)]]</f>
        <v>0</v>
      </c>
    </row>
    <row r="753" spans="1:13">
      <c r="A753" s="10">
        <v>33126</v>
      </c>
      <c r="B753" s="24" t="s">
        <v>1519</v>
      </c>
      <c r="C753" s="22"/>
      <c r="D753" s="22"/>
      <c r="E753" s="78">
        <v>18</v>
      </c>
      <c r="F753" s="31" t="s">
        <v>639</v>
      </c>
      <c r="G753" s="156">
        <v>0.4</v>
      </c>
      <c r="H753" s="66">
        <f>anneks[[#This Row],[Count]]*anneks[[#This Row],[Conv. Fact.]]</f>
        <v>7.2</v>
      </c>
      <c r="I753" s="117">
        <v>84.75</v>
      </c>
      <c r="J753" s="75">
        <v>39083</v>
      </c>
      <c r="K753" s="75">
        <v>39447</v>
      </c>
      <c r="L753" s="7">
        <f>SUMIF('LCA Data'!$B$2:$B$169,"="&amp;anneks[[#This Row],[LCA Category]],'LCA Data'!$F$2:$F$169)</f>
        <v>0</v>
      </c>
      <c r="M753" s="79">
        <f>anneks[[#This Row],[kg-CO2 Eqv. per kg]]*anneks[[#This Row],[Eff. Mass (kg)]]</f>
        <v>0</v>
      </c>
    </row>
    <row r="754" spans="1:13">
      <c r="A754" s="10">
        <v>96016</v>
      </c>
      <c r="B754" s="24" t="s">
        <v>1938</v>
      </c>
      <c r="C754" s="22"/>
      <c r="D754" s="22"/>
      <c r="E754" s="78">
        <v>1</v>
      </c>
      <c r="F754" s="31" t="s">
        <v>638</v>
      </c>
      <c r="G754" s="156">
        <v>4</v>
      </c>
      <c r="H754" s="66">
        <f>anneks[[#This Row],[Count]]*anneks[[#This Row],[Conv. Fact.]]</f>
        <v>4</v>
      </c>
      <c r="I754" s="117">
        <v>84.15</v>
      </c>
      <c r="J754" s="75">
        <v>39083</v>
      </c>
      <c r="K754" s="75">
        <v>39447</v>
      </c>
      <c r="L754" s="7">
        <f>SUMIF('LCA Data'!$B$2:$B$169,"="&amp;anneks[[#This Row],[LCA Category]],'LCA Data'!$F$2:$F$169)</f>
        <v>0</v>
      </c>
      <c r="M754" s="79">
        <f>anneks[[#This Row],[kg-CO2 Eqv. per kg]]*anneks[[#This Row],[Eff. Mass (kg)]]</f>
        <v>0</v>
      </c>
    </row>
    <row r="755" spans="1:13">
      <c r="A755" s="10">
        <v>53020</v>
      </c>
      <c r="B755" s="24" t="s">
        <v>1571</v>
      </c>
      <c r="C755" s="22"/>
      <c r="D755" s="22"/>
      <c r="E755" s="78">
        <v>6</v>
      </c>
      <c r="F755" s="31" t="s">
        <v>647</v>
      </c>
      <c r="G755" s="156">
        <v>0.255</v>
      </c>
      <c r="H755" s="66">
        <f>anneks[[#This Row],[Count]]*anneks[[#This Row],[Conv. Fact.]]</f>
        <v>1.53</v>
      </c>
      <c r="I755" s="117">
        <v>83.64</v>
      </c>
      <c r="J755" s="75">
        <v>39083</v>
      </c>
      <c r="K755" s="75">
        <v>39447</v>
      </c>
      <c r="L755" s="7">
        <f>SUMIF('LCA Data'!$B$2:$B$169,"="&amp;anneks[[#This Row],[LCA Category]],'LCA Data'!$F$2:$F$169)</f>
        <v>0</v>
      </c>
      <c r="M755" s="79">
        <f>anneks[[#This Row],[kg-CO2 Eqv. per kg]]*anneks[[#This Row],[Eff. Mass (kg)]]</f>
        <v>0</v>
      </c>
    </row>
    <row r="756" spans="1:13">
      <c r="A756" s="10">
        <v>19419</v>
      </c>
      <c r="B756" s="24" t="s">
        <v>1482</v>
      </c>
      <c r="C756" s="22"/>
      <c r="D756" s="22"/>
      <c r="E756" s="78">
        <v>3</v>
      </c>
      <c r="F756" s="31" t="s">
        <v>639</v>
      </c>
      <c r="G756" s="156">
        <v>4.2</v>
      </c>
      <c r="H756" s="66">
        <f>anneks[[#This Row],[Count]]*anneks[[#This Row],[Conv. Fact.]]</f>
        <v>12.600000000000001</v>
      </c>
      <c r="I756" s="117">
        <v>83.38</v>
      </c>
      <c r="J756" s="75">
        <v>39083</v>
      </c>
      <c r="K756" s="75">
        <v>39447</v>
      </c>
      <c r="L756" s="7">
        <f>SUMIF('LCA Data'!$B$2:$B$169,"="&amp;anneks[[#This Row],[LCA Category]],'LCA Data'!$F$2:$F$169)</f>
        <v>0</v>
      </c>
      <c r="M756" s="79">
        <f>anneks[[#This Row],[kg-CO2 Eqv. per kg]]*anneks[[#This Row],[Eff. Mass (kg)]]</f>
        <v>0</v>
      </c>
    </row>
    <row r="757" spans="1:13">
      <c r="A757" s="10">
        <v>20130</v>
      </c>
      <c r="B757" s="24" t="s">
        <v>1483</v>
      </c>
      <c r="C757" s="22"/>
      <c r="D757" s="22"/>
      <c r="E757" s="78">
        <v>1</v>
      </c>
      <c r="F757" s="31" t="s">
        <v>636</v>
      </c>
      <c r="G757" s="156">
        <v>1</v>
      </c>
      <c r="H757" s="66">
        <f>anneks[[#This Row],[Count]]*anneks[[#This Row],[Conv. Fact.]]</f>
        <v>1</v>
      </c>
      <c r="I757" s="117">
        <v>83.3</v>
      </c>
      <c r="J757" s="75">
        <v>39083</v>
      </c>
      <c r="K757" s="75">
        <v>39447</v>
      </c>
      <c r="L757" s="7">
        <f>SUMIF('LCA Data'!$B$2:$B$169,"="&amp;anneks[[#This Row],[LCA Category]],'LCA Data'!$F$2:$F$169)</f>
        <v>0</v>
      </c>
      <c r="M757" s="79">
        <f>anneks[[#This Row],[kg-CO2 Eqv. per kg]]*anneks[[#This Row],[Eff. Mass (kg)]]</f>
        <v>0</v>
      </c>
    </row>
    <row r="758" spans="1:13">
      <c r="A758" s="22">
        <v>3040</v>
      </c>
      <c r="B758" s="22" t="s">
        <v>186</v>
      </c>
      <c r="C758" s="22"/>
      <c r="D758" s="22"/>
      <c r="E758" s="66">
        <v>2</v>
      </c>
      <c r="F758" s="65" t="s">
        <v>667</v>
      </c>
      <c r="G758" s="156"/>
      <c r="H758" s="66">
        <f>anneks[[#This Row],[Count]]*anneks[[#This Row],[Conv. Fact.]]</f>
        <v>0</v>
      </c>
      <c r="I758" s="120">
        <v>82</v>
      </c>
      <c r="J758" s="75">
        <v>39083</v>
      </c>
      <c r="K758" s="75">
        <v>39447</v>
      </c>
      <c r="L758" s="7">
        <f>SUMIF('LCA Data'!$B$2:$B$169,"="&amp;anneks[[#This Row],[LCA Category]],'LCA Data'!$F$2:$F$169)</f>
        <v>0</v>
      </c>
      <c r="M758" s="79">
        <f>anneks[[#This Row],[kg-CO2 Eqv. per kg]]*anneks[[#This Row],[Eff. Mass (kg)]]</f>
        <v>0</v>
      </c>
    </row>
    <row r="759" spans="1:13">
      <c r="A759" s="10">
        <v>12040</v>
      </c>
      <c r="B759" s="24" t="s">
        <v>1419</v>
      </c>
      <c r="C759" s="22"/>
      <c r="D759" s="22"/>
      <c r="E759" s="78">
        <v>1</v>
      </c>
      <c r="F759" s="31" t="s">
        <v>633</v>
      </c>
      <c r="G759" s="156">
        <v>4</v>
      </c>
      <c r="H759" s="66">
        <f>anneks[[#This Row],[Count]]*anneks[[#This Row],[Conv. Fact.]]</f>
        <v>4</v>
      </c>
      <c r="I759" s="117">
        <v>81.680000000000007</v>
      </c>
      <c r="J759" s="75">
        <v>39083</v>
      </c>
      <c r="K759" s="75">
        <v>39447</v>
      </c>
      <c r="L759" s="7">
        <f>SUMIF('LCA Data'!$B$2:$B$169,"="&amp;anneks[[#This Row],[LCA Category]],'LCA Data'!$F$2:$F$169)</f>
        <v>0</v>
      </c>
      <c r="M759" s="79">
        <f>anneks[[#This Row],[kg-CO2 Eqv. per kg]]*anneks[[#This Row],[Eff. Mass (kg)]]</f>
        <v>0</v>
      </c>
    </row>
    <row r="760" spans="1:13">
      <c r="A760" s="10" t="s">
        <v>1406</v>
      </c>
      <c r="B760" s="24" t="s">
        <v>2001</v>
      </c>
      <c r="C760" s="22"/>
      <c r="D760" s="22"/>
      <c r="E760" s="78">
        <v>1</v>
      </c>
      <c r="F760" s="31" t="s">
        <v>638</v>
      </c>
      <c r="G760" s="156">
        <v>1.4</v>
      </c>
      <c r="H760" s="66">
        <f>anneks[[#This Row],[Count]]*anneks[[#This Row],[Conv. Fact.]]</f>
        <v>1.4</v>
      </c>
      <c r="I760" s="117">
        <v>81.5</v>
      </c>
      <c r="J760" s="75">
        <v>39083</v>
      </c>
      <c r="K760" s="75">
        <v>39447</v>
      </c>
      <c r="L760" s="7">
        <f>SUMIF('LCA Data'!$B$2:$B$169,"="&amp;anneks[[#This Row],[LCA Category]],'LCA Data'!$F$2:$F$169)</f>
        <v>0</v>
      </c>
      <c r="M760" s="79">
        <f>anneks[[#This Row],[kg-CO2 Eqv. per kg]]*anneks[[#This Row],[Eff. Mass (kg)]]</f>
        <v>0</v>
      </c>
    </row>
    <row r="761" spans="1:13">
      <c r="A761" s="10">
        <v>36433</v>
      </c>
      <c r="B761" s="24" t="s">
        <v>1543</v>
      </c>
      <c r="C761" s="22"/>
      <c r="D761" s="22"/>
      <c r="E761" s="78">
        <v>24</v>
      </c>
      <c r="F761" s="31" t="s">
        <v>639</v>
      </c>
      <c r="G761" s="156">
        <v>0.42499999999999999</v>
      </c>
      <c r="H761" s="66">
        <f>anneks[[#This Row],[Count]]*anneks[[#This Row],[Conv. Fact.]]</f>
        <v>10.199999999999999</v>
      </c>
      <c r="I761" s="117">
        <v>81.400000000000006</v>
      </c>
      <c r="J761" s="75">
        <v>39083</v>
      </c>
      <c r="K761" s="75">
        <v>39447</v>
      </c>
      <c r="L761" s="7">
        <f>SUMIF('LCA Data'!$B$2:$B$169,"="&amp;anneks[[#This Row],[LCA Category]],'LCA Data'!$F$2:$F$169)</f>
        <v>0</v>
      </c>
      <c r="M761" s="79">
        <f>anneks[[#This Row],[kg-CO2 Eqv. per kg]]*anneks[[#This Row],[Eff. Mass (kg)]]</f>
        <v>0</v>
      </c>
    </row>
    <row r="762" spans="1:13">
      <c r="A762" s="10">
        <v>36343</v>
      </c>
      <c r="B762" s="24" t="s">
        <v>1541</v>
      </c>
      <c r="C762" s="22"/>
      <c r="D762" s="22"/>
      <c r="E762" s="78">
        <v>3</v>
      </c>
      <c r="F762" s="31" t="s">
        <v>643</v>
      </c>
      <c r="G762" s="156">
        <v>3</v>
      </c>
      <c r="H762" s="66">
        <f>anneks[[#This Row],[Count]]*anneks[[#This Row],[Conv. Fact.]]</f>
        <v>9</v>
      </c>
      <c r="I762" s="117">
        <v>80.959999999999994</v>
      </c>
      <c r="J762" s="75">
        <v>39083</v>
      </c>
      <c r="K762" s="75">
        <v>39447</v>
      </c>
      <c r="L762" s="7">
        <f>SUMIF('LCA Data'!$B$2:$B$169,"="&amp;anneks[[#This Row],[LCA Category]],'LCA Data'!$F$2:$F$169)</f>
        <v>0</v>
      </c>
      <c r="M762" s="79">
        <f>anneks[[#This Row],[kg-CO2 Eqv. per kg]]*anneks[[#This Row],[Eff. Mass (kg)]]</f>
        <v>0</v>
      </c>
    </row>
    <row r="763" spans="1:13">
      <c r="A763" s="10">
        <v>86634</v>
      </c>
      <c r="B763" s="24" t="s">
        <v>1807</v>
      </c>
      <c r="C763" s="22"/>
      <c r="D763" s="22"/>
      <c r="E763" s="78">
        <v>1</v>
      </c>
      <c r="F763" s="31" t="s">
        <v>639</v>
      </c>
      <c r="G763" s="156">
        <v>0.6</v>
      </c>
      <c r="H763" s="66">
        <f>anneks[[#This Row],[Count]]*anneks[[#This Row],[Conv. Fact.]]</f>
        <v>0.6</v>
      </c>
      <c r="I763" s="117">
        <v>79.22</v>
      </c>
      <c r="J763" s="75">
        <v>39083</v>
      </c>
      <c r="K763" s="75">
        <v>39447</v>
      </c>
      <c r="L763" s="7">
        <f>SUMIF('LCA Data'!$B$2:$B$169,"="&amp;anneks[[#This Row],[LCA Category]],'LCA Data'!$F$2:$F$169)</f>
        <v>0</v>
      </c>
      <c r="M763" s="79">
        <f>anneks[[#This Row],[kg-CO2 Eqv. per kg]]*anneks[[#This Row],[Eff. Mass (kg)]]</f>
        <v>0</v>
      </c>
    </row>
    <row r="764" spans="1:13">
      <c r="A764" s="63" t="s">
        <v>711</v>
      </c>
      <c r="B764" s="46" t="s">
        <v>712</v>
      </c>
      <c r="C764" s="46"/>
      <c r="D764" s="46"/>
      <c r="E764" s="78">
        <v>4</v>
      </c>
      <c r="F764" s="31" t="s">
        <v>652</v>
      </c>
      <c r="G764" s="158">
        <v>1</v>
      </c>
      <c r="H764" s="78">
        <f>anneks[[#This Row],[Count]]*anneks[[#This Row],[Conv. Fact.]]</f>
        <v>4</v>
      </c>
      <c r="I764" s="117">
        <v>79</v>
      </c>
      <c r="J764" s="75">
        <v>39083</v>
      </c>
      <c r="K764" s="75">
        <v>39447</v>
      </c>
      <c r="L764" s="7">
        <f>SUMIF('LCA Data'!$B$2:$B$169,"="&amp;anneks[[#This Row],[LCA Category]],'LCA Data'!$F$2:$F$169)</f>
        <v>0</v>
      </c>
      <c r="M764" s="49">
        <f>anneks[[#This Row],[kg-CO2 Eqv. per kg]]*anneks[[#This Row],[Eff. Mass (kg)]]</f>
        <v>0</v>
      </c>
    </row>
    <row r="765" spans="1:13">
      <c r="A765" s="10">
        <v>96105</v>
      </c>
      <c r="B765" s="24" t="s">
        <v>1943</v>
      </c>
      <c r="C765" s="22"/>
      <c r="D765" s="22"/>
      <c r="E765" s="78">
        <v>1</v>
      </c>
      <c r="F765" s="31" t="s">
        <v>638</v>
      </c>
      <c r="G765" s="156"/>
      <c r="H765" s="66">
        <f>anneks[[#This Row],[Count]]*anneks[[#This Row],[Conv. Fact.]]</f>
        <v>0</v>
      </c>
      <c r="I765" s="117">
        <v>78.88</v>
      </c>
      <c r="J765" s="75">
        <v>39083</v>
      </c>
      <c r="K765" s="75">
        <v>39447</v>
      </c>
      <c r="L765" s="7">
        <f>SUMIF('LCA Data'!$B$2:$B$169,"="&amp;anneks[[#This Row],[LCA Category]],'LCA Data'!$F$2:$F$169)</f>
        <v>0</v>
      </c>
      <c r="M765" s="79">
        <f>anneks[[#This Row],[kg-CO2 Eqv. per kg]]*anneks[[#This Row],[Eff. Mass (kg)]]</f>
        <v>0</v>
      </c>
    </row>
    <row r="766" spans="1:13">
      <c r="A766" s="10">
        <v>53230</v>
      </c>
      <c r="B766" s="24" t="s">
        <v>1587</v>
      </c>
      <c r="C766" s="22"/>
      <c r="D766" s="22"/>
      <c r="E766" s="78">
        <v>6</v>
      </c>
      <c r="F766" s="31" t="s">
        <v>647</v>
      </c>
      <c r="G766" s="156"/>
      <c r="H766" s="66">
        <f>anneks[[#This Row],[Count]]*anneks[[#This Row],[Conv. Fact.]]</f>
        <v>0</v>
      </c>
      <c r="I766" s="117">
        <v>78.28</v>
      </c>
      <c r="J766" s="75">
        <v>39083</v>
      </c>
      <c r="K766" s="75">
        <v>39447</v>
      </c>
      <c r="L766" s="7">
        <f>SUMIF('LCA Data'!$B$2:$B$169,"="&amp;anneks[[#This Row],[LCA Category]],'LCA Data'!$F$2:$F$169)</f>
        <v>0</v>
      </c>
      <c r="M766" s="79">
        <f>anneks[[#This Row],[kg-CO2 Eqv. per kg]]*anneks[[#This Row],[Eff. Mass (kg)]]</f>
        <v>0</v>
      </c>
    </row>
    <row r="767" spans="1:13">
      <c r="A767" s="10">
        <v>92043</v>
      </c>
      <c r="B767" s="24" t="s">
        <v>1856</v>
      </c>
      <c r="C767" s="22"/>
      <c r="D767" s="22"/>
      <c r="E767" s="78">
        <v>1</v>
      </c>
      <c r="F767" s="31" t="s">
        <v>643</v>
      </c>
      <c r="G767" s="156">
        <v>2.5</v>
      </c>
      <c r="H767" s="66">
        <f>anneks[[#This Row],[Count]]*anneks[[#This Row],[Conv. Fact.]]</f>
        <v>2.5</v>
      </c>
      <c r="I767" s="117">
        <v>77.78</v>
      </c>
      <c r="J767" s="75">
        <v>39083</v>
      </c>
      <c r="K767" s="75">
        <v>39447</v>
      </c>
      <c r="L767" s="7">
        <f>SUMIF('LCA Data'!$B$2:$B$169,"="&amp;anneks[[#This Row],[LCA Category]],'LCA Data'!$F$2:$F$169)</f>
        <v>0</v>
      </c>
      <c r="M767" s="79">
        <f>anneks[[#This Row],[kg-CO2 Eqv. per kg]]*anneks[[#This Row],[Eff. Mass (kg)]]</f>
        <v>0</v>
      </c>
    </row>
    <row r="768" spans="1:13">
      <c r="A768" s="63">
        <v>57.2</v>
      </c>
      <c r="B768" s="46" t="s">
        <v>122</v>
      </c>
      <c r="C768" s="46"/>
      <c r="D768" s="46"/>
      <c r="E768" s="78">
        <v>5</v>
      </c>
      <c r="F768" s="31" t="s">
        <v>657</v>
      </c>
      <c r="G768" s="158"/>
      <c r="H768" s="78">
        <f>anneks[[#This Row],[Count]]*anneks[[#This Row],[Conv. Fact.]]</f>
        <v>0</v>
      </c>
      <c r="I768" s="117">
        <v>77.5</v>
      </c>
      <c r="J768" s="75">
        <v>39083</v>
      </c>
      <c r="K768" s="75">
        <v>39447</v>
      </c>
      <c r="L768" s="7">
        <f>SUMIF('LCA Data'!$B$2:$B$169,"="&amp;anneks[[#This Row],[LCA Category]],'LCA Data'!$F$2:$F$169)</f>
        <v>0</v>
      </c>
      <c r="M768" s="49">
        <f>anneks[[#This Row],[kg-CO2 Eqv. per kg]]*anneks[[#This Row],[Eff. Mass (kg)]]</f>
        <v>0</v>
      </c>
    </row>
    <row r="769" spans="1:13">
      <c r="A769" s="63">
        <v>113.2</v>
      </c>
      <c r="B769" s="46" t="s">
        <v>32</v>
      </c>
      <c r="C769" s="46"/>
      <c r="D769" s="46"/>
      <c r="E769" s="78">
        <v>2</v>
      </c>
      <c r="F769" s="31" t="s">
        <v>656</v>
      </c>
      <c r="G769" s="158"/>
      <c r="H769" s="78">
        <f>anneks[[#This Row],[Count]]*anneks[[#This Row],[Conv. Fact.]]</f>
        <v>0</v>
      </c>
      <c r="I769" s="117">
        <v>77</v>
      </c>
      <c r="J769" s="75">
        <v>39083</v>
      </c>
      <c r="K769" s="75">
        <v>39447</v>
      </c>
      <c r="L769" s="7">
        <f>SUMIF('LCA Data'!$B$2:$B$169,"="&amp;anneks[[#This Row],[LCA Category]],'LCA Data'!$F$2:$F$169)</f>
        <v>0</v>
      </c>
      <c r="M769" s="49">
        <f>anneks[[#This Row],[kg-CO2 Eqv. per kg]]*anneks[[#This Row],[Eff. Mass (kg)]]</f>
        <v>0</v>
      </c>
    </row>
    <row r="770" spans="1:13">
      <c r="A770" s="10">
        <v>64233</v>
      </c>
      <c r="B770" s="24" t="s">
        <v>1668</v>
      </c>
      <c r="C770" s="22"/>
      <c r="D770" s="22"/>
      <c r="E770" s="78">
        <v>3</v>
      </c>
      <c r="F770" s="31" t="s">
        <v>634</v>
      </c>
      <c r="G770" s="156">
        <v>0.5</v>
      </c>
      <c r="H770" s="66">
        <f>anneks[[#This Row],[Count]]*anneks[[#This Row],[Conv. Fact.]]</f>
        <v>1.5</v>
      </c>
      <c r="I770" s="117">
        <v>76.58</v>
      </c>
      <c r="J770" s="75">
        <v>39083</v>
      </c>
      <c r="K770" s="75">
        <v>39447</v>
      </c>
      <c r="L770" s="7">
        <f>SUMIF('LCA Data'!$B$2:$B$169,"="&amp;anneks[[#This Row],[LCA Category]],'LCA Data'!$F$2:$F$169)</f>
        <v>0</v>
      </c>
      <c r="M770" s="79">
        <f>anneks[[#This Row],[kg-CO2 Eqv. per kg]]*anneks[[#This Row],[Eff. Mass (kg)]]</f>
        <v>0</v>
      </c>
    </row>
    <row r="771" spans="1:13">
      <c r="A771" s="10">
        <v>13414</v>
      </c>
      <c r="B771" s="24" t="s">
        <v>1440</v>
      </c>
      <c r="C771" s="22"/>
      <c r="D771" s="22"/>
      <c r="E771" s="78">
        <v>1</v>
      </c>
      <c r="F771" s="31" t="s">
        <v>635</v>
      </c>
      <c r="G771" s="156">
        <v>2.5</v>
      </c>
      <c r="H771" s="66">
        <f>anneks[[#This Row],[Count]]*anneks[[#This Row],[Conv. Fact.]]</f>
        <v>2.5</v>
      </c>
      <c r="I771" s="117">
        <v>76.47</v>
      </c>
      <c r="J771" s="75">
        <v>39083</v>
      </c>
      <c r="K771" s="75">
        <v>39447</v>
      </c>
      <c r="L771" s="7">
        <f>SUMIF('LCA Data'!$B$2:$B$169,"="&amp;anneks[[#This Row],[LCA Category]],'LCA Data'!$F$2:$F$169)</f>
        <v>0</v>
      </c>
      <c r="M771" s="79">
        <f>anneks[[#This Row],[kg-CO2 Eqv. per kg]]*anneks[[#This Row],[Eff. Mass (kg)]]</f>
        <v>0</v>
      </c>
    </row>
    <row r="772" spans="1:13">
      <c r="A772" s="10">
        <v>13411</v>
      </c>
      <c r="B772" s="24" t="s">
        <v>1439</v>
      </c>
      <c r="C772" s="22"/>
      <c r="D772" s="22"/>
      <c r="E772" s="78">
        <v>1</v>
      </c>
      <c r="F772" s="31" t="s">
        <v>631</v>
      </c>
      <c r="G772" s="156"/>
      <c r="H772" s="66">
        <f>anneks[[#This Row],[Count]]*anneks[[#This Row],[Conv. Fact.]]</f>
        <v>0</v>
      </c>
      <c r="I772" s="117">
        <v>76.459999999999994</v>
      </c>
      <c r="J772" s="75">
        <v>39083</v>
      </c>
      <c r="K772" s="75">
        <v>39447</v>
      </c>
      <c r="L772" s="7">
        <f>SUMIF('LCA Data'!$B$2:$B$169,"="&amp;anneks[[#This Row],[LCA Category]],'LCA Data'!$F$2:$F$169)</f>
        <v>0</v>
      </c>
      <c r="M772" s="79">
        <f>anneks[[#This Row],[kg-CO2 Eqv. per kg]]*anneks[[#This Row],[Eff. Mass (kg)]]</f>
        <v>0</v>
      </c>
    </row>
    <row r="773" spans="1:13">
      <c r="A773" s="10">
        <v>58164</v>
      </c>
      <c r="B773" s="24" t="s">
        <v>1628</v>
      </c>
      <c r="C773" s="22"/>
      <c r="D773" s="22"/>
      <c r="E773" s="78">
        <v>1</v>
      </c>
      <c r="F773" s="31" t="s">
        <v>640</v>
      </c>
      <c r="G773" s="156">
        <v>0.67500000000000004</v>
      </c>
      <c r="H773" s="66">
        <f>anneks[[#This Row],[Count]]*anneks[[#This Row],[Conv. Fact.]]</f>
        <v>0.67500000000000004</v>
      </c>
      <c r="I773" s="117">
        <v>76.349999999999994</v>
      </c>
      <c r="J773" s="75">
        <v>39083</v>
      </c>
      <c r="K773" s="75">
        <v>39447</v>
      </c>
      <c r="L773" s="7">
        <f>SUMIF('LCA Data'!$B$2:$B$169,"="&amp;anneks[[#This Row],[LCA Category]],'LCA Data'!$F$2:$F$169)</f>
        <v>0</v>
      </c>
      <c r="M773" s="79">
        <f>anneks[[#This Row],[kg-CO2 Eqv. per kg]]*anneks[[#This Row],[Eff. Mass (kg)]]</f>
        <v>0</v>
      </c>
    </row>
    <row r="774" spans="1:13">
      <c r="A774" s="10">
        <v>15031</v>
      </c>
      <c r="B774" s="24" t="s">
        <v>1454</v>
      </c>
      <c r="C774" s="22"/>
      <c r="D774" s="22"/>
      <c r="E774" s="78">
        <v>1.22</v>
      </c>
      <c r="F774" s="31" t="s">
        <v>637</v>
      </c>
      <c r="G774" s="156">
        <v>1</v>
      </c>
      <c r="H774" s="66">
        <f>anneks[[#This Row],[Count]]*anneks[[#This Row],[Conv. Fact.]]</f>
        <v>1.22</v>
      </c>
      <c r="I774" s="117">
        <v>76.319999999999993</v>
      </c>
      <c r="J774" s="75">
        <v>39083</v>
      </c>
      <c r="K774" s="75">
        <v>39447</v>
      </c>
      <c r="L774" s="7">
        <f>SUMIF('LCA Data'!$B$2:$B$169,"="&amp;anneks[[#This Row],[LCA Category]],'LCA Data'!$F$2:$F$169)</f>
        <v>0</v>
      </c>
      <c r="M774" s="79">
        <f>anneks[[#This Row],[kg-CO2 Eqv. per kg]]*anneks[[#This Row],[Eff. Mass (kg)]]</f>
        <v>0</v>
      </c>
    </row>
    <row r="775" spans="1:13">
      <c r="A775" s="10">
        <v>73170</v>
      </c>
      <c r="B775" s="24" t="s">
        <v>1725</v>
      </c>
      <c r="C775" s="22"/>
      <c r="D775" s="22"/>
      <c r="E775" s="78">
        <v>2</v>
      </c>
      <c r="F775" s="31" t="s">
        <v>643</v>
      </c>
      <c r="G775" s="156">
        <v>5</v>
      </c>
      <c r="H775" s="66">
        <f>anneks[[#This Row],[Count]]*anneks[[#This Row],[Conv. Fact.]]</f>
        <v>10</v>
      </c>
      <c r="I775" s="117">
        <v>75.819999999999993</v>
      </c>
      <c r="J775" s="75">
        <v>39083</v>
      </c>
      <c r="K775" s="75">
        <v>39447</v>
      </c>
      <c r="L775" s="7">
        <f>SUMIF('LCA Data'!$B$2:$B$169,"="&amp;anneks[[#This Row],[LCA Category]],'LCA Data'!$F$2:$F$169)</f>
        <v>0</v>
      </c>
      <c r="M775" s="79">
        <f>anneks[[#This Row],[kg-CO2 Eqv. per kg]]*anneks[[#This Row],[Eff. Mass (kg)]]</f>
        <v>0</v>
      </c>
    </row>
    <row r="776" spans="1:13">
      <c r="A776" s="63">
        <v>156.19999999999999</v>
      </c>
      <c r="B776" s="46" t="s">
        <v>52</v>
      </c>
      <c r="C776" s="46"/>
      <c r="D776" s="46"/>
      <c r="E776" s="78">
        <v>3</v>
      </c>
      <c r="F776" s="31" t="s">
        <v>657</v>
      </c>
      <c r="G776" s="158"/>
      <c r="H776" s="78">
        <f>anneks[[#This Row],[Count]]*anneks[[#This Row],[Conv. Fact.]]</f>
        <v>0</v>
      </c>
      <c r="I776" s="117">
        <v>75</v>
      </c>
      <c r="J776" s="75">
        <v>39083</v>
      </c>
      <c r="K776" s="75">
        <v>39447</v>
      </c>
      <c r="L776" s="7">
        <f>SUMIF('LCA Data'!$B$2:$B$169,"="&amp;anneks[[#This Row],[LCA Category]],'LCA Data'!$F$2:$F$169)</f>
        <v>0</v>
      </c>
      <c r="M776" s="49">
        <f>anneks[[#This Row],[kg-CO2 Eqv. per kg]]*anneks[[#This Row],[Eff. Mass (kg)]]</f>
        <v>0</v>
      </c>
    </row>
    <row r="777" spans="1:13">
      <c r="A777" s="63">
        <v>69.099999999999994</v>
      </c>
      <c r="B777" s="46" t="s">
        <v>129</v>
      </c>
      <c r="C777" s="46"/>
      <c r="D777" s="46"/>
      <c r="E777" s="78">
        <v>1</v>
      </c>
      <c r="F777" s="31" t="s">
        <v>650</v>
      </c>
      <c r="G777" s="158"/>
      <c r="H777" s="78">
        <f>anneks[[#This Row],[Count]]*anneks[[#This Row],[Conv. Fact.]]</f>
        <v>0</v>
      </c>
      <c r="I777" s="117">
        <v>75</v>
      </c>
      <c r="J777" s="75">
        <v>39083</v>
      </c>
      <c r="K777" s="75">
        <v>39447</v>
      </c>
      <c r="L777" s="7">
        <f>SUMIF('LCA Data'!$B$2:$B$169,"="&amp;anneks[[#This Row],[LCA Category]],'LCA Data'!$F$2:$F$169)</f>
        <v>0</v>
      </c>
      <c r="M777" s="49">
        <f>anneks[[#This Row],[kg-CO2 Eqv. per kg]]*anneks[[#This Row],[Eff. Mass (kg)]]</f>
        <v>0</v>
      </c>
    </row>
    <row r="778" spans="1:13">
      <c r="A778" s="63">
        <v>92.1</v>
      </c>
      <c r="B778" s="46" t="s">
        <v>706</v>
      </c>
      <c r="C778" s="46"/>
      <c r="D778" s="46"/>
      <c r="E778" s="78">
        <v>0.5</v>
      </c>
      <c r="F778" s="31" t="s">
        <v>650</v>
      </c>
      <c r="G778" s="158"/>
      <c r="H778" s="78">
        <f>anneks[[#This Row],[Count]]*anneks[[#This Row],[Conv. Fact.]]</f>
        <v>0</v>
      </c>
      <c r="I778" s="117">
        <v>75</v>
      </c>
      <c r="J778" s="75">
        <v>39083</v>
      </c>
      <c r="K778" s="75">
        <v>39447</v>
      </c>
      <c r="L778" s="7">
        <f>SUMIF('LCA Data'!$B$2:$B$169,"="&amp;anneks[[#This Row],[LCA Category]],'LCA Data'!$F$2:$F$169)</f>
        <v>0</v>
      </c>
      <c r="M778" s="49">
        <f>anneks[[#This Row],[kg-CO2 Eqv. per kg]]*anneks[[#This Row],[Eff. Mass (kg)]]</f>
        <v>0</v>
      </c>
    </row>
    <row r="779" spans="1:13">
      <c r="A779" s="22">
        <v>38056</v>
      </c>
      <c r="B779" s="24" t="s">
        <v>924</v>
      </c>
      <c r="C779" s="22"/>
      <c r="D779" s="22"/>
      <c r="E779" s="104">
        <v>2</v>
      </c>
      <c r="F779" s="27" t="s">
        <v>639</v>
      </c>
      <c r="G779" s="156">
        <v>3</v>
      </c>
      <c r="H779" s="66">
        <f>anneks[[#This Row],[Count]]*anneks[[#This Row],[Conv. Fact.]]</f>
        <v>6</v>
      </c>
      <c r="I779" s="116">
        <v>74.5</v>
      </c>
      <c r="J779" s="75">
        <v>39083</v>
      </c>
      <c r="K779" s="75">
        <v>39447</v>
      </c>
      <c r="L779" s="7">
        <f>SUMIF('LCA Data'!$B$2:$B$169,"="&amp;anneks[[#This Row],[LCA Category]],'LCA Data'!$F$2:$F$169)</f>
        <v>0</v>
      </c>
      <c r="M779" s="79">
        <f>anneks[[#This Row],[kg-CO2 Eqv. per kg]]*anneks[[#This Row],[Eff. Mass (kg)]]</f>
        <v>0</v>
      </c>
    </row>
    <row r="780" spans="1:13">
      <c r="A780" s="10">
        <v>53103</v>
      </c>
      <c r="B780" s="24" t="s">
        <v>1579</v>
      </c>
      <c r="C780" s="22"/>
      <c r="D780" s="22"/>
      <c r="E780" s="78">
        <v>5</v>
      </c>
      <c r="F780" s="31" t="s">
        <v>631</v>
      </c>
      <c r="G780" s="156">
        <v>0.34</v>
      </c>
      <c r="H780" s="66">
        <f>anneks[[#This Row],[Count]]*anneks[[#This Row],[Conv. Fact.]]</f>
        <v>1.7000000000000002</v>
      </c>
      <c r="I780" s="117">
        <v>72.25</v>
      </c>
      <c r="J780" s="75">
        <v>39083</v>
      </c>
      <c r="K780" s="75">
        <v>39447</v>
      </c>
      <c r="L780" s="7">
        <f>SUMIF('LCA Data'!$B$2:$B$169,"="&amp;anneks[[#This Row],[LCA Category]],'LCA Data'!$F$2:$F$169)</f>
        <v>0</v>
      </c>
      <c r="M780" s="79">
        <f>anneks[[#This Row],[kg-CO2 Eqv. per kg]]*anneks[[#This Row],[Eff. Mass (kg)]]</f>
        <v>0</v>
      </c>
    </row>
    <row r="781" spans="1:13">
      <c r="A781" s="10">
        <v>27034</v>
      </c>
      <c r="B781" s="24" t="s">
        <v>1498</v>
      </c>
      <c r="C781" s="22"/>
      <c r="D781" s="22"/>
      <c r="E781" s="78">
        <v>2</v>
      </c>
      <c r="F781" s="31" t="s">
        <v>631</v>
      </c>
      <c r="G781" s="156">
        <v>0.9</v>
      </c>
      <c r="H781" s="66">
        <f>anneks[[#This Row],[Count]]*anneks[[#This Row],[Conv. Fact.]]</f>
        <v>1.8</v>
      </c>
      <c r="I781" s="117">
        <v>71.739999999999995</v>
      </c>
      <c r="J781" s="75">
        <v>39083</v>
      </c>
      <c r="K781" s="75">
        <v>39447</v>
      </c>
      <c r="L781" s="7">
        <f>SUMIF('LCA Data'!$B$2:$B$169,"="&amp;anneks[[#This Row],[LCA Category]],'LCA Data'!$F$2:$F$169)</f>
        <v>0</v>
      </c>
      <c r="M781" s="79">
        <f>anneks[[#This Row],[kg-CO2 Eqv. per kg]]*anneks[[#This Row],[Eff. Mass (kg)]]</f>
        <v>0</v>
      </c>
    </row>
    <row r="782" spans="1:13">
      <c r="A782" s="10">
        <v>10570</v>
      </c>
      <c r="B782" s="24" t="s">
        <v>1417</v>
      </c>
      <c r="C782" s="22"/>
      <c r="D782" s="22"/>
      <c r="E782" s="78">
        <v>1</v>
      </c>
      <c r="F782" s="31" t="s">
        <v>633</v>
      </c>
      <c r="G782" s="156">
        <v>5</v>
      </c>
      <c r="H782" s="66">
        <f>anneks[[#This Row],[Count]]*anneks[[#This Row],[Conv. Fact.]]</f>
        <v>5</v>
      </c>
      <c r="I782" s="117">
        <v>71.23</v>
      </c>
      <c r="J782" s="75">
        <v>39083</v>
      </c>
      <c r="K782" s="75">
        <v>39447</v>
      </c>
      <c r="L782" s="7">
        <f>SUMIF('LCA Data'!$B$2:$B$169,"="&amp;anneks[[#This Row],[LCA Category]],'LCA Data'!$F$2:$F$169)</f>
        <v>0</v>
      </c>
      <c r="M782" s="79">
        <f>anneks[[#This Row],[kg-CO2 Eqv. per kg]]*anneks[[#This Row],[Eff. Mass (kg)]]</f>
        <v>0</v>
      </c>
    </row>
    <row r="783" spans="1:13">
      <c r="A783" s="10">
        <v>73029</v>
      </c>
      <c r="B783" s="24" t="s">
        <v>1717</v>
      </c>
      <c r="C783" s="22"/>
      <c r="D783" s="22"/>
      <c r="E783" s="78">
        <v>4</v>
      </c>
      <c r="F783" s="31" t="s">
        <v>643</v>
      </c>
      <c r="G783" s="156">
        <v>5</v>
      </c>
      <c r="H783" s="66">
        <f>anneks[[#This Row],[Count]]*anneks[[#This Row],[Conv. Fact.]]</f>
        <v>20</v>
      </c>
      <c r="I783" s="117">
        <v>71.06</v>
      </c>
      <c r="J783" s="75">
        <v>39083</v>
      </c>
      <c r="K783" s="75">
        <v>39447</v>
      </c>
      <c r="L783" s="7">
        <f>SUMIF('LCA Data'!$B$2:$B$169,"="&amp;anneks[[#This Row],[LCA Category]],'LCA Data'!$F$2:$F$169)</f>
        <v>0</v>
      </c>
      <c r="M783" s="79">
        <f>anneks[[#This Row],[kg-CO2 Eqv. per kg]]*anneks[[#This Row],[Eff. Mass (kg)]]</f>
        <v>0</v>
      </c>
    </row>
    <row r="784" spans="1:13">
      <c r="A784" s="10">
        <v>27057</v>
      </c>
      <c r="B784" s="24" t="s">
        <v>1499</v>
      </c>
      <c r="C784" s="22"/>
      <c r="D784" s="22"/>
      <c r="E784" s="78">
        <v>1</v>
      </c>
      <c r="F784" s="31" t="s">
        <v>639</v>
      </c>
      <c r="G784" s="156">
        <v>4.5</v>
      </c>
      <c r="H784" s="66">
        <f>anneks[[#This Row],[Count]]*anneks[[#This Row],[Conv. Fact.]]</f>
        <v>4.5</v>
      </c>
      <c r="I784" s="117">
        <v>71.02</v>
      </c>
      <c r="J784" s="75">
        <v>39083</v>
      </c>
      <c r="K784" s="75">
        <v>39447</v>
      </c>
      <c r="L784" s="7">
        <f>SUMIF('LCA Data'!$B$2:$B$169,"="&amp;anneks[[#This Row],[LCA Category]],'LCA Data'!$F$2:$F$169)</f>
        <v>0</v>
      </c>
      <c r="M784" s="79">
        <f>anneks[[#This Row],[kg-CO2 Eqv. per kg]]*anneks[[#This Row],[Eff. Mass (kg)]]</f>
        <v>0</v>
      </c>
    </row>
    <row r="785" spans="1:13">
      <c r="A785" s="10">
        <v>94356</v>
      </c>
      <c r="B785" s="24" t="s">
        <v>1912</v>
      </c>
      <c r="C785" s="22"/>
      <c r="D785" s="22"/>
      <c r="E785" s="78">
        <v>2</v>
      </c>
      <c r="F785" s="31" t="s">
        <v>643</v>
      </c>
      <c r="G785" s="156">
        <v>2.5</v>
      </c>
      <c r="H785" s="66">
        <f>anneks[[#This Row],[Count]]*anneks[[#This Row],[Conv. Fact.]]</f>
        <v>5</v>
      </c>
      <c r="I785" s="117">
        <v>70.88</v>
      </c>
      <c r="J785" s="75">
        <v>39083</v>
      </c>
      <c r="K785" s="75">
        <v>39447</v>
      </c>
      <c r="L785" s="7">
        <f>SUMIF('LCA Data'!$B$2:$B$169,"="&amp;anneks[[#This Row],[LCA Category]],'LCA Data'!$F$2:$F$169)</f>
        <v>0</v>
      </c>
      <c r="M785" s="79">
        <f>anneks[[#This Row],[kg-CO2 Eqv. per kg]]*anneks[[#This Row],[Eff. Mass (kg)]]</f>
        <v>0</v>
      </c>
    </row>
    <row r="786" spans="1:13">
      <c r="A786" s="10">
        <v>51120</v>
      </c>
      <c r="B786" s="24" t="s">
        <v>1568</v>
      </c>
      <c r="C786" s="22"/>
      <c r="D786" s="22"/>
      <c r="E786" s="78">
        <v>6</v>
      </c>
      <c r="F786" s="31" t="s">
        <v>639</v>
      </c>
      <c r="G786" s="156">
        <v>0.25</v>
      </c>
      <c r="H786" s="66">
        <f>anneks[[#This Row],[Count]]*anneks[[#This Row],[Conv. Fact.]]</f>
        <v>1.5</v>
      </c>
      <c r="I786" s="117">
        <v>70.12</v>
      </c>
      <c r="J786" s="75">
        <v>39083</v>
      </c>
      <c r="K786" s="75">
        <v>39447</v>
      </c>
      <c r="L786" s="7">
        <f>SUMIF('LCA Data'!$B$2:$B$169,"="&amp;anneks[[#This Row],[LCA Category]],'LCA Data'!$F$2:$F$169)</f>
        <v>0</v>
      </c>
      <c r="M786" s="79">
        <f>anneks[[#This Row],[kg-CO2 Eqv. per kg]]*anneks[[#This Row],[Eff. Mass (kg)]]</f>
        <v>0</v>
      </c>
    </row>
    <row r="787" spans="1:13">
      <c r="A787" s="10">
        <v>66201</v>
      </c>
      <c r="B787" s="24" t="s">
        <v>1699</v>
      </c>
      <c r="C787" s="22"/>
      <c r="D787" s="22"/>
      <c r="E787" s="78">
        <v>6</v>
      </c>
      <c r="F787" s="31" t="s">
        <v>634</v>
      </c>
      <c r="G787" s="156"/>
      <c r="H787" s="66">
        <f>anneks[[#This Row],[Count]]*anneks[[#This Row],[Conv. Fact.]]</f>
        <v>0</v>
      </c>
      <c r="I787" s="117">
        <v>69.87</v>
      </c>
      <c r="J787" s="75">
        <v>39083</v>
      </c>
      <c r="K787" s="75">
        <v>39447</v>
      </c>
      <c r="L787" s="7">
        <f>SUMIF('LCA Data'!$B$2:$B$169,"="&amp;anneks[[#This Row],[LCA Category]],'LCA Data'!$F$2:$F$169)</f>
        <v>0</v>
      </c>
      <c r="M787" s="79">
        <f>anneks[[#This Row],[kg-CO2 Eqv. per kg]]*anneks[[#This Row],[Eff. Mass (kg)]]</f>
        <v>0</v>
      </c>
    </row>
    <row r="788" spans="1:13">
      <c r="A788" s="10">
        <v>75366</v>
      </c>
      <c r="B788" s="24" t="s">
        <v>1757</v>
      </c>
      <c r="C788" s="22"/>
      <c r="D788" s="22"/>
      <c r="E788" s="78">
        <v>2</v>
      </c>
      <c r="F788" s="31" t="s">
        <v>643</v>
      </c>
      <c r="G788" s="156">
        <v>0.5</v>
      </c>
      <c r="H788" s="66">
        <f>anneks[[#This Row],[Count]]*anneks[[#This Row],[Conv. Fact.]]</f>
        <v>1</v>
      </c>
      <c r="I788" s="117">
        <v>69.61</v>
      </c>
      <c r="J788" s="75">
        <v>39083</v>
      </c>
      <c r="K788" s="75">
        <v>39447</v>
      </c>
      <c r="L788" s="7">
        <f>SUMIF('LCA Data'!$B$2:$B$169,"="&amp;anneks[[#This Row],[LCA Category]],'LCA Data'!$F$2:$F$169)</f>
        <v>0</v>
      </c>
      <c r="M788" s="79">
        <f>anneks[[#This Row],[kg-CO2 Eqv. per kg]]*anneks[[#This Row],[Eff. Mass (kg)]]</f>
        <v>0</v>
      </c>
    </row>
    <row r="789" spans="1:13">
      <c r="A789" s="10">
        <v>40006</v>
      </c>
      <c r="B789" s="24" t="s">
        <v>1551</v>
      </c>
      <c r="C789" s="22"/>
      <c r="D789" s="22"/>
      <c r="E789" s="78">
        <v>1</v>
      </c>
      <c r="F789" s="31" t="s">
        <v>633</v>
      </c>
      <c r="G789" s="156">
        <v>4.7</v>
      </c>
      <c r="H789" s="66">
        <f>anneks[[#This Row],[Count]]*anneks[[#This Row],[Conv. Fact.]]</f>
        <v>4.7</v>
      </c>
      <c r="I789" s="117">
        <v>69.41</v>
      </c>
      <c r="J789" s="75">
        <v>39083</v>
      </c>
      <c r="K789" s="75">
        <v>39447</v>
      </c>
      <c r="L789" s="7">
        <f>SUMIF('LCA Data'!$B$2:$B$169,"="&amp;anneks[[#This Row],[LCA Category]],'LCA Data'!$F$2:$F$169)</f>
        <v>0</v>
      </c>
      <c r="M789" s="79">
        <f>anneks[[#This Row],[kg-CO2 Eqv. per kg]]*anneks[[#This Row],[Eff. Mass (kg)]]</f>
        <v>0</v>
      </c>
    </row>
    <row r="790" spans="1:13">
      <c r="A790" s="10">
        <v>53481</v>
      </c>
      <c r="B790" s="24" t="s">
        <v>1602</v>
      </c>
      <c r="C790" s="22"/>
      <c r="D790" s="22"/>
      <c r="E790" s="78">
        <v>6</v>
      </c>
      <c r="F790" s="31" t="s">
        <v>647</v>
      </c>
      <c r="G790" s="156">
        <v>0.9</v>
      </c>
      <c r="H790" s="66">
        <f>anneks[[#This Row],[Count]]*anneks[[#This Row],[Conv. Fact.]]</f>
        <v>5.4</v>
      </c>
      <c r="I790" s="117">
        <v>68.849999999999994</v>
      </c>
      <c r="J790" s="75">
        <v>39083</v>
      </c>
      <c r="K790" s="75">
        <v>39447</v>
      </c>
      <c r="L790" s="7">
        <f>SUMIF('LCA Data'!$B$2:$B$169,"="&amp;anneks[[#This Row],[LCA Category]],'LCA Data'!$F$2:$F$169)</f>
        <v>0</v>
      </c>
      <c r="M790" s="79">
        <f>anneks[[#This Row],[kg-CO2 Eqv. per kg]]*anneks[[#This Row],[Eff. Mass (kg)]]</f>
        <v>0</v>
      </c>
    </row>
    <row r="791" spans="1:13">
      <c r="A791" s="10">
        <v>20420</v>
      </c>
      <c r="B791" s="24" t="s">
        <v>1484</v>
      </c>
      <c r="C791" s="22"/>
      <c r="D791" s="22"/>
      <c r="E791" s="78">
        <v>1</v>
      </c>
      <c r="F791" s="31" t="s">
        <v>643</v>
      </c>
      <c r="G791" s="156">
        <v>1</v>
      </c>
      <c r="H791" s="66">
        <f>anneks[[#This Row],[Count]]*anneks[[#This Row],[Conv. Fact.]]</f>
        <v>1</v>
      </c>
      <c r="I791" s="117">
        <v>68.55</v>
      </c>
      <c r="J791" s="75">
        <v>39083</v>
      </c>
      <c r="K791" s="75">
        <v>39447</v>
      </c>
      <c r="L791" s="7">
        <f>SUMIF('LCA Data'!$B$2:$B$169,"="&amp;anneks[[#This Row],[LCA Category]],'LCA Data'!$F$2:$F$169)</f>
        <v>0</v>
      </c>
      <c r="M791" s="79">
        <f>anneks[[#This Row],[kg-CO2 Eqv. per kg]]*anneks[[#This Row],[Eff. Mass (kg)]]</f>
        <v>0</v>
      </c>
    </row>
    <row r="792" spans="1:13">
      <c r="A792" s="10">
        <v>85030</v>
      </c>
      <c r="B792" s="24" t="s">
        <v>1788</v>
      </c>
      <c r="C792" s="22"/>
      <c r="D792" s="22"/>
      <c r="E792" s="78">
        <v>1</v>
      </c>
      <c r="F792" s="31" t="s">
        <v>639</v>
      </c>
      <c r="G792" s="156">
        <v>1</v>
      </c>
      <c r="H792" s="66">
        <f>anneks[[#This Row],[Count]]*anneks[[#This Row],[Conv. Fact.]]</f>
        <v>1</v>
      </c>
      <c r="I792" s="117">
        <v>68.02</v>
      </c>
      <c r="J792" s="75">
        <v>39083</v>
      </c>
      <c r="K792" s="75">
        <v>39447</v>
      </c>
      <c r="L792" s="7">
        <f>SUMIF('LCA Data'!$B$2:$B$169,"="&amp;anneks[[#This Row],[LCA Category]],'LCA Data'!$F$2:$F$169)</f>
        <v>0</v>
      </c>
      <c r="M792" s="79">
        <f>anneks[[#This Row],[kg-CO2 Eqv. per kg]]*anneks[[#This Row],[Eff. Mass (kg)]]</f>
        <v>0</v>
      </c>
    </row>
    <row r="793" spans="1:13">
      <c r="A793" s="63">
        <v>83.2</v>
      </c>
      <c r="B793" s="46" t="s">
        <v>140</v>
      </c>
      <c r="C793" s="46"/>
      <c r="D793" s="46"/>
      <c r="E793" s="78">
        <v>2</v>
      </c>
      <c r="F793" s="31" t="s">
        <v>666</v>
      </c>
      <c r="G793" s="158"/>
      <c r="H793" s="78">
        <f>anneks[[#This Row],[Count]]*anneks[[#This Row],[Conv. Fact.]]</f>
        <v>0</v>
      </c>
      <c r="I793" s="117">
        <v>68</v>
      </c>
      <c r="J793" s="75">
        <v>39083</v>
      </c>
      <c r="K793" s="75">
        <v>39447</v>
      </c>
      <c r="L793" s="7">
        <f>SUMIF('LCA Data'!$B$2:$B$169,"="&amp;anneks[[#This Row],[LCA Category]],'LCA Data'!$F$2:$F$169)</f>
        <v>0</v>
      </c>
      <c r="M793" s="49">
        <f>anneks[[#This Row],[kg-CO2 Eqv. per kg]]*anneks[[#This Row],[Eff. Mass (kg)]]</f>
        <v>0</v>
      </c>
    </row>
    <row r="794" spans="1:13">
      <c r="A794" s="10">
        <v>64139</v>
      </c>
      <c r="B794" s="24" t="s">
        <v>1660</v>
      </c>
      <c r="C794" s="22"/>
      <c r="D794" s="22"/>
      <c r="E794" s="78">
        <v>6</v>
      </c>
      <c r="F794" s="31" t="s">
        <v>634</v>
      </c>
      <c r="G794" s="156">
        <v>0.2</v>
      </c>
      <c r="H794" s="66">
        <f>anneks[[#This Row],[Count]]*anneks[[#This Row],[Conv. Fact.]]</f>
        <v>1.2000000000000002</v>
      </c>
      <c r="I794" s="117">
        <v>67.83</v>
      </c>
      <c r="J794" s="75">
        <v>39083</v>
      </c>
      <c r="K794" s="75">
        <v>39447</v>
      </c>
      <c r="L794" s="7">
        <f>SUMIF('LCA Data'!$B$2:$B$169,"="&amp;anneks[[#This Row],[LCA Category]],'LCA Data'!$F$2:$F$169)</f>
        <v>0</v>
      </c>
      <c r="M794" s="79">
        <f>anneks[[#This Row],[kg-CO2 Eqv. per kg]]*anneks[[#This Row],[Eff. Mass (kg)]]</f>
        <v>0</v>
      </c>
    </row>
    <row r="795" spans="1:13">
      <c r="A795" s="10">
        <v>18005</v>
      </c>
      <c r="B795" s="24" t="s">
        <v>1472</v>
      </c>
      <c r="C795" s="22"/>
      <c r="D795" s="22"/>
      <c r="E795" s="78">
        <v>1</v>
      </c>
      <c r="F795" s="31" t="s">
        <v>633</v>
      </c>
      <c r="G795" s="156">
        <v>1.2</v>
      </c>
      <c r="H795" s="66">
        <f>anneks[[#This Row],[Count]]*anneks[[#This Row],[Conv. Fact.]]</f>
        <v>1.2</v>
      </c>
      <c r="I795" s="117">
        <v>67.02</v>
      </c>
      <c r="J795" s="75">
        <v>39083</v>
      </c>
      <c r="K795" s="75">
        <v>39447</v>
      </c>
      <c r="L795" s="7">
        <f>SUMIF('LCA Data'!$B$2:$B$169,"="&amp;anneks[[#This Row],[LCA Category]],'LCA Data'!$F$2:$F$169)</f>
        <v>0</v>
      </c>
      <c r="M795" s="79">
        <f>anneks[[#This Row],[kg-CO2 Eqv. per kg]]*anneks[[#This Row],[Eff. Mass (kg)]]</f>
        <v>0</v>
      </c>
    </row>
    <row r="796" spans="1:13">
      <c r="A796" s="10">
        <v>75367</v>
      </c>
      <c r="B796" s="24" t="s">
        <v>1758</v>
      </c>
      <c r="C796" s="22"/>
      <c r="D796" s="22"/>
      <c r="E796" s="78">
        <v>2</v>
      </c>
      <c r="F796" s="31" t="s">
        <v>643</v>
      </c>
      <c r="G796" s="156">
        <v>0.5</v>
      </c>
      <c r="H796" s="66">
        <f>anneks[[#This Row],[Count]]*anneks[[#This Row],[Conv. Fact.]]</f>
        <v>1</v>
      </c>
      <c r="I796" s="117">
        <v>66.95</v>
      </c>
      <c r="J796" s="75">
        <v>39083</v>
      </c>
      <c r="K796" s="75">
        <v>39447</v>
      </c>
      <c r="L796" s="7">
        <f>SUMIF('LCA Data'!$B$2:$B$169,"="&amp;anneks[[#This Row],[LCA Category]],'LCA Data'!$F$2:$F$169)</f>
        <v>0</v>
      </c>
      <c r="M796" s="79">
        <f>anneks[[#This Row],[kg-CO2 Eqv. per kg]]*anneks[[#This Row],[Eff. Mass (kg)]]</f>
        <v>0</v>
      </c>
    </row>
    <row r="797" spans="1:13">
      <c r="A797" s="10">
        <v>91199</v>
      </c>
      <c r="B797" s="24" t="s">
        <v>1845</v>
      </c>
      <c r="C797" s="22"/>
      <c r="D797" s="22"/>
      <c r="E797" s="78">
        <v>2</v>
      </c>
      <c r="F797" s="31" t="s">
        <v>643</v>
      </c>
      <c r="G797" s="156">
        <v>2.5</v>
      </c>
      <c r="H797" s="66">
        <f>anneks[[#This Row],[Count]]*anneks[[#This Row],[Conv. Fact.]]</f>
        <v>5</v>
      </c>
      <c r="I797" s="117">
        <v>66.64</v>
      </c>
      <c r="J797" s="75">
        <v>39083</v>
      </c>
      <c r="K797" s="75">
        <v>39447</v>
      </c>
      <c r="L797" s="7">
        <f>SUMIF('LCA Data'!$B$2:$B$169,"="&amp;anneks[[#This Row],[LCA Category]],'LCA Data'!$F$2:$F$169)</f>
        <v>0</v>
      </c>
      <c r="M797" s="79">
        <f>anneks[[#This Row],[kg-CO2 Eqv. per kg]]*anneks[[#This Row],[Eff. Mass (kg)]]</f>
        <v>0</v>
      </c>
    </row>
    <row r="798" spans="1:13">
      <c r="A798" s="10">
        <v>73650</v>
      </c>
      <c r="B798" s="24" t="s">
        <v>1728</v>
      </c>
      <c r="C798" s="22"/>
      <c r="D798" s="22"/>
      <c r="E798" s="78">
        <v>1</v>
      </c>
      <c r="F798" s="31" t="s">
        <v>633</v>
      </c>
      <c r="G798" s="156">
        <v>2.5</v>
      </c>
      <c r="H798" s="66">
        <f>anneks[[#This Row],[Count]]*anneks[[#This Row],[Conv. Fact.]]</f>
        <v>2.5</v>
      </c>
      <c r="I798" s="117">
        <v>66.17</v>
      </c>
      <c r="J798" s="75">
        <v>39083</v>
      </c>
      <c r="K798" s="75">
        <v>39447</v>
      </c>
      <c r="L798" s="7">
        <f>SUMIF('LCA Data'!$B$2:$B$169,"="&amp;anneks[[#This Row],[LCA Category]],'LCA Data'!$F$2:$F$169)</f>
        <v>0</v>
      </c>
      <c r="M798" s="79">
        <f>anneks[[#This Row],[kg-CO2 Eqv. per kg]]*anneks[[#This Row],[Eff. Mass (kg)]]</f>
        <v>0</v>
      </c>
    </row>
    <row r="799" spans="1:13">
      <c r="A799" s="22">
        <v>7060</v>
      </c>
      <c r="B799" s="24" t="s">
        <v>895</v>
      </c>
      <c r="C799" s="22"/>
      <c r="D799" s="22"/>
      <c r="E799" s="104">
        <v>1.1000000000000001</v>
      </c>
      <c r="F799" s="27" t="s">
        <v>637</v>
      </c>
      <c r="G799" s="156">
        <v>1</v>
      </c>
      <c r="H799" s="66">
        <f>anneks[[#This Row],[Count]]*anneks[[#This Row],[Conv. Fact.]]</f>
        <v>1.1000000000000001</v>
      </c>
      <c r="I799" s="116">
        <v>65.73</v>
      </c>
      <c r="J799" s="75">
        <v>39083</v>
      </c>
      <c r="K799" s="75">
        <v>39447</v>
      </c>
      <c r="L799" s="7">
        <f>SUMIF('LCA Data'!$B$2:$B$169,"="&amp;anneks[[#This Row],[LCA Category]],'LCA Data'!$F$2:$F$169)</f>
        <v>0</v>
      </c>
      <c r="M799" s="79">
        <f>anneks[[#This Row],[kg-CO2 Eqv. per kg]]*anneks[[#This Row],[Eff. Mass (kg)]]</f>
        <v>0</v>
      </c>
    </row>
    <row r="800" spans="1:13">
      <c r="A800" s="10">
        <v>10569</v>
      </c>
      <c r="B800" s="24" t="s">
        <v>1416</v>
      </c>
      <c r="C800" s="22"/>
      <c r="D800" s="22"/>
      <c r="E800" s="78">
        <v>4</v>
      </c>
      <c r="F800" s="31" t="s">
        <v>642</v>
      </c>
      <c r="G800" s="156">
        <v>0.8</v>
      </c>
      <c r="H800" s="66">
        <f>anneks[[#This Row],[Count]]*anneks[[#This Row],[Conv. Fact.]]</f>
        <v>3.2</v>
      </c>
      <c r="I800" s="117">
        <v>65.28</v>
      </c>
      <c r="J800" s="75">
        <v>39083</v>
      </c>
      <c r="K800" s="75">
        <v>39447</v>
      </c>
      <c r="L800" s="7">
        <f>SUMIF('LCA Data'!$B$2:$B$169,"="&amp;anneks[[#This Row],[LCA Category]],'LCA Data'!$F$2:$F$169)</f>
        <v>0</v>
      </c>
      <c r="M800" s="79">
        <f>anneks[[#This Row],[kg-CO2 Eqv. per kg]]*anneks[[#This Row],[Eff. Mass (kg)]]</f>
        <v>0</v>
      </c>
    </row>
    <row r="801" spans="1:13">
      <c r="A801" s="10">
        <v>38091</v>
      </c>
      <c r="B801" s="24" t="s">
        <v>1548</v>
      </c>
      <c r="C801" s="22"/>
      <c r="D801" s="22"/>
      <c r="E801" s="78">
        <v>4</v>
      </c>
      <c r="F801" s="31" t="s">
        <v>631</v>
      </c>
      <c r="G801" s="156">
        <v>0.93500000000000005</v>
      </c>
      <c r="H801" s="66">
        <f>anneks[[#This Row],[Count]]*anneks[[#This Row],[Conv. Fact.]]</f>
        <v>3.74</v>
      </c>
      <c r="I801" s="117">
        <v>65.14</v>
      </c>
      <c r="J801" s="75">
        <v>39083</v>
      </c>
      <c r="K801" s="75">
        <v>39447</v>
      </c>
      <c r="L801" s="7">
        <f>SUMIF('LCA Data'!$B$2:$B$169,"="&amp;anneks[[#This Row],[LCA Category]],'LCA Data'!$F$2:$F$169)</f>
        <v>0</v>
      </c>
      <c r="M801" s="79">
        <f>anneks[[#This Row],[kg-CO2 Eqv. per kg]]*anneks[[#This Row],[Eff. Mass (kg)]]</f>
        <v>0</v>
      </c>
    </row>
    <row r="802" spans="1:13">
      <c r="A802" s="10">
        <v>18296</v>
      </c>
      <c r="B802" s="24" t="s">
        <v>1474</v>
      </c>
      <c r="C802" s="22"/>
      <c r="D802" s="22"/>
      <c r="E802" s="78">
        <v>1</v>
      </c>
      <c r="F802" s="31" t="s">
        <v>633</v>
      </c>
      <c r="G802" s="156">
        <v>2</v>
      </c>
      <c r="H802" s="66">
        <f>anneks[[#This Row],[Count]]*anneks[[#This Row],[Conv. Fact.]]</f>
        <v>2</v>
      </c>
      <c r="I802" s="117">
        <v>65.02</v>
      </c>
      <c r="J802" s="75">
        <v>39083</v>
      </c>
      <c r="K802" s="75">
        <v>39447</v>
      </c>
      <c r="L802" s="7">
        <f>SUMIF('LCA Data'!$B$2:$B$169,"="&amp;anneks[[#This Row],[LCA Category]],'LCA Data'!$F$2:$F$169)</f>
        <v>0</v>
      </c>
      <c r="M802" s="79">
        <f>anneks[[#This Row],[kg-CO2 Eqv. per kg]]*anneks[[#This Row],[Eff. Mass (kg)]]</f>
        <v>0</v>
      </c>
    </row>
    <row r="803" spans="1:13">
      <c r="A803" s="10">
        <v>66153</v>
      </c>
      <c r="B803" s="24" t="s">
        <v>1696</v>
      </c>
      <c r="C803" s="22"/>
      <c r="D803" s="22"/>
      <c r="E803" s="78">
        <v>6</v>
      </c>
      <c r="F803" s="31" t="s">
        <v>634</v>
      </c>
      <c r="G803" s="156"/>
      <c r="H803" s="66">
        <f>anneks[[#This Row],[Count]]*anneks[[#This Row],[Conv. Fact.]]</f>
        <v>0</v>
      </c>
      <c r="I803" s="117">
        <v>65.02</v>
      </c>
      <c r="J803" s="75">
        <v>39083</v>
      </c>
      <c r="K803" s="75">
        <v>39447</v>
      </c>
      <c r="L803" s="7">
        <f>SUMIF('LCA Data'!$B$2:$B$169,"="&amp;anneks[[#This Row],[LCA Category]],'LCA Data'!$F$2:$F$169)</f>
        <v>0</v>
      </c>
      <c r="M803" s="79">
        <f>anneks[[#This Row],[kg-CO2 Eqv. per kg]]*anneks[[#This Row],[Eff. Mass (kg)]]</f>
        <v>0</v>
      </c>
    </row>
    <row r="804" spans="1:13">
      <c r="A804" s="10">
        <v>66094</v>
      </c>
      <c r="B804" s="24" t="s">
        <v>1693</v>
      </c>
      <c r="C804" s="22"/>
      <c r="D804" s="22"/>
      <c r="E804" s="78">
        <v>6</v>
      </c>
      <c r="F804" s="31" t="s">
        <v>634</v>
      </c>
      <c r="G804" s="156"/>
      <c r="H804" s="66">
        <f>anneks[[#This Row],[Count]]*anneks[[#This Row],[Conv. Fact.]]</f>
        <v>0</v>
      </c>
      <c r="I804" s="117">
        <v>65.010000000000005</v>
      </c>
      <c r="J804" s="75">
        <v>39083</v>
      </c>
      <c r="K804" s="75">
        <v>39447</v>
      </c>
      <c r="L804" s="7">
        <f>SUMIF('LCA Data'!$B$2:$B$169,"="&amp;anneks[[#This Row],[LCA Category]],'LCA Data'!$F$2:$F$169)</f>
        <v>0</v>
      </c>
      <c r="M804" s="79">
        <f>anneks[[#This Row],[kg-CO2 Eqv. per kg]]*anneks[[#This Row],[Eff. Mass (kg)]]</f>
        <v>0</v>
      </c>
    </row>
    <row r="805" spans="1:13">
      <c r="A805" s="63">
        <v>4.2</v>
      </c>
      <c r="B805" s="46" t="s">
        <v>118</v>
      </c>
      <c r="C805" s="46"/>
      <c r="D805" s="46"/>
      <c r="E805" s="78">
        <v>20</v>
      </c>
      <c r="F805" s="31" t="s">
        <v>655</v>
      </c>
      <c r="G805" s="158"/>
      <c r="H805" s="78">
        <f>anneks[[#This Row],[Count]]*anneks[[#This Row],[Conv. Fact.]]</f>
        <v>0</v>
      </c>
      <c r="I805" s="117">
        <v>65</v>
      </c>
      <c r="J805" s="75">
        <v>39083</v>
      </c>
      <c r="K805" s="75">
        <v>39447</v>
      </c>
      <c r="L805" s="7">
        <f>SUMIF('LCA Data'!$B$2:$B$169,"="&amp;anneks[[#This Row],[LCA Category]],'LCA Data'!$F$2:$F$169)</f>
        <v>0</v>
      </c>
      <c r="M805" s="49">
        <f>anneks[[#This Row],[kg-CO2 Eqv. per kg]]*anneks[[#This Row],[Eff. Mass (kg)]]</f>
        <v>0</v>
      </c>
    </row>
    <row r="806" spans="1:13">
      <c r="A806" s="10">
        <v>97783</v>
      </c>
      <c r="B806" s="24" t="s">
        <v>1959</v>
      </c>
      <c r="C806" s="22"/>
      <c r="D806" s="22"/>
      <c r="E806" s="78">
        <v>2</v>
      </c>
      <c r="F806" s="31" t="s">
        <v>643</v>
      </c>
      <c r="G806" s="156"/>
      <c r="H806" s="66">
        <f>anneks[[#This Row],[Count]]*anneks[[#This Row],[Conv. Fact.]]</f>
        <v>0</v>
      </c>
      <c r="I806" s="117">
        <v>64.5</v>
      </c>
      <c r="J806" s="75">
        <v>39083</v>
      </c>
      <c r="K806" s="75">
        <v>39447</v>
      </c>
      <c r="L806" s="7">
        <f>SUMIF('LCA Data'!$B$2:$B$169,"="&amp;anneks[[#This Row],[LCA Category]],'LCA Data'!$F$2:$F$169)</f>
        <v>0</v>
      </c>
      <c r="M806" s="79">
        <f>anneks[[#This Row],[kg-CO2 Eqv. per kg]]*anneks[[#This Row],[Eff. Mass (kg)]]</f>
        <v>0</v>
      </c>
    </row>
    <row r="807" spans="1:13">
      <c r="A807" s="10">
        <v>97805</v>
      </c>
      <c r="B807" s="24" t="s">
        <v>1960</v>
      </c>
      <c r="C807" s="22"/>
      <c r="D807" s="22"/>
      <c r="E807" s="78">
        <v>4</v>
      </c>
      <c r="F807" s="31" t="s">
        <v>634</v>
      </c>
      <c r="G807" s="156"/>
      <c r="H807" s="66">
        <f>anneks[[#This Row],[Count]]*anneks[[#This Row],[Conv. Fact.]]</f>
        <v>0</v>
      </c>
      <c r="I807" s="117">
        <v>64.260000000000005</v>
      </c>
      <c r="J807" s="75">
        <v>39083</v>
      </c>
      <c r="K807" s="75">
        <v>39447</v>
      </c>
      <c r="L807" s="7">
        <f>SUMIF('LCA Data'!$B$2:$B$169,"="&amp;anneks[[#This Row],[LCA Category]],'LCA Data'!$F$2:$F$169)</f>
        <v>0</v>
      </c>
      <c r="M807" s="79">
        <f>anneks[[#This Row],[kg-CO2 Eqv. per kg]]*anneks[[#This Row],[Eff. Mass (kg)]]</f>
        <v>0</v>
      </c>
    </row>
    <row r="808" spans="1:13">
      <c r="A808" s="10">
        <v>57030</v>
      </c>
      <c r="B808" s="24" t="s">
        <v>1617</v>
      </c>
      <c r="C808" s="22"/>
      <c r="D808" s="22"/>
      <c r="E808" s="78">
        <v>2</v>
      </c>
      <c r="F808" s="31" t="s">
        <v>639</v>
      </c>
      <c r="G808" s="156">
        <v>1</v>
      </c>
      <c r="H808" s="66">
        <f>anneks[[#This Row],[Count]]*anneks[[#This Row],[Conv. Fact.]]</f>
        <v>2</v>
      </c>
      <c r="I808" s="117">
        <v>63.86</v>
      </c>
      <c r="J808" s="75">
        <v>39083</v>
      </c>
      <c r="K808" s="75">
        <v>39447</v>
      </c>
      <c r="L808" s="7">
        <f>SUMIF('LCA Data'!$B$2:$B$169,"="&amp;anneks[[#This Row],[LCA Category]],'LCA Data'!$F$2:$F$169)</f>
        <v>0</v>
      </c>
      <c r="M808" s="79">
        <f>anneks[[#This Row],[kg-CO2 Eqv. per kg]]*anneks[[#This Row],[Eff. Mass (kg)]]</f>
        <v>0</v>
      </c>
    </row>
    <row r="809" spans="1:13">
      <c r="A809" s="10">
        <v>23194</v>
      </c>
      <c r="B809" s="24" t="s">
        <v>1490</v>
      </c>
      <c r="C809" s="22"/>
      <c r="D809" s="22"/>
      <c r="E809" s="78">
        <v>5</v>
      </c>
      <c r="F809" s="31" t="s">
        <v>634</v>
      </c>
      <c r="G809" s="156"/>
      <c r="H809" s="66">
        <f>anneks[[#This Row],[Count]]*anneks[[#This Row],[Conv. Fact.]]</f>
        <v>0</v>
      </c>
      <c r="I809" s="117">
        <v>63.75</v>
      </c>
      <c r="J809" s="75">
        <v>39083</v>
      </c>
      <c r="K809" s="75">
        <v>39447</v>
      </c>
      <c r="L809" s="7">
        <f>SUMIF('LCA Data'!$B$2:$B$169,"="&amp;anneks[[#This Row],[LCA Category]],'LCA Data'!$F$2:$F$169)</f>
        <v>0</v>
      </c>
      <c r="M809" s="79">
        <f>anneks[[#This Row],[kg-CO2 Eqv. per kg]]*anneks[[#This Row],[Eff. Mass (kg)]]</f>
        <v>0</v>
      </c>
    </row>
    <row r="810" spans="1:13">
      <c r="A810" s="10">
        <v>75146</v>
      </c>
      <c r="B810" s="24" t="s">
        <v>1737</v>
      </c>
      <c r="C810" s="22"/>
      <c r="D810" s="22"/>
      <c r="E810" s="78">
        <v>1</v>
      </c>
      <c r="F810" s="31" t="s">
        <v>643</v>
      </c>
      <c r="G810" s="156">
        <v>3</v>
      </c>
      <c r="H810" s="66">
        <f>anneks[[#This Row],[Count]]*anneks[[#This Row],[Conv. Fact.]]</f>
        <v>3</v>
      </c>
      <c r="I810" s="117">
        <v>62.87</v>
      </c>
      <c r="J810" s="75">
        <v>39083</v>
      </c>
      <c r="K810" s="75">
        <v>39447</v>
      </c>
      <c r="L810" s="7">
        <f>SUMIF('LCA Data'!$B$2:$B$169,"="&amp;anneks[[#This Row],[LCA Category]],'LCA Data'!$F$2:$F$169)</f>
        <v>0</v>
      </c>
      <c r="M810" s="79">
        <f>anneks[[#This Row],[kg-CO2 Eqv. per kg]]*anneks[[#This Row],[Eff. Mass (kg)]]</f>
        <v>0</v>
      </c>
    </row>
    <row r="811" spans="1:13">
      <c r="A811" s="10">
        <v>40528</v>
      </c>
      <c r="B811" s="24" t="s">
        <v>1555</v>
      </c>
      <c r="C811" s="22"/>
      <c r="D811" s="22"/>
      <c r="E811" s="78">
        <v>1</v>
      </c>
      <c r="F811" s="31" t="s">
        <v>633</v>
      </c>
      <c r="G811" s="156">
        <v>2.5</v>
      </c>
      <c r="H811" s="66">
        <f>anneks[[#This Row],[Count]]*anneks[[#This Row],[Conv. Fact.]]</f>
        <v>2.5</v>
      </c>
      <c r="I811" s="117">
        <v>62.86</v>
      </c>
      <c r="J811" s="75">
        <v>39083</v>
      </c>
      <c r="K811" s="75">
        <v>39447</v>
      </c>
      <c r="L811" s="7">
        <f>SUMIF('LCA Data'!$B$2:$B$169,"="&amp;anneks[[#This Row],[LCA Category]],'LCA Data'!$F$2:$F$169)</f>
        <v>0</v>
      </c>
      <c r="M811" s="79">
        <f>anneks[[#This Row],[kg-CO2 Eqv. per kg]]*anneks[[#This Row],[Eff. Mass (kg)]]</f>
        <v>0</v>
      </c>
    </row>
    <row r="812" spans="1:13">
      <c r="A812" s="10">
        <v>96008</v>
      </c>
      <c r="B812" s="24" t="s">
        <v>1937</v>
      </c>
      <c r="C812" s="22"/>
      <c r="D812" s="22"/>
      <c r="E812" s="78">
        <v>1</v>
      </c>
      <c r="F812" s="31" t="s">
        <v>638</v>
      </c>
      <c r="G812" s="156"/>
      <c r="H812" s="66">
        <f>anneks[[#This Row],[Count]]*anneks[[#This Row],[Conv. Fact.]]</f>
        <v>0</v>
      </c>
      <c r="I812" s="117">
        <v>62.22</v>
      </c>
      <c r="J812" s="75">
        <v>39083</v>
      </c>
      <c r="K812" s="75">
        <v>39447</v>
      </c>
      <c r="L812" s="7">
        <f>SUMIF('LCA Data'!$B$2:$B$169,"="&amp;anneks[[#This Row],[LCA Category]],'LCA Data'!$F$2:$F$169)</f>
        <v>0</v>
      </c>
      <c r="M812" s="79">
        <f>anneks[[#This Row],[kg-CO2 Eqv. per kg]]*anneks[[#This Row],[Eff. Mass (kg)]]</f>
        <v>0</v>
      </c>
    </row>
    <row r="813" spans="1:13">
      <c r="A813" s="10">
        <v>24497</v>
      </c>
      <c r="B813" s="24" t="s">
        <v>1494</v>
      </c>
      <c r="C813" s="22"/>
      <c r="D813" s="22"/>
      <c r="E813" s="78">
        <v>1</v>
      </c>
      <c r="F813" s="31" t="s">
        <v>644</v>
      </c>
      <c r="G813" s="156"/>
      <c r="H813" s="66">
        <f>anneks[[#This Row],[Count]]*anneks[[#This Row],[Conv. Fact.]]</f>
        <v>0</v>
      </c>
      <c r="I813" s="117">
        <v>61.55</v>
      </c>
      <c r="J813" s="75">
        <v>39083</v>
      </c>
      <c r="K813" s="75">
        <v>39447</v>
      </c>
      <c r="L813" s="7">
        <f>SUMIF('LCA Data'!$B$2:$B$169,"="&amp;anneks[[#This Row],[LCA Category]],'LCA Data'!$F$2:$F$169)</f>
        <v>0</v>
      </c>
      <c r="M813" s="79">
        <f>anneks[[#This Row],[kg-CO2 Eqv. per kg]]*anneks[[#This Row],[Eff. Mass (kg)]]</f>
        <v>0</v>
      </c>
    </row>
    <row r="814" spans="1:13">
      <c r="A814" s="10">
        <v>85360</v>
      </c>
      <c r="B814" s="24" t="s">
        <v>1789</v>
      </c>
      <c r="C814" s="22"/>
      <c r="D814" s="22"/>
      <c r="E814" s="78">
        <v>1</v>
      </c>
      <c r="F814" s="31" t="s">
        <v>634</v>
      </c>
      <c r="G814" s="156">
        <v>1</v>
      </c>
      <c r="H814" s="66">
        <f>anneks[[#This Row],[Count]]*anneks[[#This Row],[Conv. Fact.]]</f>
        <v>1</v>
      </c>
      <c r="I814" s="117">
        <v>61.2</v>
      </c>
      <c r="J814" s="75">
        <v>39083</v>
      </c>
      <c r="K814" s="75">
        <v>39447</v>
      </c>
      <c r="L814" s="7">
        <f>SUMIF('LCA Data'!$B$2:$B$169,"="&amp;anneks[[#This Row],[LCA Category]],'LCA Data'!$F$2:$F$169)</f>
        <v>0</v>
      </c>
      <c r="M814" s="79">
        <f>anneks[[#This Row],[kg-CO2 Eqv. per kg]]*anneks[[#This Row],[Eff. Mass (kg)]]</f>
        <v>0</v>
      </c>
    </row>
    <row r="815" spans="1:13">
      <c r="A815" s="10">
        <v>15665</v>
      </c>
      <c r="B815" s="24" t="s">
        <v>1460</v>
      </c>
      <c r="C815" s="22"/>
      <c r="D815" s="22"/>
      <c r="E815" s="78">
        <v>1</v>
      </c>
      <c r="F815" s="31" t="s">
        <v>636</v>
      </c>
      <c r="G815" s="156">
        <v>1</v>
      </c>
      <c r="H815" s="66">
        <f>anneks[[#This Row],[Count]]*anneks[[#This Row],[Conv. Fact.]]</f>
        <v>1</v>
      </c>
      <c r="I815" s="117">
        <v>61.07</v>
      </c>
      <c r="J815" s="75">
        <v>39083</v>
      </c>
      <c r="K815" s="75">
        <v>39447</v>
      </c>
      <c r="L815" s="7">
        <f>SUMIF('LCA Data'!$B$2:$B$169,"="&amp;anneks[[#This Row],[LCA Category]],'LCA Data'!$F$2:$F$169)</f>
        <v>0</v>
      </c>
      <c r="M815" s="79">
        <f>anneks[[#This Row],[kg-CO2 Eqv. per kg]]*anneks[[#This Row],[Eff. Mass (kg)]]</f>
        <v>0</v>
      </c>
    </row>
    <row r="816" spans="1:13">
      <c r="A816" s="10">
        <v>66065</v>
      </c>
      <c r="B816" s="24" t="s">
        <v>1684</v>
      </c>
      <c r="C816" s="22"/>
      <c r="D816" s="22"/>
      <c r="E816" s="78">
        <v>6</v>
      </c>
      <c r="F816" s="31" t="s">
        <v>634</v>
      </c>
      <c r="G816" s="156"/>
      <c r="H816" s="66">
        <f>anneks[[#This Row],[Count]]*anneks[[#This Row],[Conv. Fact.]]</f>
        <v>0</v>
      </c>
      <c r="I816" s="117">
        <v>60.18</v>
      </c>
      <c r="J816" s="75">
        <v>39083</v>
      </c>
      <c r="K816" s="75">
        <v>39447</v>
      </c>
      <c r="L816" s="7">
        <f>SUMIF('LCA Data'!$B$2:$B$169,"="&amp;anneks[[#This Row],[LCA Category]],'LCA Data'!$F$2:$F$169)</f>
        <v>0</v>
      </c>
      <c r="M816" s="79">
        <f>anneks[[#This Row],[kg-CO2 Eqv. per kg]]*anneks[[#This Row],[Eff. Mass (kg)]]</f>
        <v>0</v>
      </c>
    </row>
    <row r="817" spans="1:13">
      <c r="A817" s="22">
        <v>9280</v>
      </c>
      <c r="B817" s="24" t="s">
        <v>848</v>
      </c>
      <c r="C817" s="22"/>
      <c r="D817" s="22"/>
      <c r="E817" s="104">
        <v>3</v>
      </c>
      <c r="F817" s="27" t="s">
        <v>637</v>
      </c>
      <c r="G817" s="156">
        <v>1</v>
      </c>
      <c r="H817" s="66">
        <f>anneks[[#This Row],[Count]]*anneks[[#This Row],[Conv. Fact.]]</f>
        <v>3</v>
      </c>
      <c r="I817" s="116">
        <v>60</v>
      </c>
      <c r="J817" s="75">
        <v>39083</v>
      </c>
      <c r="K817" s="75">
        <v>39447</v>
      </c>
      <c r="L817" s="7">
        <f>SUMIF('LCA Data'!$B$2:$B$169,"="&amp;anneks[[#This Row],[LCA Category]],'LCA Data'!$F$2:$F$169)</f>
        <v>0</v>
      </c>
      <c r="M817" s="79">
        <f>anneks[[#This Row],[kg-CO2 Eqv. per kg]]*anneks[[#This Row],[Eff. Mass (kg)]]</f>
        <v>0</v>
      </c>
    </row>
    <row r="818" spans="1:13">
      <c r="A818" s="63">
        <v>146.30000000000001</v>
      </c>
      <c r="B818" s="46" t="s">
        <v>677</v>
      </c>
      <c r="C818" s="46"/>
      <c r="D818" s="46"/>
      <c r="E818" s="78">
        <v>2</v>
      </c>
      <c r="F818" s="31" t="s">
        <v>652</v>
      </c>
      <c r="G818" s="158">
        <v>1</v>
      </c>
      <c r="H818" s="78">
        <f>anneks[[#This Row],[Count]]*anneks[[#This Row],[Conv. Fact.]]</f>
        <v>2</v>
      </c>
      <c r="I818" s="117">
        <v>59.9</v>
      </c>
      <c r="J818" s="75">
        <v>39083</v>
      </c>
      <c r="K818" s="75">
        <v>39447</v>
      </c>
      <c r="L818" s="7">
        <f>SUMIF('LCA Data'!$B$2:$B$169,"="&amp;anneks[[#This Row],[LCA Category]],'LCA Data'!$F$2:$F$169)</f>
        <v>0</v>
      </c>
      <c r="M818" s="49">
        <f>anneks[[#This Row],[kg-CO2 Eqv. per kg]]*anneks[[#This Row],[Eff. Mass (kg)]]</f>
        <v>0</v>
      </c>
    </row>
    <row r="819" spans="1:13">
      <c r="A819" s="10">
        <v>73103</v>
      </c>
      <c r="B819" s="24" t="s">
        <v>1720</v>
      </c>
      <c r="C819" s="22"/>
      <c r="D819" s="22"/>
      <c r="E819" s="78">
        <v>5</v>
      </c>
      <c r="F819" s="31" t="s">
        <v>643</v>
      </c>
      <c r="G819" s="156">
        <v>0.5</v>
      </c>
      <c r="H819" s="66">
        <f>anneks[[#This Row],[Count]]*anneks[[#This Row],[Conv. Fact.]]</f>
        <v>2.5</v>
      </c>
      <c r="I819" s="117">
        <v>58.44</v>
      </c>
      <c r="J819" s="75">
        <v>39083</v>
      </c>
      <c r="K819" s="75">
        <v>39447</v>
      </c>
      <c r="L819" s="7">
        <f>SUMIF('LCA Data'!$B$2:$B$169,"="&amp;anneks[[#This Row],[LCA Category]],'LCA Data'!$F$2:$F$169)</f>
        <v>0</v>
      </c>
      <c r="M819" s="79">
        <f>anneks[[#This Row],[kg-CO2 Eqv. per kg]]*anneks[[#This Row],[Eff. Mass (kg)]]</f>
        <v>0</v>
      </c>
    </row>
    <row r="820" spans="1:13">
      <c r="A820" s="10">
        <v>33128</v>
      </c>
      <c r="B820" s="24" t="s">
        <v>1520</v>
      </c>
      <c r="C820" s="22"/>
      <c r="D820" s="22"/>
      <c r="E820" s="78">
        <v>4</v>
      </c>
      <c r="F820" s="31" t="s">
        <v>639</v>
      </c>
      <c r="G820" s="156">
        <v>0.77</v>
      </c>
      <c r="H820" s="66">
        <f>anneks[[#This Row],[Count]]*anneks[[#This Row],[Conv. Fact.]]</f>
        <v>3.08</v>
      </c>
      <c r="I820" s="117">
        <v>56.68</v>
      </c>
      <c r="J820" s="75">
        <v>39083</v>
      </c>
      <c r="K820" s="75">
        <v>39447</v>
      </c>
      <c r="L820" s="7">
        <f>SUMIF('LCA Data'!$B$2:$B$169,"="&amp;anneks[[#This Row],[LCA Category]],'LCA Data'!$F$2:$F$169)</f>
        <v>0</v>
      </c>
      <c r="M820" s="79">
        <f>anneks[[#This Row],[kg-CO2 Eqv. per kg]]*anneks[[#This Row],[Eff. Mass (kg)]]</f>
        <v>0</v>
      </c>
    </row>
    <row r="821" spans="1:13">
      <c r="A821" s="10">
        <v>36370</v>
      </c>
      <c r="B821" s="24" t="s">
        <v>1542</v>
      </c>
      <c r="C821" s="22"/>
      <c r="D821" s="22"/>
      <c r="E821" s="78">
        <v>2</v>
      </c>
      <c r="F821" s="31" t="s">
        <v>639</v>
      </c>
      <c r="G821" s="156">
        <v>3</v>
      </c>
      <c r="H821" s="66">
        <f>anneks[[#This Row],[Count]]*anneks[[#This Row],[Conv. Fact.]]</f>
        <v>6</v>
      </c>
      <c r="I821" s="117">
        <v>56.27</v>
      </c>
      <c r="J821" s="75">
        <v>39083</v>
      </c>
      <c r="K821" s="75">
        <v>39447</v>
      </c>
      <c r="L821" s="7">
        <f>SUMIF('LCA Data'!$B$2:$B$169,"="&amp;anneks[[#This Row],[LCA Category]],'LCA Data'!$F$2:$F$169)</f>
        <v>0</v>
      </c>
      <c r="M821" s="79">
        <f>anneks[[#This Row],[kg-CO2 Eqv. per kg]]*anneks[[#This Row],[Eff. Mass (kg)]]</f>
        <v>0</v>
      </c>
    </row>
    <row r="822" spans="1:13">
      <c r="A822" s="10">
        <v>93956</v>
      </c>
      <c r="B822" s="24" t="s">
        <v>1887</v>
      </c>
      <c r="C822" s="22"/>
      <c r="D822" s="22"/>
      <c r="E822" s="78">
        <v>1</v>
      </c>
      <c r="F822" s="31" t="s">
        <v>643</v>
      </c>
      <c r="G822" s="156">
        <v>2</v>
      </c>
      <c r="H822" s="66">
        <f>anneks[[#This Row],[Count]]*anneks[[#This Row],[Conv. Fact.]]</f>
        <v>2</v>
      </c>
      <c r="I822" s="117">
        <v>56.06</v>
      </c>
      <c r="J822" s="75">
        <v>39083</v>
      </c>
      <c r="K822" s="75">
        <v>39447</v>
      </c>
      <c r="L822" s="7">
        <f>SUMIF('LCA Data'!$B$2:$B$169,"="&amp;anneks[[#This Row],[LCA Category]],'LCA Data'!$F$2:$F$169)</f>
        <v>0</v>
      </c>
      <c r="M822" s="79">
        <f>anneks[[#This Row],[kg-CO2 Eqv. per kg]]*anneks[[#This Row],[Eff. Mass (kg)]]</f>
        <v>0</v>
      </c>
    </row>
    <row r="823" spans="1:13">
      <c r="A823" s="10">
        <v>96026</v>
      </c>
      <c r="B823" s="24" t="s">
        <v>1940</v>
      </c>
      <c r="C823" s="22"/>
      <c r="D823" s="22"/>
      <c r="E823" s="78">
        <v>1</v>
      </c>
      <c r="F823" s="31" t="s">
        <v>638</v>
      </c>
      <c r="G823" s="156"/>
      <c r="H823" s="66">
        <f>anneks[[#This Row],[Count]]*anneks[[#This Row],[Conv. Fact.]]</f>
        <v>0</v>
      </c>
      <c r="I823" s="117">
        <v>55.89</v>
      </c>
      <c r="J823" s="75">
        <v>39083</v>
      </c>
      <c r="K823" s="75">
        <v>39447</v>
      </c>
      <c r="L823" s="7">
        <f>SUMIF('LCA Data'!$B$2:$B$169,"="&amp;anneks[[#This Row],[LCA Category]],'LCA Data'!$F$2:$F$169)</f>
        <v>0</v>
      </c>
      <c r="M823" s="79">
        <f>anneks[[#This Row],[kg-CO2 Eqv. per kg]]*anneks[[#This Row],[Eff. Mass (kg)]]</f>
        <v>0</v>
      </c>
    </row>
    <row r="824" spans="1:13">
      <c r="A824" s="10">
        <v>92018</v>
      </c>
      <c r="B824" s="24" t="s">
        <v>1854</v>
      </c>
      <c r="C824" s="22"/>
      <c r="D824" s="22"/>
      <c r="E824" s="78">
        <v>1</v>
      </c>
      <c r="F824" s="31" t="s">
        <v>643</v>
      </c>
      <c r="G824" s="156">
        <v>2.5</v>
      </c>
      <c r="H824" s="66">
        <f>anneks[[#This Row],[Count]]*anneks[[#This Row],[Conv. Fact.]]</f>
        <v>2.5</v>
      </c>
      <c r="I824" s="117">
        <v>54.61</v>
      </c>
      <c r="J824" s="75">
        <v>39083</v>
      </c>
      <c r="K824" s="75">
        <v>39447</v>
      </c>
      <c r="L824" s="7">
        <f>SUMIF('LCA Data'!$B$2:$B$169,"="&amp;anneks[[#This Row],[LCA Category]],'LCA Data'!$F$2:$F$169)</f>
        <v>0</v>
      </c>
      <c r="M824" s="79">
        <f>anneks[[#This Row],[kg-CO2 Eqv. per kg]]*anneks[[#This Row],[Eff. Mass (kg)]]</f>
        <v>0</v>
      </c>
    </row>
    <row r="825" spans="1:13">
      <c r="A825" s="10">
        <v>58165</v>
      </c>
      <c r="B825" s="24" t="s">
        <v>1629</v>
      </c>
      <c r="C825" s="22"/>
      <c r="D825" s="22"/>
      <c r="E825" s="78">
        <v>1</v>
      </c>
      <c r="F825" s="31" t="s">
        <v>640</v>
      </c>
      <c r="G825" s="156">
        <v>0.75</v>
      </c>
      <c r="H825" s="66">
        <f>anneks[[#This Row],[Count]]*anneks[[#This Row],[Conv. Fact.]]</f>
        <v>0.75</v>
      </c>
      <c r="I825" s="117">
        <v>53.7</v>
      </c>
      <c r="J825" s="75">
        <v>39083</v>
      </c>
      <c r="K825" s="75">
        <v>39447</v>
      </c>
      <c r="L825" s="7">
        <f>SUMIF('LCA Data'!$B$2:$B$169,"="&amp;anneks[[#This Row],[LCA Category]],'LCA Data'!$F$2:$F$169)</f>
        <v>0</v>
      </c>
      <c r="M825" s="79">
        <f>anneks[[#This Row],[kg-CO2 Eqv. per kg]]*anneks[[#This Row],[Eff. Mass (kg)]]</f>
        <v>0</v>
      </c>
    </row>
    <row r="826" spans="1:13">
      <c r="A826" s="10">
        <v>53295</v>
      </c>
      <c r="B826" s="24" t="s">
        <v>1593</v>
      </c>
      <c r="C826" s="22"/>
      <c r="D826" s="22"/>
      <c r="E826" s="78">
        <v>2</v>
      </c>
      <c r="F826" s="31" t="s">
        <v>647</v>
      </c>
      <c r="G826" s="156"/>
      <c r="H826" s="66">
        <f>anneks[[#This Row],[Count]]*anneks[[#This Row],[Conv. Fact.]]</f>
        <v>0</v>
      </c>
      <c r="I826" s="117">
        <v>53.46</v>
      </c>
      <c r="J826" s="75">
        <v>39083</v>
      </c>
      <c r="K826" s="75">
        <v>39447</v>
      </c>
      <c r="L826" s="7">
        <f>SUMIF('LCA Data'!$B$2:$B$169,"="&amp;anneks[[#This Row],[LCA Category]],'LCA Data'!$F$2:$F$169)</f>
        <v>0</v>
      </c>
      <c r="M826" s="79">
        <f>anneks[[#This Row],[kg-CO2 Eqv. per kg]]*anneks[[#This Row],[Eff. Mass (kg)]]</f>
        <v>0</v>
      </c>
    </row>
    <row r="827" spans="1:13">
      <c r="A827" s="10">
        <v>40570</v>
      </c>
      <c r="B827" s="24" t="s">
        <v>1556</v>
      </c>
      <c r="C827" s="22"/>
      <c r="D827" s="22"/>
      <c r="E827" s="78">
        <v>1</v>
      </c>
      <c r="F827" s="31" t="s">
        <v>633</v>
      </c>
      <c r="G827" s="156">
        <v>2</v>
      </c>
      <c r="H827" s="66">
        <f>anneks[[#This Row],[Count]]*anneks[[#This Row],[Conv. Fact.]]</f>
        <v>2</v>
      </c>
      <c r="I827" s="117">
        <v>53.38</v>
      </c>
      <c r="J827" s="75">
        <v>39083</v>
      </c>
      <c r="K827" s="75">
        <v>39447</v>
      </c>
      <c r="L827" s="7">
        <f>SUMIF('LCA Data'!$B$2:$B$169,"="&amp;anneks[[#This Row],[LCA Category]],'LCA Data'!$F$2:$F$169)</f>
        <v>0</v>
      </c>
      <c r="M827" s="79">
        <f>anneks[[#This Row],[kg-CO2 Eqv. per kg]]*anneks[[#This Row],[Eff. Mass (kg)]]</f>
        <v>0</v>
      </c>
    </row>
    <row r="828" spans="1:13">
      <c r="A828" s="10">
        <v>86535</v>
      </c>
      <c r="B828" s="24" t="s">
        <v>517</v>
      </c>
      <c r="C828" s="22"/>
      <c r="D828" s="22"/>
      <c r="E828" s="78">
        <v>1</v>
      </c>
      <c r="F828" s="31" t="s">
        <v>639</v>
      </c>
      <c r="G828" s="156">
        <v>0.6</v>
      </c>
      <c r="H828" s="66">
        <f>anneks[[#This Row],[Count]]*anneks[[#This Row],[Conv. Fact.]]</f>
        <v>0.6</v>
      </c>
      <c r="I828" s="117">
        <v>53.25</v>
      </c>
      <c r="J828" s="75">
        <v>39083</v>
      </c>
      <c r="K828" s="75">
        <v>39447</v>
      </c>
      <c r="L828" s="7">
        <f>SUMIF('LCA Data'!$B$2:$B$169,"="&amp;anneks[[#This Row],[LCA Category]],'LCA Data'!$F$2:$F$169)</f>
        <v>0</v>
      </c>
      <c r="M828" s="79">
        <f>anneks[[#This Row],[kg-CO2 Eqv. per kg]]*anneks[[#This Row],[Eff. Mass (kg)]]</f>
        <v>0</v>
      </c>
    </row>
    <row r="829" spans="1:13">
      <c r="A829" s="10">
        <v>40654</v>
      </c>
      <c r="B829" s="24" t="s">
        <v>1559</v>
      </c>
      <c r="C829" s="22"/>
      <c r="D829" s="22"/>
      <c r="E829" s="78">
        <v>1</v>
      </c>
      <c r="F829" s="31" t="s">
        <v>633</v>
      </c>
      <c r="G829" s="156">
        <v>2.5</v>
      </c>
      <c r="H829" s="66">
        <f>anneks[[#This Row],[Count]]*anneks[[#This Row],[Conv. Fact.]]</f>
        <v>2.5</v>
      </c>
      <c r="I829" s="117">
        <v>52.83</v>
      </c>
      <c r="J829" s="75">
        <v>39083</v>
      </c>
      <c r="K829" s="75">
        <v>39447</v>
      </c>
      <c r="L829" s="7">
        <f>SUMIF('LCA Data'!$B$2:$B$169,"="&amp;anneks[[#This Row],[LCA Category]],'LCA Data'!$F$2:$F$169)</f>
        <v>0</v>
      </c>
      <c r="M829" s="79">
        <f>anneks[[#This Row],[kg-CO2 Eqv. per kg]]*anneks[[#This Row],[Eff. Mass (kg)]]</f>
        <v>0</v>
      </c>
    </row>
    <row r="830" spans="1:13">
      <c r="A830" s="10">
        <v>36190</v>
      </c>
      <c r="B830" s="24" t="s">
        <v>1539</v>
      </c>
      <c r="C830" s="22"/>
      <c r="D830" s="22"/>
      <c r="E830" s="78">
        <v>3</v>
      </c>
      <c r="F830" s="31" t="s">
        <v>639</v>
      </c>
      <c r="G830" s="156">
        <v>1</v>
      </c>
      <c r="H830" s="66">
        <f>anneks[[#This Row],[Count]]*anneks[[#This Row],[Conv. Fact.]]</f>
        <v>3</v>
      </c>
      <c r="I830" s="117">
        <v>52.35</v>
      </c>
      <c r="J830" s="75">
        <v>39083</v>
      </c>
      <c r="K830" s="75">
        <v>39447</v>
      </c>
      <c r="L830" s="7">
        <f>SUMIF('LCA Data'!$B$2:$B$169,"="&amp;anneks[[#This Row],[LCA Category]],'LCA Data'!$F$2:$F$169)</f>
        <v>0</v>
      </c>
      <c r="M830" s="79">
        <f>anneks[[#This Row],[kg-CO2 Eqv. per kg]]*anneks[[#This Row],[Eff. Mass (kg)]]</f>
        <v>0</v>
      </c>
    </row>
    <row r="831" spans="1:13">
      <c r="A831" s="63">
        <v>106.2</v>
      </c>
      <c r="B831" s="46" t="s">
        <v>27</v>
      </c>
      <c r="C831" s="46"/>
      <c r="D831" s="46"/>
      <c r="E831" s="78">
        <v>4</v>
      </c>
      <c r="F831" s="31" t="s">
        <v>655</v>
      </c>
      <c r="G831" s="158"/>
      <c r="H831" s="78">
        <f>anneks[[#This Row],[Count]]*anneks[[#This Row],[Conv. Fact.]]</f>
        <v>0</v>
      </c>
      <c r="I831" s="117">
        <v>52</v>
      </c>
      <c r="J831" s="75">
        <v>39083</v>
      </c>
      <c r="K831" s="75">
        <v>39447</v>
      </c>
      <c r="L831" s="7">
        <f>SUMIF('LCA Data'!$B$2:$B$169,"="&amp;anneks[[#This Row],[LCA Category]],'LCA Data'!$F$2:$F$169)</f>
        <v>0</v>
      </c>
      <c r="M831" s="49">
        <f>anneks[[#This Row],[kg-CO2 Eqv. per kg]]*anneks[[#This Row],[Eff. Mass (kg)]]</f>
        <v>0</v>
      </c>
    </row>
    <row r="832" spans="1:13">
      <c r="A832" s="10">
        <v>97171</v>
      </c>
      <c r="B832" s="24" t="s">
        <v>1956</v>
      </c>
      <c r="C832" s="22"/>
      <c r="D832" s="22"/>
      <c r="E832" s="78">
        <v>2</v>
      </c>
      <c r="F832" s="31" t="s">
        <v>634</v>
      </c>
      <c r="G832" s="156"/>
      <c r="H832" s="66">
        <f>anneks[[#This Row],[Count]]*anneks[[#This Row],[Conv. Fact.]]</f>
        <v>0</v>
      </c>
      <c r="I832" s="117">
        <v>51.93</v>
      </c>
      <c r="J832" s="75">
        <v>39083</v>
      </c>
      <c r="K832" s="75">
        <v>39447</v>
      </c>
      <c r="L832" s="7">
        <f>SUMIF('LCA Data'!$B$2:$B$169,"="&amp;anneks[[#This Row],[LCA Category]],'LCA Data'!$F$2:$F$169)</f>
        <v>0</v>
      </c>
      <c r="M832" s="79">
        <f>anneks[[#This Row],[kg-CO2 Eqv. per kg]]*anneks[[#This Row],[Eff. Mass (kg)]]</f>
        <v>0</v>
      </c>
    </row>
    <row r="833" spans="1:13">
      <c r="A833" s="10">
        <v>17078</v>
      </c>
      <c r="B833" s="24" t="s">
        <v>1468</v>
      </c>
      <c r="C833" s="22"/>
      <c r="D833" s="22"/>
      <c r="E833" s="78">
        <v>1</v>
      </c>
      <c r="F833" s="31" t="s">
        <v>632</v>
      </c>
      <c r="G833" s="156">
        <v>2</v>
      </c>
      <c r="H833" s="66">
        <f>anneks[[#This Row],[Count]]*anneks[[#This Row],[Conv. Fact.]]</f>
        <v>2</v>
      </c>
      <c r="I833" s="117">
        <v>51.42</v>
      </c>
      <c r="J833" s="75">
        <v>39083</v>
      </c>
      <c r="K833" s="75">
        <v>39447</v>
      </c>
      <c r="L833" s="7">
        <f>SUMIF('LCA Data'!$B$2:$B$169,"="&amp;anneks[[#This Row],[LCA Category]],'LCA Data'!$F$2:$F$169)</f>
        <v>0</v>
      </c>
      <c r="M833" s="79">
        <f>anneks[[#This Row],[kg-CO2 Eqv. per kg]]*anneks[[#This Row],[Eff. Mass (kg)]]</f>
        <v>0</v>
      </c>
    </row>
    <row r="834" spans="1:13">
      <c r="A834" s="10">
        <v>75007</v>
      </c>
      <c r="B834" s="24" t="s">
        <v>1729</v>
      </c>
      <c r="C834" s="22"/>
      <c r="D834" s="22"/>
      <c r="E834" s="78">
        <v>1</v>
      </c>
      <c r="F834" s="31" t="s">
        <v>643</v>
      </c>
      <c r="G834" s="156">
        <v>5</v>
      </c>
      <c r="H834" s="66">
        <f>anneks[[#This Row],[Count]]*anneks[[#This Row],[Conv. Fact.]]</f>
        <v>5</v>
      </c>
      <c r="I834" s="117">
        <v>51.34</v>
      </c>
      <c r="J834" s="75">
        <v>39083</v>
      </c>
      <c r="K834" s="75">
        <v>39447</v>
      </c>
      <c r="L834" s="7">
        <f>SUMIF('LCA Data'!$B$2:$B$169,"="&amp;anneks[[#This Row],[LCA Category]],'LCA Data'!$F$2:$F$169)</f>
        <v>0</v>
      </c>
      <c r="M834" s="79">
        <f>anneks[[#This Row],[kg-CO2 Eqv. per kg]]*anneks[[#This Row],[Eff. Mass (kg)]]</f>
        <v>0</v>
      </c>
    </row>
    <row r="835" spans="1:13">
      <c r="A835" s="10">
        <v>73009</v>
      </c>
      <c r="B835" s="24" t="s">
        <v>1715</v>
      </c>
      <c r="C835" s="22"/>
      <c r="D835" s="22"/>
      <c r="E835" s="78">
        <v>5</v>
      </c>
      <c r="F835" s="31" t="s">
        <v>643</v>
      </c>
      <c r="G835" s="156">
        <v>1</v>
      </c>
      <c r="H835" s="66">
        <f>anneks[[#This Row],[Count]]*anneks[[#This Row],[Conv. Fact.]]</f>
        <v>5</v>
      </c>
      <c r="I835" s="117">
        <v>51</v>
      </c>
      <c r="J835" s="75">
        <v>39083</v>
      </c>
      <c r="K835" s="75">
        <v>39447</v>
      </c>
      <c r="L835" s="7">
        <f>SUMIF('LCA Data'!$B$2:$B$169,"="&amp;anneks[[#This Row],[LCA Category]],'LCA Data'!$F$2:$F$169)</f>
        <v>0</v>
      </c>
      <c r="M835" s="79">
        <f>anneks[[#This Row],[kg-CO2 Eqv. per kg]]*anneks[[#This Row],[Eff. Mass (kg)]]</f>
        <v>0</v>
      </c>
    </row>
    <row r="836" spans="1:13">
      <c r="A836" s="22">
        <v>1340</v>
      </c>
      <c r="B836" s="22" t="s">
        <v>158</v>
      </c>
      <c r="C836" s="22"/>
      <c r="D836" s="22"/>
      <c r="E836" s="66">
        <v>1</v>
      </c>
      <c r="F836" s="65" t="s">
        <v>667</v>
      </c>
      <c r="G836" s="156"/>
      <c r="H836" s="66">
        <f>anneks[[#This Row],[Count]]*anneks[[#This Row],[Conv. Fact.]]</f>
        <v>0</v>
      </c>
      <c r="I836" s="120">
        <v>50</v>
      </c>
      <c r="J836" s="75">
        <v>39083</v>
      </c>
      <c r="K836" s="75">
        <v>39447</v>
      </c>
      <c r="L836" s="7">
        <f>SUMIF('LCA Data'!$B$2:$B$169,"="&amp;anneks[[#This Row],[LCA Category]],'LCA Data'!$F$2:$F$169)</f>
        <v>0</v>
      </c>
      <c r="M836" s="79">
        <f>anneks[[#This Row],[kg-CO2 Eqv. per kg]]*anneks[[#This Row],[Eff. Mass (kg)]]</f>
        <v>0</v>
      </c>
    </row>
    <row r="837" spans="1:13">
      <c r="A837" s="10">
        <v>75008</v>
      </c>
      <c r="B837" s="24" t="s">
        <v>1730</v>
      </c>
      <c r="C837" s="22"/>
      <c r="D837" s="22"/>
      <c r="E837" s="78">
        <v>1</v>
      </c>
      <c r="F837" s="31" t="s">
        <v>643</v>
      </c>
      <c r="G837" s="156">
        <v>5</v>
      </c>
      <c r="H837" s="66">
        <f>anneks[[#This Row],[Count]]*anneks[[#This Row],[Conv. Fact.]]</f>
        <v>5</v>
      </c>
      <c r="I837" s="117">
        <v>49.81</v>
      </c>
      <c r="J837" s="75">
        <v>39083</v>
      </c>
      <c r="K837" s="75">
        <v>39447</v>
      </c>
      <c r="L837" s="7">
        <f>SUMIF('LCA Data'!$B$2:$B$169,"="&amp;anneks[[#This Row],[LCA Category]],'LCA Data'!$F$2:$F$169)</f>
        <v>0</v>
      </c>
      <c r="M837" s="79">
        <f>anneks[[#This Row],[kg-CO2 Eqv. per kg]]*anneks[[#This Row],[Eff. Mass (kg)]]</f>
        <v>0</v>
      </c>
    </row>
    <row r="838" spans="1:13">
      <c r="A838" s="10">
        <v>15429</v>
      </c>
      <c r="B838" s="24" t="s">
        <v>1457</v>
      </c>
      <c r="C838" s="22"/>
      <c r="D838" s="22"/>
      <c r="E838" s="78">
        <v>1</v>
      </c>
      <c r="F838" s="31" t="s">
        <v>636</v>
      </c>
      <c r="G838" s="156">
        <v>0.7</v>
      </c>
      <c r="H838" s="66">
        <f>anneks[[#This Row],[Count]]*anneks[[#This Row],[Conv. Fact.]]</f>
        <v>0.7</v>
      </c>
      <c r="I838" s="117">
        <v>49.51</v>
      </c>
      <c r="J838" s="75">
        <v>39083</v>
      </c>
      <c r="K838" s="75">
        <v>39447</v>
      </c>
      <c r="L838" s="7">
        <f>SUMIF('LCA Data'!$B$2:$B$169,"="&amp;anneks[[#This Row],[LCA Category]],'LCA Data'!$F$2:$F$169)</f>
        <v>0</v>
      </c>
      <c r="M838" s="79">
        <f>anneks[[#This Row],[kg-CO2 Eqv. per kg]]*anneks[[#This Row],[Eff. Mass (kg)]]</f>
        <v>0</v>
      </c>
    </row>
    <row r="839" spans="1:13">
      <c r="A839" s="10">
        <v>53031</v>
      </c>
      <c r="B839" s="24" t="s">
        <v>1574</v>
      </c>
      <c r="C839" s="22"/>
      <c r="D839" s="22"/>
      <c r="E839" s="78">
        <v>2</v>
      </c>
      <c r="F839" s="31" t="s">
        <v>647</v>
      </c>
      <c r="G839" s="156"/>
      <c r="H839" s="66">
        <f>anneks[[#This Row],[Count]]*anneks[[#This Row],[Conv. Fact.]]</f>
        <v>0</v>
      </c>
      <c r="I839" s="117">
        <v>48.96</v>
      </c>
      <c r="J839" s="75">
        <v>39083</v>
      </c>
      <c r="K839" s="75">
        <v>39447</v>
      </c>
      <c r="L839" s="7">
        <f>SUMIF('LCA Data'!$B$2:$B$169,"="&amp;anneks[[#This Row],[LCA Category]],'LCA Data'!$F$2:$F$169)</f>
        <v>0</v>
      </c>
      <c r="M839" s="79">
        <f>anneks[[#This Row],[kg-CO2 Eqv. per kg]]*anneks[[#This Row],[Eff. Mass (kg)]]</f>
        <v>0</v>
      </c>
    </row>
    <row r="840" spans="1:13">
      <c r="A840" s="10">
        <v>92050</v>
      </c>
      <c r="B840" s="24" t="s">
        <v>1858</v>
      </c>
      <c r="C840" s="22"/>
      <c r="D840" s="22"/>
      <c r="E840" s="78">
        <v>1</v>
      </c>
      <c r="F840" s="31" t="s">
        <v>643</v>
      </c>
      <c r="G840" s="156">
        <v>2.5</v>
      </c>
      <c r="H840" s="66">
        <f>anneks[[#This Row],[Count]]*anneks[[#This Row],[Conv. Fact.]]</f>
        <v>2.5</v>
      </c>
      <c r="I840" s="117">
        <v>47.93</v>
      </c>
      <c r="J840" s="75">
        <v>39083</v>
      </c>
      <c r="K840" s="75">
        <v>39447</v>
      </c>
      <c r="L840" s="7">
        <f>SUMIF('LCA Data'!$B$2:$B$169,"="&amp;anneks[[#This Row],[LCA Category]],'LCA Data'!$F$2:$F$169)</f>
        <v>0</v>
      </c>
      <c r="M840" s="79">
        <f>anneks[[#This Row],[kg-CO2 Eqv. per kg]]*anneks[[#This Row],[Eff. Mass (kg)]]</f>
        <v>0</v>
      </c>
    </row>
    <row r="841" spans="1:13">
      <c r="A841" s="10">
        <v>91098</v>
      </c>
      <c r="B841" s="24" t="s">
        <v>1835</v>
      </c>
      <c r="C841" s="22"/>
      <c r="D841" s="22"/>
      <c r="E841" s="78">
        <v>1</v>
      </c>
      <c r="F841" s="31" t="s">
        <v>643</v>
      </c>
      <c r="G841" s="156">
        <v>1.8</v>
      </c>
      <c r="H841" s="66">
        <f>anneks[[#This Row],[Count]]*anneks[[#This Row],[Conv. Fact.]]</f>
        <v>1.8</v>
      </c>
      <c r="I841" s="117">
        <v>47.84</v>
      </c>
      <c r="J841" s="75">
        <v>39083</v>
      </c>
      <c r="K841" s="75">
        <v>39447</v>
      </c>
      <c r="L841" s="7">
        <f>SUMIF('LCA Data'!$B$2:$B$169,"="&amp;anneks[[#This Row],[LCA Category]],'LCA Data'!$F$2:$F$169)</f>
        <v>0</v>
      </c>
      <c r="M841" s="79">
        <f>anneks[[#This Row],[kg-CO2 Eqv. per kg]]*anneks[[#This Row],[Eff. Mass (kg)]]</f>
        <v>0</v>
      </c>
    </row>
    <row r="842" spans="1:13">
      <c r="A842" s="10">
        <v>86503</v>
      </c>
      <c r="B842" s="24" t="s">
        <v>1794</v>
      </c>
      <c r="C842" s="22"/>
      <c r="D842" s="22"/>
      <c r="E842" s="78">
        <v>1</v>
      </c>
      <c r="F842" s="31" t="s">
        <v>639</v>
      </c>
      <c r="G842" s="156">
        <v>0.5</v>
      </c>
      <c r="H842" s="66">
        <f>anneks[[#This Row],[Count]]*anneks[[#This Row],[Conv. Fact.]]</f>
        <v>0.5</v>
      </c>
      <c r="I842" s="117">
        <v>47.47</v>
      </c>
      <c r="J842" s="75">
        <v>39083</v>
      </c>
      <c r="K842" s="75">
        <v>39447</v>
      </c>
      <c r="L842" s="7">
        <f>SUMIF('LCA Data'!$B$2:$B$169,"="&amp;anneks[[#This Row],[LCA Category]],'LCA Data'!$F$2:$F$169)</f>
        <v>0</v>
      </c>
      <c r="M842" s="79">
        <f>anneks[[#This Row],[kg-CO2 Eqv. per kg]]*anneks[[#This Row],[Eff. Mass (kg)]]</f>
        <v>0</v>
      </c>
    </row>
    <row r="843" spans="1:13">
      <c r="A843" s="10">
        <v>12020</v>
      </c>
      <c r="B843" s="24" t="s">
        <v>1418</v>
      </c>
      <c r="C843" s="22"/>
      <c r="D843" s="22"/>
      <c r="E843" s="78">
        <v>1</v>
      </c>
      <c r="F843" s="31" t="s">
        <v>632</v>
      </c>
      <c r="G843" s="156">
        <v>1</v>
      </c>
      <c r="H843" s="66">
        <f>anneks[[#This Row],[Count]]*anneks[[#This Row],[Conv. Fact.]]</f>
        <v>1</v>
      </c>
      <c r="I843" s="117">
        <v>47.22</v>
      </c>
      <c r="J843" s="75">
        <v>39083</v>
      </c>
      <c r="K843" s="75">
        <v>39447</v>
      </c>
      <c r="L843" s="7">
        <f>SUMIF('LCA Data'!$B$2:$B$169,"="&amp;anneks[[#This Row],[LCA Category]],'LCA Data'!$F$2:$F$169)</f>
        <v>0</v>
      </c>
      <c r="M843" s="79">
        <f>anneks[[#This Row],[kg-CO2 Eqv. per kg]]*anneks[[#This Row],[Eff. Mass (kg)]]</f>
        <v>0</v>
      </c>
    </row>
    <row r="844" spans="1:13">
      <c r="A844" s="10">
        <v>57080</v>
      </c>
      <c r="B844" s="24" t="s">
        <v>1618</v>
      </c>
      <c r="C844" s="22"/>
      <c r="D844" s="22"/>
      <c r="E844" s="78">
        <v>1</v>
      </c>
      <c r="F844" s="31" t="s">
        <v>643</v>
      </c>
      <c r="G844" s="156">
        <v>0.5</v>
      </c>
      <c r="H844" s="66">
        <f>anneks[[#This Row],[Count]]*anneks[[#This Row],[Conv. Fact.]]</f>
        <v>0.5</v>
      </c>
      <c r="I844" s="117">
        <v>45.77</v>
      </c>
      <c r="J844" s="75">
        <v>39083</v>
      </c>
      <c r="K844" s="75">
        <v>39447</v>
      </c>
      <c r="L844" s="7">
        <f>SUMIF('LCA Data'!$B$2:$B$169,"="&amp;anneks[[#This Row],[LCA Category]],'LCA Data'!$F$2:$F$169)</f>
        <v>0</v>
      </c>
      <c r="M844" s="79">
        <f>anneks[[#This Row],[kg-CO2 Eqv. per kg]]*anneks[[#This Row],[Eff. Mass (kg)]]</f>
        <v>0</v>
      </c>
    </row>
    <row r="845" spans="1:13">
      <c r="A845" s="10">
        <v>57367</v>
      </c>
      <c r="B845" s="24" t="s">
        <v>1622</v>
      </c>
      <c r="C845" s="22"/>
      <c r="D845" s="22"/>
      <c r="E845" s="78">
        <v>1</v>
      </c>
      <c r="F845" s="31" t="s">
        <v>643</v>
      </c>
      <c r="G845" s="156">
        <v>1</v>
      </c>
      <c r="H845" s="66">
        <f>anneks[[#This Row],[Count]]*anneks[[#This Row],[Conv. Fact.]]</f>
        <v>1</v>
      </c>
      <c r="I845" s="117">
        <v>45.13</v>
      </c>
      <c r="J845" s="75">
        <v>39083</v>
      </c>
      <c r="K845" s="75">
        <v>39447</v>
      </c>
      <c r="L845" s="7">
        <f>SUMIF('LCA Data'!$B$2:$B$169,"="&amp;anneks[[#This Row],[LCA Category]],'LCA Data'!$F$2:$F$169)</f>
        <v>0</v>
      </c>
      <c r="M845" s="79">
        <f>anneks[[#This Row],[kg-CO2 Eqv. per kg]]*anneks[[#This Row],[Eff. Mass (kg)]]</f>
        <v>0</v>
      </c>
    </row>
    <row r="846" spans="1:13">
      <c r="A846" s="63">
        <v>161.30000000000001</v>
      </c>
      <c r="B846" s="46" t="s">
        <v>679</v>
      </c>
      <c r="C846" s="46"/>
      <c r="D846" s="46"/>
      <c r="E846" s="78">
        <v>0.75</v>
      </c>
      <c r="F846" s="31" t="s">
        <v>652</v>
      </c>
      <c r="G846" s="158">
        <v>1</v>
      </c>
      <c r="H846" s="78">
        <f>anneks[[#This Row],[Count]]*anneks[[#This Row],[Conv. Fact.]]</f>
        <v>0.75</v>
      </c>
      <c r="I846" s="117">
        <v>45</v>
      </c>
      <c r="J846" s="75">
        <v>39083</v>
      </c>
      <c r="K846" s="75">
        <v>39447</v>
      </c>
      <c r="L846" s="7">
        <f>SUMIF('LCA Data'!$B$2:$B$169,"="&amp;anneks[[#This Row],[LCA Category]],'LCA Data'!$F$2:$F$169)</f>
        <v>0</v>
      </c>
      <c r="M846" s="49">
        <f>anneks[[#This Row],[kg-CO2 Eqv. per kg]]*anneks[[#This Row],[Eff. Mass (kg)]]</f>
        <v>0</v>
      </c>
    </row>
    <row r="847" spans="1:13">
      <c r="A847" s="10">
        <v>73160</v>
      </c>
      <c r="B847" s="24" t="s">
        <v>1724</v>
      </c>
      <c r="C847" s="22"/>
      <c r="D847" s="22"/>
      <c r="E847" s="78">
        <v>10</v>
      </c>
      <c r="F847" s="31" t="s">
        <v>643</v>
      </c>
      <c r="G847" s="156">
        <v>0.5</v>
      </c>
      <c r="H847" s="66">
        <f>anneks[[#This Row],[Count]]*anneks[[#This Row],[Conv. Fact.]]</f>
        <v>5</v>
      </c>
      <c r="I847" s="117">
        <v>44.68</v>
      </c>
      <c r="J847" s="75">
        <v>39083</v>
      </c>
      <c r="K847" s="75">
        <v>39447</v>
      </c>
      <c r="L847" s="7">
        <f>SUMIF('LCA Data'!$B$2:$B$169,"="&amp;anneks[[#This Row],[LCA Category]],'LCA Data'!$F$2:$F$169)</f>
        <v>0</v>
      </c>
      <c r="M847" s="79">
        <f>anneks[[#This Row],[kg-CO2 Eqv. per kg]]*anneks[[#This Row],[Eff. Mass (kg)]]</f>
        <v>0</v>
      </c>
    </row>
    <row r="848" spans="1:13">
      <c r="A848" s="10">
        <v>18371</v>
      </c>
      <c r="B848" s="24" t="s">
        <v>1477</v>
      </c>
      <c r="C848" s="22"/>
      <c r="D848" s="22"/>
      <c r="E848" s="78">
        <v>1</v>
      </c>
      <c r="F848" s="31" t="s">
        <v>631</v>
      </c>
      <c r="G848" s="156">
        <v>0.35</v>
      </c>
      <c r="H848" s="66">
        <f>anneks[[#This Row],[Count]]*anneks[[#This Row],[Conv. Fact.]]</f>
        <v>0.35</v>
      </c>
      <c r="I848" s="117">
        <v>43.6</v>
      </c>
      <c r="J848" s="75">
        <v>39083</v>
      </c>
      <c r="K848" s="75">
        <v>39447</v>
      </c>
      <c r="L848" s="7">
        <f>SUMIF('LCA Data'!$B$2:$B$169,"="&amp;anneks[[#This Row],[LCA Category]],'LCA Data'!$F$2:$F$169)</f>
        <v>0</v>
      </c>
      <c r="M848" s="79">
        <f>anneks[[#This Row],[kg-CO2 Eqv. per kg]]*anneks[[#This Row],[Eff. Mass (kg)]]</f>
        <v>0</v>
      </c>
    </row>
    <row r="849" spans="1:13">
      <c r="A849" s="10">
        <v>91207</v>
      </c>
      <c r="B849" s="24" t="s">
        <v>1846</v>
      </c>
      <c r="C849" s="22"/>
      <c r="D849" s="22"/>
      <c r="E849" s="78">
        <v>2</v>
      </c>
      <c r="F849" s="31" t="s">
        <v>643</v>
      </c>
      <c r="G849" s="156">
        <v>1.5</v>
      </c>
      <c r="H849" s="66">
        <f>anneks[[#This Row],[Count]]*anneks[[#This Row],[Conv. Fact.]]</f>
        <v>3</v>
      </c>
      <c r="I849" s="117">
        <v>43.18</v>
      </c>
      <c r="J849" s="75">
        <v>39083</v>
      </c>
      <c r="K849" s="75">
        <v>39447</v>
      </c>
      <c r="L849" s="7">
        <f>SUMIF('LCA Data'!$B$2:$B$169,"="&amp;anneks[[#This Row],[LCA Category]],'LCA Data'!$F$2:$F$169)</f>
        <v>0</v>
      </c>
      <c r="M849" s="79">
        <f>anneks[[#This Row],[kg-CO2 Eqv. per kg]]*anneks[[#This Row],[Eff. Mass (kg)]]</f>
        <v>0</v>
      </c>
    </row>
    <row r="850" spans="1:13">
      <c r="A850" s="10">
        <v>38056</v>
      </c>
      <c r="B850" s="24" t="s">
        <v>1546</v>
      </c>
      <c r="C850" s="22"/>
      <c r="D850" s="22"/>
      <c r="E850" s="78">
        <v>2</v>
      </c>
      <c r="F850" s="31" t="s">
        <v>639</v>
      </c>
      <c r="G850" s="156">
        <v>3</v>
      </c>
      <c r="H850" s="66">
        <f>anneks[[#This Row],[Count]]*anneks[[#This Row],[Conv. Fact.]]</f>
        <v>6</v>
      </c>
      <c r="I850" s="117">
        <v>43.09</v>
      </c>
      <c r="J850" s="75">
        <v>39083</v>
      </c>
      <c r="K850" s="75">
        <v>39447</v>
      </c>
      <c r="L850" s="7">
        <f>SUMIF('LCA Data'!$B$2:$B$169,"="&amp;anneks[[#This Row],[LCA Category]],'LCA Data'!$F$2:$F$169)</f>
        <v>0</v>
      </c>
      <c r="M850" s="79">
        <f>anneks[[#This Row],[kg-CO2 Eqv. per kg]]*anneks[[#This Row],[Eff. Mass (kg)]]</f>
        <v>0</v>
      </c>
    </row>
    <row r="851" spans="1:13">
      <c r="A851" s="10">
        <v>53420</v>
      </c>
      <c r="B851" s="24" t="s">
        <v>1600</v>
      </c>
      <c r="C851" s="22"/>
      <c r="D851" s="22"/>
      <c r="E851" s="78">
        <v>4</v>
      </c>
      <c r="F851" s="31" t="s">
        <v>647</v>
      </c>
      <c r="G851" s="156">
        <v>0.45</v>
      </c>
      <c r="H851" s="66">
        <f>anneks[[#This Row],[Count]]*anneks[[#This Row],[Conv. Fact.]]</f>
        <v>1.8</v>
      </c>
      <c r="I851" s="117">
        <v>42.67</v>
      </c>
      <c r="J851" s="75">
        <v>39083</v>
      </c>
      <c r="K851" s="75">
        <v>39447</v>
      </c>
      <c r="L851" s="7">
        <f>SUMIF('LCA Data'!$B$2:$B$169,"="&amp;anneks[[#This Row],[LCA Category]],'LCA Data'!$F$2:$F$169)</f>
        <v>0</v>
      </c>
      <c r="M851" s="79">
        <f>anneks[[#This Row],[kg-CO2 Eqv. per kg]]*anneks[[#This Row],[Eff. Mass (kg)]]</f>
        <v>0</v>
      </c>
    </row>
    <row r="852" spans="1:13">
      <c r="A852" s="22">
        <v>7300</v>
      </c>
      <c r="B852" s="24" t="s">
        <v>790</v>
      </c>
      <c r="C852" s="22"/>
      <c r="D852" s="22"/>
      <c r="E852" s="104">
        <v>1.4</v>
      </c>
      <c r="F852" s="27" t="s">
        <v>637</v>
      </c>
      <c r="G852" s="156">
        <v>1</v>
      </c>
      <c r="H852" s="66">
        <f>anneks[[#This Row],[Count]]*anneks[[#This Row],[Conv. Fact.]]</f>
        <v>1.4</v>
      </c>
      <c r="I852" s="116">
        <v>41.65</v>
      </c>
      <c r="J852" s="75">
        <v>39083</v>
      </c>
      <c r="K852" s="75">
        <v>39447</v>
      </c>
      <c r="L852" s="7">
        <f>SUMIF('LCA Data'!$B$2:$B$169,"="&amp;anneks[[#This Row],[LCA Category]],'LCA Data'!$F$2:$F$169)</f>
        <v>0</v>
      </c>
      <c r="M852" s="79">
        <f>anneks[[#This Row],[kg-CO2 Eqv. per kg]]*anneks[[#This Row],[Eff. Mass (kg)]]</f>
        <v>0</v>
      </c>
    </row>
    <row r="853" spans="1:13">
      <c r="A853" s="10">
        <v>36037</v>
      </c>
      <c r="B853" s="24" t="s">
        <v>1527</v>
      </c>
      <c r="C853" s="22"/>
      <c r="D853" s="22"/>
      <c r="E853" s="78">
        <v>2</v>
      </c>
      <c r="F853" s="31" t="s">
        <v>639</v>
      </c>
      <c r="G853" s="156">
        <v>3</v>
      </c>
      <c r="H853" s="66">
        <f>anneks[[#This Row],[Count]]*anneks[[#This Row],[Conv. Fact.]]</f>
        <v>6</v>
      </c>
      <c r="I853" s="117">
        <v>41.6</v>
      </c>
      <c r="J853" s="75">
        <v>39083</v>
      </c>
      <c r="K853" s="75">
        <v>39447</v>
      </c>
      <c r="L853" s="7">
        <f>SUMIF('LCA Data'!$B$2:$B$169,"="&amp;anneks[[#This Row],[LCA Category]],'LCA Data'!$F$2:$F$169)</f>
        <v>0</v>
      </c>
      <c r="M853" s="79">
        <f>anneks[[#This Row],[kg-CO2 Eqv. per kg]]*anneks[[#This Row],[Eff. Mass (kg)]]</f>
        <v>0</v>
      </c>
    </row>
    <row r="854" spans="1:13">
      <c r="A854" s="22">
        <v>9400</v>
      </c>
      <c r="B854" s="24" t="s">
        <v>851</v>
      </c>
      <c r="C854" s="22"/>
      <c r="D854" s="22"/>
      <c r="E854" s="104">
        <v>1</v>
      </c>
      <c r="F854" s="27" t="s">
        <v>637</v>
      </c>
      <c r="G854" s="156">
        <v>1</v>
      </c>
      <c r="H854" s="66">
        <f>anneks[[#This Row],[Count]]*anneks[[#This Row],[Conv. Fact.]]</f>
        <v>1</v>
      </c>
      <c r="I854" s="116">
        <v>41.54</v>
      </c>
      <c r="J854" s="75">
        <v>39083</v>
      </c>
      <c r="K854" s="75">
        <v>39447</v>
      </c>
      <c r="L854" s="7">
        <f>SUMIF('LCA Data'!$B$2:$B$169,"="&amp;anneks[[#This Row],[LCA Category]],'LCA Data'!$F$2:$F$169)</f>
        <v>0</v>
      </c>
      <c r="M854" s="79">
        <f>anneks[[#This Row],[kg-CO2 Eqv. per kg]]*anneks[[#This Row],[Eff. Mass (kg)]]</f>
        <v>0</v>
      </c>
    </row>
    <row r="855" spans="1:13">
      <c r="A855" s="10">
        <v>10481</v>
      </c>
      <c r="B855" s="24" t="s">
        <v>1414</v>
      </c>
      <c r="C855" s="22"/>
      <c r="D855" s="22"/>
      <c r="E855" s="78">
        <v>1</v>
      </c>
      <c r="F855" s="31" t="s">
        <v>632</v>
      </c>
      <c r="G855" s="156">
        <v>1</v>
      </c>
      <c r="H855" s="66">
        <f>anneks[[#This Row],[Count]]*anneks[[#This Row],[Conv. Fact.]]</f>
        <v>1</v>
      </c>
      <c r="I855" s="117">
        <v>40.97</v>
      </c>
      <c r="J855" s="75">
        <v>39083</v>
      </c>
      <c r="K855" s="75">
        <v>39447</v>
      </c>
      <c r="L855" s="7">
        <f>SUMIF('LCA Data'!$B$2:$B$169,"="&amp;anneks[[#This Row],[LCA Category]],'LCA Data'!$F$2:$F$169)</f>
        <v>0</v>
      </c>
      <c r="M855" s="79">
        <f>anneks[[#This Row],[kg-CO2 Eqv. per kg]]*anneks[[#This Row],[Eff. Mass (kg)]]</f>
        <v>0</v>
      </c>
    </row>
    <row r="856" spans="1:13">
      <c r="A856" s="63">
        <v>188.2</v>
      </c>
      <c r="B856" s="46" t="s">
        <v>682</v>
      </c>
      <c r="C856" s="46"/>
      <c r="D856" s="46"/>
      <c r="E856" s="78">
        <v>3</v>
      </c>
      <c r="F856" s="31" t="s">
        <v>651</v>
      </c>
      <c r="G856" s="158"/>
      <c r="H856" s="78">
        <f>anneks[[#This Row],[Count]]*anneks[[#This Row],[Conv. Fact.]]</f>
        <v>0</v>
      </c>
      <c r="I856" s="117">
        <v>40.5</v>
      </c>
      <c r="J856" s="75">
        <v>39083</v>
      </c>
      <c r="K856" s="75">
        <v>39447</v>
      </c>
      <c r="L856" s="7">
        <f>SUMIF('LCA Data'!$B$2:$B$169,"="&amp;anneks[[#This Row],[LCA Category]],'LCA Data'!$F$2:$F$169)</f>
        <v>0</v>
      </c>
      <c r="M856" s="49">
        <f>anneks[[#This Row],[kg-CO2 Eqv. per kg]]*anneks[[#This Row],[Eff. Mass (kg)]]</f>
        <v>0</v>
      </c>
    </row>
    <row r="857" spans="1:13">
      <c r="A857" s="10">
        <v>13416</v>
      </c>
      <c r="B857" s="24" t="s">
        <v>1441</v>
      </c>
      <c r="C857" s="22"/>
      <c r="D857" s="22"/>
      <c r="E857" s="78">
        <v>1</v>
      </c>
      <c r="F857" s="31" t="s">
        <v>640</v>
      </c>
      <c r="G857" s="156"/>
      <c r="H857" s="66">
        <f>anneks[[#This Row],[Count]]*anneks[[#This Row],[Conv. Fact.]]</f>
        <v>0</v>
      </c>
      <c r="I857" s="117">
        <v>38.93</v>
      </c>
      <c r="J857" s="75">
        <v>39083</v>
      </c>
      <c r="K857" s="75">
        <v>39447</v>
      </c>
      <c r="L857" s="7">
        <f>SUMIF('LCA Data'!$B$2:$B$169,"="&amp;anneks[[#This Row],[LCA Category]],'LCA Data'!$F$2:$F$169)</f>
        <v>0</v>
      </c>
      <c r="M857" s="79">
        <f>anneks[[#This Row],[kg-CO2 Eqv. per kg]]*anneks[[#This Row],[Eff. Mass (kg)]]</f>
        <v>0</v>
      </c>
    </row>
    <row r="858" spans="1:13">
      <c r="A858" s="10">
        <v>13029</v>
      </c>
      <c r="B858" s="24" t="s">
        <v>1421</v>
      </c>
      <c r="C858" s="22"/>
      <c r="D858" s="22"/>
      <c r="E858" s="78">
        <v>2</v>
      </c>
      <c r="F858" s="31" t="s">
        <v>647</v>
      </c>
      <c r="G858" s="156">
        <v>0.9</v>
      </c>
      <c r="H858" s="66">
        <f>anneks[[#This Row],[Count]]*anneks[[#This Row],[Conv. Fact.]]</f>
        <v>1.8</v>
      </c>
      <c r="I858" s="117">
        <v>38.590000000000003</v>
      </c>
      <c r="J858" s="75">
        <v>39083</v>
      </c>
      <c r="K858" s="75">
        <v>39447</v>
      </c>
      <c r="L858" s="7">
        <f>SUMIF('LCA Data'!$B$2:$B$169,"="&amp;anneks[[#This Row],[LCA Category]],'LCA Data'!$F$2:$F$169)</f>
        <v>0</v>
      </c>
      <c r="M858" s="79">
        <f>anneks[[#This Row],[kg-CO2 Eqv. per kg]]*anneks[[#This Row],[Eff. Mass (kg)]]</f>
        <v>0</v>
      </c>
    </row>
    <row r="859" spans="1:13">
      <c r="A859" s="10">
        <v>36010</v>
      </c>
      <c r="B859" s="24" t="s">
        <v>1525</v>
      </c>
      <c r="C859" s="22"/>
      <c r="D859" s="22"/>
      <c r="E859" s="78">
        <v>2</v>
      </c>
      <c r="F859" s="31" t="s">
        <v>639</v>
      </c>
      <c r="G859" s="156">
        <v>3</v>
      </c>
      <c r="H859" s="66">
        <f>anneks[[#This Row],[Count]]*anneks[[#This Row],[Conv. Fact.]]</f>
        <v>6</v>
      </c>
      <c r="I859" s="117">
        <v>38.200000000000003</v>
      </c>
      <c r="J859" s="75">
        <v>39083</v>
      </c>
      <c r="K859" s="75">
        <v>39447</v>
      </c>
      <c r="L859" s="7">
        <f>SUMIF('LCA Data'!$B$2:$B$169,"="&amp;anneks[[#This Row],[LCA Category]],'LCA Data'!$F$2:$F$169)</f>
        <v>0</v>
      </c>
      <c r="M859" s="79">
        <f>anneks[[#This Row],[kg-CO2 Eqv. per kg]]*anneks[[#This Row],[Eff. Mass (kg)]]</f>
        <v>0</v>
      </c>
    </row>
    <row r="860" spans="1:13">
      <c r="A860" s="10">
        <v>53602</v>
      </c>
      <c r="B860" s="24" t="s">
        <v>1607</v>
      </c>
      <c r="C860" s="22"/>
      <c r="D860" s="22"/>
      <c r="E860" s="78">
        <v>3</v>
      </c>
      <c r="F860" s="31" t="s">
        <v>647</v>
      </c>
      <c r="G860" s="156">
        <v>0.95</v>
      </c>
      <c r="H860" s="66">
        <f>anneks[[#This Row],[Count]]*anneks[[#This Row],[Conv. Fact.]]</f>
        <v>2.8499999999999996</v>
      </c>
      <c r="I860" s="117">
        <v>38.119999999999997</v>
      </c>
      <c r="J860" s="75">
        <v>39083</v>
      </c>
      <c r="K860" s="75">
        <v>39447</v>
      </c>
      <c r="L860" s="7">
        <f>SUMIF('LCA Data'!$B$2:$B$169,"="&amp;anneks[[#This Row],[LCA Category]],'LCA Data'!$F$2:$F$169)</f>
        <v>0</v>
      </c>
      <c r="M860" s="79">
        <f>anneks[[#This Row],[kg-CO2 Eqv. per kg]]*anneks[[#This Row],[Eff. Mass (kg)]]</f>
        <v>0</v>
      </c>
    </row>
    <row r="861" spans="1:13">
      <c r="A861" s="10">
        <v>24451</v>
      </c>
      <c r="B861" s="24" t="s">
        <v>1493</v>
      </c>
      <c r="C861" s="22"/>
      <c r="D861" s="22"/>
      <c r="E861" s="78">
        <v>1</v>
      </c>
      <c r="F861" s="31" t="s">
        <v>644</v>
      </c>
      <c r="G861" s="156"/>
      <c r="H861" s="66">
        <f>anneks[[#This Row],[Count]]*anneks[[#This Row],[Conv. Fact.]]</f>
        <v>0</v>
      </c>
      <c r="I861" s="117">
        <v>37.5</v>
      </c>
      <c r="J861" s="75">
        <v>39083</v>
      </c>
      <c r="K861" s="75">
        <v>39447</v>
      </c>
      <c r="L861" s="7">
        <f>SUMIF('LCA Data'!$B$2:$B$169,"="&amp;anneks[[#This Row],[LCA Category]],'LCA Data'!$F$2:$F$169)</f>
        <v>0</v>
      </c>
      <c r="M861" s="79">
        <f>anneks[[#This Row],[kg-CO2 Eqv. per kg]]*anneks[[#This Row],[Eff. Mass (kg)]]</f>
        <v>0</v>
      </c>
    </row>
    <row r="862" spans="1:13">
      <c r="A862" s="63">
        <v>48.2</v>
      </c>
      <c r="B862" s="46" t="s">
        <v>116</v>
      </c>
      <c r="C862" s="46"/>
      <c r="D862" s="46"/>
      <c r="E862" s="78">
        <v>6</v>
      </c>
      <c r="F862" s="31" t="s">
        <v>655</v>
      </c>
      <c r="G862" s="158"/>
      <c r="H862" s="78">
        <f>anneks[[#This Row],[Count]]*anneks[[#This Row],[Conv. Fact.]]</f>
        <v>0</v>
      </c>
      <c r="I862" s="117">
        <v>37.5</v>
      </c>
      <c r="J862" s="75">
        <v>39083</v>
      </c>
      <c r="K862" s="75">
        <v>39447</v>
      </c>
      <c r="L862" s="7">
        <f>SUMIF('LCA Data'!$B$2:$B$169,"="&amp;anneks[[#This Row],[LCA Category]],'LCA Data'!$F$2:$F$169)</f>
        <v>0</v>
      </c>
      <c r="M862" s="49">
        <f>anneks[[#This Row],[kg-CO2 Eqv. per kg]]*anneks[[#This Row],[Eff. Mass (kg)]]</f>
        <v>0</v>
      </c>
    </row>
    <row r="863" spans="1:13">
      <c r="A863" s="10">
        <v>64231</v>
      </c>
      <c r="B863" s="24" t="s">
        <v>1667</v>
      </c>
      <c r="C863" s="22"/>
      <c r="D863" s="22"/>
      <c r="E863" s="78">
        <v>2</v>
      </c>
      <c r="F863" s="31" t="s">
        <v>634</v>
      </c>
      <c r="G863" s="156">
        <v>0.6</v>
      </c>
      <c r="H863" s="66">
        <f>anneks[[#This Row],[Count]]*anneks[[#This Row],[Conv. Fact.]]</f>
        <v>1.2</v>
      </c>
      <c r="I863" s="117">
        <v>36.26</v>
      </c>
      <c r="J863" s="75">
        <v>39083</v>
      </c>
      <c r="K863" s="75">
        <v>39447</v>
      </c>
      <c r="L863" s="7">
        <f>SUMIF('LCA Data'!$B$2:$B$169,"="&amp;anneks[[#This Row],[LCA Category]],'LCA Data'!$F$2:$F$169)</f>
        <v>0</v>
      </c>
      <c r="M863" s="79">
        <f>anneks[[#This Row],[kg-CO2 Eqv. per kg]]*anneks[[#This Row],[Eff. Mass (kg)]]</f>
        <v>0</v>
      </c>
    </row>
    <row r="864" spans="1:13">
      <c r="A864" s="63" t="s">
        <v>709</v>
      </c>
      <c r="B864" s="46" t="s">
        <v>710</v>
      </c>
      <c r="C864" s="46"/>
      <c r="D864" s="46"/>
      <c r="E864" s="78">
        <v>2</v>
      </c>
      <c r="F864" s="31" t="s">
        <v>652</v>
      </c>
      <c r="G864" s="158">
        <v>1</v>
      </c>
      <c r="H864" s="78">
        <f>anneks[[#This Row],[Count]]*anneks[[#This Row],[Conv. Fact.]]</f>
        <v>2</v>
      </c>
      <c r="I864" s="117">
        <v>36</v>
      </c>
      <c r="J864" s="75">
        <v>39083</v>
      </c>
      <c r="K864" s="75">
        <v>39447</v>
      </c>
      <c r="L864" s="7">
        <f>SUMIF('LCA Data'!$B$2:$B$169,"="&amp;anneks[[#This Row],[LCA Category]],'LCA Data'!$F$2:$F$169)</f>
        <v>0</v>
      </c>
      <c r="M864" s="49">
        <f>anneks[[#This Row],[kg-CO2 Eqv. per kg]]*anneks[[#This Row],[Eff. Mass (kg)]]</f>
        <v>0</v>
      </c>
    </row>
    <row r="865" spans="1:13">
      <c r="A865" s="10">
        <v>70010</v>
      </c>
      <c r="B865" s="24" t="s">
        <v>1705</v>
      </c>
      <c r="C865" s="22"/>
      <c r="D865" s="22"/>
      <c r="E865" s="78">
        <v>9</v>
      </c>
      <c r="F865" s="31" t="s">
        <v>634</v>
      </c>
      <c r="G865" s="156">
        <v>1</v>
      </c>
      <c r="H865" s="66">
        <f>anneks[[#This Row],[Count]]*anneks[[#This Row],[Conv. Fact.]]</f>
        <v>9</v>
      </c>
      <c r="I865" s="117">
        <v>35.340000000000003</v>
      </c>
      <c r="J865" s="75">
        <v>39083</v>
      </c>
      <c r="K865" s="75">
        <v>39447</v>
      </c>
      <c r="L865" s="7">
        <f>SUMIF('LCA Data'!$B$2:$B$169,"="&amp;anneks[[#This Row],[LCA Category]],'LCA Data'!$F$2:$F$169)</f>
        <v>0</v>
      </c>
      <c r="M865" s="79">
        <f>anneks[[#This Row],[kg-CO2 Eqv. per kg]]*anneks[[#This Row],[Eff. Mass (kg)]]</f>
        <v>0</v>
      </c>
    </row>
    <row r="866" spans="1:13">
      <c r="A866" s="22">
        <v>19260</v>
      </c>
      <c r="B866" s="24" t="s">
        <v>917</v>
      </c>
      <c r="C866" s="22"/>
      <c r="D866" s="22"/>
      <c r="E866" s="104">
        <v>0.7</v>
      </c>
      <c r="F866" s="27" t="s">
        <v>639</v>
      </c>
      <c r="G866" s="156">
        <v>0.7</v>
      </c>
      <c r="H866" s="66">
        <f>anneks[[#This Row],[Count]]*anneks[[#This Row],[Conv. Fact.]]</f>
        <v>0.48999999999999994</v>
      </c>
      <c r="I866" s="116">
        <v>34.97</v>
      </c>
      <c r="J866" s="75">
        <v>39083</v>
      </c>
      <c r="K866" s="75">
        <v>39447</v>
      </c>
      <c r="L866" s="7">
        <f>SUMIF('LCA Data'!$B$2:$B$169,"="&amp;anneks[[#This Row],[LCA Category]],'LCA Data'!$F$2:$F$169)</f>
        <v>0</v>
      </c>
      <c r="M866" s="79">
        <f>anneks[[#This Row],[kg-CO2 Eqv. per kg]]*anneks[[#This Row],[Eff. Mass (kg)]]</f>
        <v>0</v>
      </c>
    </row>
    <row r="867" spans="1:13">
      <c r="A867" s="10">
        <v>57484</v>
      </c>
      <c r="B867" s="24" t="s">
        <v>1625</v>
      </c>
      <c r="C867" s="22"/>
      <c r="D867" s="22"/>
      <c r="E867" s="78">
        <v>1</v>
      </c>
      <c r="F867" s="31" t="s">
        <v>640</v>
      </c>
      <c r="G867" s="156">
        <v>0.5</v>
      </c>
      <c r="H867" s="66">
        <f>anneks[[#This Row],[Count]]*anneks[[#This Row],[Conv. Fact.]]</f>
        <v>0.5</v>
      </c>
      <c r="I867" s="117">
        <v>33.909999999999997</v>
      </c>
      <c r="J867" s="75">
        <v>39083</v>
      </c>
      <c r="K867" s="75">
        <v>39447</v>
      </c>
      <c r="L867" s="7">
        <f>SUMIF('LCA Data'!$B$2:$B$169,"="&amp;anneks[[#This Row],[LCA Category]],'LCA Data'!$F$2:$F$169)</f>
        <v>0</v>
      </c>
      <c r="M867" s="79">
        <f>anneks[[#This Row],[kg-CO2 Eqv. per kg]]*anneks[[#This Row],[Eff. Mass (kg)]]</f>
        <v>0</v>
      </c>
    </row>
    <row r="868" spans="1:13">
      <c r="A868" s="10">
        <v>75227</v>
      </c>
      <c r="B868" s="24" t="s">
        <v>1753</v>
      </c>
      <c r="C868" s="22"/>
      <c r="D868" s="22"/>
      <c r="E868" s="78">
        <v>2</v>
      </c>
      <c r="F868" s="31" t="s">
        <v>643</v>
      </c>
      <c r="G868" s="156">
        <v>0.5</v>
      </c>
      <c r="H868" s="66">
        <f>anneks[[#This Row],[Count]]*anneks[[#This Row],[Conv. Fact.]]</f>
        <v>1</v>
      </c>
      <c r="I868" s="117">
        <v>33.06</v>
      </c>
      <c r="J868" s="75">
        <v>39083</v>
      </c>
      <c r="K868" s="75">
        <v>39447</v>
      </c>
      <c r="L868" s="7">
        <f>SUMIF('LCA Data'!$B$2:$B$169,"="&amp;anneks[[#This Row],[LCA Category]],'LCA Data'!$F$2:$F$169)</f>
        <v>0</v>
      </c>
      <c r="M868" s="79">
        <f>anneks[[#This Row],[kg-CO2 Eqv. per kg]]*anneks[[#This Row],[Eff. Mass (kg)]]</f>
        <v>0</v>
      </c>
    </row>
    <row r="869" spans="1:13">
      <c r="A869" s="63">
        <v>127.2</v>
      </c>
      <c r="B869" s="46" t="s">
        <v>37</v>
      </c>
      <c r="C869" s="46"/>
      <c r="D869" s="46"/>
      <c r="E869" s="78">
        <v>10</v>
      </c>
      <c r="F869" s="31" t="s">
        <v>655</v>
      </c>
      <c r="G869" s="158"/>
      <c r="H869" s="78">
        <f>anneks[[#This Row],[Count]]*anneks[[#This Row],[Conv. Fact.]]</f>
        <v>0</v>
      </c>
      <c r="I869" s="117">
        <v>32.5</v>
      </c>
      <c r="J869" s="75">
        <v>39083</v>
      </c>
      <c r="K869" s="75">
        <v>39447</v>
      </c>
      <c r="L869" s="7">
        <f>SUMIF('LCA Data'!$B$2:$B$169,"="&amp;anneks[[#This Row],[LCA Category]],'LCA Data'!$F$2:$F$169)</f>
        <v>0</v>
      </c>
      <c r="M869" s="49">
        <f>anneks[[#This Row],[kg-CO2 Eqv. per kg]]*anneks[[#This Row],[Eff. Mass (kg)]]</f>
        <v>0</v>
      </c>
    </row>
    <row r="870" spans="1:13">
      <c r="A870" s="10">
        <v>75226</v>
      </c>
      <c r="B870" s="24" t="s">
        <v>1752</v>
      </c>
      <c r="C870" s="22"/>
      <c r="D870" s="22"/>
      <c r="E870" s="78">
        <v>2</v>
      </c>
      <c r="F870" s="31" t="s">
        <v>643</v>
      </c>
      <c r="G870" s="156">
        <v>0.5</v>
      </c>
      <c r="H870" s="66">
        <f>anneks[[#This Row],[Count]]*anneks[[#This Row],[Conv. Fact.]]</f>
        <v>1</v>
      </c>
      <c r="I870" s="117">
        <v>31.79</v>
      </c>
      <c r="J870" s="75">
        <v>39083</v>
      </c>
      <c r="K870" s="75">
        <v>39447</v>
      </c>
      <c r="L870" s="7">
        <f>SUMIF('LCA Data'!$B$2:$B$169,"="&amp;anneks[[#This Row],[LCA Category]],'LCA Data'!$F$2:$F$169)</f>
        <v>0</v>
      </c>
      <c r="M870" s="79">
        <f>anneks[[#This Row],[kg-CO2 Eqv. per kg]]*anneks[[#This Row],[Eff. Mass (kg)]]</f>
        <v>0</v>
      </c>
    </row>
    <row r="871" spans="1:13">
      <c r="A871" s="63">
        <v>56.3</v>
      </c>
      <c r="B871" s="46" t="s">
        <v>695</v>
      </c>
      <c r="C871" s="46"/>
      <c r="D871" s="46"/>
      <c r="E871" s="78">
        <v>1</v>
      </c>
      <c r="F871" s="31" t="s">
        <v>652</v>
      </c>
      <c r="G871" s="158">
        <v>1</v>
      </c>
      <c r="H871" s="78">
        <f>anneks[[#This Row],[Count]]*anneks[[#This Row],[Conv. Fact.]]</f>
        <v>1</v>
      </c>
      <c r="I871" s="117">
        <v>31</v>
      </c>
      <c r="J871" s="75">
        <v>39083</v>
      </c>
      <c r="K871" s="75">
        <v>39447</v>
      </c>
      <c r="L871" s="7">
        <f>SUMIF('LCA Data'!$B$2:$B$169,"="&amp;anneks[[#This Row],[LCA Category]],'LCA Data'!$F$2:$F$169)</f>
        <v>0</v>
      </c>
      <c r="M871" s="49">
        <f>anneks[[#This Row],[kg-CO2 Eqv. per kg]]*anneks[[#This Row],[Eff. Mass (kg)]]</f>
        <v>0</v>
      </c>
    </row>
    <row r="872" spans="1:13">
      <c r="A872" s="10">
        <v>82555</v>
      </c>
      <c r="B872" s="24" t="s">
        <v>1786</v>
      </c>
      <c r="C872" s="22"/>
      <c r="D872" s="22"/>
      <c r="E872" s="78">
        <v>1</v>
      </c>
      <c r="F872" s="31" t="s">
        <v>643</v>
      </c>
      <c r="G872" s="156">
        <v>2.5</v>
      </c>
      <c r="H872" s="66">
        <f>anneks[[#This Row],[Count]]*anneks[[#This Row],[Conv. Fact.]]</f>
        <v>2.5</v>
      </c>
      <c r="I872" s="117">
        <v>30.6</v>
      </c>
      <c r="J872" s="75">
        <v>39083</v>
      </c>
      <c r="K872" s="75">
        <v>39447</v>
      </c>
      <c r="L872" s="7">
        <f>SUMIF('LCA Data'!$B$2:$B$169,"="&amp;anneks[[#This Row],[LCA Category]],'LCA Data'!$F$2:$F$169)</f>
        <v>0</v>
      </c>
      <c r="M872" s="79">
        <f>anneks[[#This Row],[kg-CO2 Eqv. per kg]]*anneks[[#This Row],[Eff. Mass (kg)]]</f>
        <v>0</v>
      </c>
    </row>
    <row r="873" spans="1:13">
      <c r="A873" s="10">
        <v>73150</v>
      </c>
      <c r="B873" s="24" t="s">
        <v>1723</v>
      </c>
      <c r="C873" s="22"/>
      <c r="D873" s="22"/>
      <c r="E873" s="78">
        <v>1</v>
      </c>
      <c r="F873" s="31" t="s">
        <v>643</v>
      </c>
      <c r="G873" s="156">
        <v>2</v>
      </c>
      <c r="H873" s="66">
        <f>anneks[[#This Row],[Count]]*anneks[[#This Row],[Conv. Fact.]]</f>
        <v>2</v>
      </c>
      <c r="I873" s="117">
        <v>30.51</v>
      </c>
      <c r="J873" s="75">
        <v>39083</v>
      </c>
      <c r="K873" s="75">
        <v>39447</v>
      </c>
      <c r="L873" s="7">
        <f>SUMIF('LCA Data'!$B$2:$B$169,"="&amp;anneks[[#This Row],[LCA Category]],'LCA Data'!$F$2:$F$169)</f>
        <v>0</v>
      </c>
      <c r="M873" s="79">
        <f>anneks[[#This Row],[kg-CO2 Eqv. per kg]]*anneks[[#This Row],[Eff. Mass (kg)]]</f>
        <v>0</v>
      </c>
    </row>
    <row r="874" spans="1:13">
      <c r="A874" s="63">
        <v>182.3</v>
      </c>
      <c r="B874" s="46" t="s">
        <v>63</v>
      </c>
      <c r="C874" s="46"/>
      <c r="D874" s="46"/>
      <c r="E874" s="78">
        <v>2</v>
      </c>
      <c r="F874" s="31" t="s">
        <v>658</v>
      </c>
      <c r="G874" s="158"/>
      <c r="H874" s="78">
        <f>anneks[[#This Row],[Count]]*anneks[[#This Row],[Conv. Fact.]]</f>
        <v>0</v>
      </c>
      <c r="I874" s="117">
        <v>30</v>
      </c>
      <c r="J874" s="75">
        <v>39083</v>
      </c>
      <c r="K874" s="75">
        <v>39447</v>
      </c>
      <c r="L874" s="7">
        <f>SUMIF('LCA Data'!$B$2:$B$169,"="&amp;anneks[[#This Row],[LCA Category]],'LCA Data'!$F$2:$F$169)</f>
        <v>0</v>
      </c>
      <c r="M874" s="49">
        <f>anneks[[#This Row],[kg-CO2 Eqv. per kg]]*anneks[[#This Row],[Eff. Mass (kg)]]</f>
        <v>0</v>
      </c>
    </row>
    <row r="875" spans="1:13">
      <c r="A875" s="63">
        <v>3.2</v>
      </c>
      <c r="B875" s="46" t="s">
        <v>693</v>
      </c>
      <c r="C875" s="46"/>
      <c r="D875" s="46"/>
      <c r="E875" s="78">
        <v>6</v>
      </c>
      <c r="F875" s="31" t="s">
        <v>655</v>
      </c>
      <c r="G875" s="158"/>
      <c r="H875" s="78">
        <f>anneks[[#This Row],[Count]]*anneks[[#This Row],[Conv. Fact.]]</f>
        <v>0</v>
      </c>
      <c r="I875" s="117">
        <v>30</v>
      </c>
      <c r="J875" s="75">
        <v>39083</v>
      </c>
      <c r="K875" s="75">
        <v>39447</v>
      </c>
      <c r="L875" s="7">
        <f>SUMIF('LCA Data'!$B$2:$B$169,"="&amp;anneks[[#This Row],[LCA Category]],'LCA Data'!$F$2:$F$169)</f>
        <v>0</v>
      </c>
      <c r="M875" s="49">
        <f>anneks[[#This Row],[kg-CO2 Eqv. per kg]]*anneks[[#This Row],[Eff. Mass (kg)]]</f>
        <v>0</v>
      </c>
    </row>
    <row r="876" spans="1:13">
      <c r="A876" s="10">
        <v>19103</v>
      </c>
      <c r="B876" s="24" t="s">
        <v>1479</v>
      </c>
      <c r="C876" s="22"/>
      <c r="D876" s="22"/>
      <c r="E876" s="78">
        <v>3</v>
      </c>
      <c r="F876" s="31" t="s">
        <v>632</v>
      </c>
      <c r="G876" s="156">
        <v>0.4</v>
      </c>
      <c r="H876" s="66">
        <f>anneks[[#This Row],[Count]]*anneks[[#This Row],[Conv. Fact.]]</f>
        <v>1.2000000000000002</v>
      </c>
      <c r="I876" s="117">
        <v>29.83</v>
      </c>
      <c r="J876" s="75">
        <v>39083</v>
      </c>
      <c r="K876" s="75">
        <v>39447</v>
      </c>
      <c r="L876" s="7">
        <f>SUMIF('LCA Data'!$B$2:$B$169,"="&amp;anneks[[#This Row],[LCA Category]],'LCA Data'!$F$2:$F$169)</f>
        <v>0</v>
      </c>
      <c r="M876" s="79">
        <f>anneks[[#This Row],[kg-CO2 Eqv. per kg]]*anneks[[#This Row],[Eff. Mass (kg)]]</f>
        <v>0</v>
      </c>
    </row>
    <row r="877" spans="1:13">
      <c r="A877" s="22">
        <v>24106</v>
      </c>
      <c r="B877" s="24" t="s">
        <v>920</v>
      </c>
      <c r="C877" s="22"/>
      <c r="D877" s="22"/>
      <c r="E877" s="104">
        <v>2</v>
      </c>
      <c r="F877" s="27" t="s">
        <v>636</v>
      </c>
      <c r="G877" s="156">
        <v>0.9</v>
      </c>
      <c r="H877" s="66">
        <f>anneks[[#This Row],[Count]]*anneks[[#This Row],[Conv. Fact.]]</f>
        <v>1.8</v>
      </c>
      <c r="I877" s="116">
        <v>29.64</v>
      </c>
      <c r="J877" s="81"/>
      <c r="K877" s="81"/>
      <c r="L877" s="7">
        <f>SUMIF('LCA Data'!$B$2:$B$169,"="&amp;anneks[[#This Row],[LCA Category]],'LCA Data'!$F$2:$F$169)</f>
        <v>0</v>
      </c>
      <c r="M877" s="79">
        <f>anneks[[#This Row],[kg-CO2 Eqv. per kg]]*anneks[[#This Row],[Eff. Mass (kg)]]</f>
        <v>0</v>
      </c>
    </row>
    <row r="878" spans="1:13">
      <c r="A878" s="10">
        <v>53581</v>
      </c>
      <c r="B878" s="24" t="s">
        <v>1606</v>
      </c>
      <c r="C878" s="22"/>
      <c r="D878" s="22"/>
      <c r="E878" s="78">
        <v>2</v>
      </c>
      <c r="F878" s="31" t="s">
        <v>647</v>
      </c>
      <c r="G878" s="156">
        <v>0.9</v>
      </c>
      <c r="H878" s="66">
        <f>anneks[[#This Row],[Count]]*anneks[[#This Row],[Conv. Fact.]]</f>
        <v>1.8</v>
      </c>
      <c r="I878" s="117">
        <v>29.19</v>
      </c>
      <c r="J878" s="75">
        <v>39083</v>
      </c>
      <c r="K878" s="75">
        <v>39447</v>
      </c>
      <c r="L878" s="7">
        <f>SUMIF('LCA Data'!$B$2:$B$169,"="&amp;anneks[[#This Row],[LCA Category]],'LCA Data'!$F$2:$F$169)</f>
        <v>0</v>
      </c>
      <c r="M878" s="79">
        <f>anneks[[#This Row],[kg-CO2 Eqv. per kg]]*anneks[[#This Row],[Eff. Mass (kg)]]</f>
        <v>0</v>
      </c>
    </row>
    <row r="879" spans="1:13">
      <c r="A879" s="63">
        <v>77.3</v>
      </c>
      <c r="B879" s="46" t="s">
        <v>705</v>
      </c>
      <c r="C879" s="46"/>
      <c r="D879" s="46"/>
      <c r="E879" s="78">
        <v>0.7</v>
      </c>
      <c r="F879" s="31" t="s">
        <v>652</v>
      </c>
      <c r="G879" s="158">
        <v>1</v>
      </c>
      <c r="H879" s="78">
        <f>anneks[[#This Row],[Count]]*anneks[[#This Row],[Conv. Fact.]]</f>
        <v>0.7</v>
      </c>
      <c r="I879" s="117">
        <v>28</v>
      </c>
      <c r="J879" s="75">
        <v>39083</v>
      </c>
      <c r="K879" s="75">
        <v>39447</v>
      </c>
      <c r="L879" s="7">
        <f>SUMIF('LCA Data'!$B$2:$B$169,"="&amp;anneks[[#This Row],[LCA Category]],'LCA Data'!$F$2:$F$169)</f>
        <v>0</v>
      </c>
      <c r="M879" s="49">
        <f>anneks[[#This Row],[kg-CO2 Eqv. per kg]]*anneks[[#This Row],[Eff. Mass (kg)]]</f>
        <v>0</v>
      </c>
    </row>
    <row r="880" spans="1:13">
      <c r="A880" s="10">
        <v>73080</v>
      </c>
      <c r="B880" s="24" t="s">
        <v>1719</v>
      </c>
      <c r="C880" s="22"/>
      <c r="D880" s="22"/>
      <c r="E880" s="78">
        <v>5</v>
      </c>
      <c r="F880" s="31" t="s">
        <v>643</v>
      </c>
      <c r="G880" s="156">
        <v>1</v>
      </c>
      <c r="H880" s="66">
        <f>anneks[[#This Row],[Count]]*anneks[[#This Row],[Conv. Fact.]]</f>
        <v>5</v>
      </c>
      <c r="I880" s="117">
        <v>27.45</v>
      </c>
      <c r="J880" s="75">
        <v>39083</v>
      </c>
      <c r="K880" s="75">
        <v>39447</v>
      </c>
      <c r="L880" s="7">
        <f>SUMIF('LCA Data'!$B$2:$B$169,"="&amp;anneks[[#This Row],[LCA Category]],'LCA Data'!$F$2:$F$169)</f>
        <v>0</v>
      </c>
      <c r="M880" s="79">
        <f>anneks[[#This Row],[kg-CO2 Eqv. per kg]]*anneks[[#This Row],[Eff. Mass (kg)]]</f>
        <v>0</v>
      </c>
    </row>
    <row r="881" spans="1:13">
      <c r="A881" s="10">
        <v>91398</v>
      </c>
      <c r="B881" s="24" t="s">
        <v>1850</v>
      </c>
      <c r="C881" s="22"/>
      <c r="D881" s="22"/>
      <c r="E881" s="78">
        <v>1</v>
      </c>
      <c r="F881" s="31" t="s">
        <v>643</v>
      </c>
      <c r="G881" s="156">
        <v>2.5</v>
      </c>
      <c r="H881" s="66">
        <f>anneks[[#This Row],[Count]]*anneks[[#This Row],[Conv. Fact.]]</f>
        <v>2.5</v>
      </c>
      <c r="I881" s="117">
        <v>27.09</v>
      </c>
      <c r="J881" s="75">
        <v>39083</v>
      </c>
      <c r="K881" s="75">
        <v>39447</v>
      </c>
      <c r="L881" s="7">
        <f>SUMIF('LCA Data'!$B$2:$B$169,"="&amp;anneks[[#This Row],[LCA Category]],'LCA Data'!$F$2:$F$169)</f>
        <v>0</v>
      </c>
      <c r="M881" s="79">
        <f>anneks[[#This Row],[kg-CO2 Eqv. per kg]]*anneks[[#This Row],[Eff. Mass (kg)]]</f>
        <v>0</v>
      </c>
    </row>
    <row r="882" spans="1:13">
      <c r="A882" s="10">
        <v>75390</v>
      </c>
      <c r="B882" s="24" t="s">
        <v>1760</v>
      </c>
      <c r="C882" s="22"/>
      <c r="D882" s="22"/>
      <c r="E882" s="78">
        <v>2</v>
      </c>
      <c r="F882" s="31" t="s">
        <v>643</v>
      </c>
      <c r="G882" s="156">
        <v>0.5</v>
      </c>
      <c r="H882" s="66">
        <f>anneks[[#This Row],[Count]]*anneks[[#This Row],[Conv. Fact.]]</f>
        <v>1</v>
      </c>
      <c r="I882" s="117">
        <v>26.35</v>
      </c>
      <c r="J882" s="75">
        <v>39083</v>
      </c>
      <c r="K882" s="75">
        <v>39447</v>
      </c>
      <c r="L882" s="7">
        <f>SUMIF('LCA Data'!$B$2:$B$169,"="&amp;anneks[[#This Row],[LCA Category]],'LCA Data'!$F$2:$F$169)</f>
        <v>0</v>
      </c>
      <c r="M882" s="79">
        <f>anneks[[#This Row],[kg-CO2 Eqv. per kg]]*anneks[[#This Row],[Eff. Mass (kg)]]</f>
        <v>0</v>
      </c>
    </row>
    <row r="883" spans="1:13">
      <c r="A883" s="63">
        <v>62.2</v>
      </c>
      <c r="B883" s="46" t="s">
        <v>700</v>
      </c>
      <c r="C883" s="46"/>
      <c r="D883" s="46"/>
      <c r="E883" s="78">
        <v>2</v>
      </c>
      <c r="F883" s="31" t="s">
        <v>655</v>
      </c>
      <c r="G883" s="158"/>
      <c r="H883" s="78">
        <f>anneks[[#This Row],[Count]]*anneks[[#This Row],[Conv. Fact.]]</f>
        <v>0</v>
      </c>
      <c r="I883" s="117">
        <v>26</v>
      </c>
      <c r="J883" s="75">
        <v>39083</v>
      </c>
      <c r="K883" s="75">
        <v>39447</v>
      </c>
      <c r="L883" s="7">
        <f>SUMIF('LCA Data'!$B$2:$B$169,"="&amp;anneks[[#This Row],[LCA Category]],'LCA Data'!$F$2:$F$169)</f>
        <v>0</v>
      </c>
      <c r="M883" s="49">
        <f>anneks[[#This Row],[kg-CO2 Eqv. per kg]]*anneks[[#This Row],[Eff. Mass (kg)]]</f>
        <v>0</v>
      </c>
    </row>
    <row r="884" spans="1:13">
      <c r="A884" s="10">
        <v>53522</v>
      </c>
      <c r="B884" s="24" t="s">
        <v>1604</v>
      </c>
      <c r="C884" s="22"/>
      <c r="D884" s="22"/>
      <c r="E884" s="78">
        <v>2</v>
      </c>
      <c r="F884" s="31" t="s">
        <v>631</v>
      </c>
      <c r="G884" s="156">
        <v>0.38</v>
      </c>
      <c r="H884" s="66">
        <f>anneks[[#This Row],[Count]]*anneks[[#This Row],[Conv. Fact.]]</f>
        <v>0.76</v>
      </c>
      <c r="I884" s="117">
        <v>24.05</v>
      </c>
      <c r="J884" s="75">
        <v>39083</v>
      </c>
      <c r="K884" s="75">
        <v>39447</v>
      </c>
      <c r="L884" s="7">
        <f>SUMIF('LCA Data'!$B$2:$B$169,"="&amp;anneks[[#This Row],[LCA Category]],'LCA Data'!$F$2:$F$169)</f>
        <v>0</v>
      </c>
      <c r="M884" s="79">
        <f>anneks[[#This Row],[kg-CO2 Eqv. per kg]]*anneks[[#This Row],[Eff. Mass (kg)]]</f>
        <v>0</v>
      </c>
    </row>
    <row r="885" spans="1:13">
      <c r="A885" s="10">
        <v>73135</v>
      </c>
      <c r="B885" s="24" t="s">
        <v>1722</v>
      </c>
      <c r="C885" s="22"/>
      <c r="D885" s="22"/>
      <c r="E885" s="78">
        <v>4</v>
      </c>
      <c r="F885" s="31" t="s">
        <v>643</v>
      </c>
      <c r="G885" s="156">
        <v>1</v>
      </c>
      <c r="H885" s="66">
        <f>anneks[[#This Row],[Count]]*anneks[[#This Row],[Conv. Fact.]]</f>
        <v>4</v>
      </c>
      <c r="I885" s="117">
        <v>20.059999999999999</v>
      </c>
      <c r="J885" s="75">
        <v>39083</v>
      </c>
      <c r="K885" s="75">
        <v>39447</v>
      </c>
      <c r="L885" s="7">
        <f>SUMIF('LCA Data'!$B$2:$B$169,"="&amp;anneks[[#This Row],[LCA Category]],'LCA Data'!$F$2:$F$169)</f>
        <v>0</v>
      </c>
      <c r="M885" s="79">
        <f>anneks[[#This Row],[kg-CO2 Eqv. per kg]]*anneks[[#This Row],[Eff. Mass (kg)]]</f>
        <v>0</v>
      </c>
    </row>
    <row r="886" spans="1:13">
      <c r="A886" s="22">
        <v>1260</v>
      </c>
      <c r="B886" s="22" t="s">
        <v>156</v>
      </c>
      <c r="C886" s="22"/>
      <c r="D886" s="22"/>
      <c r="E886" s="66">
        <v>1</v>
      </c>
      <c r="F886" s="65" t="s">
        <v>667</v>
      </c>
      <c r="G886" s="156"/>
      <c r="H886" s="66">
        <f>anneks[[#This Row],[Count]]*anneks[[#This Row],[Conv. Fact.]]</f>
        <v>0</v>
      </c>
      <c r="I886" s="120">
        <v>20</v>
      </c>
      <c r="J886" s="75">
        <v>39083</v>
      </c>
      <c r="K886" s="75">
        <v>39447</v>
      </c>
      <c r="L886" s="7">
        <f>SUMIF('LCA Data'!$B$2:$B$169,"="&amp;anneks[[#This Row],[LCA Category]],'LCA Data'!$F$2:$F$169)</f>
        <v>0</v>
      </c>
      <c r="M886" s="79">
        <f>anneks[[#This Row],[kg-CO2 Eqv. per kg]]*anneks[[#This Row],[Eff. Mass (kg)]]</f>
        <v>0</v>
      </c>
    </row>
    <row r="887" spans="1:13">
      <c r="A887" s="10">
        <v>75165</v>
      </c>
      <c r="B887" s="24" t="s">
        <v>1742</v>
      </c>
      <c r="C887" s="22"/>
      <c r="D887" s="22"/>
      <c r="E887" s="78">
        <v>2</v>
      </c>
      <c r="F887" s="31" t="s">
        <v>643</v>
      </c>
      <c r="G887" s="156">
        <v>1</v>
      </c>
      <c r="H887" s="66">
        <f>anneks[[#This Row],[Count]]*anneks[[#This Row],[Conv. Fact.]]</f>
        <v>2</v>
      </c>
      <c r="I887" s="117">
        <v>19.46</v>
      </c>
      <c r="J887" s="75">
        <v>39083</v>
      </c>
      <c r="K887" s="75">
        <v>39447</v>
      </c>
      <c r="L887" s="7">
        <f>SUMIF('LCA Data'!$B$2:$B$169,"="&amp;anneks[[#This Row],[LCA Category]],'LCA Data'!$F$2:$F$169)</f>
        <v>0</v>
      </c>
      <c r="M887" s="79">
        <f>anneks[[#This Row],[kg-CO2 Eqv. per kg]]*anneks[[#This Row],[Eff. Mass (kg)]]</f>
        <v>0</v>
      </c>
    </row>
    <row r="888" spans="1:13">
      <c r="A888" s="10">
        <v>53282</v>
      </c>
      <c r="B888" s="24" t="s">
        <v>1591</v>
      </c>
      <c r="C888" s="22"/>
      <c r="D888" s="22"/>
      <c r="E888" s="78">
        <v>1</v>
      </c>
      <c r="F888" s="31" t="s">
        <v>647</v>
      </c>
      <c r="G888" s="156"/>
      <c r="H888" s="66">
        <f>anneks[[#This Row],[Count]]*anneks[[#This Row],[Conv. Fact.]]</f>
        <v>0</v>
      </c>
      <c r="I888" s="117">
        <v>16.7</v>
      </c>
      <c r="J888" s="75">
        <v>39083</v>
      </c>
      <c r="K888" s="75">
        <v>39447</v>
      </c>
      <c r="L888" s="7">
        <f>SUMIF('LCA Data'!$B$2:$B$169,"="&amp;anneks[[#This Row],[LCA Category]],'LCA Data'!$F$2:$F$169)</f>
        <v>0</v>
      </c>
      <c r="M888" s="79">
        <f>anneks[[#This Row],[kg-CO2 Eqv. per kg]]*anneks[[#This Row],[Eff. Mass (kg)]]</f>
        <v>0</v>
      </c>
    </row>
    <row r="889" spans="1:13">
      <c r="A889" s="10">
        <v>20436</v>
      </c>
      <c r="B889" s="24" t="s">
        <v>1487</v>
      </c>
      <c r="C889" s="22"/>
      <c r="D889" s="22"/>
      <c r="E889" s="78">
        <v>1</v>
      </c>
      <c r="F889" s="31" t="s">
        <v>634</v>
      </c>
      <c r="G889" s="156"/>
      <c r="H889" s="66">
        <f>anneks[[#This Row],[Count]]*anneks[[#This Row],[Conv. Fact.]]</f>
        <v>0</v>
      </c>
      <c r="I889" s="117">
        <v>16.57</v>
      </c>
      <c r="J889" s="75">
        <v>39083</v>
      </c>
      <c r="K889" s="75">
        <v>39447</v>
      </c>
      <c r="L889" s="7">
        <f>SUMIF('LCA Data'!$B$2:$B$169,"="&amp;anneks[[#This Row],[LCA Category]],'LCA Data'!$F$2:$F$169)</f>
        <v>0</v>
      </c>
      <c r="M889" s="79">
        <f>anneks[[#This Row],[kg-CO2 Eqv. per kg]]*anneks[[#This Row],[Eff. Mass (kg)]]</f>
        <v>0</v>
      </c>
    </row>
    <row r="890" spans="1:13">
      <c r="A890" s="10">
        <v>53290</v>
      </c>
      <c r="B890" s="24" t="s">
        <v>1592</v>
      </c>
      <c r="C890" s="22"/>
      <c r="D890" s="22"/>
      <c r="E890" s="78">
        <v>3</v>
      </c>
      <c r="F890" s="31" t="s">
        <v>647</v>
      </c>
      <c r="G890" s="156"/>
      <c r="H890" s="66">
        <f>anneks[[#This Row],[Count]]*anneks[[#This Row],[Conv. Fact.]]</f>
        <v>0</v>
      </c>
      <c r="I890" s="117">
        <v>14.2</v>
      </c>
      <c r="J890" s="75">
        <v>39083</v>
      </c>
      <c r="K890" s="75">
        <v>39447</v>
      </c>
      <c r="L890" s="7">
        <f>SUMIF('LCA Data'!$B$2:$B$169,"="&amp;anneks[[#This Row],[LCA Category]],'LCA Data'!$F$2:$F$169)</f>
        <v>0</v>
      </c>
      <c r="M890" s="79">
        <f>anneks[[#This Row],[kg-CO2 Eqv. per kg]]*anneks[[#This Row],[Eff. Mass (kg)]]</f>
        <v>0</v>
      </c>
    </row>
    <row r="891" spans="1:13">
      <c r="A891" s="63">
        <v>77.2</v>
      </c>
      <c r="B891" s="46" t="s">
        <v>705</v>
      </c>
      <c r="C891" s="46"/>
      <c r="D891" s="46"/>
      <c r="E891" s="78">
        <v>3</v>
      </c>
      <c r="F891" s="31" t="s">
        <v>655</v>
      </c>
      <c r="G891" s="158"/>
      <c r="H891" s="78">
        <f>anneks[[#This Row],[Count]]*anneks[[#This Row],[Conv. Fact.]]</f>
        <v>0</v>
      </c>
      <c r="I891" s="117">
        <v>13.2</v>
      </c>
      <c r="J891" s="75">
        <v>39083</v>
      </c>
      <c r="K891" s="75">
        <v>39447</v>
      </c>
      <c r="L891" s="7">
        <f>SUMIF('LCA Data'!$B$2:$B$169,"="&amp;anneks[[#This Row],[LCA Category]],'LCA Data'!$F$2:$F$169)</f>
        <v>0</v>
      </c>
      <c r="M891" s="49">
        <f>anneks[[#This Row],[kg-CO2 Eqv. per kg]]*anneks[[#This Row],[Eff. Mass (kg)]]</f>
        <v>0</v>
      </c>
    </row>
    <row r="892" spans="1:13">
      <c r="A892" s="10">
        <v>53277</v>
      </c>
      <c r="B892" s="24" t="s">
        <v>1590</v>
      </c>
      <c r="C892" s="22"/>
      <c r="D892" s="22"/>
      <c r="E892" s="78">
        <v>1</v>
      </c>
      <c r="F892" s="31" t="s">
        <v>647</v>
      </c>
      <c r="G892" s="156"/>
      <c r="H892" s="66">
        <f>anneks[[#This Row],[Count]]*anneks[[#This Row],[Conv. Fact.]]</f>
        <v>0</v>
      </c>
      <c r="I892" s="117">
        <v>11.39</v>
      </c>
      <c r="J892" s="75">
        <v>39083</v>
      </c>
      <c r="K892" s="75">
        <v>39447</v>
      </c>
      <c r="L892" s="7">
        <f>SUMIF('LCA Data'!$B$2:$B$169,"="&amp;anneks[[#This Row],[LCA Category]],'LCA Data'!$F$2:$F$169)</f>
        <v>0</v>
      </c>
      <c r="M892" s="79">
        <f>anneks[[#This Row],[kg-CO2 Eqv. per kg]]*anneks[[#This Row],[Eff. Mass (kg)]]</f>
        <v>0</v>
      </c>
    </row>
    <row r="893" spans="1:13">
      <c r="A893" s="63">
        <v>151.19999999999999</v>
      </c>
      <c r="B893" s="46" t="s">
        <v>678</v>
      </c>
      <c r="C893" s="46"/>
      <c r="D893" s="46"/>
      <c r="E893" s="78">
        <v>3</v>
      </c>
      <c r="F893" s="31" t="s">
        <v>655</v>
      </c>
      <c r="G893" s="158"/>
      <c r="H893" s="78">
        <f>anneks[[#This Row],[Count]]*anneks[[#This Row],[Conv. Fact.]]</f>
        <v>0</v>
      </c>
      <c r="I893" s="117">
        <v>11.25</v>
      </c>
      <c r="J893" s="75">
        <v>39083</v>
      </c>
      <c r="K893" s="75">
        <v>39447</v>
      </c>
      <c r="L893" s="7">
        <f>SUMIF('LCA Data'!$B$2:$B$169,"="&amp;anneks[[#This Row],[LCA Category]],'LCA Data'!$F$2:$F$169)</f>
        <v>0</v>
      </c>
      <c r="M893" s="49">
        <f>anneks[[#This Row],[kg-CO2 Eqv. per kg]]*anneks[[#This Row],[Eff. Mass (kg)]]</f>
        <v>0</v>
      </c>
    </row>
    <row r="894" spans="1:13">
      <c r="A894" s="10">
        <v>24106</v>
      </c>
      <c r="B894" s="24" t="s">
        <v>1491</v>
      </c>
      <c r="C894" s="22"/>
      <c r="D894" s="22"/>
      <c r="E894" s="78">
        <v>1</v>
      </c>
      <c r="F894" s="31" t="s">
        <v>636</v>
      </c>
      <c r="G894" s="156">
        <v>0.9</v>
      </c>
      <c r="H894" s="66">
        <f>anneks[[#This Row],[Count]]*anneks[[#This Row],[Conv. Fact.]]</f>
        <v>0.9</v>
      </c>
      <c r="I894" s="117">
        <v>11.18</v>
      </c>
      <c r="J894" s="75">
        <v>39083</v>
      </c>
      <c r="K894" s="75">
        <v>39447</v>
      </c>
      <c r="L894" s="7">
        <f>SUMIF('LCA Data'!$B$2:$B$169,"="&amp;anneks[[#This Row],[LCA Category]],'LCA Data'!$F$2:$F$169)</f>
        <v>0</v>
      </c>
      <c r="M894" s="79">
        <f>anneks[[#This Row],[kg-CO2 Eqv. per kg]]*anneks[[#This Row],[Eff. Mass (kg)]]</f>
        <v>0</v>
      </c>
    </row>
    <row r="895" spans="1:13">
      <c r="A895" s="63">
        <v>302.2</v>
      </c>
      <c r="B895" s="46" t="s">
        <v>690</v>
      </c>
      <c r="C895" s="46"/>
      <c r="D895" s="46"/>
      <c r="E895" s="78">
        <v>1</v>
      </c>
      <c r="F895" s="31" t="s">
        <v>657</v>
      </c>
      <c r="G895" s="158"/>
      <c r="H895" s="78">
        <f>anneks[[#This Row],[Count]]*anneks[[#This Row],[Conv. Fact.]]</f>
        <v>0</v>
      </c>
      <c r="I895" s="117">
        <v>11</v>
      </c>
      <c r="J895" s="75">
        <v>39083</v>
      </c>
      <c r="K895" s="75">
        <v>39447</v>
      </c>
      <c r="L895" s="7">
        <f>SUMIF('LCA Data'!$B$2:$B$169,"="&amp;anneks[[#This Row],[LCA Category]],'LCA Data'!$F$2:$F$169)</f>
        <v>0</v>
      </c>
      <c r="M895" s="49">
        <f>anneks[[#This Row],[kg-CO2 Eqv. per kg]]*anneks[[#This Row],[Eff. Mass (kg)]]</f>
        <v>0</v>
      </c>
    </row>
    <row r="896" spans="1:13">
      <c r="A896" s="63">
        <v>105.3</v>
      </c>
      <c r="B896" s="46" t="s">
        <v>669</v>
      </c>
      <c r="C896" s="46"/>
      <c r="D896" s="46"/>
      <c r="E896" s="78">
        <v>0.4</v>
      </c>
      <c r="F896" s="31" t="s">
        <v>652</v>
      </c>
      <c r="G896" s="158">
        <v>1</v>
      </c>
      <c r="H896" s="78">
        <f>anneks[[#This Row],[Count]]*anneks[[#This Row],[Conv. Fact.]]</f>
        <v>0.4</v>
      </c>
      <c r="I896" s="117">
        <v>10.4</v>
      </c>
      <c r="J896" s="75">
        <v>39083</v>
      </c>
      <c r="K896" s="75">
        <v>39447</v>
      </c>
      <c r="L896" s="7">
        <f>SUMIF('LCA Data'!$B$2:$B$169,"="&amp;anneks[[#This Row],[LCA Category]],'LCA Data'!$F$2:$F$169)</f>
        <v>0</v>
      </c>
      <c r="M896" s="49">
        <f>anneks[[#This Row],[kg-CO2 Eqv. per kg]]*anneks[[#This Row],[Eff. Mass (kg)]]</f>
        <v>0</v>
      </c>
    </row>
    <row r="897" spans="1:13">
      <c r="A897" s="63">
        <v>140.30000000000001</v>
      </c>
      <c r="B897" s="46" t="s">
        <v>675</v>
      </c>
      <c r="C897" s="46"/>
      <c r="D897" s="46"/>
      <c r="E897" s="78">
        <v>0.1</v>
      </c>
      <c r="F897" s="31" t="s">
        <v>652</v>
      </c>
      <c r="G897" s="158">
        <v>1</v>
      </c>
      <c r="H897" s="78">
        <f>anneks[[#This Row],[Count]]*anneks[[#This Row],[Conv. Fact.]]</f>
        <v>0.1</v>
      </c>
      <c r="I897" s="117">
        <v>8.5</v>
      </c>
      <c r="J897" s="75">
        <v>39083</v>
      </c>
      <c r="K897" s="75">
        <v>39447</v>
      </c>
      <c r="L897" s="7">
        <f>SUMIF('LCA Data'!$B$2:$B$169,"="&amp;anneks[[#This Row],[LCA Category]],'LCA Data'!$F$2:$F$169)</f>
        <v>0</v>
      </c>
      <c r="M897" s="49">
        <f>anneks[[#This Row],[kg-CO2 Eqv. per kg]]*anneks[[#This Row],[Eff. Mass (kg)]]</f>
        <v>0</v>
      </c>
    </row>
    <row r="898" spans="1:13">
      <c r="A898" s="63">
        <v>910</v>
      </c>
      <c r="B898" s="46" t="s">
        <v>20</v>
      </c>
      <c r="C898" s="46"/>
      <c r="D898" s="46"/>
      <c r="E898" s="78">
        <v>4</v>
      </c>
      <c r="F898" s="74" t="s">
        <v>667</v>
      </c>
      <c r="G898" s="158"/>
      <c r="H898" s="78">
        <f>anneks[[#This Row],[Count]]*anneks[[#This Row],[Conv. Fact.]]</f>
        <v>0</v>
      </c>
      <c r="I898" s="117">
        <v>0</v>
      </c>
      <c r="J898" s="75">
        <v>39083</v>
      </c>
      <c r="K898" s="75">
        <v>39447</v>
      </c>
      <c r="L898" s="7">
        <f>SUMIF('LCA Data'!$B$2:$B$169,"="&amp;anneks[[#This Row],[LCA Category]],'LCA Data'!$F$2:$F$169)</f>
        <v>0</v>
      </c>
      <c r="M898" s="49">
        <f>anneks[[#This Row],[kg-CO2 Eqv. per kg]]*anneks[[#This Row],[Eff. Mass (kg)]]</f>
        <v>0</v>
      </c>
    </row>
    <row r="899" spans="1:13">
      <c r="A899" s="63">
        <v>912</v>
      </c>
      <c r="B899" s="46" t="s">
        <v>668</v>
      </c>
      <c r="C899" s="46"/>
      <c r="D899" s="46"/>
      <c r="E899" s="78">
        <v>1</v>
      </c>
      <c r="F899" s="74" t="s">
        <v>667</v>
      </c>
      <c r="G899" s="158"/>
      <c r="H899" s="78">
        <f>anneks[[#This Row],[Count]]*anneks[[#This Row],[Conv. Fact.]]</f>
        <v>0</v>
      </c>
      <c r="I899" s="117">
        <v>0</v>
      </c>
      <c r="J899" s="75">
        <v>39083</v>
      </c>
      <c r="K899" s="75">
        <v>39447</v>
      </c>
      <c r="L899" s="7">
        <f>SUMIF('LCA Data'!$B$2:$B$169,"="&amp;anneks[[#This Row],[LCA Category]],'LCA Data'!$F$2:$F$169)</f>
        <v>0</v>
      </c>
      <c r="M899" s="49">
        <f>anneks[[#This Row],[kg-CO2 Eqv. per kg]]*anneks[[#This Row],[Eff. Mass (kg)]]</f>
        <v>0</v>
      </c>
    </row>
    <row r="900" spans="1:13">
      <c r="A900" s="63">
        <v>920</v>
      </c>
      <c r="B900" s="46" t="s">
        <v>21</v>
      </c>
      <c r="C900" s="46"/>
      <c r="D900" s="46"/>
      <c r="E900" s="78">
        <v>3</v>
      </c>
      <c r="F900" s="74" t="s">
        <v>667</v>
      </c>
      <c r="G900" s="158"/>
      <c r="H900" s="78">
        <f>anneks[[#This Row],[Count]]*anneks[[#This Row],[Conv. Fact.]]</f>
        <v>0</v>
      </c>
      <c r="I900" s="117">
        <v>0</v>
      </c>
      <c r="J900" s="75">
        <v>39083</v>
      </c>
      <c r="K900" s="75">
        <v>39447</v>
      </c>
      <c r="L900" s="7">
        <f>SUMIF('LCA Data'!$B$2:$B$169,"="&amp;anneks[[#This Row],[LCA Category]],'LCA Data'!$F$2:$F$169)</f>
        <v>0</v>
      </c>
      <c r="M900" s="49">
        <f>anneks[[#This Row],[kg-CO2 Eqv. per kg]]*anneks[[#This Row],[Eff. Mass (kg)]]</f>
        <v>0</v>
      </c>
    </row>
    <row r="901" spans="1:13">
      <c r="A901" s="22">
        <v>2621</v>
      </c>
      <c r="B901" s="22" t="s">
        <v>173</v>
      </c>
      <c r="C901" s="22"/>
      <c r="D901" s="22"/>
      <c r="E901" s="66">
        <v>0</v>
      </c>
      <c r="F901" s="65" t="s">
        <v>667</v>
      </c>
      <c r="G901" s="156"/>
      <c r="H901" s="66">
        <f>anneks[[#This Row],[Count]]*anneks[[#This Row],[Conv. Fact.]]</f>
        <v>0</v>
      </c>
      <c r="I901" s="120">
        <v>0</v>
      </c>
      <c r="J901" s="75">
        <v>39083</v>
      </c>
      <c r="K901" s="75">
        <v>39447</v>
      </c>
      <c r="L901" s="7">
        <f>SUMIF('LCA Data'!$B$2:$B$169,"="&amp;anneks[[#This Row],[LCA Category]],'LCA Data'!$F$2:$F$169)</f>
        <v>0</v>
      </c>
      <c r="M901" s="79">
        <f>anneks[[#This Row],[kg-CO2 Eqv. per kg]]*anneks[[#This Row],[Eff. Mass (kg)]]</f>
        <v>0</v>
      </c>
    </row>
    <row r="902" spans="1:13">
      <c r="A902" s="22">
        <v>2670</v>
      </c>
      <c r="B902" s="22" t="s">
        <v>175</v>
      </c>
      <c r="C902" s="22"/>
      <c r="D902" s="22"/>
      <c r="E902" s="66">
        <v>0</v>
      </c>
      <c r="F902" s="65" t="s">
        <v>667</v>
      </c>
      <c r="G902" s="156">
        <v>0.9</v>
      </c>
      <c r="H902" s="66">
        <f>anneks[[#This Row],[Count]]*anneks[[#This Row],[Conv. Fact.]]</f>
        <v>0</v>
      </c>
      <c r="I902" s="120">
        <v>0</v>
      </c>
      <c r="J902" s="75">
        <v>39083</v>
      </c>
      <c r="K902" s="75">
        <v>39447</v>
      </c>
      <c r="L902" s="7">
        <f>SUMIF('LCA Data'!$B$2:$B$169,"="&amp;anneks[[#This Row],[LCA Category]],'LCA Data'!$F$2:$F$169)</f>
        <v>0</v>
      </c>
      <c r="M902" s="79">
        <f>anneks[[#This Row],[kg-CO2 Eqv. per kg]]*anneks[[#This Row],[Eff. Mass (kg)]]</f>
        <v>0</v>
      </c>
    </row>
    <row r="903" spans="1:13">
      <c r="A903" s="22">
        <v>7620</v>
      </c>
      <c r="B903" s="24" t="s">
        <v>905</v>
      </c>
      <c r="C903" s="22"/>
      <c r="D903" s="22"/>
      <c r="E903" s="104">
        <v>0</v>
      </c>
      <c r="F903" s="27" t="s">
        <v>637</v>
      </c>
      <c r="G903" s="156">
        <v>1</v>
      </c>
      <c r="H903" s="66">
        <f>anneks[[#This Row],[Count]]*anneks[[#This Row],[Conv. Fact.]]</f>
        <v>0</v>
      </c>
      <c r="I903" s="116">
        <v>0</v>
      </c>
      <c r="J903" s="75">
        <v>39083</v>
      </c>
      <c r="K903" s="75">
        <v>39447</v>
      </c>
      <c r="L903" s="7">
        <f>SUMIF('LCA Data'!$B$2:$B$169,"="&amp;anneks[[#This Row],[LCA Category]],'LCA Data'!$F$2:$F$169)</f>
        <v>0</v>
      </c>
      <c r="M903" s="79">
        <f>anneks[[#This Row],[kg-CO2 Eqv. per kg]]*anneks[[#This Row],[Eff. Mass (kg)]]</f>
        <v>0</v>
      </c>
    </row>
    <row r="904" spans="1:13">
      <c r="A904" s="10">
        <v>14253</v>
      </c>
      <c r="B904" s="24" t="s">
        <v>1450</v>
      </c>
      <c r="C904" s="22"/>
      <c r="D904" s="22"/>
      <c r="E904" s="78">
        <v>0</v>
      </c>
      <c r="F904" s="31" t="s">
        <v>637</v>
      </c>
      <c r="G904" s="156">
        <v>1</v>
      </c>
      <c r="H904" s="66">
        <f>anneks[[#This Row],[Count]]*anneks[[#This Row],[Conv. Fact.]]</f>
        <v>0</v>
      </c>
      <c r="I904" s="117">
        <v>0</v>
      </c>
      <c r="J904" s="75">
        <v>39083</v>
      </c>
      <c r="K904" s="75">
        <v>39447</v>
      </c>
      <c r="L904" s="7">
        <f>SUMIF('LCA Data'!$B$2:$B$169,"="&amp;anneks[[#This Row],[LCA Category]],'LCA Data'!$F$2:$F$169)</f>
        <v>0</v>
      </c>
      <c r="M904" s="79">
        <f>anneks[[#This Row],[kg-CO2 Eqv. per kg]]*anneks[[#This Row],[Eff. Mass (kg)]]</f>
        <v>0</v>
      </c>
    </row>
    <row r="905" spans="1:13">
      <c r="A905" s="10">
        <v>59589</v>
      </c>
      <c r="B905" s="24" t="s">
        <v>1647</v>
      </c>
      <c r="C905" s="22"/>
      <c r="D905" s="22"/>
      <c r="E905" s="78">
        <v>0</v>
      </c>
      <c r="F905" s="31" t="s">
        <v>638</v>
      </c>
      <c r="G905" s="156">
        <v>5.2350000000000003</v>
      </c>
      <c r="H905" s="66">
        <f>anneks[[#This Row],[Count]]*anneks[[#This Row],[Conv. Fact.]]</f>
        <v>0</v>
      </c>
      <c r="I905" s="117">
        <v>0</v>
      </c>
      <c r="J905" s="75">
        <v>39083</v>
      </c>
      <c r="K905" s="75">
        <v>39447</v>
      </c>
      <c r="L905" s="7">
        <f>SUMIF('LCA Data'!$B$2:$B$169,"="&amp;anneks[[#This Row],[LCA Category]],'LCA Data'!$F$2:$F$169)</f>
        <v>0</v>
      </c>
      <c r="M905" s="79">
        <f>anneks[[#This Row],[kg-CO2 Eqv. per kg]]*anneks[[#This Row],[Eff. Mass (kg)]]</f>
        <v>0</v>
      </c>
    </row>
    <row r="906" spans="1:13">
      <c r="A906" s="10">
        <v>91697</v>
      </c>
      <c r="B906" s="24" t="s">
        <v>1851</v>
      </c>
      <c r="C906" s="22"/>
      <c r="D906" s="22"/>
      <c r="E906" s="78">
        <v>0</v>
      </c>
      <c r="F906" s="31" t="s">
        <v>638</v>
      </c>
      <c r="G906" s="156">
        <v>4</v>
      </c>
      <c r="H906" s="66">
        <f>anneks[[#This Row],[Count]]*anneks[[#This Row],[Conv. Fact.]]</f>
        <v>0</v>
      </c>
      <c r="I906" s="117">
        <v>0</v>
      </c>
      <c r="J906" s="75">
        <v>39083</v>
      </c>
      <c r="K906" s="75">
        <v>39447</v>
      </c>
      <c r="L906" s="7">
        <f>SUMIF('LCA Data'!$B$2:$B$169,"="&amp;anneks[[#This Row],[LCA Category]],'LCA Data'!$F$2:$F$169)</f>
        <v>0</v>
      </c>
      <c r="M906" s="79">
        <f>anneks[[#This Row],[kg-CO2 Eqv. per kg]]*anneks[[#This Row],[Eff. Mass (kg)]]</f>
        <v>0</v>
      </c>
    </row>
    <row r="907" spans="1:13">
      <c r="A907" s="10" t="s">
        <v>1396</v>
      </c>
      <c r="B907" s="24" t="s">
        <v>1987</v>
      </c>
      <c r="C907" s="22"/>
      <c r="D907" s="22"/>
      <c r="E907" s="78">
        <v>0</v>
      </c>
      <c r="F907" s="31" t="s">
        <v>638</v>
      </c>
      <c r="G907" s="156"/>
      <c r="H907" s="66">
        <f>anneks[[#This Row],[Count]]*anneks[[#This Row],[Conv. Fact.]]</f>
        <v>0</v>
      </c>
      <c r="I907" s="117">
        <v>0</v>
      </c>
      <c r="J907" s="75">
        <v>39083</v>
      </c>
      <c r="K907" s="75">
        <v>39447</v>
      </c>
      <c r="L907" s="7">
        <f>SUMIF('LCA Data'!$B$2:$B$169,"="&amp;anneks[[#This Row],[LCA Category]],'LCA Data'!$F$2:$F$169)</f>
        <v>0</v>
      </c>
      <c r="M907" s="79">
        <f>anneks[[#This Row],[kg-CO2 Eqv. per kg]]*anneks[[#This Row],[Eff. Mass (kg)]]</f>
        <v>0</v>
      </c>
    </row>
    <row r="908" spans="1:13">
      <c r="A908" s="22">
        <v>22035</v>
      </c>
      <c r="B908" s="24" t="s">
        <v>919</v>
      </c>
      <c r="C908" s="22"/>
      <c r="D908" s="22"/>
      <c r="E908" s="104">
        <v>0</v>
      </c>
      <c r="F908" s="27" t="s">
        <v>644</v>
      </c>
      <c r="G908" s="156">
        <v>5</v>
      </c>
      <c r="H908" s="66">
        <f>anneks[[#This Row],[Count]]*anneks[[#This Row],[Conv. Fact.]]</f>
        <v>0</v>
      </c>
      <c r="I908" s="116">
        <v>0</v>
      </c>
      <c r="J908" s="75">
        <v>39083</v>
      </c>
      <c r="K908" s="75">
        <v>39447</v>
      </c>
      <c r="L908" s="7">
        <f>SUMIF('LCA Data'!$B$2:$B$169,"="&amp;anneks[[#This Row],[LCA Category]],'LCA Data'!$F$2:$F$169)</f>
        <v>0</v>
      </c>
      <c r="M908" s="79">
        <f>anneks[[#This Row],[kg-CO2 Eqv. per kg]]*anneks[[#This Row],[Eff. Mass (kg)]]</f>
        <v>0</v>
      </c>
    </row>
    <row r="909" spans="1:13">
      <c r="A909" s="10">
        <v>96048</v>
      </c>
      <c r="B909" s="24" t="s">
        <v>1941</v>
      </c>
      <c r="C909" s="22"/>
      <c r="D909" s="22"/>
      <c r="E909" s="78">
        <v>0</v>
      </c>
      <c r="F909" s="31" t="s">
        <v>634</v>
      </c>
      <c r="G909" s="156"/>
      <c r="H909" s="66">
        <f>anneks[[#This Row],[Count]]*anneks[[#This Row],[Conv. Fact.]]</f>
        <v>0</v>
      </c>
      <c r="I909" s="117">
        <v>0</v>
      </c>
      <c r="J909" s="75">
        <v>39083</v>
      </c>
      <c r="K909" s="75">
        <v>39447</v>
      </c>
      <c r="L909" s="7">
        <f>SUMIF('LCA Data'!$B$2:$B$169,"="&amp;anneks[[#This Row],[LCA Category]],'LCA Data'!$F$2:$F$169)</f>
        <v>0</v>
      </c>
      <c r="M909" s="79">
        <f>anneks[[#This Row],[kg-CO2 Eqv. per kg]]*anneks[[#This Row],[Eff. Mass (kg)]]</f>
        <v>0</v>
      </c>
    </row>
    <row r="910" spans="1:13">
      <c r="A910" s="22">
        <v>55062</v>
      </c>
      <c r="B910" s="24" t="s">
        <v>871</v>
      </c>
      <c r="C910" s="22"/>
      <c r="D910" s="22"/>
      <c r="E910" s="104">
        <v>0</v>
      </c>
      <c r="F910" s="27" t="s">
        <v>716</v>
      </c>
      <c r="G910" s="156">
        <v>1</v>
      </c>
      <c r="H910" s="66">
        <f>anneks[[#This Row],[Count]]*anneks[[#This Row],[Conv. Fact.]]</f>
        <v>0</v>
      </c>
      <c r="I910" s="116">
        <v>0</v>
      </c>
      <c r="J910" s="75">
        <v>39083</v>
      </c>
      <c r="K910" s="75">
        <v>39447</v>
      </c>
      <c r="L910" s="7">
        <f>SUMIF('LCA Data'!$B$2:$B$169,"="&amp;anneks[[#This Row],[LCA Category]],'LCA Data'!$F$2:$F$169)</f>
        <v>0</v>
      </c>
      <c r="M910" s="79">
        <f>anneks[[#This Row],[kg-CO2 Eqv. per kg]]*anneks[[#This Row],[Eff. Mass (kg)]]</f>
        <v>0</v>
      </c>
    </row>
    <row r="911" spans="1:13">
      <c r="A911" s="10">
        <v>75381</v>
      </c>
      <c r="B911" s="24" t="s">
        <v>1759</v>
      </c>
      <c r="C911" s="22"/>
      <c r="D911" s="22"/>
      <c r="E911" s="78">
        <v>0</v>
      </c>
      <c r="F911" s="31" t="s">
        <v>643</v>
      </c>
      <c r="G911" s="156">
        <v>0.75</v>
      </c>
      <c r="H911" s="66">
        <f>anneks[[#This Row],[Count]]*anneks[[#This Row],[Conv. Fact.]]</f>
        <v>0</v>
      </c>
      <c r="I911" s="117">
        <v>0</v>
      </c>
      <c r="J911" s="75">
        <v>39083</v>
      </c>
      <c r="K911" s="75">
        <v>39447</v>
      </c>
      <c r="L911" s="7">
        <f>SUMIF('LCA Data'!$B$2:$B$169,"="&amp;anneks[[#This Row],[LCA Category]],'LCA Data'!$F$2:$F$169)</f>
        <v>0</v>
      </c>
      <c r="M911" s="79">
        <f>anneks[[#This Row],[kg-CO2 Eqv. per kg]]*anneks[[#This Row],[Eff. Mass (kg)]]</f>
        <v>0</v>
      </c>
    </row>
    <row r="912" spans="1:13">
      <c r="A912" s="22">
        <v>23</v>
      </c>
      <c r="B912" s="24" t="s">
        <v>718</v>
      </c>
      <c r="C912" s="22"/>
      <c r="D912" s="22"/>
      <c r="E912" s="104">
        <v>75</v>
      </c>
      <c r="F912" s="27" t="s">
        <v>636</v>
      </c>
      <c r="G912" s="156"/>
      <c r="H912" s="66">
        <f>anneks[[#This Row],[Count]]*anneks[[#This Row],[Conv. Fact.]]</f>
        <v>0</v>
      </c>
      <c r="I912" s="116">
        <v>0</v>
      </c>
      <c r="J912" s="81"/>
      <c r="K912" s="81"/>
      <c r="L912" s="7">
        <f>SUMIF('LCA Data'!$B$2:$B$169,"="&amp;anneks[[#This Row],[LCA Category]],'LCA Data'!$F$2:$F$169)</f>
        <v>0</v>
      </c>
      <c r="M912" s="79">
        <f>anneks[[#This Row],[kg-CO2 Eqv. per kg]]*anneks[[#This Row],[Eff. Mass (kg)]]</f>
        <v>0</v>
      </c>
    </row>
    <row r="913" spans="1:13">
      <c r="A913" s="10">
        <v>95133</v>
      </c>
      <c r="B913" s="24" t="s">
        <v>1928</v>
      </c>
      <c r="C913" s="22"/>
      <c r="D913" s="22"/>
      <c r="E913" s="78">
        <v>0</v>
      </c>
      <c r="F913" s="31" t="s">
        <v>636</v>
      </c>
      <c r="G913" s="156">
        <v>0.25</v>
      </c>
      <c r="H913" s="66">
        <f>anneks[[#This Row],[Count]]*anneks[[#This Row],[Conv. Fact.]]</f>
        <v>0</v>
      </c>
      <c r="I913" s="117">
        <v>0</v>
      </c>
      <c r="J913" s="75">
        <v>39083</v>
      </c>
      <c r="K913" s="75">
        <v>39447</v>
      </c>
      <c r="L913" s="7">
        <f>SUMIF('LCA Data'!$B$2:$B$169,"="&amp;anneks[[#This Row],[LCA Category]],'LCA Data'!$F$2:$F$169)</f>
        <v>0</v>
      </c>
      <c r="M913" s="79">
        <f>anneks[[#This Row],[kg-CO2 Eqv. per kg]]*anneks[[#This Row],[Eff. Mass (kg)]]</f>
        <v>0</v>
      </c>
    </row>
    <row r="914" spans="1:13">
      <c r="A914" s="10">
        <v>90780</v>
      </c>
      <c r="B914" s="24" t="s">
        <v>1820</v>
      </c>
      <c r="C914" s="22"/>
      <c r="D914" s="22"/>
      <c r="E914" s="78">
        <v>-1</v>
      </c>
      <c r="F914" s="31" t="s">
        <v>638</v>
      </c>
      <c r="G914" s="156"/>
      <c r="H914" s="66">
        <f>anneks[[#This Row],[Count]]*anneks[[#This Row],[Conv. Fact.]]</f>
        <v>0</v>
      </c>
      <c r="I914" s="117">
        <v>-220.92</v>
      </c>
      <c r="J914" s="75">
        <v>39083</v>
      </c>
      <c r="K914" s="75">
        <v>39447</v>
      </c>
      <c r="L914" s="7">
        <f>SUMIF('LCA Data'!$B$2:$B$169,"="&amp;anneks[[#This Row],[LCA Category]],'LCA Data'!$F$2:$F$169)</f>
        <v>0</v>
      </c>
      <c r="M914" s="79">
        <f>anneks[[#This Row],[kg-CO2 Eqv. per kg]]*anneks[[#This Row],[Eff. Mass (kg)]]</f>
        <v>0</v>
      </c>
    </row>
  </sheetData>
  <conditionalFormatting sqref="E1:E1048576">
    <cfRule type="cellIs" dxfId="18" priority="1" operator="equal">
      <formula>0</formula>
    </cfRule>
    <cfRule type="cellIs" dxfId="17" priority="2" operator="lessThan">
      <formula>0</formula>
    </cfRule>
  </conditionalFormatting>
  <pageMargins left="0.7" right="0.7" top="0.75" bottom="0.75" header="0.3" footer="0.3"/>
  <pageSetup orientation="portrait"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sheetPr>
    <tabColor theme="8"/>
  </sheetPr>
  <dimension ref="A1:H135"/>
  <sheetViews>
    <sheetView zoomScaleNormal="100" workbookViewId="0"/>
  </sheetViews>
  <sheetFormatPr defaultRowHeight="15"/>
  <cols>
    <col min="1" max="2" width="28.5703125" style="46" customWidth="1"/>
    <col min="3" max="3" width="9.28515625" style="46" customWidth="1"/>
    <col min="4" max="4" width="15.7109375" style="46" customWidth="1"/>
    <col min="5" max="5" width="9.28515625" style="46" customWidth="1"/>
    <col min="6" max="6" width="34.28515625" style="46" customWidth="1"/>
    <col min="7" max="7" width="17.140625" style="46" customWidth="1"/>
    <col min="8" max="8" width="15" style="46" customWidth="1"/>
    <col min="9" max="16384" width="9.140625" style="46"/>
  </cols>
  <sheetData>
    <row r="1" spans="1:8">
      <c r="A1" s="38" t="s">
        <v>1316</v>
      </c>
      <c r="B1" s="38" t="s">
        <v>1315</v>
      </c>
      <c r="G1" s="49"/>
      <c r="H1" s="49"/>
    </row>
    <row r="2" spans="1:8">
      <c r="A2" s="46" t="s">
        <v>1207</v>
      </c>
      <c r="B2" s="46">
        <v>10</v>
      </c>
      <c r="G2" s="49"/>
      <c r="H2" s="49"/>
    </row>
    <row r="3" spans="1:8" ht="15.75" thickBot="1">
      <c r="A3" s="83" t="s">
        <v>1206</v>
      </c>
      <c r="B3" s="83" t="s">
        <v>1205</v>
      </c>
      <c r="C3" s="83" t="s">
        <v>1</v>
      </c>
      <c r="D3" s="83" t="s">
        <v>1204</v>
      </c>
      <c r="E3" s="83" t="s">
        <v>1203</v>
      </c>
      <c r="F3" s="84" t="s">
        <v>931</v>
      </c>
      <c r="G3" s="105" t="s">
        <v>1202</v>
      </c>
      <c r="H3" s="105" t="s">
        <v>8</v>
      </c>
    </row>
    <row r="4" spans="1:8" ht="15.75" thickTop="1">
      <c r="A4" s="46" t="s">
        <v>1228</v>
      </c>
      <c r="B4" s="46" t="s">
        <v>2053</v>
      </c>
      <c r="C4" s="46">
        <v>2</v>
      </c>
      <c r="D4" s="46" t="s">
        <v>652</v>
      </c>
      <c r="E4" s="46">
        <v>2</v>
      </c>
      <c r="F4" s="46" t="s">
        <v>1167</v>
      </c>
      <c r="G4" s="49">
        <f>'LCA Data'!$F$20</f>
        <v>19.673249999999999</v>
      </c>
      <c r="H4" s="49">
        <f t="shared" ref="H4:H12" si="0">G4*E4</f>
        <v>39.346499999999999</v>
      </c>
    </row>
    <row r="5" spans="1:8">
      <c r="A5" s="46" t="s">
        <v>1314</v>
      </c>
      <c r="B5" s="46" t="s">
        <v>2054</v>
      </c>
      <c r="C5" s="46">
        <v>2.5</v>
      </c>
      <c r="D5" s="46" t="s">
        <v>652</v>
      </c>
      <c r="E5" s="46">
        <v>2.5</v>
      </c>
      <c r="F5" s="46" t="s">
        <v>1190</v>
      </c>
      <c r="G5" s="49">
        <f>'LCA Data'!$F$97</f>
        <v>0.70138499999999993</v>
      </c>
      <c r="H5" s="49">
        <f t="shared" si="0"/>
        <v>1.7534624999999999</v>
      </c>
    </row>
    <row r="6" spans="1:8">
      <c r="A6" s="46" t="s">
        <v>1313</v>
      </c>
      <c r="B6" s="46" t="s">
        <v>2055</v>
      </c>
      <c r="C6" s="46">
        <v>0.7</v>
      </c>
      <c r="D6" s="46" t="s">
        <v>652</v>
      </c>
      <c r="E6" s="46">
        <v>0.7</v>
      </c>
      <c r="F6" s="46" t="s">
        <v>1166</v>
      </c>
      <c r="G6" s="49">
        <f>'LCA Data'!$F$104</f>
        <v>2.6088472499999997</v>
      </c>
      <c r="H6" s="49">
        <f t="shared" si="0"/>
        <v>1.8261930749999997</v>
      </c>
    </row>
    <row r="7" spans="1:8">
      <c r="A7" s="46" t="s">
        <v>1312</v>
      </c>
      <c r="B7" s="46" t="s">
        <v>1311</v>
      </c>
      <c r="C7" s="46" t="s">
        <v>667</v>
      </c>
      <c r="D7" s="46" t="s">
        <v>667</v>
      </c>
      <c r="E7" s="46">
        <v>0</v>
      </c>
      <c r="F7" s="20" t="s">
        <v>1168</v>
      </c>
      <c r="G7" s="49">
        <f>'LCA Data'!$F$169</f>
        <v>3.8118749999999992</v>
      </c>
      <c r="H7" s="49">
        <f t="shared" si="0"/>
        <v>0</v>
      </c>
    </row>
    <row r="8" spans="1:8">
      <c r="A8" s="46" t="s">
        <v>1310</v>
      </c>
      <c r="B8" s="46" t="s">
        <v>2047</v>
      </c>
      <c r="C8" s="46" t="s">
        <v>667</v>
      </c>
      <c r="D8" s="46" t="s">
        <v>667</v>
      </c>
      <c r="E8" s="46">
        <v>0</v>
      </c>
      <c r="F8" s="20" t="s">
        <v>1168</v>
      </c>
      <c r="G8" s="49">
        <f>'LCA Data'!$F$169</f>
        <v>3.8118749999999992</v>
      </c>
      <c r="H8" s="49">
        <f t="shared" si="0"/>
        <v>0</v>
      </c>
    </row>
    <row r="9" spans="1:8">
      <c r="A9" s="46" t="s">
        <v>1219</v>
      </c>
      <c r="B9" s="46" t="s">
        <v>1219</v>
      </c>
      <c r="C9" s="46" t="s">
        <v>667</v>
      </c>
      <c r="D9" s="46" t="s">
        <v>667</v>
      </c>
      <c r="E9" s="46">
        <v>0</v>
      </c>
      <c r="F9" s="46" t="s">
        <v>667</v>
      </c>
      <c r="G9" s="49"/>
      <c r="H9" s="49">
        <f t="shared" si="0"/>
        <v>0</v>
      </c>
    </row>
    <row r="10" spans="1:8">
      <c r="A10" s="46" t="s">
        <v>1235</v>
      </c>
      <c r="B10" s="46" t="s">
        <v>1234</v>
      </c>
      <c r="C10" s="46">
        <v>1</v>
      </c>
      <c r="D10" s="46" t="s">
        <v>666</v>
      </c>
      <c r="E10" s="46">
        <v>0</v>
      </c>
      <c r="F10" s="20" t="s">
        <v>1168</v>
      </c>
      <c r="G10" s="49">
        <f>'LCA Data'!$F$169</f>
        <v>3.8118749999999992</v>
      </c>
      <c r="H10" s="49">
        <f t="shared" si="0"/>
        <v>0</v>
      </c>
    </row>
    <row r="11" spans="1:8">
      <c r="A11" s="46" t="s">
        <v>1309</v>
      </c>
      <c r="B11" s="46" t="s">
        <v>1308</v>
      </c>
      <c r="C11" s="46">
        <v>10</v>
      </c>
      <c r="D11" s="46" t="s">
        <v>2156</v>
      </c>
      <c r="E11" s="77">
        <v>0.32</v>
      </c>
      <c r="F11" s="46" t="s">
        <v>1277</v>
      </c>
      <c r="G11" s="49">
        <f>'LCA Data'!$F$139</f>
        <v>1.3570275000000001</v>
      </c>
      <c r="H11" s="49">
        <f t="shared" si="0"/>
        <v>0.43424880000000005</v>
      </c>
    </row>
    <row r="12" spans="1:8">
      <c r="A12" s="46" t="s">
        <v>1211</v>
      </c>
      <c r="B12" s="46" t="s">
        <v>1210</v>
      </c>
      <c r="C12" s="46">
        <v>0.2</v>
      </c>
      <c r="D12" s="46" t="s">
        <v>652</v>
      </c>
      <c r="E12" s="46">
        <v>0.2</v>
      </c>
      <c r="F12" s="46" t="s">
        <v>1209</v>
      </c>
      <c r="G12" s="49">
        <f>'LCA Data'!$F$64</f>
        <v>12.499000000000001</v>
      </c>
      <c r="H12" s="49">
        <f t="shared" si="0"/>
        <v>2.4998000000000005</v>
      </c>
    </row>
    <row r="13" spans="1:8">
      <c r="G13" s="49"/>
      <c r="H13" s="49"/>
    </row>
    <row r="14" spans="1:8">
      <c r="C14" s="38" t="s">
        <v>1196</v>
      </c>
      <c r="E14" s="46">
        <f>SUM(E4:E12)</f>
        <v>5.7200000000000006</v>
      </c>
      <c r="G14" s="49"/>
      <c r="H14" s="49">
        <f>SUM(H4:H12)</f>
        <v>45.860204374999995</v>
      </c>
    </row>
    <row r="15" spans="1:8">
      <c r="G15" s="49"/>
      <c r="H15" s="49"/>
    </row>
    <row r="16" spans="1:8">
      <c r="A16" s="38" t="s">
        <v>1307</v>
      </c>
      <c r="B16" s="38" t="s">
        <v>2046</v>
      </c>
      <c r="G16" s="49"/>
      <c r="H16" s="49"/>
    </row>
    <row r="17" spans="1:8">
      <c r="A17" s="46" t="s">
        <v>1207</v>
      </c>
      <c r="B17" s="46">
        <v>10</v>
      </c>
      <c r="G17" s="49"/>
      <c r="H17" s="49"/>
    </row>
    <row r="18" spans="1:8" ht="15.75" thickBot="1">
      <c r="A18" s="83" t="s">
        <v>1206</v>
      </c>
      <c r="B18" s="83" t="s">
        <v>1205</v>
      </c>
      <c r="C18" s="83" t="s">
        <v>1</v>
      </c>
      <c r="D18" s="83" t="s">
        <v>1204</v>
      </c>
      <c r="E18" s="83" t="s">
        <v>1203</v>
      </c>
      <c r="F18" s="84" t="s">
        <v>931</v>
      </c>
      <c r="G18" s="105" t="s">
        <v>1202</v>
      </c>
      <c r="H18" s="105" t="s">
        <v>8</v>
      </c>
    </row>
    <row r="19" spans="1:8" ht="15.75" thickTop="1">
      <c r="A19" s="69" t="s">
        <v>1306</v>
      </c>
      <c r="B19" s="46" t="s">
        <v>1305</v>
      </c>
      <c r="C19" s="46">
        <v>3</v>
      </c>
      <c r="D19" s="46" t="s">
        <v>652</v>
      </c>
      <c r="E19" s="46">
        <v>3</v>
      </c>
      <c r="F19" s="46" t="s">
        <v>1178</v>
      </c>
      <c r="G19" s="49">
        <f>'LCA Data'!$F$24</f>
        <v>16.43315625</v>
      </c>
      <c r="H19" s="49">
        <f t="shared" ref="H19:H25" si="1">G19*E19</f>
        <v>49.299468750000003</v>
      </c>
    </row>
    <row r="20" spans="1:8">
      <c r="A20" s="69" t="s">
        <v>1304</v>
      </c>
      <c r="B20" s="46" t="s">
        <v>1303</v>
      </c>
      <c r="C20" s="46">
        <v>1</v>
      </c>
      <c r="D20" s="46" t="s">
        <v>652</v>
      </c>
      <c r="E20" s="46">
        <v>1</v>
      </c>
      <c r="F20" s="46" t="s">
        <v>1302</v>
      </c>
      <c r="G20" s="49">
        <f>'LCA Data'!$F$87</f>
        <v>1.2350474999999999</v>
      </c>
      <c r="H20" s="49">
        <f t="shared" si="1"/>
        <v>1.2350474999999999</v>
      </c>
    </row>
    <row r="21" spans="1:8">
      <c r="A21" s="69" t="s">
        <v>1301</v>
      </c>
      <c r="B21" s="46" t="s">
        <v>966</v>
      </c>
      <c r="C21" s="46">
        <v>0.4</v>
      </c>
      <c r="D21" s="46" t="s">
        <v>652</v>
      </c>
      <c r="E21" s="46">
        <v>0.4</v>
      </c>
      <c r="F21" s="46" t="s">
        <v>1172</v>
      </c>
      <c r="G21" s="49">
        <f>'LCA Data'!$F$94</f>
        <v>1.52475</v>
      </c>
      <c r="H21" s="49">
        <f t="shared" si="1"/>
        <v>0.60990000000000011</v>
      </c>
    </row>
    <row r="22" spans="1:8">
      <c r="A22" s="69" t="s">
        <v>1300</v>
      </c>
      <c r="B22" s="46" t="s">
        <v>1299</v>
      </c>
      <c r="C22" s="46">
        <v>0.5</v>
      </c>
      <c r="D22" s="46" t="s">
        <v>652</v>
      </c>
      <c r="E22" s="46">
        <v>0.5</v>
      </c>
      <c r="F22" s="46" t="s">
        <v>1166</v>
      </c>
      <c r="G22" s="49">
        <f>'LCA Data'!$F$104</f>
        <v>2.6088472499999997</v>
      </c>
      <c r="H22" s="49">
        <f t="shared" si="1"/>
        <v>1.3044236249999999</v>
      </c>
    </row>
    <row r="23" spans="1:8">
      <c r="A23" s="69" t="s">
        <v>1200</v>
      </c>
      <c r="B23" s="46" t="s">
        <v>1199</v>
      </c>
      <c r="C23" s="46">
        <v>2</v>
      </c>
      <c r="D23" s="46" t="s">
        <v>652</v>
      </c>
      <c r="E23" s="46">
        <v>2</v>
      </c>
      <c r="F23" s="46" t="s">
        <v>1190</v>
      </c>
      <c r="G23" s="49">
        <f>'LCA Data'!$F$97</f>
        <v>0.70138499999999993</v>
      </c>
      <c r="H23" s="49">
        <f t="shared" si="1"/>
        <v>1.4027699999999999</v>
      </c>
    </row>
    <row r="24" spans="1:8">
      <c r="A24" s="69" t="s">
        <v>1235</v>
      </c>
      <c r="B24" s="46" t="s">
        <v>1234</v>
      </c>
      <c r="C24" s="46">
        <v>1</v>
      </c>
      <c r="D24" s="46" t="s">
        <v>666</v>
      </c>
      <c r="E24" s="46">
        <v>0</v>
      </c>
      <c r="F24" s="46" t="s">
        <v>667</v>
      </c>
      <c r="G24" s="49"/>
      <c r="H24" s="49">
        <f t="shared" si="1"/>
        <v>0</v>
      </c>
    </row>
    <row r="25" spans="1:8">
      <c r="A25" s="69" t="s">
        <v>1259</v>
      </c>
      <c r="B25" s="46" t="s">
        <v>1258</v>
      </c>
      <c r="C25" s="46">
        <v>2</v>
      </c>
      <c r="D25" s="46" t="s">
        <v>2160</v>
      </c>
      <c r="E25" s="77">
        <v>0.2</v>
      </c>
      <c r="F25" s="46" t="s">
        <v>1257</v>
      </c>
      <c r="G25" s="49">
        <f>'LCA Data'!$F$35</f>
        <v>9.2970250000000014</v>
      </c>
      <c r="H25" s="49">
        <f t="shared" si="1"/>
        <v>1.8594050000000004</v>
      </c>
    </row>
    <row r="26" spans="1:8">
      <c r="G26" s="49"/>
      <c r="H26" s="49"/>
    </row>
    <row r="27" spans="1:8">
      <c r="C27" s="38" t="s">
        <v>1196</v>
      </c>
      <c r="E27" s="46">
        <f>SUM(E19:E25)</f>
        <v>7.1000000000000005</v>
      </c>
      <c r="G27" s="49"/>
      <c r="H27" s="49">
        <f>SUM(H19:H25)</f>
        <v>55.711014875000004</v>
      </c>
    </row>
    <row r="28" spans="1:8">
      <c r="G28" s="49"/>
      <c r="H28" s="49"/>
    </row>
    <row r="29" spans="1:8">
      <c r="A29" s="38" t="s">
        <v>1298</v>
      </c>
      <c r="B29" s="38" t="s">
        <v>2048</v>
      </c>
      <c r="G29" s="49"/>
      <c r="H29" s="49"/>
    </row>
    <row r="30" spans="1:8">
      <c r="A30" s="46" t="s">
        <v>1207</v>
      </c>
      <c r="B30" s="46">
        <v>10</v>
      </c>
      <c r="G30" s="49"/>
      <c r="H30" s="49"/>
    </row>
    <row r="31" spans="1:8" ht="15.75" thickBot="1">
      <c r="A31" s="83" t="s">
        <v>1206</v>
      </c>
      <c r="B31" s="83" t="s">
        <v>1205</v>
      </c>
      <c r="C31" s="83" t="s">
        <v>1</v>
      </c>
      <c r="D31" s="83" t="s">
        <v>1204</v>
      </c>
      <c r="E31" s="83" t="s">
        <v>1203</v>
      </c>
      <c r="F31" s="84" t="s">
        <v>931</v>
      </c>
      <c r="G31" s="105" t="s">
        <v>1202</v>
      </c>
      <c r="H31" s="105" t="s">
        <v>8</v>
      </c>
    </row>
    <row r="32" spans="1:8" ht="15.75" thickTop="1">
      <c r="A32" s="69" t="s">
        <v>1286</v>
      </c>
      <c r="B32" s="46" t="s">
        <v>1285</v>
      </c>
      <c r="C32" s="46">
        <v>2</v>
      </c>
      <c r="D32" s="46" t="s">
        <v>652</v>
      </c>
      <c r="E32" s="46">
        <v>2</v>
      </c>
      <c r="F32" s="46" t="s">
        <v>1167</v>
      </c>
      <c r="G32" s="49">
        <f>'LCA Data'!$F$20</f>
        <v>19.673249999999999</v>
      </c>
      <c r="H32" s="49">
        <f t="shared" ref="H32:H39" si="2">G32*E32</f>
        <v>39.346499999999999</v>
      </c>
    </row>
    <row r="33" spans="1:8">
      <c r="A33" s="69" t="s">
        <v>1297</v>
      </c>
      <c r="B33" s="46" t="s">
        <v>1296</v>
      </c>
      <c r="C33" s="46">
        <v>0.4</v>
      </c>
      <c r="D33" s="46" t="s">
        <v>652</v>
      </c>
      <c r="E33" s="46">
        <v>0.4</v>
      </c>
      <c r="F33" s="46" t="s">
        <v>1166</v>
      </c>
      <c r="G33" s="49">
        <f>'LCA Data'!$F$104</f>
        <v>2.6088472499999997</v>
      </c>
      <c r="H33" s="49">
        <f t="shared" si="2"/>
        <v>1.0435388999999999</v>
      </c>
    </row>
    <row r="34" spans="1:8">
      <c r="A34" s="69" t="s">
        <v>1295</v>
      </c>
      <c r="B34" s="46" t="s">
        <v>2049</v>
      </c>
      <c r="C34" s="46">
        <v>0.4</v>
      </c>
      <c r="D34" s="46" t="s">
        <v>652</v>
      </c>
      <c r="E34" s="46">
        <v>0.4</v>
      </c>
      <c r="F34" s="46" t="s">
        <v>1166</v>
      </c>
      <c r="G34" s="49">
        <f>'LCA Data'!$F$104</f>
        <v>2.6088472499999997</v>
      </c>
      <c r="H34" s="49">
        <f t="shared" si="2"/>
        <v>1.0435388999999999</v>
      </c>
    </row>
    <row r="35" spans="1:8">
      <c r="A35" s="69" t="s">
        <v>1293</v>
      </c>
      <c r="B35" s="46" t="s">
        <v>1292</v>
      </c>
      <c r="C35" s="46">
        <v>0.05</v>
      </c>
      <c r="D35" s="46" t="s">
        <v>652</v>
      </c>
      <c r="E35" s="46">
        <v>0.05</v>
      </c>
      <c r="F35" s="46" t="s">
        <v>1166</v>
      </c>
      <c r="G35" s="49">
        <f>'LCA Data'!$F$104</f>
        <v>2.6088472499999997</v>
      </c>
      <c r="H35" s="49">
        <f t="shared" si="2"/>
        <v>0.13044236249999999</v>
      </c>
    </row>
    <row r="36" spans="1:8">
      <c r="A36" s="69" t="s">
        <v>1291</v>
      </c>
      <c r="B36" s="46" t="s">
        <v>1290</v>
      </c>
      <c r="C36" s="46">
        <v>0.6</v>
      </c>
      <c r="D36" s="46" t="s">
        <v>2150</v>
      </c>
      <c r="E36" s="77">
        <v>0.68</v>
      </c>
      <c r="F36" s="46" t="s">
        <v>1173</v>
      </c>
      <c r="G36" s="49">
        <f>'LCA Data'!$F$43</f>
        <v>2.7445499999999998</v>
      </c>
      <c r="H36" s="49">
        <f t="shared" si="2"/>
        <v>1.8662940000000001</v>
      </c>
    </row>
    <row r="37" spans="1:8">
      <c r="A37" s="69" t="s">
        <v>1289</v>
      </c>
      <c r="B37" s="46" t="s">
        <v>1288</v>
      </c>
      <c r="C37" s="46">
        <v>1.2</v>
      </c>
      <c r="D37" s="46" t="s">
        <v>2157</v>
      </c>
      <c r="E37" s="77">
        <v>1.2</v>
      </c>
      <c r="F37" s="46" t="s">
        <v>1254</v>
      </c>
      <c r="G37" s="49">
        <f>'LCA Data'!$F$23</f>
        <v>12.6594</v>
      </c>
      <c r="H37" s="49">
        <f t="shared" si="2"/>
        <v>15.191279999999999</v>
      </c>
    </row>
    <row r="38" spans="1:8">
      <c r="A38" s="69" t="s">
        <v>1233</v>
      </c>
      <c r="B38" s="46" t="s">
        <v>1232</v>
      </c>
      <c r="C38" s="46">
        <v>0.1</v>
      </c>
      <c r="D38" s="46" t="s">
        <v>652</v>
      </c>
      <c r="E38" s="46">
        <v>0.1</v>
      </c>
      <c r="F38" s="46" t="s">
        <v>1231</v>
      </c>
      <c r="G38" s="49">
        <f>'LCA Data'!$F$137</f>
        <v>0.76237500000000002</v>
      </c>
      <c r="H38" s="49">
        <f t="shared" si="2"/>
        <v>7.6237500000000014E-2</v>
      </c>
    </row>
    <row r="39" spans="1:8">
      <c r="A39" s="69" t="s">
        <v>1200</v>
      </c>
      <c r="B39" s="46" t="s">
        <v>1199</v>
      </c>
      <c r="C39" s="46">
        <v>2</v>
      </c>
      <c r="D39" s="46" t="s">
        <v>652</v>
      </c>
      <c r="E39" s="46">
        <v>2</v>
      </c>
      <c r="F39" s="46" t="s">
        <v>1190</v>
      </c>
      <c r="G39" s="49">
        <f>'LCA Data'!$F$97</f>
        <v>0.70138499999999993</v>
      </c>
      <c r="H39" s="49">
        <f t="shared" si="2"/>
        <v>1.4027699999999999</v>
      </c>
    </row>
    <row r="40" spans="1:8">
      <c r="G40" s="49"/>
      <c r="H40" s="49"/>
    </row>
    <row r="41" spans="1:8">
      <c r="C41" s="38" t="s">
        <v>1196</v>
      </c>
      <c r="E41" s="46">
        <f>SUM(E32:E39)</f>
        <v>6.8299999999999992</v>
      </c>
      <c r="G41" s="49"/>
      <c r="H41" s="49">
        <f>SUM(H32:H39)</f>
        <v>60.100601662499997</v>
      </c>
    </row>
    <row r="42" spans="1:8">
      <c r="G42" s="49"/>
      <c r="H42" s="49"/>
    </row>
    <row r="43" spans="1:8">
      <c r="A43" s="38" t="s">
        <v>1287</v>
      </c>
      <c r="B43" s="38" t="s">
        <v>1287</v>
      </c>
      <c r="G43" s="49"/>
      <c r="H43" s="49"/>
    </row>
    <row r="44" spans="1:8">
      <c r="A44" s="46" t="s">
        <v>1207</v>
      </c>
      <c r="B44" s="46">
        <v>10</v>
      </c>
      <c r="G44" s="49"/>
      <c r="H44" s="49"/>
    </row>
    <row r="45" spans="1:8" ht="15.75" thickBot="1">
      <c r="A45" s="83" t="s">
        <v>1206</v>
      </c>
      <c r="B45" s="83" t="s">
        <v>1205</v>
      </c>
      <c r="C45" s="83" t="s">
        <v>1</v>
      </c>
      <c r="D45" s="83" t="s">
        <v>1204</v>
      </c>
      <c r="E45" s="83" t="s">
        <v>1203</v>
      </c>
      <c r="F45" s="84" t="s">
        <v>931</v>
      </c>
      <c r="G45" s="105" t="s">
        <v>1202</v>
      </c>
      <c r="H45" s="105" t="s">
        <v>8</v>
      </c>
    </row>
    <row r="46" spans="1:8" ht="15.75" thickTop="1">
      <c r="A46" s="69" t="s">
        <v>1286</v>
      </c>
      <c r="B46" s="46" t="s">
        <v>1285</v>
      </c>
      <c r="C46" s="46">
        <v>1.5</v>
      </c>
      <c r="D46" s="46" t="s">
        <v>652</v>
      </c>
      <c r="E46" s="46">
        <v>1.5</v>
      </c>
      <c r="F46" s="46" t="s">
        <v>1167</v>
      </c>
      <c r="G46" s="49">
        <f>'LCA Data'!$F$20</f>
        <v>19.673249999999999</v>
      </c>
      <c r="H46" s="49">
        <f t="shared" ref="H46:H53" si="3">G46*E46</f>
        <v>29.509875000000001</v>
      </c>
    </row>
    <row r="47" spans="1:8">
      <c r="A47" s="69" t="s">
        <v>1284</v>
      </c>
      <c r="B47" s="46" t="s">
        <v>1283</v>
      </c>
      <c r="C47" s="46">
        <v>0.5</v>
      </c>
      <c r="D47" s="46" t="s">
        <v>652</v>
      </c>
      <c r="E47" s="46">
        <v>0.5</v>
      </c>
      <c r="F47" s="46" t="s">
        <v>1166</v>
      </c>
      <c r="G47" s="49">
        <f>'LCA Data'!$F$104</f>
        <v>2.6088472499999997</v>
      </c>
      <c r="H47" s="49">
        <f t="shared" si="3"/>
        <v>1.3044236249999999</v>
      </c>
    </row>
    <row r="48" spans="1:8">
      <c r="A48" s="69" t="s">
        <v>1282</v>
      </c>
      <c r="B48" s="46" t="s">
        <v>955</v>
      </c>
      <c r="C48" s="46">
        <v>0.1</v>
      </c>
      <c r="D48" s="46" t="s">
        <v>652</v>
      </c>
      <c r="E48" s="46">
        <v>0.1</v>
      </c>
      <c r="F48" s="46" t="s">
        <v>1189</v>
      </c>
      <c r="G48" s="49">
        <f>'LCA Data'!$F$99</f>
        <v>2.1346500000000002</v>
      </c>
      <c r="H48" s="49">
        <f t="shared" si="3"/>
        <v>0.21346500000000002</v>
      </c>
    </row>
    <row r="49" spans="1:8">
      <c r="A49" s="69" t="s">
        <v>1256</v>
      </c>
      <c r="B49" s="46" t="s">
        <v>1255</v>
      </c>
      <c r="C49" s="46">
        <v>1</v>
      </c>
      <c r="D49" s="46" t="s">
        <v>2157</v>
      </c>
      <c r="E49" s="77">
        <v>1</v>
      </c>
      <c r="F49" s="46" t="s">
        <v>1254</v>
      </c>
      <c r="G49" s="49">
        <f>'LCA Data'!$F$23</f>
        <v>12.6594</v>
      </c>
      <c r="H49" s="49">
        <f t="shared" si="3"/>
        <v>12.6594</v>
      </c>
    </row>
    <row r="50" spans="1:8">
      <c r="A50" s="69" t="s">
        <v>1233</v>
      </c>
      <c r="B50" s="46" t="s">
        <v>1232</v>
      </c>
      <c r="C50" s="46">
        <v>7.4999999999999997E-2</v>
      </c>
      <c r="D50" s="46" t="s">
        <v>652</v>
      </c>
      <c r="E50" s="77">
        <v>7.4999999999999997E-2</v>
      </c>
      <c r="F50" s="46" t="s">
        <v>1231</v>
      </c>
      <c r="G50" s="49">
        <f>'LCA Data'!$F$137</f>
        <v>0.76237500000000002</v>
      </c>
      <c r="H50" s="49">
        <f t="shared" si="3"/>
        <v>5.7178124999999996E-2</v>
      </c>
    </row>
    <row r="51" spans="1:8">
      <c r="A51" s="69" t="s">
        <v>1281</v>
      </c>
      <c r="B51" s="46" t="s">
        <v>1213</v>
      </c>
      <c r="C51" s="46">
        <v>1</v>
      </c>
      <c r="D51" s="46" t="s">
        <v>2157</v>
      </c>
      <c r="E51" s="77">
        <v>1</v>
      </c>
      <c r="F51" s="46" t="s">
        <v>1212</v>
      </c>
      <c r="G51" s="49">
        <f>'LCA Data'!$F$33</f>
        <v>1.5996025</v>
      </c>
      <c r="H51" s="49">
        <f t="shared" si="3"/>
        <v>1.5996025</v>
      </c>
    </row>
    <row r="52" spans="1:8">
      <c r="A52" s="69" t="s">
        <v>1280</v>
      </c>
      <c r="B52" s="46" t="s">
        <v>2050</v>
      </c>
      <c r="C52" s="46">
        <v>0.2</v>
      </c>
      <c r="D52" s="46" t="s">
        <v>652</v>
      </c>
      <c r="E52" s="46">
        <v>0.2</v>
      </c>
      <c r="F52" s="46" t="s">
        <v>1387</v>
      </c>
      <c r="G52" s="49">
        <f>'LCA Data'!$F$38</f>
        <v>15.548500000000001</v>
      </c>
      <c r="H52" s="49">
        <f t="shared" si="3"/>
        <v>3.1097000000000001</v>
      </c>
    </row>
    <row r="53" spans="1:8">
      <c r="A53" s="69" t="s">
        <v>1279</v>
      </c>
      <c r="B53" s="46" t="s">
        <v>1278</v>
      </c>
      <c r="C53" s="46">
        <v>1</v>
      </c>
      <c r="D53" s="46" t="s">
        <v>2161</v>
      </c>
      <c r="E53" s="77">
        <v>0.5</v>
      </c>
      <c r="F53" s="46" t="s">
        <v>1277</v>
      </c>
      <c r="G53" s="49">
        <f>'LCA Data'!$F$139</f>
        <v>1.3570275000000001</v>
      </c>
      <c r="H53" s="49">
        <f t="shared" si="3"/>
        <v>0.67851375000000003</v>
      </c>
    </row>
    <row r="54" spans="1:8">
      <c r="G54" s="49"/>
      <c r="H54" s="49"/>
    </row>
    <row r="55" spans="1:8">
      <c r="C55" s="38" t="s">
        <v>1196</v>
      </c>
      <c r="E55" s="46">
        <f>SUM(E46:E53)</f>
        <v>4.8750000000000009</v>
      </c>
      <c r="G55" s="49"/>
      <c r="H55" s="49">
        <f>SUM(H46:H53)</f>
        <v>49.132157999999997</v>
      </c>
    </row>
    <row r="56" spans="1:8">
      <c r="G56" s="49"/>
      <c r="H56" s="49"/>
    </row>
    <row r="57" spans="1:8">
      <c r="A57" s="38" t="s">
        <v>1276</v>
      </c>
      <c r="B57" s="38" t="s">
        <v>1275</v>
      </c>
      <c r="G57" s="49"/>
      <c r="H57" s="49"/>
    </row>
    <row r="58" spans="1:8">
      <c r="A58" s="46" t="s">
        <v>1207</v>
      </c>
      <c r="B58" s="46">
        <v>10</v>
      </c>
      <c r="G58" s="49"/>
      <c r="H58" s="49"/>
    </row>
    <row r="59" spans="1:8" ht="15.75" thickBot="1">
      <c r="A59" s="83" t="s">
        <v>1206</v>
      </c>
      <c r="B59" s="83" t="s">
        <v>1205</v>
      </c>
      <c r="C59" s="83" t="s">
        <v>1</v>
      </c>
      <c r="D59" s="83" t="s">
        <v>1204</v>
      </c>
      <c r="E59" s="83" t="s">
        <v>1203</v>
      </c>
      <c r="F59" s="84" t="s">
        <v>931</v>
      </c>
      <c r="G59" s="105" t="s">
        <v>1202</v>
      </c>
      <c r="H59" s="105" t="s">
        <v>8</v>
      </c>
    </row>
    <row r="60" spans="1:8" ht="15.75" thickTop="1">
      <c r="A60" s="69" t="s">
        <v>1274</v>
      </c>
      <c r="B60" s="46" t="s">
        <v>1273</v>
      </c>
      <c r="C60" s="46">
        <v>2</v>
      </c>
      <c r="D60" s="46" t="s">
        <v>652</v>
      </c>
      <c r="E60" s="46">
        <v>2</v>
      </c>
      <c r="F60" s="46" t="s">
        <v>1167</v>
      </c>
      <c r="G60" s="49">
        <f>'LCA Data'!$F$20</f>
        <v>19.673249999999999</v>
      </c>
      <c r="H60" s="49">
        <f t="shared" ref="H60:H68" si="4">G60*E60</f>
        <v>39.346499999999999</v>
      </c>
    </row>
    <row r="61" spans="1:8">
      <c r="A61" s="69" t="s">
        <v>1227</v>
      </c>
      <c r="B61" s="46" t="s">
        <v>1001</v>
      </c>
      <c r="C61" s="46">
        <v>0.3</v>
      </c>
      <c r="D61" s="46" t="s">
        <v>652</v>
      </c>
      <c r="E61" s="46">
        <v>0.3</v>
      </c>
      <c r="F61" s="46" t="s">
        <v>1166</v>
      </c>
      <c r="G61" s="49">
        <f>'LCA Data'!$F$104</f>
        <v>2.6088472499999997</v>
      </c>
      <c r="H61" s="49">
        <f t="shared" si="4"/>
        <v>0.7826541749999999</v>
      </c>
    </row>
    <row r="62" spans="1:8">
      <c r="A62" s="69" t="s">
        <v>1272</v>
      </c>
      <c r="B62" s="46" t="s">
        <v>1271</v>
      </c>
      <c r="C62" s="46">
        <v>0.5</v>
      </c>
      <c r="D62" s="46" t="s">
        <v>652</v>
      </c>
      <c r="E62" s="46">
        <v>0.5</v>
      </c>
      <c r="F62" s="46" t="s">
        <v>1166</v>
      </c>
      <c r="G62" s="49">
        <f>'LCA Data'!$F$104</f>
        <v>2.6088472499999997</v>
      </c>
      <c r="H62" s="49">
        <f t="shared" si="4"/>
        <v>1.3044236249999999</v>
      </c>
    </row>
    <row r="63" spans="1:8">
      <c r="A63" s="69" t="s">
        <v>1225</v>
      </c>
      <c r="B63" s="46" t="s">
        <v>1224</v>
      </c>
      <c r="C63" s="46">
        <v>0.1</v>
      </c>
      <c r="D63" s="46" t="s">
        <v>652</v>
      </c>
      <c r="E63" s="46">
        <v>0.1</v>
      </c>
      <c r="F63" s="46" t="s">
        <v>1189</v>
      </c>
      <c r="G63" s="49">
        <f>'LCA Data'!$F$99</f>
        <v>2.1346500000000002</v>
      </c>
      <c r="H63" s="49">
        <f t="shared" si="4"/>
        <v>0.21346500000000002</v>
      </c>
    </row>
    <row r="64" spans="1:8">
      <c r="A64" s="69" t="s">
        <v>1270</v>
      </c>
      <c r="B64" s="46" t="s">
        <v>1269</v>
      </c>
      <c r="C64" s="46">
        <v>0.6</v>
      </c>
      <c r="D64" s="46" t="s">
        <v>2157</v>
      </c>
      <c r="E64" s="77">
        <v>0.6</v>
      </c>
      <c r="F64" s="46" t="s">
        <v>1257</v>
      </c>
      <c r="G64" s="49">
        <f>'LCA Data'!$F$35</f>
        <v>9.2970250000000014</v>
      </c>
      <c r="H64" s="49">
        <f t="shared" si="4"/>
        <v>5.578215000000001</v>
      </c>
    </row>
    <row r="65" spans="1:8">
      <c r="A65" s="69" t="s">
        <v>1268</v>
      </c>
      <c r="B65" s="46" t="s">
        <v>1268</v>
      </c>
      <c r="C65" s="46" t="s">
        <v>667</v>
      </c>
      <c r="D65" s="46" t="s">
        <v>667</v>
      </c>
      <c r="E65" s="77">
        <v>0</v>
      </c>
      <c r="F65" s="20" t="s">
        <v>1168</v>
      </c>
      <c r="G65" s="49">
        <f>'LCA Data'!$F$169</f>
        <v>3.8118749999999992</v>
      </c>
      <c r="H65" s="49">
        <f t="shared" si="4"/>
        <v>0</v>
      </c>
    </row>
    <row r="66" spans="1:8">
      <c r="A66" s="69" t="s">
        <v>1200</v>
      </c>
      <c r="B66" s="46" t="s">
        <v>1199</v>
      </c>
      <c r="C66" s="46">
        <v>2</v>
      </c>
      <c r="D66" s="46" t="s">
        <v>652</v>
      </c>
      <c r="E66" s="46">
        <v>2</v>
      </c>
      <c r="F66" s="46" t="s">
        <v>1190</v>
      </c>
      <c r="G66" s="49">
        <f>'LCA Data'!$F$97</f>
        <v>0.70138499999999993</v>
      </c>
      <c r="H66" s="49">
        <f t="shared" si="4"/>
        <v>1.4027699999999999</v>
      </c>
    </row>
    <row r="67" spans="1:8">
      <c r="A67" s="69" t="s">
        <v>1237</v>
      </c>
      <c r="B67" s="46" t="s">
        <v>1236</v>
      </c>
      <c r="C67" s="46">
        <v>0.6</v>
      </c>
      <c r="D67" s="46" t="s">
        <v>2157</v>
      </c>
      <c r="E67" s="77">
        <v>0.6</v>
      </c>
      <c r="F67" s="46" t="s">
        <v>1212</v>
      </c>
      <c r="G67" s="49">
        <f>'LCA Data'!$F$33</f>
        <v>1.5996025</v>
      </c>
      <c r="H67" s="49">
        <f t="shared" si="4"/>
        <v>0.95976149999999993</v>
      </c>
    </row>
    <row r="68" spans="1:8">
      <c r="A68" s="69" t="s">
        <v>1211</v>
      </c>
      <c r="B68" s="46" t="s">
        <v>1210</v>
      </c>
      <c r="C68" s="46">
        <v>0.1</v>
      </c>
      <c r="D68" s="46" t="s">
        <v>652</v>
      </c>
      <c r="E68" s="46">
        <v>0.1</v>
      </c>
      <c r="F68" s="46" t="s">
        <v>1209</v>
      </c>
      <c r="G68" s="49">
        <f>'LCA Data'!$F$64</f>
        <v>12.499000000000001</v>
      </c>
      <c r="H68" s="49">
        <f t="shared" si="4"/>
        <v>1.2499000000000002</v>
      </c>
    </row>
    <row r="69" spans="1:8">
      <c r="G69" s="49"/>
      <c r="H69" s="49"/>
    </row>
    <row r="70" spans="1:8">
      <c r="C70" s="38" t="s">
        <v>1196</v>
      </c>
      <c r="E70" s="46">
        <f>SUM(E60:E68)</f>
        <v>6.1999999999999993</v>
      </c>
      <c r="G70" s="49"/>
      <c r="H70" s="49">
        <f>SUM(H60:H68)</f>
        <v>50.837689299999994</v>
      </c>
    </row>
    <row r="71" spans="1:8">
      <c r="G71" s="49"/>
      <c r="H71" s="49"/>
    </row>
    <row r="72" spans="1:8">
      <c r="A72" s="38" t="s">
        <v>1267</v>
      </c>
      <c r="B72" s="38" t="s">
        <v>1266</v>
      </c>
      <c r="G72" s="49"/>
      <c r="H72" s="49"/>
    </row>
    <row r="73" spans="1:8">
      <c r="A73" s="46" t="s">
        <v>1207</v>
      </c>
      <c r="B73" s="46">
        <v>10</v>
      </c>
      <c r="G73" s="49"/>
      <c r="H73" s="49"/>
    </row>
    <row r="74" spans="1:8" ht="15.75" thickBot="1">
      <c r="A74" s="83" t="s">
        <v>1206</v>
      </c>
      <c r="B74" s="83" t="s">
        <v>1205</v>
      </c>
      <c r="C74" s="83" t="s">
        <v>1</v>
      </c>
      <c r="D74" s="83" t="s">
        <v>1204</v>
      </c>
      <c r="E74" s="83" t="s">
        <v>1203</v>
      </c>
      <c r="F74" s="84" t="s">
        <v>931</v>
      </c>
      <c r="G74" s="105" t="s">
        <v>1202</v>
      </c>
      <c r="H74" s="105" t="s">
        <v>8</v>
      </c>
    </row>
    <row r="75" spans="1:8" ht="15.75" thickTop="1">
      <c r="A75" s="69" t="s">
        <v>1265</v>
      </c>
      <c r="B75" s="46" t="s">
        <v>1264</v>
      </c>
      <c r="C75" s="46">
        <v>2</v>
      </c>
      <c r="D75" s="46" t="s">
        <v>652</v>
      </c>
      <c r="E75" s="46">
        <v>2</v>
      </c>
      <c r="F75" s="46" t="s">
        <v>1178</v>
      </c>
      <c r="G75" s="49">
        <f>'LCA Data'!$F$24</f>
        <v>16.43315625</v>
      </c>
      <c r="H75" s="49">
        <f t="shared" ref="H75:H81" si="5">G75*E75</f>
        <v>32.866312499999999</v>
      </c>
    </row>
    <row r="76" spans="1:8">
      <c r="A76" s="69" t="s">
        <v>1263</v>
      </c>
      <c r="B76" s="46" t="s">
        <v>1262</v>
      </c>
      <c r="C76" s="46">
        <v>1.5</v>
      </c>
      <c r="D76" s="46" t="s">
        <v>652</v>
      </c>
      <c r="E76" s="46">
        <v>1.5</v>
      </c>
      <c r="F76" s="46" t="s">
        <v>1166</v>
      </c>
      <c r="G76" s="49">
        <f>'LCA Data'!$F$104</f>
        <v>2.6088472499999997</v>
      </c>
      <c r="H76" s="49">
        <f t="shared" si="5"/>
        <v>3.9132708749999994</v>
      </c>
    </row>
    <row r="77" spans="1:8">
      <c r="A77" s="69" t="s">
        <v>1261</v>
      </c>
      <c r="B77" s="46" t="s">
        <v>1260</v>
      </c>
      <c r="C77" s="46">
        <v>0.2</v>
      </c>
      <c r="D77" s="46" t="s">
        <v>2158</v>
      </c>
      <c r="E77" s="77">
        <v>0.18</v>
      </c>
      <c r="F77" s="46" t="s">
        <v>1183</v>
      </c>
      <c r="G77" s="49">
        <f>'LCA Data'!$F$66</f>
        <v>4.3702916666666667</v>
      </c>
      <c r="H77" s="49">
        <f t="shared" si="5"/>
        <v>0.78665249999999998</v>
      </c>
    </row>
    <row r="78" spans="1:8">
      <c r="A78" s="69" t="s">
        <v>1259</v>
      </c>
      <c r="B78" s="46" t="s">
        <v>1258</v>
      </c>
      <c r="C78" s="46">
        <v>0.5</v>
      </c>
      <c r="D78" s="46" t="s">
        <v>2157</v>
      </c>
      <c r="E78" s="77">
        <v>0.5</v>
      </c>
      <c r="F78" s="46" t="s">
        <v>1257</v>
      </c>
      <c r="G78" s="49">
        <f>'LCA Data'!$F$35</f>
        <v>9.2970250000000014</v>
      </c>
      <c r="H78" s="49">
        <f t="shared" si="5"/>
        <v>4.6485125000000007</v>
      </c>
    </row>
    <row r="79" spans="1:8">
      <c r="A79" s="69" t="s">
        <v>1256</v>
      </c>
      <c r="B79" s="46" t="s">
        <v>1255</v>
      </c>
      <c r="C79" s="46">
        <v>1</v>
      </c>
      <c r="D79" s="46" t="s">
        <v>2157</v>
      </c>
      <c r="E79" s="77">
        <v>1</v>
      </c>
      <c r="F79" s="46" t="s">
        <v>1254</v>
      </c>
      <c r="G79" s="49">
        <f>'LCA Data'!$F$23</f>
        <v>12.6594</v>
      </c>
      <c r="H79" s="49">
        <f t="shared" si="5"/>
        <v>12.6594</v>
      </c>
    </row>
    <row r="80" spans="1:8">
      <c r="A80" s="69" t="s">
        <v>1233</v>
      </c>
      <c r="B80" s="46" t="s">
        <v>1232</v>
      </c>
      <c r="C80" s="46">
        <v>7.4999999999999997E-2</v>
      </c>
      <c r="D80" s="46" t="s">
        <v>652</v>
      </c>
      <c r="E80" s="46">
        <v>7.4999999999999997E-2</v>
      </c>
      <c r="F80" s="46" t="s">
        <v>1231</v>
      </c>
      <c r="G80" s="49">
        <f>'LCA Data'!$F$137</f>
        <v>0.76237500000000002</v>
      </c>
      <c r="H80" s="49">
        <f t="shared" si="5"/>
        <v>5.7178124999999996E-2</v>
      </c>
    </row>
    <row r="81" spans="1:8">
      <c r="A81" s="69" t="s">
        <v>1200</v>
      </c>
      <c r="B81" s="46" t="s">
        <v>1199</v>
      </c>
      <c r="C81" s="46">
        <v>2</v>
      </c>
      <c r="D81" s="46" t="s">
        <v>652</v>
      </c>
      <c r="E81" s="46">
        <v>2</v>
      </c>
      <c r="F81" s="46" t="s">
        <v>1190</v>
      </c>
      <c r="G81" s="49">
        <f>'LCA Data'!$F$97</f>
        <v>0.70138499999999993</v>
      </c>
      <c r="H81" s="49">
        <f t="shared" si="5"/>
        <v>1.4027699999999999</v>
      </c>
    </row>
    <row r="82" spans="1:8">
      <c r="G82" s="49"/>
      <c r="H82" s="49"/>
    </row>
    <row r="83" spans="1:8">
      <c r="C83" s="38" t="s">
        <v>1196</v>
      </c>
      <c r="E83" s="46">
        <f>SUM(E75:E81)</f>
        <v>7.2549999999999999</v>
      </c>
      <c r="G83" s="49"/>
      <c r="H83" s="49">
        <f>SUM(H75:H81)</f>
        <v>56.334096500000001</v>
      </c>
    </row>
    <row r="84" spans="1:8">
      <c r="G84" s="49"/>
      <c r="H84" s="49"/>
    </row>
    <row r="85" spans="1:8">
      <c r="A85" s="38" t="s">
        <v>1253</v>
      </c>
      <c r="B85" s="38" t="s">
        <v>2051</v>
      </c>
      <c r="G85" s="49"/>
      <c r="H85" s="49"/>
    </row>
    <row r="86" spans="1:8">
      <c r="A86" s="46" t="s">
        <v>1207</v>
      </c>
      <c r="B86" s="46">
        <v>10</v>
      </c>
      <c r="G86" s="49"/>
      <c r="H86" s="49"/>
    </row>
    <row r="87" spans="1:8" ht="15.75" thickBot="1">
      <c r="A87" s="83" t="s">
        <v>1206</v>
      </c>
      <c r="B87" s="83" t="s">
        <v>1205</v>
      </c>
      <c r="C87" s="83" t="s">
        <v>1</v>
      </c>
      <c r="D87" s="83" t="s">
        <v>1204</v>
      </c>
      <c r="E87" s="83" t="s">
        <v>1203</v>
      </c>
      <c r="F87" s="84" t="s">
        <v>931</v>
      </c>
      <c r="G87" s="105" t="s">
        <v>1202</v>
      </c>
      <c r="H87" s="105" t="s">
        <v>8</v>
      </c>
    </row>
    <row r="88" spans="1:8" ht="15.75" thickTop="1">
      <c r="A88" s="69" t="s">
        <v>1252</v>
      </c>
      <c r="B88" s="46" t="s">
        <v>1251</v>
      </c>
      <c r="C88" s="46">
        <v>2</v>
      </c>
      <c r="D88" s="46" t="s">
        <v>655</v>
      </c>
      <c r="E88" s="46">
        <v>2.5</v>
      </c>
      <c r="F88" s="46" t="s">
        <v>1250</v>
      </c>
      <c r="G88" s="49">
        <f>'LCA Data'!$F$8</f>
        <v>5.3366249999999997</v>
      </c>
      <c r="H88" s="49">
        <f t="shared" ref="H88:H94" si="6">G88*E88</f>
        <v>13.341562499999998</v>
      </c>
    </row>
    <row r="89" spans="1:8">
      <c r="A89" s="69" t="s">
        <v>1249</v>
      </c>
      <c r="B89" s="46" t="s">
        <v>1248</v>
      </c>
      <c r="C89" s="46">
        <v>60</v>
      </c>
      <c r="D89" s="46" t="s">
        <v>2151</v>
      </c>
      <c r="E89" s="77">
        <v>1.8</v>
      </c>
      <c r="F89" s="46" t="s">
        <v>1166</v>
      </c>
      <c r="G89" s="49">
        <f>'LCA Data'!$F$104</f>
        <v>2.6088472499999997</v>
      </c>
      <c r="H89" s="49">
        <f t="shared" si="6"/>
        <v>4.6959250499999996</v>
      </c>
    </row>
    <row r="90" spans="1:8">
      <c r="A90" s="69" t="s">
        <v>1247</v>
      </c>
      <c r="B90" s="46" t="s">
        <v>1246</v>
      </c>
      <c r="C90" s="46">
        <v>0.5</v>
      </c>
      <c r="D90" s="46" t="s">
        <v>652</v>
      </c>
      <c r="E90" s="46">
        <v>0.5</v>
      </c>
      <c r="F90" s="46" t="s">
        <v>1166</v>
      </c>
      <c r="G90" s="49">
        <f>'LCA Data'!$F$104</f>
        <v>2.6088472499999997</v>
      </c>
      <c r="H90" s="49">
        <f t="shared" si="6"/>
        <v>1.3044236249999999</v>
      </c>
    </row>
    <row r="91" spans="1:8">
      <c r="A91" s="69" t="s">
        <v>1245</v>
      </c>
      <c r="B91" s="46" t="s">
        <v>1245</v>
      </c>
      <c r="C91" s="46">
        <v>0.4</v>
      </c>
      <c r="D91" s="46" t="s">
        <v>652</v>
      </c>
      <c r="E91" s="46">
        <v>0.4</v>
      </c>
      <c r="F91" s="46" t="s">
        <v>1170</v>
      </c>
      <c r="G91" s="49">
        <f>'LCA Data'!$F$14</f>
        <v>6.0990000000000002</v>
      </c>
      <c r="H91" s="49">
        <f t="shared" si="6"/>
        <v>2.4396000000000004</v>
      </c>
    </row>
    <row r="92" spans="1:8">
      <c r="A92" s="69" t="s">
        <v>1244</v>
      </c>
      <c r="B92" s="46" t="s">
        <v>1243</v>
      </c>
      <c r="C92" s="46">
        <v>1</v>
      </c>
      <c r="D92" s="46" t="s">
        <v>2159</v>
      </c>
      <c r="E92" s="77">
        <v>0.75</v>
      </c>
      <c r="F92" s="46" t="s">
        <v>1242</v>
      </c>
      <c r="G92" s="49">
        <f>'LCA Data'!$F$158</f>
        <v>1.8296999999999999</v>
      </c>
      <c r="H92" s="49">
        <f t="shared" si="6"/>
        <v>1.3722749999999999</v>
      </c>
    </row>
    <row r="93" spans="1:8">
      <c r="A93" s="69" t="s">
        <v>1235</v>
      </c>
      <c r="B93" s="46" t="s">
        <v>1234</v>
      </c>
      <c r="C93" s="46">
        <v>0.5</v>
      </c>
      <c r="D93" s="46" t="s">
        <v>666</v>
      </c>
      <c r="E93" s="77">
        <v>0</v>
      </c>
      <c r="F93" s="20" t="s">
        <v>1168</v>
      </c>
      <c r="G93" s="49">
        <f>'LCA Data'!$F$169</f>
        <v>3.8118749999999992</v>
      </c>
      <c r="H93" s="49">
        <f t="shared" si="6"/>
        <v>0</v>
      </c>
    </row>
    <row r="94" spans="1:8">
      <c r="A94" s="69" t="s">
        <v>1200</v>
      </c>
      <c r="B94" s="46" t="s">
        <v>1199</v>
      </c>
      <c r="C94" s="46">
        <v>2</v>
      </c>
      <c r="D94" s="46" t="s">
        <v>652</v>
      </c>
      <c r="E94" s="46">
        <v>2</v>
      </c>
      <c r="F94" s="46" t="s">
        <v>1190</v>
      </c>
      <c r="G94" s="49">
        <f>'LCA Data'!$F$97</f>
        <v>0.70138499999999993</v>
      </c>
      <c r="H94" s="49">
        <f t="shared" si="6"/>
        <v>1.4027699999999999</v>
      </c>
    </row>
    <row r="95" spans="1:8">
      <c r="E95" s="77"/>
      <c r="G95" s="49"/>
      <c r="H95" s="49"/>
    </row>
    <row r="96" spans="1:8">
      <c r="C96" s="38" t="s">
        <v>1196</v>
      </c>
      <c r="E96" s="77">
        <f>SUM(E88:E94)</f>
        <v>7.95</v>
      </c>
      <c r="G96" s="49"/>
      <c r="H96" s="49">
        <f>SUM(H88:H94)</f>
        <v>24.556556174999997</v>
      </c>
    </row>
    <row r="97" spans="1:8">
      <c r="E97" s="77"/>
      <c r="G97" s="49"/>
      <c r="H97" s="49"/>
    </row>
    <row r="98" spans="1:8">
      <c r="A98" s="38" t="s">
        <v>1241</v>
      </c>
      <c r="B98" s="38" t="s">
        <v>1240</v>
      </c>
      <c r="E98" s="77"/>
      <c r="G98" s="49"/>
      <c r="H98" s="49"/>
    </row>
    <row r="99" spans="1:8">
      <c r="A99" s="46" t="s">
        <v>1207</v>
      </c>
      <c r="B99" s="46">
        <v>10</v>
      </c>
      <c r="E99" s="77"/>
      <c r="G99" s="49"/>
      <c r="H99" s="49"/>
    </row>
    <row r="100" spans="1:8" ht="15.75" thickBot="1">
      <c r="A100" s="83" t="s">
        <v>1206</v>
      </c>
      <c r="B100" s="83" t="s">
        <v>1205</v>
      </c>
      <c r="C100" s="83" t="s">
        <v>1</v>
      </c>
      <c r="D100" s="83" t="s">
        <v>1204</v>
      </c>
      <c r="E100" s="84" t="s">
        <v>1203</v>
      </c>
      <c r="F100" s="84" t="s">
        <v>931</v>
      </c>
      <c r="G100" s="105" t="s">
        <v>1202</v>
      </c>
      <c r="H100" s="105" t="s">
        <v>8</v>
      </c>
    </row>
    <row r="101" spans="1:8" ht="15.75" thickTop="1">
      <c r="A101" s="69" t="s">
        <v>1239</v>
      </c>
      <c r="B101" s="46" t="s">
        <v>1238</v>
      </c>
      <c r="C101" s="46">
        <v>15</v>
      </c>
      <c r="D101" s="46" t="s">
        <v>655</v>
      </c>
      <c r="E101" s="77">
        <v>1.5</v>
      </c>
      <c r="F101" s="46" t="s">
        <v>1174</v>
      </c>
      <c r="G101" s="49">
        <f>'LCA Data'!$F$27</f>
        <v>5.6415749999999996</v>
      </c>
      <c r="H101" s="49">
        <f t="shared" ref="H101:H106" si="7">G101*E101</f>
        <v>8.4623624999999993</v>
      </c>
    </row>
    <row r="102" spans="1:8">
      <c r="A102" s="69" t="s">
        <v>1237</v>
      </c>
      <c r="B102" s="46" t="s">
        <v>1236</v>
      </c>
      <c r="C102" s="46">
        <v>1.5</v>
      </c>
      <c r="D102" s="46" t="s">
        <v>2157</v>
      </c>
      <c r="E102" s="77">
        <v>1.5</v>
      </c>
      <c r="F102" s="46" t="s">
        <v>1212</v>
      </c>
      <c r="G102" s="49">
        <f>'LCA Data'!$F$33</f>
        <v>1.5996025</v>
      </c>
      <c r="H102" s="49">
        <f t="shared" si="7"/>
        <v>2.3994037500000003</v>
      </c>
    </row>
    <row r="103" spans="1:8">
      <c r="A103" s="69" t="s">
        <v>1235</v>
      </c>
      <c r="B103" s="46" t="s">
        <v>1234</v>
      </c>
      <c r="C103" s="46">
        <v>1</v>
      </c>
      <c r="D103" s="46" t="s">
        <v>666</v>
      </c>
      <c r="E103" s="77">
        <v>0</v>
      </c>
      <c r="F103" s="20" t="s">
        <v>1168</v>
      </c>
      <c r="G103" s="49">
        <f>'LCA Data'!$F$169</f>
        <v>3.8118749999999992</v>
      </c>
      <c r="H103" s="49">
        <f t="shared" si="7"/>
        <v>0</v>
      </c>
    </row>
    <row r="104" spans="1:8">
      <c r="A104" s="69" t="s">
        <v>1211</v>
      </c>
      <c r="B104" s="46" t="s">
        <v>1210</v>
      </c>
      <c r="C104" s="46">
        <v>0.15</v>
      </c>
      <c r="D104" s="46" t="s">
        <v>652</v>
      </c>
      <c r="E104" s="77">
        <v>0.15</v>
      </c>
      <c r="F104" s="46" t="s">
        <v>1209</v>
      </c>
      <c r="G104" s="49">
        <f>'LCA Data'!$F$64</f>
        <v>12.499000000000001</v>
      </c>
      <c r="H104" s="49">
        <f t="shared" si="7"/>
        <v>1.8748499999999999</v>
      </c>
    </row>
    <row r="105" spans="1:8">
      <c r="A105" s="69" t="s">
        <v>1233</v>
      </c>
      <c r="B105" s="46" t="s">
        <v>1232</v>
      </c>
      <c r="C105" s="46">
        <v>0.12</v>
      </c>
      <c r="D105" s="46" t="s">
        <v>652</v>
      </c>
      <c r="E105" s="77">
        <v>0.12</v>
      </c>
      <c r="F105" s="46" t="s">
        <v>1231</v>
      </c>
      <c r="G105" s="49">
        <f>'LCA Data'!$F$137</f>
        <v>0.76237500000000002</v>
      </c>
      <c r="H105" s="49">
        <f t="shared" si="7"/>
        <v>9.1484999999999997E-2</v>
      </c>
    </row>
    <row r="106" spans="1:8">
      <c r="A106" s="69" t="s">
        <v>1200</v>
      </c>
      <c r="B106" s="46" t="s">
        <v>1199</v>
      </c>
      <c r="C106" s="46">
        <v>2</v>
      </c>
      <c r="D106" s="46" t="s">
        <v>652</v>
      </c>
      <c r="E106" s="77">
        <v>2</v>
      </c>
      <c r="F106" s="46" t="s">
        <v>1190</v>
      </c>
      <c r="G106" s="49">
        <f>'LCA Data'!$F$97</f>
        <v>0.70138499999999993</v>
      </c>
      <c r="H106" s="49">
        <f t="shared" si="7"/>
        <v>1.4027699999999999</v>
      </c>
    </row>
    <row r="107" spans="1:8">
      <c r="E107" s="77"/>
      <c r="G107" s="49"/>
      <c r="H107" s="49"/>
    </row>
    <row r="108" spans="1:8">
      <c r="C108" s="38" t="s">
        <v>1196</v>
      </c>
      <c r="E108" s="77">
        <f>SUM(E101:E106)</f>
        <v>5.27</v>
      </c>
      <c r="G108" s="49"/>
      <c r="H108" s="49">
        <f>SUM(H101:H106)</f>
        <v>14.23087125</v>
      </c>
    </row>
    <row r="109" spans="1:8">
      <c r="E109" s="77"/>
      <c r="G109" s="49"/>
      <c r="H109" s="49"/>
    </row>
    <row r="110" spans="1:8">
      <c r="A110" s="38" t="s">
        <v>1230</v>
      </c>
      <c r="B110" s="38" t="s">
        <v>1229</v>
      </c>
      <c r="E110" s="77"/>
      <c r="G110" s="49"/>
      <c r="H110" s="49"/>
    </row>
    <row r="111" spans="1:8">
      <c r="A111" s="46" t="s">
        <v>1207</v>
      </c>
      <c r="B111" s="46">
        <v>10</v>
      </c>
      <c r="E111" s="77"/>
      <c r="G111" s="49"/>
      <c r="H111" s="49"/>
    </row>
    <row r="112" spans="1:8" ht="15.75" thickBot="1">
      <c r="A112" s="83" t="s">
        <v>1206</v>
      </c>
      <c r="B112" s="83" t="s">
        <v>1205</v>
      </c>
      <c r="C112" s="83" t="s">
        <v>1</v>
      </c>
      <c r="D112" s="83" t="s">
        <v>1204</v>
      </c>
      <c r="E112" s="84" t="s">
        <v>1203</v>
      </c>
      <c r="F112" s="84" t="s">
        <v>931</v>
      </c>
      <c r="G112" s="105" t="s">
        <v>1202</v>
      </c>
      <c r="H112" s="105" t="s">
        <v>8</v>
      </c>
    </row>
    <row r="113" spans="1:8" ht="15.75" thickTop="1">
      <c r="A113" s="69" t="s">
        <v>1228</v>
      </c>
      <c r="B113" s="46" t="s">
        <v>2053</v>
      </c>
      <c r="C113" s="46">
        <v>2</v>
      </c>
      <c r="D113" s="46" t="s">
        <v>652</v>
      </c>
      <c r="E113" s="77">
        <v>2</v>
      </c>
      <c r="F113" s="46" t="s">
        <v>1167</v>
      </c>
      <c r="G113" s="49">
        <f>'LCA Data'!$F$20</f>
        <v>19.673249999999999</v>
      </c>
      <c r="H113" s="49">
        <f t="shared" ref="H113:H123" si="8">G113*E113</f>
        <v>39.346499999999999</v>
      </c>
    </row>
    <row r="114" spans="1:8">
      <c r="A114" s="69" t="s">
        <v>1227</v>
      </c>
      <c r="B114" s="46" t="s">
        <v>1001</v>
      </c>
      <c r="C114" s="46">
        <v>0.7</v>
      </c>
      <c r="D114" s="46" t="s">
        <v>652</v>
      </c>
      <c r="E114" s="77">
        <v>0.7</v>
      </c>
      <c r="F114" s="46" t="s">
        <v>1166</v>
      </c>
      <c r="G114" s="49">
        <f>'LCA Data'!$F$104</f>
        <v>2.6088472499999997</v>
      </c>
      <c r="H114" s="49">
        <f t="shared" si="8"/>
        <v>1.8261930749999997</v>
      </c>
    </row>
    <row r="115" spans="1:8">
      <c r="A115" s="69" t="s">
        <v>1226</v>
      </c>
      <c r="B115" s="20" t="s">
        <v>1268</v>
      </c>
      <c r="C115" s="46" t="s">
        <v>667</v>
      </c>
      <c r="D115" s="46" t="s">
        <v>667</v>
      </c>
      <c r="E115" s="77">
        <v>0</v>
      </c>
      <c r="F115" s="20" t="s">
        <v>1168</v>
      </c>
      <c r="G115" s="49">
        <f>'LCA Data'!$F$169</f>
        <v>3.8118749999999992</v>
      </c>
      <c r="H115" s="49">
        <f t="shared" si="8"/>
        <v>0</v>
      </c>
    </row>
    <row r="116" spans="1:8">
      <c r="A116" s="69" t="s">
        <v>1225</v>
      </c>
      <c r="B116" s="46" t="s">
        <v>1224</v>
      </c>
      <c r="C116" s="46" t="s">
        <v>667</v>
      </c>
      <c r="D116" s="46" t="s">
        <v>667</v>
      </c>
      <c r="E116" s="77">
        <v>0</v>
      </c>
      <c r="F116" s="20" t="s">
        <v>1189</v>
      </c>
      <c r="G116" s="49">
        <f>'LCA Data'!$F$99</f>
        <v>2.1346500000000002</v>
      </c>
      <c r="H116" s="49">
        <f t="shared" si="8"/>
        <v>0</v>
      </c>
    </row>
    <row r="117" spans="1:8">
      <c r="A117" s="69" t="s">
        <v>1223</v>
      </c>
      <c r="B117" s="46" t="s">
        <v>1222</v>
      </c>
      <c r="C117" s="46" t="s">
        <v>667</v>
      </c>
      <c r="D117" s="46" t="s">
        <v>667</v>
      </c>
      <c r="E117" s="77">
        <v>0</v>
      </c>
      <c r="F117" s="20" t="s">
        <v>1168</v>
      </c>
      <c r="G117" s="49">
        <f>'LCA Data'!$F$169</f>
        <v>3.8118749999999992</v>
      </c>
      <c r="H117" s="49">
        <f t="shared" si="8"/>
        <v>0</v>
      </c>
    </row>
    <row r="118" spans="1:8">
      <c r="A118" s="69" t="s">
        <v>1221</v>
      </c>
      <c r="B118" s="46" t="s">
        <v>1220</v>
      </c>
      <c r="C118" s="46" t="s">
        <v>667</v>
      </c>
      <c r="D118" s="46" t="s">
        <v>667</v>
      </c>
      <c r="E118" s="77">
        <v>0</v>
      </c>
      <c r="F118" s="20" t="s">
        <v>1168</v>
      </c>
      <c r="G118" s="49">
        <f>'LCA Data'!$F$169</f>
        <v>3.8118749999999992</v>
      </c>
      <c r="H118" s="49">
        <f t="shared" si="8"/>
        <v>0</v>
      </c>
    </row>
    <row r="119" spans="1:8">
      <c r="A119" s="69" t="s">
        <v>1219</v>
      </c>
      <c r="B119" s="46" t="s">
        <v>1219</v>
      </c>
      <c r="C119" s="46" t="s">
        <v>667</v>
      </c>
      <c r="D119" s="46" t="s">
        <v>667</v>
      </c>
      <c r="E119" s="77">
        <v>0</v>
      </c>
      <c r="F119" s="20" t="s">
        <v>667</v>
      </c>
      <c r="G119" s="49"/>
      <c r="H119" s="49">
        <f t="shared" si="8"/>
        <v>0</v>
      </c>
    </row>
    <row r="120" spans="1:8">
      <c r="A120" s="69" t="s">
        <v>1218</v>
      </c>
      <c r="B120" s="46" t="s">
        <v>1217</v>
      </c>
      <c r="C120" s="46" t="s">
        <v>667</v>
      </c>
      <c r="D120" s="46" t="s">
        <v>667</v>
      </c>
      <c r="E120" s="77">
        <v>0</v>
      </c>
      <c r="F120" s="20" t="s">
        <v>1168</v>
      </c>
      <c r="G120" s="49">
        <f>'LCA Data'!$F$169</f>
        <v>3.8118749999999992</v>
      </c>
      <c r="H120" s="49">
        <f t="shared" si="8"/>
        <v>0</v>
      </c>
    </row>
    <row r="121" spans="1:8">
      <c r="A121" s="69" t="s">
        <v>1216</v>
      </c>
      <c r="B121" s="46" t="s">
        <v>1215</v>
      </c>
      <c r="C121" s="46">
        <v>3</v>
      </c>
      <c r="D121" s="46" t="s">
        <v>652</v>
      </c>
      <c r="E121" s="77">
        <v>3</v>
      </c>
      <c r="F121" s="46" t="s">
        <v>1190</v>
      </c>
      <c r="G121" s="49">
        <f>'LCA Data'!$F$97</f>
        <v>0.70138499999999993</v>
      </c>
      <c r="H121" s="49">
        <f t="shared" si="8"/>
        <v>2.1041549999999996</v>
      </c>
    </row>
    <row r="122" spans="1:8">
      <c r="A122" s="69" t="s">
        <v>1214</v>
      </c>
      <c r="B122" s="46" t="s">
        <v>1213</v>
      </c>
      <c r="C122" s="46">
        <v>0.6</v>
      </c>
      <c r="D122" s="46" t="s">
        <v>2157</v>
      </c>
      <c r="E122" s="77">
        <v>0.6</v>
      </c>
      <c r="F122" s="46" t="s">
        <v>1212</v>
      </c>
      <c r="G122" s="49">
        <f>'LCA Data'!$F$33</f>
        <v>1.5996025</v>
      </c>
      <c r="H122" s="49">
        <f t="shared" si="8"/>
        <v>0.95976149999999993</v>
      </c>
    </row>
    <row r="123" spans="1:8">
      <c r="A123" s="69" t="s">
        <v>1211</v>
      </c>
      <c r="B123" s="46" t="s">
        <v>1210</v>
      </c>
      <c r="C123" s="46">
        <v>0.1</v>
      </c>
      <c r="D123" s="46" t="s">
        <v>652</v>
      </c>
      <c r="E123" s="77">
        <v>0.1</v>
      </c>
      <c r="F123" s="46" t="s">
        <v>1209</v>
      </c>
      <c r="G123" s="49">
        <f>'LCA Data'!$F$64</f>
        <v>12.499000000000001</v>
      </c>
      <c r="H123" s="49">
        <f t="shared" si="8"/>
        <v>1.2499000000000002</v>
      </c>
    </row>
    <row r="124" spans="1:8">
      <c r="E124" s="77"/>
      <c r="G124" s="49"/>
      <c r="H124" s="49"/>
    </row>
    <row r="125" spans="1:8">
      <c r="C125" s="38" t="s">
        <v>1196</v>
      </c>
      <c r="E125" s="77">
        <f>SUM(E113:E123)</f>
        <v>6.3999999999999995</v>
      </c>
      <c r="G125" s="49"/>
      <c r="H125" s="49">
        <f>SUM(H113:H123)</f>
        <v>45.486509574999999</v>
      </c>
    </row>
    <row r="126" spans="1:8">
      <c r="E126" s="77"/>
      <c r="G126" s="49"/>
      <c r="H126" s="49"/>
    </row>
    <row r="127" spans="1:8">
      <c r="A127" s="38" t="s">
        <v>1208</v>
      </c>
      <c r="B127" s="38" t="s">
        <v>2065</v>
      </c>
      <c r="E127" s="77"/>
      <c r="G127" s="49"/>
      <c r="H127" s="49"/>
    </row>
    <row r="128" spans="1:8">
      <c r="A128" s="46" t="s">
        <v>1207</v>
      </c>
      <c r="B128" s="46">
        <v>10</v>
      </c>
      <c r="E128" s="77"/>
      <c r="G128" s="49"/>
      <c r="H128" s="49"/>
    </row>
    <row r="129" spans="1:8" ht="15.75" thickBot="1">
      <c r="A129" s="83" t="s">
        <v>1206</v>
      </c>
      <c r="B129" s="83" t="s">
        <v>1205</v>
      </c>
      <c r="C129" s="83" t="s">
        <v>1</v>
      </c>
      <c r="D129" s="83" t="s">
        <v>1204</v>
      </c>
      <c r="E129" s="84" t="s">
        <v>1203</v>
      </c>
      <c r="F129" s="84" t="s">
        <v>931</v>
      </c>
      <c r="G129" s="105" t="s">
        <v>1202</v>
      </c>
      <c r="H129" s="105" t="s">
        <v>8</v>
      </c>
    </row>
    <row r="130" spans="1:8" ht="15.75" thickTop="1">
      <c r="A130" s="69" t="s">
        <v>1201</v>
      </c>
      <c r="B130" s="46" t="s">
        <v>2064</v>
      </c>
      <c r="C130" s="46">
        <v>3</v>
      </c>
      <c r="D130" s="46" t="s">
        <v>652</v>
      </c>
      <c r="E130" s="77">
        <v>3</v>
      </c>
      <c r="F130" s="46" t="s">
        <v>1170</v>
      </c>
      <c r="G130" s="49">
        <f>'LCA Data'!$F$14</f>
        <v>6.0990000000000002</v>
      </c>
      <c r="H130" s="49">
        <f>G130*E130</f>
        <v>18.297000000000001</v>
      </c>
    </row>
    <row r="131" spans="1:8">
      <c r="A131" s="69" t="s">
        <v>1200</v>
      </c>
      <c r="B131" s="46" t="s">
        <v>1199</v>
      </c>
      <c r="C131" s="46">
        <v>2</v>
      </c>
      <c r="D131" s="46" t="s">
        <v>652</v>
      </c>
      <c r="E131" s="77">
        <v>2</v>
      </c>
      <c r="F131" s="46" t="s">
        <v>1190</v>
      </c>
      <c r="G131" s="49">
        <f>'LCA Data'!$F$97</f>
        <v>0.70138499999999993</v>
      </c>
      <c r="H131" s="49">
        <f>G131*E131</f>
        <v>1.4027699999999999</v>
      </c>
    </row>
    <row r="132" spans="1:8">
      <c r="A132" s="69" t="s">
        <v>1198</v>
      </c>
      <c r="B132" s="46" t="s">
        <v>967</v>
      </c>
      <c r="C132" s="46">
        <v>1</v>
      </c>
      <c r="D132" s="46" t="s">
        <v>652</v>
      </c>
      <c r="E132" s="77">
        <v>1</v>
      </c>
      <c r="F132" s="46" t="s">
        <v>1166</v>
      </c>
      <c r="G132" s="49">
        <f>'LCA Data'!$F$104</f>
        <v>2.6088472499999997</v>
      </c>
      <c r="H132" s="49">
        <f>G132*E132</f>
        <v>2.6088472499999997</v>
      </c>
    </row>
    <row r="133" spans="1:8">
      <c r="A133" s="69" t="s">
        <v>1197</v>
      </c>
      <c r="B133" s="46" t="s">
        <v>2052</v>
      </c>
      <c r="C133" s="46">
        <v>1.5</v>
      </c>
      <c r="D133" s="46" t="s">
        <v>2157</v>
      </c>
      <c r="E133" s="77">
        <v>1.5</v>
      </c>
      <c r="F133" s="46" t="s">
        <v>2144</v>
      </c>
      <c r="G133" s="49">
        <f>'LCA Data'!$F$18</f>
        <v>2.5920749999999999</v>
      </c>
      <c r="H133" s="49">
        <f>G133*E133</f>
        <v>3.8881125000000001</v>
      </c>
    </row>
    <row r="134" spans="1:8">
      <c r="G134" s="49"/>
      <c r="H134" s="49"/>
    </row>
    <row r="135" spans="1:8">
      <c r="C135" s="38" t="s">
        <v>1196</v>
      </c>
      <c r="E135" s="46">
        <f>SUM(E130:E133)</f>
        <v>7.5</v>
      </c>
      <c r="G135" s="49"/>
      <c r="H135" s="49">
        <f>SUM(H130:H133)</f>
        <v>26.196729750000003</v>
      </c>
    </row>
  </sheetData>
  <pageMargins left="0.7" right="0.7" top="0.75" bottom="0.75" header="0.3" footer="0.3"/>
  <pageSetup orientation="portrait" horizontalDpi="200" verticalDpi="200" r:id="rId1"/>
</worksheet>
</file>

<file path=xl/worksheets/sheet7.xml><?xml version="1.0" encoding="utf-8"?>
<worksheet xmlns="http://schemas.openxmlformats.org/spreadsheetml/2006/main" xmlns:r="http://schemas.openxmlformats.org/officeDocument/2006/relationships">
  <sheetPr>
    <tabColor theme="8"/>
  </sheetPr>
  <dimension ref="A1:H151"/>
  <sheetViews>
    <sheetView zoomScaleNormal="100" workbookViewId="0"/>
  </sheetViews>
  <sheetFormatPr defaultRowHeight="15"/>
  <cols>
    <col min="1" max="2" width="28.5703125" style="46" customWidth="1"/>
    <col min="3" max="3" width="9.28515625" style="46" customWidth="1"/>
    <col min="4" max="4" width="15.7109375" style="46" customWidth="1"/>
    <col min="5" max="5" width="9.28515625" style="46" customWidth="1"/>
    <col min="6" max="6" width="34.28515625" style="46" customWidth="1"/>
    <col min="7" max="7" width="17.140625" style="46" customWidth="1"/>
    <col min="8" max="8" width="15" style="46" customWidth="1"/>
    <col min="9" max="16384" width="9.140625" style="46"/>
  </cols>
  <sheetData>
    <row r="1" spans="1:8">
      <c r="A1" s="38" t="s">
        <v>1316</v>
      </c>
      <c r="B1" s="38" t="s">
        <v>1315</v>
      </c>
    </row>
    <row r="2" spans="1:8">
      <c r="A2" s="46" t="s">
        <v>1207</v>
      </c>
      <c r="B2" s="46">
        <v>10</v>
      </c>
      <c r="G2" s="49"/>
      <c r="H2" s="49"/>
    </row>
    <row r="3" spans="1:8" ht="15.75" thickBot="1">
      <c r="A3" s="83" t="s">
        <v>1206</v>
      </c>
      <c r="B3" s="83" t="s">
        <v>1205</v>
      </c>
      <c r="C3" s="83" t="s">
        <v>1</v>
      </c>
      <c r="D3" s="83" t="s">
        <v>1204</v>
      </c>
      <c r="E3" s="83" t="s">
        <v>1203</v>
      </c>
      <c r="F3" s="84" t="s">
        <v>931</v>
      </c>
      <c r="G3" s="105" t="s">
        <v>1202</v>
      </c>
      <c r="H3" s="105" t="s">
        <v>8</v>
      </c>
    </row>
    <row r="4" spans="1:8" ht="15.75" thickTop="1">
      <c r="A4" s="46" t="s">
        <v>1228</v>
      </c>
      <c r="B4" s="46" t="s">
        <v>2053</v>
      </c>
      <c r="C4" s="46">
        <v>1</v>
      </c>
      <c r="D4" s="46" t="s">
        <v>652</v>
      </c>
      <c r="E4" s="46">
        <v>1</v>
      </c>
      <c r="F4" s="46" t="s">
        <v>1167</v>
      </c>
      <c r="G4" s="49">
        <f>'LCA Data'!$F$20</f>
        <v>19.673249999999999</v>
      </c>
      <c r="H4" s="49">
        <f t="shared" ref="H4:H11" si="0">G4*E4</f>
        <v>19.673249999999999</v>
      </c>
    </row>
    <row r="5" spans="1:8">
      <c r="A5" s="46" t="s">
        <v>1314</v>
      </c>
      <c r="B5" s="46" t="s">
        <v>2054</v>
      </c>
      <c r="C5" s="46">
        <v>2</v>
      </c>
      <c r="D5" s="46" t="s">
        <v>652</v>
      </c>
      <c r="E5" s="46">
        <v>1</v>
      </c>
      <c r="F5" s="46" t="s">
        <v>1190</v>
      </c>
      <c r="G5" s="49">
        <f>'LCA Data'!$F$97</f>
        <v>0.70138499999999993</v>
      </c>
      <c r="H5" s="49">
        <f t="shared" si="0"/>
        <v>0.70138499999999993</v>
      </c>
    </row>
    <row r="6" spans="1:8">
      <c r="A6" s="46" t="s">
        <v>1313</v>
      </c>
      <c r="B6" s="46" t="s">
        <v>2055</v>
      </c>
      <c r="C6" s="46">
        <v>0.6</v>
      </c>
      <c r="D6" s="46" t="s">
        <v>652</v>
      </c>
      <c r="E6" s="46">
        <v>0.6</v>
      </c>
      <c r="F6" s="46" t="s">
        <v>1166</v>
      </c>
      <c r="G6" s="49">
        <f>'LCA Data'!$F$104</f>
        <v>2.6088472499999997</v>
      </c>
      <c r="H6" s="49">
        <f t="shared" si="0"/>
        <v>1.5653083499999998</v>
      </c>
    </row>
    <row r="7" spans="1:8">
      <c r="A7" s="46" t="s">
        <v>1312</v>
      </c>
      <c r="B7" s="46" t="s">
        <v>1311</v>
      </c>
      <c r="C7" s="46" t="s">
        <v>667</v>
      </c>
      <c r="D7" s="46" t="s">
        <v>667</v>
      </c>
      <c r="E7" s="46">
        <v>0</v>
      </c>
      <c r="F7" s="20" t="s">
        <v>1168</v>
      </c>
      <c r="G7" s="49">
        <f>'LCA Data'!$F$169</f>
        <v>3.8118749999999992</v>
      </c>
      <c r="H7" s="49">
        <f t="shared" si="0"/>
        <v>0</v>
      </c>
    </row>
    <row r="8" spans="1:8">
      <c r="A8" s="46" t="s">
        <v>1310</v>
      </c>
      <c r="B8" s="46" t="s">
        <v>2047</v>
      </c>
      <c r="C8" s="46" t="s">
        <v>667</v>
      </c>
      <c r="D8" s="46" t="s">
        <v>667</v>
      </c>
      <c r="E8" s="46">
        <v>0</v>
      </c>
      <c r="F8" s="20" t="s">
        <v>1168</v>
      </c>
      <c r="G8" s="49">
        <f>'LCA Data'!$F$169</f>
        <v>3.8118749999999992</v>
      </c>
      <c r="H8" s="49">
        <f t="shared" si="0"/>
        <v>0</v>
      </c>
    </row>
    <row r="9" spans="1:8">
      <c r="A9" s="46" t="s">
        <v>1219</v>
      </c>
      <c r="B9" s="46" t="s">
        <v>1219</v>
      </c>
      <c r="C9" s="46" t="s">
        <v>667</v>
      </c>
      <c r="D9" s="46" t="s">
        <v>667</v>
      </c>
      <c r="E9" s="46">
        <v>0</v>
      </c>
      <c r="F9" s="46" t="s">
        <v>667</v>
      </c>
      <c r="G9" s="49"/>
      <c r="H9" s="49">
        <f t="shared" si="0"/>
        <v>0</v>
      </c>
    </row>
    <row r="10" spans="1:8">
      <c r="A10" s="46" t="s">
        <v>1235</v>
      </c>
      <c r="B10" s="46" t="s">
        <v>1234</v>
      </c>
      <c r="C10" s="46">
        <v>1</v>
      </c>
      <c r="D10" s="46" t="s">
        <v>666</v>
      </c>
      <c r="E10" s="46">
        <v>0</v>
      </c>
      <c r="F10" s="20" t="s">
        <v>1168</v>
      </c>
      <c r="G10" s="49">
        <f>'LCA Data'!$F$169</f>
        <v>3.8118749999999992</v>
      </c>
      <c r="H10" s="49">
        <f t="shared" si="0"/>
        <v>0</v>
      </c>
    </row>
    <row r="11" spans="1:8">
      <c r="A11" s="46" t="s">
        <v>1309</v>
      </c>
      <c r="B11" s="46" t="s">
        <v>1308</v>
      </c>
      <c r="C11" s="46">
        <v>10</v>
      </c>
      <c r="D11" s="46" t="s">
        <v>2156</v>
      </c>
      <c r="E11" s="77">
        <v>0.32</v>
      </c>
      <c r="F11" s="46" t="s">
        <v>1277</v>
      </c>
      <c r="G11" s="49">
        <f>'LCA Data'!$F$139</f>
        <v>1.3570275000000001</v>
      </c>
      <c r="H11" s="49">
        <f t="shared" si="0"/>
        <v>0.43424880000000005</v>
      </c>
    </row>
    <row r="12" spans="1:8">
      <c r="G12" s="49"/>
      <c r="H12" s="49"/>
    </row>
    <row r="13" spans="1:8">
      <c r="C13" s="38" t="s">
        <v>1196</v>
      </c>
      <c r="E13" s="46">
        <f>SUM(E4:E11)</f>
        <v>2.92</v>
      </c>
      <c r="G13" s="49"/>
      <c r="H13" s="49">
        <f>SUM(H4:H11)</f>
        <v>22.374192149999995</v>
      </c>
    </row>
    <row r="14" spans="1:8">
      <c r="G14" s="49"/>
      <c r="H14" s="49"/>
    </row>
    <row r="15" spans="1:8">
      <c r="A15" s="38" t="s">
        <v>1307</v>
      </c>
      <c r="B15" s="38" t="s">
        <v>2046</v>
      </c>
      <c r="G15" s="49"/>
      <c r="H15" s="49"/>
    </row>
    <row r="16" spans="1:8">
      <c r="A16" s="46" t="s">
        <v>1207</v>
      </c>
      <c r="B16" s="46">
        <v>10</v>
      </c>
      <c r="G16" s="49"/>
      <c r="H16" s="49"/>
    </row>
    <row r="17" spans="1:8" ht="15.75" thickBot="1">
      <c r="A17" s="83" t="s">
        <v>1206</v>
      </c>
      <c r="B17" s="83" t="s">
        <v>1205</v>
      </c>
      <c r="C17" s="83" t="s">
        <v>1</v>
      </c>
      <c r="D17" s="83" t="s">
        <v>1204</v>
      </c>
      <c r="E17" s="83" t="s">
        <v>1203</v>
      </c>
      <c r="F17" s="84" t="s">
        <v>931</v>
      </c>
      <c r="G17" s="105" t="s">
        <v>1202</v>
      </c>
      <c r="H17" s="105" t="s">
        <v>8</v>
      </c>
    </row>
    <row r="18" spans="1:8" ht="15.75" thickTop="1">
      <c r="A18" s="69" t="s">
        <v>1306</v>
      </c>
      <c r="B18" s="46" t="s">
        <v>1305</v>
      </c>
      <c r="C18" s="46">
        <v>1.75</v>
      </c>
      <c r="D18" s="46" t="s">
        <v>652</v>
      </c>
      <c r="E18" s="46">
        <v>1.75</v>
      </c>
      <c r="F18" s="46" t="s">
        <v>1178</v>
      </c>
      <c r="G18" s="49">
        <f>'LCA Data'!$F$24</f>
        <v>16.43315625</v>
      </c>
      <c r="H18" s="49">
        <f t="shared" ref="H18:H24" si="1">G18*E18</f>
        <v>28.7580234375</v>
      </c>
    </row>
    <row r="19" spans="1:8">
      <c r="A19" s="69" t="s">
        <v>1304</v>
      </c>
      <c r="B19" s="46" t="s">
        <v>1303</v>
      </c>
      <c r="C19" s="46">
        <v>1.5</v>
      </c>
      <c r="D19" s="46" t="s">
        <v>652</v>
      </c>
      <c r="E19" s="46">
        <v>1.5</v>
      </c>
      <c r="F19" s="46" t="s">
        <v>1302</v>
      </c>
      <c r="G19" s="49">
        <f>'LCA Data'!$F$89</f>
        <v>0.41168250000000001</v>
      </c>
      <c r="H19" s="49">
        <f t="shared" si="1"/>
        <v>0.61752375000000004</v>
      </c>
    </row>
    <row r="20" spans="1:8">
      <c r="A20" s="69" t="s">
        <v>1301</v>
      </c>
      <c r="B20" s="46" t="s">
        <v>966</v>
      </c>
      <c r="C20" s="46">
        <v>0.6</v>
      </c>
      <c r="D20" s="46" t="s">
        <v>652</v>
      </c>
      <c r="E20" s="46">
        <v>0.6</v>
      </c>
      <c r="F20" s="46" t="s">
        <v>1172</v>
      </c>
      <c r="G20" s="49">
        <f>'LCA Data'!$F$94</f>
        <v>1.52475</v>
      </c>
      <c r="H20" s="49">
        <f t="shared" si="1"/>
        <v>0.91484999999999994</v>
      </c>
    </row>
    <row r="21" spans="1:8">
      <c r="A21" s="69" t="s">
        <v>1300</v>
      </c>
      <c r="B21" s="46" t="s">
        <v>1299</v>
      </c>
      <c r="C21" s="46">
        <v>1</v>
      </c>
      <c r="D21" s="46" t="s">
        <v>652</v>
      </c>
      <c r="E21" s="46">
        <v>1</v>
      </c>
      <c r="F21" s="46" t="s">
        <v>1166</v>
      </c>
      <c r="G21" s="49">
        <f>'LCA Data'!$F$104</f>
        <v>2.6088472499999997</v>
      </c>
      <c r="H21" s="49">
        <f t="shared" si="1"/>
        <v>2.6088472499999997</v>
      </c>
    </row>
    <row r="22" spans="1:8">
      <c r="A22" s="69" t="s">
        <v>1200</v>
      </c>
      <c r="B22" s="46" t="s">
        <v>1199</v>
      </c>
      <c r="C22" s="46">
        <v>3</v>
      </c>
      <c r="D22" s="46" t="s">
        <v>652</v>
      </c>
      <c r="E22" s="46">
        <v>3</v>
      </c>
      <c r="F22" s="46" t="s">
        <v>1190</v>
      </c>
      <c r="G22" s="49">
        <f>'LCA Data'!$F$97</f>
        <v>0.70138499999999993</v>
      </c>
      <c r="H22" s="49">
        <f t="shared" si="1"/>
        <v>2.1041549999999996</v>
      </c>
    </row>
    <row r="23" spans="1:8">
      <c r="A23" s="69" t="s">
        <v>1235</v>
      </c>
      <c r="B23" s="46" t="s">
        <v>1234</v>
      </c>
      <c r="C23" s="46">
        <v>1</v>
      </c>
      <c r="D23" s="46" t="s">
        <v>666</v>
      </c>
      <c r="E23" s="46">
        <v>0</v>
      </c>
      <c r="F23" s="20" t="s">
        <v>1168</v>
      </c>
      <c r="G23" s="49">
        <f>'LCA Data'!$F$169</f>
        <v>3.8118749999999992</v>
      </c>
      <c r="H23" s="49">
        <f t="shared" si="1"/>
        <v>0</v>
      </c>
    </row>
    <row r="24" spans="1:8">
      <c r="A24" s="69" t="s">
        <v>1351</v>
      </c>
      <c r="B24" s="46" t="s">
        <v>2056</v>
      </c>
      <c r="C24" s="46">
        <v>2</v>
      </c>
      <c r="D24" s="46" t="s">
        <v>2160</v>
      </c>
      <c r="E24" s="77">
        <v>0.2</v>
      </c>
      <c r="F24" s="46" t="s">
        <v>1257</v>
      </c>
      <c r="G24" s="49">
        <f>'LCA Data'!$F$35</f>
        <v>9.2970250000000014</v>
      </c>
      <c r="H24" s="49">
        <f t="shared" si="1"/>
        <v>1.8594050000000004</v>
      </c>
    </row>
    <row r="25" spans="1:8">
      <c r="E25" s="77"/>
      <c r="G25" s="49"/>
      <c r="H25" s="49"/>
    </row>
    <row r="26" spans="1:8">
      <c r="C26" s="38" t="s">
        <v>1196</v>
      </c>
      <c r="E26" s="77">
        <f>SUM(E18:E24)</f>
        <v>8.0499999999999989</v>
      </c>
      <c r="G26" s="49"/>
      <c r="H26" s="49">
        <f>SUM(H18:H24)</f>
        <v>36.862804437500003</v>
      </c>
    </row>
    <row r="27" spans="1:8">
      <c r="E27" s="77"/>
      <c r="G27" s="49"/>
      <c r="H27" s="49"/>
    </row>
    <row r="28" spans="1:8">
      <c r="A28" s="38" t="s">
        <v>1298</v>
      </c>
      <c r="B28" s="38" t="s">
        <v>2048</v>
      </c>
      <c r="E28" s="77"/>
      <c r="G28" s="49"/>
      <c r="H28" s="49"/>
    </row>
    <row r="29" spans="1:8">
      <c r="A29" s="46" t="s">
        <v>1207</v>
      </c>
      <c r="B29" s="46">
        <v>10</v>
      </c>
      <c r="E29" s="77"/>
      <c r="G29" s="49"/>
      <c r="H29" s="49"/>
    </row>
    <row r="30" spans="1:8" ht="15.75" thickBot="1">
      <c r="A30" s="83" t="s">
        <v>1206</v>
      </c>
      <c r="B30" s="83" t="s">
        <v>1205</v>
      </c>
      <c r="C30" s="83" t="s">
        <v>1</v>
      </c>
      <c r="D30" s="83" t="s">
        <v>1204</v>
      </c>
      <c r="E30" s="84" t="s">
        <v>1203</v>
      </c>
      <c r="F30" s="84" t="s">
        <v>931</v>
      </c>
      <c r="G30" s="105" t="s">
        <v>1202</v>
      </c>
      <c r="H30" s="105" t="s">
        <v>8</v>
      </c>
    </row>
    <row r="31" spans="1:8" ht="15.75" thickTop="1">
      <c r="A31" s="69" t="s">
        <v>1286</v>
      </c>
      <c r="B31" s="46" t="s">
        <v>1380</v>
      </c>
      <c r="C31" s="46">
        <v>1.2</v>
      </c>
      <c r="D31" s="46" t="s">
        <v>652</v>
      </c>
      <c r="E31" s="77">
        <v>1.2</v>
      </c>
      <c r="F31" s="46" t="s">
        <v>1167</v>
      </c>
      <c r="G31" s="49">
        <f>'LCA Data'!$F$20</f>
        <v>19.673249999999999</v>
      </c>
      <c r="H31" s="49">
        <f t="shared" ref="H31:H41" si="2">G31*E31</f>
        <v>23.607899999999997</v>
      </c>
    </row>
    <row r="32" spans="1:8">
      <c r="A32" s="69" t="s">
        <v>1297</v>
      </c>
      <c r="B32" s="46" t="s">
        <v>1296</v>
      </c>
      <c r="C32" s="46">
        <v>0.4</v>
      </c>
      <c r="D32" s="46" t="s">
        <v>652</v>
      </c>
      <c r="E32" s="77">
        <v>0.4</v>
      </c>
      <c r="F32" s="46" t="s">
        <v>1166</v>
      </c>
      <c r="G32" s="49">
        <f>'LCA Data'!$F$104</f>
        <v>2.6088472499999997</v>
      </c>
      <c r="H32" s="49">
        <f t="shared" si="2"/>
        <v>1.0435388999999999</v>
      </c>
    </row>
    <row r="33" spans="1:8">
      <c r="A33" s="69" t="s">
        <v>1295</v>
      </c>
      <c r="B33" s="46" t="s">
        <v>1294</v>
      </c>
      <c r="C33" s="46">
        <v>0.4</v>
      </c>
      <c r="D33" s="46" t="s">
        <v>652</v>
      </c>
      <c r="E33" s="77">
        <v>0.4</v>
      </c>
      <c r="F33" s="46" t="s">
        <v>1166</v>
      </c>
      <c r="G33" s="49">
        <f>'LCA Data'!$F$104</f>
        <v>2.6088472499999997</v>
      </c>
      <c r="H33" s="49">
        <f t="shared" si="2"/>
        <v>1.0435388999999999</v>
      </c>
    </row>
    <row r="34" spans="1:8">
      <c r="A34" s="69" t="s">
        <v>1379</v>
      </c>
      <c r="B34" s="46" t="s">
        <v>1378</v>
      </c>
      <c r="C34" s="46">
        <v>0.3</v>
      </c>
      <c r="D34" s="46" t="s">
        <v>652</v>
      </c>
      <c r="E34" s="77">
        <v>0.3</v>
      </c>
      <c r="F34" s="46" t="s">
        <v>1190</v>
      </c>
      <c r="G34" s="49">
        <f>'LCA Data'!$F$97</f>
        <v>0.70138499999999993</v>
      </c>
      <c r="H34" s="49">
        <f t="shared" si="2"/>
        <v>0.21041549999999998</v>
      </c>
    </row>
    <row r="35" spans="1:8">
      <c r="A35" s="69" t="s">
        <v>1293</v>
      </c>
      <c r="B35" s="46" t="s">
        <v>1292</v>
      </c>
      <c r="C35" s="46">
        <v>0.05</v>
      </c>
      <c r="D35" s="46" t="s">
        <v>652</v>
      </c>
      <c r="E35" s="77">
        <v>0.05</v>
      </c>
      <c r="F35" s="46" t="s">
        <v>1166</v>
      </c>
      <c r="G35" s="49">
        <f>'LCA Data'!$F$104</f>
        <v>2.6088472499999997</v>
      </c>
      <c r="H35" s="49">
        <f t="shared" si="2"/>
        <v>0.13044236249999999</v>
      </c>
    </row>
    <row r="36" spans="1:8">
      <c r="A36" s="69" t="s">
        <v>1377</v>
      </c>
      <c r="B36" s="46" t="s">
        <v>2057</v>
      </c>
      <c r="C36" s="46">
        <v>0.6</v>
      </c>
      <c r="D36" s="46" t="s">
        <v>2163</v>
      </c>
      <c r="E36" s="77">
        <v>0.65</v>
      </c>
      <c r="F36" s="46" t="s">
        <v>1173</v>
      </c>
      <c r="G36" s="49">
        <f>'LCA Data'!$F$43</f>
        <v>2.7445499999999998</v>
      </c>
      <c r="H36" s="49">
        <f t="shared" si="2"/>
        <v>1.7839574999999999</v>
      </c>
    </row>
    <row r="37" spans="1:8">
      <c r="A37" s="69" t="s">
        <v>1376</v>
      </c>
      <c r="B37" s="46" t="s">
        <v>1375</v>
      </c>
      <c r="C37" s="46">
        <v>0.8</v>
      </c>
      <c r="D37" s="46" t="s">
        <v>652</v>
      </c>
      <c r="E37" s="77">
        <v>0.8</v>
      </c>
      <c r="F37" s="46" t="s">
        <v>1166</v>
      </c>
      <c r="G37" s="49">
        <f>'LCA Data'!$F$104</f>
        <v>2.6088472499999997</v>
      </c>
      <c r="H37" s="49">
        <f t="shared" si="2"/>
        <v>2.0870777999999999</v>
      </c>
    </row>
    <row r="38" spans="1:8">
      <c r="A38" s="69" t="s">
        <v>1374</v>
      </c>
      <c r="B38" s="46" t="s">
        <v>1224</v>
      </c>
      <c r="C38" s="46">
        <v>0.4</v>
      </c>
      <c r="D38" s="46" t="s">
        <v>652</v>
      </c>
      <c r="E38" s="77">
        <v>0.4</v>
      </c>
      <c r="F38" s="46" t="s">
        <v>1189</v>
      </c>
      <c r="G38" s="49">
        <f>'LCA Data'!$F$99</f>
        <v>2.1346500000000002</v>
      </c>
      <c r="H38" s="49">
        <f t="shared" si="2"/>
        <v>0.85386000000000006</v>
      </c>
    </row>
    <row r="39" spans="1:8">
      <c r="A39" s="69" t="s">
        <v>1289</v>
      </c>
      <c r="B39" s="46" t="s">
        <v>1373</v>
      </c>
      <c r="C39" s="46">
        <v>0.8</v>
      </c>
      <c r="D39" s="46" t="s">
        <v>2157</v>
      </c>
      <c r="E39" s="77">
        <v>0.8</v>
      </c>
      <c r="F39" s="46" t="s">
        <v>1254</v>
      </c>
      <c r="G39" s="49">
        <f>'LCA Data'!$F$23</f>
        <v>12.6594</v>
      </c>
      <c r="H39" s="49">
        <f t="shared" si="2"/>
        <v>10.127520000000001</v>
      </c>
    </row>
    <row r="40" spans="1:8">
      <c r="A40" s="69" t="s">
        <v>1233</v>
      </c>
      <c r="B40" s="46" t="s">
        <v>1232</v>
      </c>
      <c r="C40" s="46">
        <v>0.04</v>
      </c>
      <c r="D40" s="46" t="s">
        <v>652</v>
      </c>
      <c r="E40" s="46">
        <v>0.04</v>
      </c>
      <c r="F40" s="46" t="s">
        <v>1231</v>
      </c>
      <c r="G40" s="49">
        <f>'LCA Data'!$F$137</f>
        <v>0.76237500000000002</v>
      </c>
      <c r="H40" s="49">
        <f t="shared" si="2"/>
        <v>3.0495000000000001E-2</v>
      </c>
    </row>
    <row r="41" spans="1:8">
      <c r="A41" s="69" t="s">
        <v>1200</v>
      </c>
      <c r="B41" s="46" t="s">
        <v>1199</v>
      </c>
      <c r="C41" s="46">
        <v>2.5</v>
      </c>
      <c r="D41" s="46" t="s">
        <v>652</v>
      </c>
      <c r="E41" s="46">
        <v>2.5</v>
      </c>
      <c r="F41" s="46" t="s">
        <v>1190</v>
      </c>
      <c r="G41" s="49">
        <f>'LCA Data'!$F$97</f>
        <v>0.70138499999999993</v>
      </c>
      <c r="H41" s="49">
        <f t="shared" si="2"/>
        <v>1.7534624999999999</v>
      </c>
    </row>
    <row r="42" spans="1:8">
      <c r="G42" s="49"/>
      <c r="H42" s="49"/>
    </row>
    <row r="43" spans="1:8">
      <c r="C43" s="38" t="s">
        <v>1196</v>
      </c>
      <c r="E43" s="46">
        <f>SUM(E31:E41)</f>
        <v>7.54</v>
      </c>
      <c r="G43" s="49"/>
      <c r="H43" s="49">
        <f>SUM(H31:H41)</f>
        <v>42.672208462499995</v>
      </c>
    </row>
    <row r="44" spans="1:8">
      <c r="G44" s="49"/>
      <c r="H44" s="49"/>
    </row>
    <row r="45" spans="1:8">
      <c r="A45" s="38" t="s">
        <v>1372</v>
      </c>
      <c r="B45" s="38" t="s">
        <v>1371</v>
      </c>
      <c r="G45" s="49"/>
      <c r="H45" s="49"/>
    </row>
    <row r="46" spans="1:8">
      <c r="A46" s="46" t="s">
        <v>1207</v>
      </c>
      <c r="B46" s="46">
        <v>10</v>
      </c>
      <c r="G46" s="49"/>
      <c r="H46" s="49"/>
    </row>
    <row r="47" spans="1:8" ht="15.75" thickBot="1">
      <c r="A47" s="83" t="s">
        <v>1206</v>
      </c>
      <c r="B47" s="83" t="s">
        <v>1205</v>
      </c>
      <c r="C47" s="83" t="s">
        <v>1</v>
      </c>
      <c r="D47" s="83" t="s">
        <v>1204</v>
      </c>
      <c r="E47" s="83" t="s">
        <v>1203</v>
      </c>
      <c r="F47" s="84" t="s">
        <v>931</v>
      </c>
      <c r="G47" s="105" t="s">
        <v>1202</v>
      </c>
      <c r="H47" s="105" t="s">
        <v>8</v>
      </c>
    </row>
    <row r="48" spans="1:8" ht="15.75" thickTop="1">
      <c r="A48" s="69" t="s">
        <v>1341</v>
      </c>
      <c r="B48" s="46" t="s">
        <v>1303</v>
      </c>
      <c r="C48" s="46">
        <v>0.4</v>
      </c>
      <c r="D48" s="46" t="s">
        <v>652</v>
      </c>
      <c r="E48" s="46">
        <v>0.4</v>
      </c>
      <c r="F48" s="46" t="s">
        <v>1302</v>
      </c>
      <c r="G48" s="49">
        <f>'LCA Data'!$F$89</f>
        <v>0.41168250000000001</v>
      </c>
      <c r="H48" s="49">
        <f t="shared" ref="H48:H59" si="3">G48*E48</f>
        <v>0.16467300000000001</v>
      </c>
    </row>
    <row r="49" spans="1:8">
      <c r="A49" s="69" t="s">
        <v>1370</v>
      </c>
      <c r="B49" s="46" t="s">
        <v>1369</v>
      </c>
      <c r="C49" s="46">
        <v>0.4</v>
      </c>
      <c r="D49" s="46" t="s">
        <v>652</v>
      </c>
      <c r="E49" s="46">
        <v>0.4</v>
      </c>
      <c r="F49" s="46" t="s">
        <v>1166</v>
      </c>
      <c r="G49" s="49">
        <f>'LCA Data'!$F$104</f>
        <v>2.6088472499999997</v>
      </c>
      <c r="H49" s="49">
        <f t="shared" si="3"/>
        <v>1.0435388999999999</v>
      </c>
    </row>
    <row r="50" spans="1:8">
      <c r="A50" s="69" t="s">
        <v>1227</v>
      </c>
      <c r="B50" s="46" t="s">
        <v>1001</v>
      </c>
      <c r="C50" s="46">
        <v>0.4</v>
      </c>
      <c r="D50" s="46" t="s">
        <v>652</v>
      </c>
      <c r="E50" s="46">
        <v>0.4</v>
      </c>
      <c r="F50" s="46" t="s">
        <v>1166</v>
      </c>
      <c r="G50" s="49">
        <f>'LCA Data'!$F$104</f>
        <v>2.6088472499999997</v>
      </c>
      <c r="H50" s="49">
        <f t="shared" si="3"/>
        <v>1.0435388999999999</v>
      </c>
    </row>
    <row r="51" spans="1:8">
      <c r="A51" s="69" t="s">
        <v>1368</v>
      </c>
      <c r="B51" s="46" t="s">
        <v>2058</v>
      </c>
      <c r="C51" s="46">
        <v>0.5</v>
      </c>
      <c r="D51" s="46" t="s">
        <v>652</v>
      </c>
      <c r="E51" s="46">
        <v>0.5</v>
      </c>
      <c r="F51" s="46" t="s">
        <v>1166</v>
      </c>
      <c r="G51" s="49">
        <f>'LCA Data'!$F$104</f>
        <v>2.6088472499999997</v>
      </c>
      <c r="H51" s="49">
        <f t="shared" si="3"/>
        <v>1.3044236249999999</v>
      </c>
    </row>
    <row r="52" spans="1:8">
      <c r="A52" s="69" t="s">
        <v>1367</v>
      </c>
      <c r="B52" s="46" t="s">
        <v>1366</v>
      </c>
      <c r="C52" s="46">
        <v>0.7</v>
      </c>
      <c r="D52" s="46" t="s">
        <v>652</v>
      </c>
      <c r="E52" s="46">
        <v>0.7</v>
      </c>
      <c r="F52" s="46" t="s">
        <v>1166</v>
      </c>
      <c r="G52" s="49">
        <f>'LCA Data'!$F$104</f>
        <v>2.6088472499999997</v>
      </c>
      <c r="H52" s="49">
        <f t="shared" si="3"/>
        <v>1.8261930749999997</v>
      </c>
    </row>
    <row r="53" spans="1:8">
      <c r="A53" s="69" t="s">
        <v>1365</v>
      </c>
      <c r="B53" s="46" t="s">
        <v>2059</v>
      </c>
      <c r="C53" s="46">
        <v>0.8</v>
      </c>
      <c r="D53" s="46" t="s">
        <v>652</v>
      </c>
      <c r="E53" s="46">
        <v>0.8</v>
      </c>
      <c r="F53" s="46" t="s">
        <v>1189</v>
      </c>
      <c r="G53" s="49">
        <f>'LCA Data'!$F$99</f>
        <v>2.1346500000000002</v>
      </c>
      <c r="H53" s="49">
        <f t="shared" si="3"/>
        <v>1.7077200000000001</v>
      </c>
    </row>
    <row r="54" spans="1:8">
      <c r="A54" s="69" t="s">
        <v>1364</v>
      </c>
      <c r="B54" s="46" t="s">
        <v>1363</v>
      </c>
      <c r="C54" s="46" t="s">
        <v>667</v>
      </c>
      <c r="D54" s="46" t="s">
        <v>667</v>
      </c>
      <c r="E54" s="46">
        <v>0</v>
      </c>
      <c r="F54" s="20" t="s">
        <v>1168</v>
      </c>
      <c r="G54" s="49">
        <f>'LCA Data'!$F$169</f>
        <v>3.8118749999999992</v>
      </c>
      <c r="H54" s="49">
        <f t="shared" si="3"/>
        <v>0</v>
      </c>
    </row>
    <row r="55" spans="1:8">
      <c r="A55" s="69" t="s">
        <v>1362</v>
      </c>
      <c r="B55" s="46" t="s">
        <v>1361</v>
      </c>
      <c r="C55" s="46">
        <v>2</v>
      </c>
      <c r="D55" s="46" t="s">
        <v>2157</v>
      </c>
      <c r="E55" s="77">
        <v>2</v>
      </c>
      <c r="F55" s="46" t="s">
        <v>2190</v>
      </c>
      <c r="G55" s="49">
        <f>'LCA Data'!$F$34</f>
        <v>1.462375</v>
      </c>
      <c r="H55" s="49">
        <f t="shared" si="3"/>
        <v>2.92475</v>
      </c>
    </row>
    <row r="56" spans="1:8">
      <c r="A56" s="69" t="s">
        <v>1360</v>
      </c>
      <c r="B56" s="46" t="s">
        <v>1359</v>
      </c>
      <c r="C56" s="46">
        <v>0.03</v>
      </c>
      <c r="D56" s="46" t="s">
        <v>652</v>
      </c>
      <c r="E56" s="46">
        <v>0.03</v>
      </c>
      <c r="F56" s="46" t="s">
        <v>1186</v>
      </c>
      <c r="G56" s="49">
        <f>'LCA Data'!$F$138</f>
        <v>0.84623625000000002</v>
      </c>
      <c r="H56" s="49">
        <f t="shared" si="3"/>
        <v>2.5387087499999999E-2</v>
      </c>
    </row>
    <row r="57" spans="1:8">
      <c r="A57" s="69" t="s">
        <v>1358</v>
      </c>
      <c r="B57" s="46" t="s">
        <v>1357</v>
      </c>
      <c r="C57" s="46">
        <v>0.4</v>
      </c>
      <c r="D57" s="46" t="s">
        <v>652</v>
      </c>
      <c r="E57" s="46">
        <v>0.4</v>
      </c>
      <c r="F57" s="46" t="s">
        <v>1192</v>
      </c>
      <c r="G57" s="49">
        <f>'LCA Data'!$F$130</f>
        <v>1.0368299999999999</v>
      </c>
      <c r="H57" s="49">
        <f t="shared" si="3"/>
        <v>0.41473199999999999</v>
      </c>
    </row>
    <row r="58" spans="1:8">
      <c r="A58" s="69" t="s">
        <v>1356</v>
      </c>
      <c r="B58" s="46" t="s">
        <v>2060</v>
      </c>
      <c r="C58" s="46">
        <v>0.2</v>
      </c>
      <c r="D58" s="46" t="s">
        <v>652</v>
      </c>
      <c r="E58" s="46">
        <v>0.2</v>
      </c>
      <c r="F58" s="46" t="s">
        <v>1387</v>
      </c>
      <c r="G58" s="49">
        <f>'LCA Data'!$F$38</f>
        <v>15.548500000000001</v>
      </c>
      <c r="H58" s="49">
        <f t="shared" si="3"/>
        <v>3.1097000000000001</v>
      </c>
    </row>
    <row r="59" spans="1:8">
      <c r="A59" s="69" t="s">
        <v>1279</v>
      </c>
      <c r="B59" s="46" t="s">
        <v>1278</v>
      </c>
      <c r="C59" s="46">
        <v>1</v>
      </c>
      <c r="D59" s="46" t="s">
        <v>2161</v>
      </c>
      <c r="E59" s="77">
        <v>0.5</v>
      </c>
      <c r="F59" s="46" t="s">
        <v>1277</v>
      </c>
      <c r="G59" s="49">
        <f>'LCA Data'!$F$139</f>
        <v>1.3570275000000001</v>
      </c>
      <c r="H59" s="49">
        <f t="shared" si="3"/>
        <v>0.67851375000000003</v>
      </c>
    </row>
    <row r="60" spans="1:8">
      <c r="G60" s="49"/>
      <c r="H60" s="49"/>
    </row>
    <row r="61" spans="1:8">
      <c r="C61" s="38" t="s">
        <v>1196</v>
      </c>
      <c r="E61" s="46">
        <f>SUM(E48:E59)</f>
        <v>6.330000000000001</v>
      </c>
      <c r="G61" s="49"/>
      <c r="H61" s="49">
        <f>SUM(H48:H59)</f>
        <v>14.243170337500002</v>
      </c>
    </row>
    <row r="62" spans="1:8">
      <c r="G62" s="49"/>
      <c r="H62" s="49"/>
    </row>
    <row r="63" spans="1:8">
      <c r="A63" s="38" t="s">
        <v>1276</v>
      </c>
      <c r="B63" s="38" t="s">
        <v>1275</v>
      </c>
      <c r="G63" s="49"/>
      <c r="H63" s="49"/>
    </row>
    <row r="64" spans="1:8">
      <c r="A64" s="46" t="s">
        <v>1207</v>
      </c>
      <c r="B64" s="46">
        <v>10</v>
      </c>
      <c r="G64" s="49"/>
      <c r="H64" s="49"/>
    </row>
    <row r="65" spans="1:8" ht="15.75" thickBot="1">
      <c r="A65" s="83" t="s">
        <v>1206</v>
      </c>
      <c r="B65" s="83" t="s">
        <v>1205</v>
      </c>
      <c r="C65" s="83" t="s">
        <v>1</v>
      </c>
      <c r="D65" s="83" t="s">
        <v>1204</v>
      </c>
      <c r="E65" s="83" t="s">
        <v>1203</v>
      </c>
      <c r="F65" s="84" t="s">
        <v>931</v>
      </c>
      <c r="G65" s="105" t="s">
        <v>1202</v>
      </c>
      <c r="H65" s="105" t="s">
        <v>8</v>
      </c>
    </row>
    <row r="66" spans="1:8" ht="15.75" thickTop="1">
      <c r="A66" s="69" t="s">
        <v>1274</v>
      </c>
      <c r="B66" s="46" t="s">
        <v>1273</v>
      </c>
      <c r="C66" s="46">
        <v>1</v>
      </c>
      <c r="D66" s="46" t="s">
        <v>652</v>
      </c>
      <c r="E66" s="46">
        <v>1</v>
      </c>
      <c r="F66" s="46" t="s">
        <v>1167</v>
      </c>
      <c r="G66" s="49">
        <f>'LCA Data'!$F$20</f>
        <v>19.673249999999999</v>
      </c>
      <c r="H66" s="49">
        <f t="shared" ref="H66:H75" si="4">G66*E66</f>
        <v>19.673249999999999</v>
      </c>
    </row>
    <row r="67" spans="1:8">
      <c r="A67" s="69" t="s">
        <v>1227</v>
      </c>
      <c r="B67" s="46" t="s">
        <v>1001</v>
      </c>
      <c r="C67" s="46">
        <v>1</v>
      </c>
      <c r="D67" s="46" t="s">
        <v>652</v>
      </c>
      <c r="E67" s="46">
        <v>1</v>
      </c>
      <c r="F67" s="46" t="s">
        <v>1166</v>
      </c>
      <c r="G67" s="49">
        <f>'LCA Data'!$F$104</f>
        <v>2.6088472499999997</v>
      </c>
      <c r="H67" s="49">
        <f t="shared" si="4"/>
        <v>2.6088472499999997</v>
      </c>
    </row>
    <row r="68" spans="1:8">
      <c r="A68" s="69" t="s">
        <v>1272</v>
      </c>
      <c r="B68" s="46" t="s">
        <v>1271</v>
      </c>
      <c r="C68" s="46">
        <v>0.5</v>
      </c>
      <c r="D68" s="46" t="s">
        <v>652</v>
      </c>
      <c r="E68" s="46">
        <v>0.5</v>
      </c>
      <c r="F68" s="46" t="s">
        <v>1166</v>
      </c>
      <c r="G68" s="49">
        <f>'LCA Data'!$F$104</f>
        <v>2.6088472499999997</v>
      </c>
      <c r="H68" s="49">
        <f t="shared" si="4"/>
        <v>1.3044236249999999</v>
      </c>
    </row>
    <row r="69" spans="1:8">
      <c r="A69" s="69" t="s">
        <v>1245</v>
      </c>
      <c r="B69" s="46" t="s">
        <v>1245</v>
      </c>
      <c r="C69" s="46">
        <v>0.1</v>
      </c>
      <c r="D69" s="46" t="s">
        <v>652</v>
      </c>
      <c r="E69" s="46">
        <v>0.1</v>
      </c>
      <c r="F69" s="46" t="s">
        <v>1170</v>
      </c>
      <c r="G69" s="49">
        <f>'LCA Data'!$F$14</f>
        <v>6.0990000000000002</v>
      </c>
      <c r="H69" s="49">
        <f t="shared" si="4"/>
        <v>0.60990000000000011</v>
      </c>
    </row>
    <row r="70" spans="1:8">
      <c r="A70" s="69" t="s">
        <v>1225</v>
      </c>
      <c r="B70" s="46" t="s">
        <v>1224</v>
      </c>
      <c r="C70" s="46">
        <v>0.1</v>
      </c>
      <c r="D70" s="46" t="s">
        <v>652</v>
      </c>
      <c r="E70" s="46">
        <v>0.1</v>
      </c>
      <c r="F70" s="46" t="s">
        <v>1189</v>
      </c>
      <c r="G70" s="49">
        <f>'LCA Data'!$F$99</f>
        <v>2.1346500000000002</v>
      </c>
      <c r="H70" s="49">
        <f t="shared" si="4"/>
        <v>0.21346500000000002</v>
      </c>
    </row>
    <row r="71" spans="1:8">
      <c r="A71" s="69" t="s">
        <v>1351</v>
      </c>
      <c r="B71" s="46" t="s">
        <v>2056</v>
      </c>
      <c r="C71" s="46">
        <v>0.3</v>
      </c>
      <c r="D71" s="46" t="s">
        <v>2157</v>
      </c>
      <c r="E71" s="46">
        <v>0.3</v>
      </c>
      <c r="F71" s="46" t="s">
        <v>1257</v>
      </c>
      <c r="G71" s="49">
        <f>'LCA Data'!$F$35</f>
        <v>9.2970250000000014</v>
      </c>
      <c r="H71" s="49">
        <f t="shared" si="4"/>
        <v>2.7891075000000005</v>
      </c>
    </row>
    <row r="72" spans="1:8">
      <c r="A72" s="69" t="s">
        <v>1268</v>
      </c>
      <c r="B72" s="46" t="s">
        <v>1268</v>
      </c>
      <c r="C72" s="46" t="s">
        <v>667</v>
      </c>
      <c r="D72" s="46" t="s">
        <v>667</v>
      </c>
      <c r="E72" s="46">
        <v>0</v>
      </c>
      <c r="F72" s="20" t="s">
        <v>1168</v>
      </c>
      <c r="G72" s="49">
        <f>'LCA Data'!$F$169</f>
        <v>3.8118749999999992</v>
      </c>
      <c r="H72" s="49">
        <f t="shared" si="4"/>
        <v>0</v>
      </c>
    </row>
    <row r="73" spans="1:8">
      <c r="A73" s="69" t="s">
        <v>1200</v>
      </c>
      <c r="B73" s="46" t="s">
        <v>1199</v>
      </c>
      <c r="C73" s="46">
        <v>2</v>
      </c>
      <c r="D73" s="46" t="s">
        <v>652</v>
      </c>
      <c r="E73" s="46">
        <v>2</v>
      </c>
      <c r="F73" s="46" t="s">
        <v>1190</v>
      </c>
      <c r="G73" s="49">
        <f>'LCA Data'!$F$97</f>
        <v>0.70138499999999993</v>
      </c>
      <c r="H73" s="49">
        <f t="shared" si="4"/>
        <v>1.4027699999999999</v>
      </c>
    </row>
    <row r="74" spans="1:8">
      <c r="A74" s="69" t="s">
        <v>1355</v>
      </c>
      <c r="B74" s="46" t="s">
        <v>1354</v>
      </c>
      <c r="C74" s="46">
        <v>0.4</v>
      </c>
      <c r="D74" s="46" t="s">
        <v>2157</v>
      </c>
      <c r="E74" s="77">
        <v>0.4</v>
      </c>
      <c r="F74" s="46" t="s">
        <v>2190</v>
      </c>
      <c r="G74" s="49">
        <f>'LCA Data'!$F$34</f>
        <v>1.462375</v>
      </c>
      <c r="H74" s="49">
        <f t="shared" si="4"/>
        <v>0.58494999999999997</v>
      </c>
    </row>
    <row r="75" spans="1:8">
      <c r="A75" s="69" t="s">
        <v>1353</v>
      </c>
      <c r="B75" s="46" t="s">
        <v>1352</v>
      </c>
      <c r="C75" s="46">
        <v>1.2</v>
      </c>
      <c r="D75" s="46" t="s">
        <v>652</v>
      </c>
      <c r="E75" s="46">
        <v>1.2</v>
      </c>
      <c r="F75" s="46" t="s">
        <v>1181</v>
      </c>
      <c r="G75" s="49">
        <f>'LCA Data'!$F$50</f>
        <v>1.89069</v>
      </c>
      <c r="H75" s="49">
        <f t="shared" si="4"/>
        <v>2.2688280000000001</v>
      </c>
    </row>
    <row r="76" spans="1:8">
      <c r="G76" s="49"/>
      <c r="H76" s="49"/>
    </row>
    <row r="77" spans="1:8">
      <c r="C77" s="38" t="s">
        <v>1196</v>
      </c>
      <c r="E77" s="46">
        <f>SUM(E66:E75)</f>
        <v>6.6000000000000005</v>
      </c>
      <c r="G77" s="49"/>
      <c r="H77" s="49">
        <f>SUM(H66:H75)</f>
        <v>31.455541374999996</v>
      </c>
    </row>
    <row r="78" spans="1:8">
      <c r="G78" s="49"/>
      <c r="H78" s="49"/>
    </row>
    <row r="79" spans="1:8">
      <c r="A79" s="38" t="s">
        <v>1267</v>
      </c>
      <c r="B79" s="38" t="s">
        <v>1266</v>
      </c>
      <c r="G79" s="49"/>
      <c r="H79" s="49"/>
    </row>
    <row r="80" spans="1:8">
      <c r="A80" s="46" t="s">
        <v>1207</v>
      </c>
      <c r="B80" s="46">
        <v>10</v>
      </c>
      <c r="G80" s="49"/>
      <c r="H80" s="49"/>
    </row>
    <row r="81" spans="1:8" ht="15.75" thickBot="1">
      <c r="A81" s="83" t="s">
        <v>1206</v>
      </c>
      <c r="B81" s="83" t="s">
        <v>1205</v>
      </c>
      <c r="C81" s="83" t="s">
        <v>1</v>
      </c>
      <c r="D81" s="83" t="s">
        <v>1204</v>
      </c>
      <c r="E81" s="83" t="s">
        <v>1203</v>
      </c>
      <c r="F81" s="84" t="s">
        <v>931</v>
      </c>
      <c r="G81" s="105" t="s">
        <v>1202</v>
      </c>
      <c r="H81" s="105" t="s">
        <v>8</v>
      </c>
    </row>
    <row r="82" spans="1:8" ht="15.75" thickTop="1">
      <c r="A82" s="69" t="s">
        <v>1265</v>
      </c>
      <c r="B82" s="46" t="s">
        <v>1264</v>
      </c>
      <c r="C82" s="46">
        <v>1.2</v>
      </c>
      <c r="D82" s="46" t="s">
        <v>652</v>
      </c>
      <c r="E82" s="46">
        <v>1.2</v>
      </c>
      <c r="F82" s="46" t="s">
        <v>1178</v>
      </c>
      <c r="G82" s="49">
        <f>'LCA Data'!$F$24</f>
        <v>16.43315625</v>
      </c>
      <c r="H82" s="49">
        <f t="shared" ref="H82:H89" si="5">G82*E82</f>
        <v>19.719787499999999</v>
      </c>
    </row>
    <row r="83" spans="1:8">
      <c r="A83" s="69" t="s">
        <v>1263</v>
      </c>
      <c r="B83" s="46" t="s">
        <v>1262</v>
      </c>
      <c r="C83" s="46">
        <v>1.2</v>
      </c>
      <c r="D83" s="46" t="s">
        <v>652</v>
      </c>
      <c r="E83" s="46">
        <v>1.2</v>
      </c>
      <c r="F83" s="46" t="s">
        <v>1166</v>
      </c>
      <c r="G83" s="49">
        <f>'LCA Data'!$F$104</f>
        <v>2.6088472499999997</v>
      </c>
      <c r="H83" s="49">
        <f t="shared" si="5"/>
        <v>3.1306166999999996</v>
      </c>
    </row>
    <row r="84" spans="1:8">
      <c r="A84" s="69" t="s">
        <v>1261</v>
      </c>
      <c r="B84" s="46" t="s">
        <v>1260</v>
      </c>
      <c r="C84" s="46">
        <v>0.1</v>
      </c>
      <c r="D84" s="46" t="s">
        <v>2158</v>
      </c>
      <c r="E84" s="77">
        <v>9.1999999999999998E-2</v>
      </c>
      <c r="F84" s="46" t="s">
        <v>1183</v>
      </c>
      <c r="G84" s="49">
        <f>'LCA Data'!$F$66</f>
        <v>4.3702916666666667</v>
      </c>
      <c r="H84" s="49">
        <f t="shared" si="5"/>
        <v>0.40206683333333332</v>
      </c>
    </row>
    <row r="85" spans="1:8">
      <c r="A85" s="69" t="s">
        <v>1351</v>
      </c>
      <c r="B85" s="46" t="s">
        <v>2056</v>
      </c>
      <c r="C85" s="46">
        <v>0.25</v>
      </c>
      <c r="D85" s="46" t="s">
        <v>2157</v>
      </c>
      <c r="E85" s="77">
        <v>0.25</v>
      </c>
      <c r="F85" s="46" t="s">
        <v>1257</v>
      </c>
      <c r="G85" s="49">
        <f>'LCA Data'!$F$35</f>
        <v>9.2970250000000014</v>
      </c>
      <c r="H85" s="49">
        <f t="shared" si="5"/>
        <v>2.3242562500000004</v>
      </c>
    </row>
    <row r="86" spans="1:8">
      <c r="A86" s="69" t="s">
        <v>1256</v>
      </c>
      <c r="B86" s="46" t="s">
        <v>1255</v>
      </c>
      <c r="C86" s="46">
        <v>1</v>
      </c>
      <c r="D86" s="46" t="s">
        <v>2157</v>
      </c>
      <c r="E86" s="77">
        <v>1</v>
      </c>
      <c r="F86" s="46" t="s">
        <v>1254</v>
      </c>
      <c r="G86" s="49">
        <f>'LCA Data'!$F$23</f>
        <v>12.6594</v>
      </c>
      <c r="H86" s="49">
        <f t="shared" si="5"/>
        <v>12.6594</v>
      </c>
    </row>
    <row r="87" spans="1:8">
      <c r="A87" s="69" t="s">
        <v>1233</v>
      </c>
      <c r="B87" s="46" t="s">
        <v>1232</v>
      </c>
      <c r="C87" s="46">
        <v>7.4999999999999997E-2</v>
      </c>
      <c r="D87" s="46" t="s">
        <v>652</v>
      </c>
      <c r="E87" s="46">
        <v>7.4999999999999997E-2</v>
      </c>
      <c r="F87" s="46" t="s">
        <v>1231</v>
      </c>
      <c r="G87" s="49">
        <f>'LCA Data'!$F$137</f>
        <v>0.76237500000000002</v>
      </c>
      <c r="H87" s="49">
        <f t="shared" si="5"/>
        <v>5.7178124999999996E-2</v>
      </c>
    </row>
    <row r="88" spans="1:8">
      <c r="A88" s="69" t="s">
        <v>1200</v>
      </c>
      <c r="B88" s="46" t="s">
        <v>1199</v>
      </c>
      <c r="C88" s="46">
        <v>2</v>
      </c>
      <c r="D88" s="46" t="s">
        <v>652</v>
      </c>
      <c r="E88" s="46">
        <v>2</v>
      </c>
      <c r="F88" s="46" t="s">
        <v>1190</v>
      </c>
      <c r="G88" s="49">
        <f>'LCA Data'!$F$97</f>
        <v>0.70138499999999993</v>
      </c>
      <c r="H88" s="49">
        <f t="shared" si="5"/>
        <v>1.4027699999999999</v>
      </c>
    </row>
    <row r="89" spans="1:8">
      <c r="A89" s="69" t="s">
        <v>1301</v>
      </c>
      <c r="B89" s="46" t="s">
        <v>966</v>
      </c>
      <c r="C89" s="46">
        <v>1.2</v>
      </c>
      <c r="D89" s="46" t="s">
        <v>652</v>
      </c>
      <c r="E89" s="46">
        <v>1.2</v>
      </c>
      <c r="F89" s="46" t="s">
        <v>1172</v>
      </c>
      <c r="G89" s="49">
        <f>'LCA Data'!$F$94</f>
        <v>1.52475</v>
      </c>
      <c r="H89" s="49">
        <f t="shared" si="5"/>
        <v>1.8296999999999999</v>
      </c>
    </row>
    <row r="90" spans="1:8">
      <c r="G90" s="49"/>
      <c r="H90" s="49"/>
    </row>
    <row r="91" spans="1:8">
      <c r="C91" s="38" t="s">
        <v>1196</v>
      </c>
      <c r="E91" s="46">
        <f>SUM(E82:E89)</f>
        <v>7.0170000000000003</v>
      </c>
      <c r="G91" s="49"/>
      <c r="H91" s="49">
        <f>SUM(H82:H89)</f>
        <v>41.525775408333331</v>
      </c>
    </row>
    <row r="92" spans="1:8">
      <c r="G92" s="49"/>
      <c r="H92" s="49"/>
    </row>
    <row r="93" spans="1:8">
      <c r="A93" s="38" t="s">
        <v>1253</v>
      </c>
      <c r="B93" s="38" t="s">
        <v>2051</v>
      </c>
      <c r="G93" s="49"/>
      <c r="H93" s="49"/>
    </row>
    <row r="94" spans="1:8">
      <c r="A94" s="46" t="s">
        <v>1207</v>
      </c>
      <c r="B94" s="46">
        <v>10</v>
      </c>
      <c r="G94" s="49"/>
      <c r="H94" s="49"/>
    </row>
    <row r="95" spans="1:8" ht="15.75" thickBot="1">
      <c r="A95" s="83" t="s">
        <v>1206</v>
      </c>
      <c r="B95" s="83" t="s">
        <v>1205</v>
      </c>
      <c r="C95" s="83" t="s">
        <v>1</v>
      </c>
      <c r="D95" s="83" t="s">
        <v>1204</v>
      </c>
      <c r="E95" s="83" t="s">
        <v>1203</v>
      </c>
      <c r="F95" s="84" t="s">
        <v>931</v>
      </c>
      <c r="G95" s="105" t="s">
        <v>1202</v>
      </c>
      <c r="H95" s="105" t="s">
        <v>8</v>
      </c>
    </row>
    <row r="96" spans="1:8" ht="15.75" thickTop="1">
      <c r="A96" s="69" t="s">
        <v>1350</v>
      </c>
      <c r="B96" s="46" t="s">
        <v>1349</v>
      </c>
      <c r="C96" s="46">
        <v>2</v>
      </c>
      <c r="D96" s="46" t="s">
        <v>655</v>
      </c>
      <c r="E96" s="46">
        <v>1.3</v>
      </c>
      <c r="F96" s="46" t="s">
        <v>1250</v>
      </c>
      <c r="G96" s="49">
        <f>'LCA Data'!$F$8</f>
        <v>5.3366249999999997</v>
      </c>
      <c r="H96" s="49">
        <f t="shared" ref="H96:H103" si="6">G96*E96</f>
        <v>6.9376125000000002</v>
      </c>
    </row>
    <row r="97" spans="1:8">
      <c r="A97" s="69" t="s">
        <v>1249</v>
      </c>
      <c r="B97" s="46" t="s">
        <v>1248</v>
      </c>
      <c r="C97" s="46">
        <v>24</v>
      </c>
      <c r="D97" s="46" t="s">
        <v>2151</v>
      </c>
      <c r="E97" s="77">
        <v>0.72</v>
      </c>
      <c r="F97" s="46" t="s">
        <v>1166</v>
      </c>
      <c r="G97" s="49">
        <f>'LCA Data'!$F$104</f>
        <v>2.6088472499999997</v>
      </c>
      <c r="H97" s="49">
        <f t="shared" si="6"/>
        <v>1.8783700199999998</v>
      </c>
    </row>
    <row r="98" spans="1:8">
      <c r="A98" s="69" t="s">
        <v>1247</v>
      </c>
      <c r="B98" s="46" t="s">
        <v>1271</v>
      </c>
      <c r="C98" s="46">
        <v>0.5</v>
      </c>
      <c r="D98" s="46" t="s">
        <v>652</v>
      </c>
      <c r="E98" s="46">
        <v>0.5</v>
      </c>
      <c r="F98" s="46" t="s">
        <v>1166</v>
      </c>
      <c r="G98" s="49">
        <f>'LCA Data'!$F$104</f>
        <v>2.6088472499999997</v>
      </c>
      <c r="H98" s="49">
        <f t="shared" si="6"/>
        <v>1.3044236249999999</v>
      </c>
    </row>
    <row r="99" spans="1:8">
      <c r="A99" s="69" t="s">
        <v>1245</v>
      </c>
      <c r="B99" s="46" t="s">
        <v>1245</v>
      </c>
      <c r="C99" s="46">
        <v>0.2</v>
      </c>
      <c r="D99" s="46" t="s">
        <v>652</v>
      </c>
      <c r="E99" s="46">
        <v>0.2</v>
      </c>
      <c r="F99" s="46" t="s">
        <v>1170</v>
      </c>
      <c r="G99" s="49">
        <f>'LCA Data'!$F$14</f>
        <v>6.0990000000000002</v>
      </c>
      <c r="H99" s="49">
        <f t="shared" si="6"/>
        <v>1.2198000000000002</v>
      </c>
    </row>
    <row r="100" spans="1:8">
      <c r="A100" s="69" t="s">
        <v>1244</v>
      </c>
      <c r="B100" s="46" t="s">
        <v>1243</v>
      </c>
      <c r="C100" s="46">
        <v>1</v>
      </c>
      <c r="D100" s="46" t="s">
        <v>2162</v>
      </c>
      <c r="E100" s="77">
        <v>0.75</v>
      </c>
      <c r="F100" s="46" t="s">
        <v>1242</v>
      </c>
      <c r="G100" s="49">
        <f>'LCA Data'!$F$158</f>
        <v>1.8296999999999999</v>
      </c>
      <c r="H100" s="49">
        <f t="shared" si="6"/>
        <v>1.3722749999999999</v>
      </c>
    </row>
    <row r="101" spans="1:8">
      <c r="A101" s="69" t="s">
        <v>1235</v>
      </c>
      <c r="B101" s="46" t="s">
        <v>1234</v>
      </c>
      <c r="C101" s="46">
        <v>0.5</v>
      </c>
      <c r="D101" s="46" t="s">
        <v>666</v>
      </c>
      <c r="E101" s="77">
        <v>0</v>
      </c>
      <c r="F101" s="20" t="s">
        <v>1168</v>
      </c>
      <c r="G101" s="49">
        <f>'LCA Data'!$F$169</f>
        <v>3.8118749999999992</v>
      </c>
      <c r="H101" s="49">
        <f t="shared" si="6"/>
        <v>0</v>
      </c>
    </row>
    <row r="102" spans="1:8">
      <c r="A102" s="69" t="s">
        <v>1348</v>
      </c>
      <c r="B102" s="46" t="s">
        <v>2164</v>
      </c>
      <c r="C102" s="46">
        <v>1</v>
      </c>
      <c r="D102" s="46" t="s">
        <v>652</v>
      </c>
      <c r="E102" s="46">
        <v>1</v>
      </c>
      <c r="F102" s="46" t="s">
        <v>1166</v>
      </c>
      <c r="G102" s="49">
        <f>'LCA Data'!$F$104</f>
        <v>2.6088472499999997</v>
      </c>
      <c r="H102" s="49">
        <f t="shared" si="6"/>
        <v>2.6088472499999997</v>
      </c>
    </row>
    <row r="103" spans="1:8">
      <c r="A103" s="69" t="s">
        <v>1347</v>
      </c>
      <c r="B103" s="46" t="s">
        <v>1346</v>
      </c>
      <c r="C103" s="46">
        <v>0.75</v>
      </c>
      <c r="D103" s="46" t="s">
        <v>652</v>
      </c>
      <c r="E103" s="46">
        <v>0.75</v>
      </c>
      <c r="F103" s="46" t="s">
        <v>1345</v>
      </c>
      <c r="G103" s="49">
        <f>'LCA Data'!$F$129</f>
        <v>0.93009749999999991</v>
      </c>
      <c r="H103" s="49">
        <f t="shared" si="6"/>
        <v>0.69757312499999991</v>
      </c>
    </row>
    <row r="104" spans="1:8">
      <c r="G104" s="49"/>
      <c r="H104" s="49"/>
    </row>
    <row r="105" spans="1:8">
      <c r="C105" s="38" t="s">
        <v>1196</v>
      </c>
      <c r="E105" s="46">
        <f>SUM(E96:E103)</f>
        <v>5.2200000000000006</v>
      </c>
      <c r="G105" s="49"/>
      <c r="H105" s="49">
        <f>SUM(H96:H103)</f>
        <v>16.01890152</v>
      </c>
    </row>
    <row r="106" spans="1:8">
      <c r="G106" s="49"/>
      <c r="H106" s="49"/>
    </row>
    <row r="107" spans="1:8">
      <c r="A107" s="38" t="s">
        <v>1241</v>
      </c>
      <c r="B107" s="38" t="s">
        <v>1240</v>
      </c>
      <c r="G107" s="49"/>
      <c r="H107" s="49"/>
    </row>
    <row r="108" spans="1:8">
      <c r="A108" s="46" t="s">
        <v>1207</v>
      </c>
      <c r="B108" s="46">
        <v>10</v>
      </c>
      <c r="G108" s="49"/>
      <c r="H108" s="49"/>
    </row>
    <row r="109" spans="1:8" ht="15.75" thickBot="1">
      <c r="A109" s="83" t="s">
        <v>1206</v>
      </c>
      <c r="B109" s="83" t="s">
        <v>1205</v>
      </c>
      <c r="C109" s="83" t="s">
        <v>1</v>
      </c>
      <c r="D109" s="83" t="s">
        <v>1204</v>
      </c>
      <c r="E109" s="83" t="s">
        <v>1203</v>
      </c>
      <c r="F109" s="84" t="s">
        <v>931</v>
      </c>
      <c r="G109" s="105" t="s">
        <v>1202</v>
      </c>
      <c r="H109" s="105" t="s">
        <v>8</v>
      </c>
    </row>
    <row r="110" spans="1:8" ht="15.75" thickTop="1">
      <c r="A110" s="69" t="s">
        <v>1344</v>
      </c>
      <c r="B110" s="46" t="s">
        <v>1343</v>
      </c>
      <c r="C110" s="46">
        <v>10</v>
      </c>
      <c r="D110" s="46" t="s">
        <v>655</v>
      </c>
      <c r="E110" s="46">
        <v>1</v>
      </c>
      <c r="F110" s="46" t="s">
        <v>1174</v>
      </c>
      <c r="G110" s="49">
        <f>'LCA Data'!$F$27</f>
        <v>5.6415749999999996</v>
      </c>
      <c r="H110" s="49">
        <f t="shared" ref="H110:H118" si="7">G110*E110</f>
        <v>5.6415749999999996</v>
      </c>
    </row>
    <row r="111" spans="1:8">
      <c r="A111" s="69" t="s">
        <v>1342</v>
      </c>
      <c r="B111" s="46" t="s">
        <v>988</v>
      </c>
      <c r="C111" s="46">
        <v>1</v>
      </c>
      <c r="D111" s="46" t="s">
        <v>2152</v>
      </c>
      <c r="E111" s="77">
        <v>0.57499999999999996</v>
      </c>
      <c r="F111" s="46" t="s">
        <v>1166</v>
      </c>
      <c r="G111" s="49">
        <f>'LCA Data'!$F$104</f>
        <v>2.6088472499999997</v>
      </c>
      <c r="H111" s="49">
        <f t="shared" si="7"/>
        <v>1.5000871687499997</v>
      </c>
    </row>
    <row r="112" spans="1:8">
      <c r="A112" s="69" t="s">
        <v>1341</v>
      </c>
      <c r="B112" s="46" t="s">
        <v>1303</v>
      </c>
      <c r="C112" s="46">
        <v>10</v>
      </c>
      <c r="D112" s="46" t="s">
        <v>2153</v>
      </c>
      <c r="E112" s="77">
        <v>0.61</v>
      </c>
      <c r="F112" s="46" t="s">
        <v>1302</v>
      </c>
      <c r="G112" s="49">
        <f>'LCA Data'!$F$89</f>
        <v>0.41168250000000001</v>
      </c>
      <c r="H112" s="49">
        <f t="shared" si="7"/>
        <v>0.25112632499999998</v>
      </c>
    </row>
    <row r="113" spans="1:8">
      <c r="A113" s="69" t="s">
        <v>1340</v>
      </c>
      <c r="B113" s="46" t="s">
        <v>1339</v>
      </c>
      <c r="C113" s="46">
        <v>12</v>
      </c>
      <c r="D113" s="46" t="s">
        <v>2154</v>
      </c>
      <c r="E113" s="77">
        <v>0.18</v>
      </c>
      <c r="F113" s="46" t="s">
        <v>1166</v>
      </c>
      <c r="G113" s="49">
        <f>'LCA Data'!$F$104</f>
        <v>2.6088472499999997</v>
      </c>
      <c r="H113" s="49">
        <f t="shared" si="7"/>
        <v>0.46959250499999994</v>
      </c>
    </row>
    <row r="114" spans="1:8">
      <c r="A114" s="69" t="s">
        <v>1338</v>
      </c>
      <c r="B114" s="46" t="s">
        <v>1337</v>
      </c>
      <c r="C114" s="46">
        <v>20</v>
      </c>
      <c r="D114" s="46" t="s">
        <v>2155</v>
      </c>
      <c r="E114" s="77">
        <v>0.08</v>
      </c>
      <c r="F114" s="46" t="s">
        <v>1166</v>
      </c>
      <c r="G114" s="49">
        <f>'LCA Data'!$F$104</f>
        <v>2.6088472499999997</v>
      </c>
      <c r="H114" s="49">
        <f t="shared" si="7"/>
        <v>0.20870777999999998</v>
      </c>
    </row>
    <row r="115" spans="1:8">
      <c r="A115" s="69" t="s">
        <v>1336</v>
      </c>
      <c r="B115" s="46" t="s">
        <v>1335</v>
      </c>
      <c r="C115" s="46">
        <v>0.2</v>
      </c>
      <c r="D115" s="46" t="s">
        <v>2157</v>
      </c>
      <c r="E115" s="77">
        <v>0.2</v>
      </c>
      <c r="F115" s="46" t="s">
        <v>1242</v>
      </c>
      <c r="G115" s="49">
        <f>'LCA Data'!$F$158</f>
        <v>1.8296999999999999</v>
      </c>
      <c r="H115" s="49">
        <f t="shared" si="7"/>
        <v>0.36593999999999999</v>
      </c>
    </row>
    <row r="116" spans="1:8">
      <c r="A116" s="69" t="s">
        <v>1334</v>
      </c>
      <c r="B116" s="46" t="s">
        <v>969</v>
      </c>
      <c r="C116" s="46">
        <v>0.1</v>
      </c>
      <c r="D116" s="46" t="s">
        <v>652</v>
      </c>
      <c r="E116" s="46">
        <v>0.1</v>
      </c>
      <c r="F116" s="46" t="s">
        <v>1175</v>
      </c>
      <c r="G116" s="49">
        <f>'LCA Data'!$F$51</f>
        <v>1.4942550000000001</v>
      </c>
      <c r="H116" s="49">
        <f t="shared" si="7"/>
        <v>0.14942550000000002</v>
      </c>
    </row>
    <row r="117" spans="1:8">
      <c r="A117" s="69" t="s">
        <v>1333</v>
      </c>
      <c r="B117" s="46" t="s">
        <v>1332</v>
      </c>
      <c r="C117" s="46" t="s">
        <v>667</v>
      </c>
      <c r="D117" s="46" t="s">
        <v>667</v>
      </c>
      <c r="E117" s="46">
        <v>0</v>
      </c>
      <c r="F117" s="20" t="s">
        <v>1168</v>
      </c>
      <c r="G117" s="49">
        <f>'LCA Data'!$F$169</f>
        <v>3.8118749999999992</v>
      </c>
      <c r="H117" s="49">
        <f t="shared" si="7"/>
        <v>0</v>
      </c>
    </row>
    <row r="118" spans="1:8">
      <c r="A118" s="69" t="s">
        <v>1331</v>
      </c>
      <c r="B118" s="46" t="s">
        <v>2061</v>
      </c>
      <c r="C118" s="46">
        <v>1</v>
      </c>
      <c r="D118" s="46" t="s">
        <v>652</v>
      </c>
      <c r="E118" s="46">
        <v>1</v>
      </c>
      <c r="F118" s="46" t="s">
        <v>1277</v>
      </c>
      <c r="G118" s="49">
        <f>'LCA Data'!$F$139</f>
        <v>1.3570275000000001</v>
      </c>
      <c r="H118" s="49">
        <f t="shared" si="7"/>
        <v>1.3570275000000001</v>
      </c>
    </row>
    <row r="119" spans="1:8">
      <c r="G119" s="49"/>
      <c r="H119" s="49"/>
    </row>
    <row r="120" spans="1:8">
      <c r="C120" s="38" t="s">
        <v>1196</v>
      </c>
      <c r="E120" s="46">
        <f>SUM(E110:E118)</f>
        <v>3.7450000000000006</v>
      </c>
      <c r="G120" s="49"/>
      <c r="H120" s="49">
        <f>SUM(H110:H118)</f>
        <v>9.9434817787499981</v>
      </c>
    </row>
    <row r="121" spans="1:8">
      <c r="G121" s="49"/>
      <c r="H121" s="49"/>
    </row>
    <row r="122" spans="1:8">
      <c r="A122" s="38" t="s">
        <v>1230</v>
      </c>
      <c r="B122" s="38" t="s">
        <v>1229</v>
      </c>
      <c r="G122" s="49"/>
      <c r="H122" s="49"/>
    </row>
    <row r="123" spans="1:8">
      <c r="A123" s="46" t="s">
        <v>1207</v>
      </c>
      <c r="B123" s="46">
        <v>10</v>
      </c>
      <c r="G123" s="49"/>
      <c r="H123" s="49"/>
    </row>
    <row r="124" spans="1:8" ht="15.75" thickBot="1">
      <c r="A124" s="83" t="s">
        <v>1206</v>
      </c>
      <c r="B124" s="83" t="s">
        <v>1205</v>
      </c>
      <c r="C124" s="83" t="s">
        <v>1</v>
      </c>
      <c r="D124" s="83" t="s">
        <v>1204</v>
      </c>
      <c r="E124" s="83" t="s">
        <v>1203</v>
      </c>
      <c r="F124" s="84" t="s">
        <v>931</v>
      </c>
      <c r="G124" s="105" t="s">
        <v>1202</v>
      </c>
      <c r="H124" s="105" t="s">
        <v>8</v>
      </c>
    </row>
    <row r="125" spans="1:8" ht="15.75" thickTop="1">
      <c r="A125" s="69" t="s">
        <v>1228</v>
      </c>
      <c r="B125" s="46" t="s">
        <v>2053</v>
      </c>
      <c r="C125" s="46">
        <v>1</v>
      </c>
      <c r="D125" s="46" t="s">
        <v>652</v>
      </c>
      <c r="E125" s="46">
        <v>1</v>
      </c>
      <c r="F125" s="46" t="s">
        <v>1167</v>
      </c>
      <c r="G125" s="49">
        <f>'LCA Data'!$F$20</f>
        <v>19.673249999999999</v>
      </c>
      <c r="H125" s="49">
        <f t="shared" ref="H125:H136" si="8">G125*E125</f>
        <v>19.673249999999999</v>
      </c>
    </row>
    <row r="126" spans="1:8">
      <c r="A126" s="69" t="s">
        <v>1227</v>
      </c>
      <c r="B126" s="46" t="s">
        <v>2063</v>
      </c>
      <c r="C126" s="46">
        <v>0.4</v>
      </c>
      <c r="D126" s="46" t="s">
        <v>652</v>
      </c>
      <c r="E126" s="46">
        <v>0.4</v>
      </c>
      <c r="F126" s="46" t="s">
        <v>1166</v>
      </c>
      <c r="G126" s="49">
        <f>'LCA Data'!$F$104</f>
        <v>2.6088472499999997</v>
      </c>
      <c r="H126" s="49">
        <f t="shared" si="8"/>
        <v>1.0435388999999999</v>
      </c>
    </row>
    <row r="127" spans="1:8">
      <c r="A127" s="69" t="s">
        <v>1226</v>
      </c>
      <c r="B127" s="46" t="s">
        <v>1268</v>
      </c>
      <c r="C127" s="46" t="s">
        <v>667</v>
      </c>
      <c r="D127" s="46" t="s">
        <v>667</v>
      </c>
      <c r="E127" s="46">
        <v>0</v>
      </c>
      <c r="F127" s="20" t="s">
        <v>1168</v>
      </c>
      <c r="G127" s="49">
        <f>'LCA Data'!$F$169</f>
        <v>3.8118749999999992</v>
      </c>
      <c r="H127" s="49">
        <f t="shared" si="8"/>
        <v>0</v>
      </c>
    </row>
    <row r="128" spans="1:8">
      <c r="A128" s="69" t="s">
        <v>1225</v>
      </c>
      <c r="B128" s="46" t="s">
        <v>1224</v>
      </c>
      <c r="C128" s="46" t="s">
        <v>667</v>
      </c>
      <c r="D128" s="46" t="s">
        <v>667</v>
      </c>
      <c r="E128" s="46">
        <v>0</v>
      </c>
      <c r="F128" s="20" t="s">
        <v>1189</v>
      </c>
      <c r="G128" s="49">
        <f>'LCA Data'!$F$99</f>
        <v>2.1346500000000002</v>
      </c>
      <c r="H128" s="49">
        <f t="shared" si="8"/>
        <v>0</v>
      </c>
    </row>
    <row r="129" spans="1:8">
      <c r="A129" s="69" t="s">
        <v>1244</v>
      </c>
      <c r="B129" s="46" t="s">
        <v>1243</v>
      </c>
      <c r="C129" s="46" t="s">
        <v>667</v>
      </c>
      <c r="D129" s="46" t="s">
        <v>667</v>
      </c>
      <c r="E129" s="46">
        <v>0</v>
      </c>
      <c r="F129" s="20" t="s">
        <v>1242</v>
      </c>
      <c r="G129" s="49">
        <f>'LCA Data'!$F$158</f>
        <v>1.8296999999999999</v>
      </c>
      <c r="H129" s="49">
        <f t="shared" si="8"/>
        <v>0</v>
      </c>
    </row>
    <row r="130" spans="1:8">
      <c r="A130" s="69" t="s">
        <v>1223</v>
      </c>
      <c r="B130" s="46" t="s">
        <v>1222</v>
      </c>
      <c r="C130" s="46" t="s">
        <v>667</v>
      </c>
      <c r="D130" s="46" t="s">
        <v>667</v>
      </c>
      <c r="E130" s="46">
        <v>0</v>
      </c>
      <c r="F130" s="20" t="s">
        <v>1168</v>
      </c>
      <c r="G130" s="49">
        <f>'LCA Data'!$F$169</f>
        <v>3.8118749999999992</v>
      </c>
      <c r="H130" s="49">
        <f t="shared" si="8"/>
        <v>0</v>
      </c>
    </row>
    <row r="131" spans="1:8">
      <c r="A131" s="69" t="s">
        <v>1219</v>
      </c>
      <c r="B131" s="46" t="s">
        <v>1219</v>
      </c>
      <c r="C131" s="46" t="s">
        <v>667</v>
      </c>
      <c r="D131" s="46" t="s">
        <v>667</v>
      </c>
      <c r="E131" s="46">
        <v>0</v>
      </c>
      <c r="F131" s="46" t="s">
        <v>667</v>
      </c>
      <c r="G131" s="49"/>
      <c r="H131" s="49">
        <f t="shared" si="8"/>
        <v>0</v>
      </c>
    </row>
    <row r="132" spans="1:8">
      <c r="A132" s="69" t="s">
        <v>1218</v>
      </c>
      <c r="B132" s="46" t="s">
        <v>1217</v>
      </c>
      <c r="C132" s="46" t="s">
        <v>667</v>
      </c>
      <c r="D132" s="46" t="s">
        <v>667</v>
      </c>
      <c r="E132" s="46">
        <v>0</v>
      </c>
      <c r="F132" s="20" t="s">
        <v>1168</v>
      </c>
      <c r="G132" s="49">
        <f>'LCA Data'!$F$169</f>
        <v>3.8118749999999992</v>
      </c>
      <c r="H132" s="49">
        <f t="shared" si="8"/>
        <v>0</v>
      </c>
    </row>
    <row r="133" spans="1:8">
      <c r="A133" s="69" t="s">
        <v>1216</v>
      </c>
      <c r="B133" s="46" t="s">
        <v>1199</v>
      </c>
      <c r="C133" s="46">
        <v>3</v>
      </c>
      <c r="D133" s="46" t="s">
        <v>652</v>
      </c>
      <c r="E133" s="46">
        <v>3</v>
      </c>
      <c r="F133" s="46" t="s">
        <v>1190</v>
      </c>
      <c r="G133" s="49">
        <f>'LCA Data'!$F$97</f>
        <v>0.70138499999999993</v>
      </c>
      <c r="H133" s="49">
        <f t="shared" si="8"/>
        <v>2.1041549999999996</v>
      </c>
    </row>
    <row r="134" spans="1:8">
      <c r="A134" s="69" t="s">
        <v>1330</v>
      </c>
      <c r="B134" s="46" t="s">
        <v>1329</v>
      </c>
      <c r="C134" s="46">
        <v>0.6</v>
      </c>
      <c r="D134" s="46" t="s">
        <v>2157</v>
      </c>
      <c r="E134" s="77">
        <v>0.6</v>
      </c>
      <c r="F134" s="46" t="s">
        <v>1166</v>
      </c>
      <c r="G134" s="49">
        <f>'LCA Data'!$F$104</f>
        <v>2.6088472499999997</v>
      </c>
      <c r="H134" s="49">
        <f t="shared" si="8"/>
        <v>1.5653083499999998</v>
      </c>
    </row>
    <row r="135" spans="1:8">
      <c r="A135" s="69" t="s">
        <v>1328</v>
      </c>
      <c r="B135" s="46" t="s">
        <v>1327</v>
      </c>
      <c r="C135" s="46" t="s">
        <v>667</v>
      </c>
      <c r="D135" s="46" t="s">
        <v>667</v>
      </c>
      <c r="F135" s="20" t="s">
        <v>1168</v>
      </c>
      <c r="G135" s="49">
        <f>'LCA Data'!$F$169</f>
        <v>3.8118749999999992</v>
      </c>
      <c r="H135" s="49">
        <f t="shared" si="8"/>
        <v>0</v>
      </c>
    </row>
    <row r="136" spans="1:8">
      <c r="A136" s="69" t="s">
        <v>1318</v>
      </c>
      <c r="B136" s="46" t="s">
        <v>1317</v>
      </c>
      <c r="C136" s="46">
        <v>1</v>
      </c>
      <c r="D136" s="46" t="s">
        <v>652</v>
      </c>
      <c r="E136" s="77">
        <v>1</v>
      </c>
      <c r="F136" s="46" t="s">
        <v>1277</v>
      </c>
      <c r="G136" s="49">
        <f>'LCA Data'!$F$139</f>
        <v>1.3570275000000001</v>
      </c>
      <c r="H136" s="49">
        <f t="shared" si="8"/>
        <v>1.3570275000000001</v>
      </c>
    </row>
    <row r="137" spans="1:8">
      <c r="G137" s="49"/>
      <c r="H137" s="49"/>
    </row>
    <row r="138" spans="1:8">
      <c r="C138" s="38" t="s">
        <v>1196</v>
      </c>
      <c r="E138" s="46">
        <f>SUM(E125:E136)</f>
        <v>6</v>
      </c>
      <c r="G138" s="49"/>
      <c r="H138" s="49">
        <f>SUM(H125:H136)</f>
        <v>25.743279749999999</v>
      </c>
    </row>
    <row r="139" spans="1:8">
      <c r="G139" s="49"/>
      <c r="H139" s="49"/>
    </row>
    <row r="140" spans="1:8">
      <c r="A140" s="38" t="s">
        <v>1326</v>
      </c>
      <c r="B140" s="38" t="s">
        <v>2065</v>
      </c>
      <c r="G140" s="49"/>
      <c r="H140" s="49"/>
    </row>
    <row r="141" spans="1:8">
      <c r="A141" s="46" t="s">
        <v>1207</v>
      </c>
      <c r="B141" s="46">
        <v>10</v>
      </c>
      <c r="G141" s="49"/>
      <c r="H141" s="49"/>
    </row>
    <row r="142" spans="1:8" ht="15.75" thickBot="1">
      <c r="A142" s="83" t="s">
        <v>1206</v>
      </c>
      <c r="B142" s="83" t="s">
        <v>1205</v>
      </c>
      <c r="C142" s="83" t="s">
        <v>1</v>
      </c>
      <c r="D142" s="83" t="s">
        <v>1204</v>
      </c>
      <c r="E142" s="83" t="s">
        <v>1203</v>
      </c>
      <c r="F142" s="84" t="s">
        <v>931</v>
      </c>
      <c r="G142" s="105" t="s">
        <v>1202</v>
      </c>
      <c r="H142" s="105" t="s">
        <v>8</v>
      </c>
    </row>
    <row r="143" spans="1:8" ht="15.75" thickTop="1">
      <c r="A143" s="69" t="s">
        <v>1325</v>
      </c>
      <c r="B143" s="46" t="s">
        <v>2064</v>
      </c>
      <c r="C143" s="46">
        <v>2</v>
      </c>
      <c r="D143" s="46" t="s">
        <v>652</v>
      </c>
      <c r="E143" s="46">
        <v>2</v>
      </c>
      <c r="F143" s="46" t="s">
        <v>1170</v>
      </c>
      <c r="G143" s="49">
        <f>'LCA Data'!$F$14</f>
        <v>6.0990000000000002</v>
      </c>
      <c r="H143" s="49">
        <f t="shared" ref="H143:H149" si="9">G143*E143</f>
        <v>12.198</v>
      </c>
    </row>
    <row r="144" spans="1:8">
      <c r="A144" s="69" t="s">
        <v>1200</v>
      </c>
      <c r="B144" s="46" t="s">
        <v>1199</v>
      </c>
      <c r="C144" s="46">
        <v>2.8</v>
      </c>
      <c r="D144" s="46" t="s">
        <v>652</v>
      </c>
      <c r="E144" s="46">
        <v>2.8</v>
      </c>
      <c r="F144" s="46" t="s">
        <v>1190</v>
      </c>
      <c r="G144" s="49">
        <f>'LCA Data'!$F$97</f>
        <v>0.70138499999999993</v>
      </c>
      <c r="H144" s="49">
        <f t="shared" si="9"/>
        <v>1.9638779999999996</v>
      </c>
    </row>
    <row r="145" spans="1:8">
      <c r="A145" s="69" t="s">
        <v>1227</v>
      </c>
      <c r="B145" s="46" t="s">
        <v>1001</v>
      </c>
      <c r="C145" s="46">
        <v>1.6</v>
      </c>
      <c r="D145" s="46" t="s">
        <v>652</v>
      </c>
      <c r="E145" s="46">
        <v>1.6</v>
      </c>
      <c r="F145" s="46" t="s">
        <v>1166</v>
      </c>
      <c r="G145" s="49">
        <f>'LCA Data'!$F$104</f>
        <v>2.6088472499999997</v>
      </c>
      <c r="H145" s="49">
        <f t="shared" si="9"/>
        <v>4.1741555999999997</v>
      </c>
    </row>
    <row r="146" spans="1:8">
      <c r="A146" s="69" t="s">
        <v>1324</v>
      </c>
      <c r="B146" s="46" t="s">
        <v>1323</v>
      </c>
      <c r="C146" s="46">
        <v>1.6</v>
      </c>
      <c r="D146" s="46" t="s">
        <v>652</v>
      </c>
      <c r="E146" s="46">
        <v>1.6</v>
      </c>
      <c r="F146" s="46" t="s">
        <v>1322</v>
      </c>
      <c r="G146" s="49">
        <f>'LCA Data'!$F$71</f>
        <v>0.53366250000000004</v>
      </c>
      <c r="H146" s="49">
        <f t="shared" si="9"/>
        <v>0.85386000000000006</v>
      </c>
    </row>
    <row r="147" spans="1:8">
      <c r="A147" s="69" t="s">
        <v>1321</v>
      </c>
      <c r="B147" s="46" t="s">
        <v>2062</v>
      </c>
      <c r="C147" s="46">
        <v>0.2</v>
      </c>
      <c r="D147" s="46" t="s">
        <v>652</v>
      </c>
      <c r="E147" s="46">
        <v>0.2</v>
      </c>
      <c r="F147" s="46" t="s">
        <v>1171</v>
      </c>
      <c r="G147" s="49">
        <f>'LCA Data'!$F$83</f>
        <v>2.7674212499999999</v>
      </c>
      <c r="H147" s="49">
        <f t="shared" si="9"/>
        <v>0.55348425000000001</v>
      </c>
    </row>
    <row r="148" spans="1:8">
      <c r="A148" s="69" t="s">
        <v>1320</v>
      </c>
      <c r="B148" s="46" t="s">
        <v>1319</v>
      </c>
      <c r="C148" s="46">
        <v>0.2</v>
      </c>
      <c r="D148" s="46" t="s">
        <v>652</v>
      </c>
      <c r="E148" s="46">
        <v>0.2</v>
      </c>
      <c r="F148" s="46" t="s">
        <v>1171</v>
      </c>
      <c r="G148" s="49">
        <f>'LCA Data'!$F$83</f>
        <v>2.7674212499999999</v>
      </c>
      <c r="H148" s="49">
        <f t="shared" si="9"/>
        <v>0.55348425000000001</v>
      </c>
    </row>
    <row r="149" spans="1:8">
      <c r="A149" s="69" t="s">
        <v>1318</v>
      </c>
      <c r="B149" s="46" t="s">
        <v>1317</v>
      </c>
      <c r="C149" s="46">
        <v>1</v>
      </c>
      <c r="D149" s="46" t="s">
        <v>652</v>
      </c>
      <c r="E149" s="46">
        <v>1</v>
      </c>
      <c r="F149" s="46" t="s">
        <v>1277</v>
      </c>
      <c r="G149" s="49">
        <f>'LCA Data'!$F$139</f>
        <v>1.3570275000000001</v>
      </c>
      <c r="H149" s="49">
        <f t="shared" si="9"/>
        <v>1.3570275000000001</v>
      </c>
    </row>
    <row r="150" spans="1:8">
      <c r="G150" s="49"/>
      <c r="H150" s="49"/>
    </row>
    <row r="151" spans="1:8">
      <c r="C151" s="38" t="s">
        <v>1196</v>
      </c>
      <c r="E151" s="46">
        <f>SUM(E143:E149)</f>
        <v>9.3999999999999986</v>
      </c>
      <c r="G151" s="49"/>
      <c r="H151" s="49">
        <f>SUM(H143:H149)</f>
        <v>21.653889600000003</v>
      </c>
    </row>
  </sheetData>
  <pageMargins left="0.7" right="0.7" top="0.75" bottom="0.75" header="0.3" footer="0.3"/>
  <pageSetup orientation="portrait" r:id="rId1"/>
  <ignoredErrors>
    <ignoredError sqref="G34 G36 G1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Energy Conversion</vt:lpstr>
      <vt:lpstr>LCA Data</vt:lpstr>
      <vt:lpstr>Rådhus Inventory</vt:lpstr>
      <vt:lpstr>Anneks Inventory</vt:lpstr>
      <vt:lpstr>"Traditional" Recipes</vt:lpstr>
      <vt:lpstr>"Healthy" Recipes</vt:lpstr>
    </vt:vector>
  </TitlesOfParts>
  <Manager>Prof. Peter R. Christopher</Manager>
  <Company>Worcester Polytechnic Institute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Greenhouse Gas Emissions Related to Food: A Study of Two Cafeterias in the Danish Municipality of Lyngby-Taarbæk</dc:title>
  <dc:subject>Interactive Qualifying Project</dc:subject>
  <dc:creator>Kenneth Barnett, Derek Eggiman, Jesse Sawyer</dc:creator>
  <cp:keywords>greenhouse gas, life cycle analysis, food</cp:keywords>
  <cp:lastModifiedBy>Jesse Sawyer</cp:lastModifiedBy>
  <dcterms:created xsi:type="dcterms:W3CDTF">2008-03-17T12:08:59Z</dcterms:created>
  <dcterms:modified xsi:type="dcterms:W3CDTF">2008-04-30T19:39:20Z</dcterms:modified>
</cp:coreProperties>
</file>