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ocuments\College!\MQP\"/>
    </mc:Choice>
  </mc:AlternateContent>
  <bookViews>
    <workbookView xWindow="0" yWindow="0" windowWidth="15360" windowHeight="87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6" i="1"/>
  <c r="D19" i="1"/>
  <c r="F19" i="1" s="1"/>
  <c r="H19" i="1"/>
  <c r="D20" i="1"/>
  <c r="F20" i="1" s="1"/>
  <c r="H20" i="1"/>
  <c r="D16" i="1"/>
  <c r="H16" i="1"/>
  <c r="I16" i="1"/>
  <c r="K16" i="1" s="1"/>
  <c r="L16" i="1" s="1"/>
  <c r="J16" i="1"/>
  <c r="D17" i="1"/>
  <c r="F17" i="1" s="1"/>
  <c r="H17" i="1"/>
  <c r="D18" i="1"/>
  <c r="F18" i="1"/>
  <c r="I18" i="1" s="1"/>
  <c r="H18" i="1"/>
  <c r="D13" i="1"/>
  <c r="F13" i="1"/>
  <c r="H13" i="1"/>
  <c r="I13" i="1"/>
  <c r="J13" i="1"/>
  <c r="K13" i="1"/>
  <c r="L13" i="1"/>
  <c r="D10" i="1"/>
  <c r="F10" i="1" s="1"/>
  <c r="H10" i="1"/>
  <c r="D11" i="1"/>
  <c r="F11" i="1" s="1"/>
  <c r="H11" i="1"/>
  <c r="D9" i="1"/>
  <c r="F9" i="1" s="1"/>
  <c r="H9" i="1"/>
  <c r="D12" i="1"/>
  <c r="H12" i="1"/>
  <c r="D7" i="1"/>
  <c r="F7" i="1" s="1"/>
  <c r="D8" i="1"/>
  <c r="F8" i="1" s="1"/>
  <c r="I8" i="1" s="1"/>
  <c r="D5" i="1"/>
  <c r="D6" i="1"/>
  <c r="H7" i="1"/>
  <c r="H8" i="1"/>
  <c r="F6" i="1"/>
  <c r="J6" i="1" s="1"/>
  <c r="H6" i="1"/>
  <c r="I6" i="1"/>
  <c r="K6" i="1" s="1"/>
  <c r="L6" i="1" s="1"/>
  <c r="H5" i="1"/>
  <c r="H14" i="1"/>
  <c r="H15" i="1"/>
  <c r="H21" i="1"/>
  <c r="H4" i="1"/>
  <c r="D15" i="1"/>
  <c r="F15" i="1" s="1"/>
  <c r="F5" i="1"/>
  <c r="J5" i="1" s="1"/>
  <c r="D14" i="1"/>
  <c r="F14" i="1" s="1"/>
  <c r="I14" i="1" s="1"/>
  <c r="D21" i="1"/>
  <c r="F21" i="1" s="1"/>
  <c r="I21" i="1" s="1"/>
  <c r="D4" i="1"/>
  <c r="F4" i="1" s="1"/>
  <c r="I20" i="1" l="1"/>
  <c r="J20" i="1"/>
  <c r="I19" i="1"/>
  <c r="J19" i="1"/>
  <c r="I17" i="1"/>
  <c r="J17" i="1"/>
  <c r="J18" i="1"/>
  <c r="K18" i="1" s="1"/>
  <c r="L18" i="1" s="1"/>
  <c r="J8" i="1"/>
  <c r="K8" i="1" s="1"/>
  <c r="L8" i="1" s="1"/>
  <c r="I11" i="1"/>
  <c r="J11" i="1"/>
  <c r="I10" i="1"/>
  <c r="J10" i="1"/>
  <c r="J4" i="1"/>
  <c r="I4" i="1"/>
  <c r="K4" i="1" s="1"/>
  <c r="L4" i="1" s="1"/>
  <c r="I5" i="1"/>
  <c r="K5" i="1" s="1"/>
  <c r="L5" i="1" s="1"/>
  <c r="I12" i="1"/>
  <c r="J12" i="1"/>
  <c r="I9" i="1"/>
  <c r="J9" i="1"/>
  <c r="I7" i="1"/>
  <c r="J7" i="1"/>
  <c r="J21" i="1"/>
  <c r="K21" i="1" s="1"/>
  <c r="L21" i="1" s="1"/>
  <c r="I15" i="1"/>
  <c r="J15" i="1"/>
  <c r="J14" i="1"/>
  <c r="K14" i="1" s="1"/>
  <c r="L14" i="1" s="1"/>
  <c r="K19" i="1" l="1"/>
  <c r="L19" i="1" s="1"/>
  <c r="K20" i="1"/>
  <c r="L20" i="1" s="1"/>
  <c r="K17" i="1"/>
  <c r="L17" i="1" s="1"/>
  <c r="K10" i="1"/>
  <c r="L10" i="1" s="1"/>
  <c r="K9" i="1"/>
  <c r="L9" i="1" s="1"/>
  <c r="K11" i="1"/>
  <c r="L11" i="1" s="1"/>
  <c r="K12" i="1"/>
  <c r="L12" i="1" s="1"/>
  <c r="K7" i="1"/>
  <c r="L7" i="1" s="1"/>
  <c r="K15" i="1"/>
  <c r="L15" i="1" s="1"/>
</calcChain>
</file>

<file path=xl/sharedStrings.xml><?xml version="1.0" encoding="utf-8"?>
<sst xmlns="http://schemas.openxmlformats.org/spreadsheetml/2006/main" count="11" uniqueCount="11">
  <si>
    <t>Thot</t>
  </si>
  <si>
    <t>Tregen</t>
  </si>
  <si>
    <t>Tcold</t>
  </si>
  <si>
    <t>M</t>
  </si>
  <si>
    <t>R</t>
  </si>
  <si>
    <t>Compression work per cycle</t>
  </si>
  <si>
    <t>Expansion work per cycle</t>
  </si>
  <si>
    <t>Power at 1150 RPM:</t>
  </si>
  <si>
    <t>Work (J)</t>
  </si>
  <si>
    <t>Temp Diff</t>
  </si>
  <si>
    <t>Engine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</si>
</sst>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Difference vs.</a:t>
            </a:r>
            <a:r>
              <a:rPr lang="en-US" baseline="0"/>
              <a:t> Power Produced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Power vs Temp Differential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Sheet1!$H$26:$H$37</c:f>
              <c:numCache>
                <c:formatCode>General</c:formatCode>
                <c:ptCount val="12"/>
                <c:pt idx="0">
                  <c:v>404.80000000000007</c:v>
                </c:pt>
                <c:pt idx="1">
                  <c:v>426.85</c:v>
                </c:pt>
                <c:pt idx="2">
                  <c:v>526.85</c:v>
                </c:pt>
                <c:pt idx="3">
                  <c:v>626.85</c:v>
                </c:pt>
                <c:pt idx="4">
                  <c:v>726.85</c:v>
                </c:pt>
                <c:pt idx="5">
                  <c:v>826.85</c:v>
                </c:pt>
                <c:pt idx="6">
                  <c:v>926.85</c:v>
                </c:pt>
                <c:pt idx="7">
                  <c:v>1000.0000000000001</c:v>
                </c:pt>
                <c:pt idx="8">
                  <c:v>1026.8499999999999</c:v>
                </c:pt>
                <c:pt idx="9">
                  <c:v>1126.8499999999999</c:v>
                </c:pt>
                <c:pt idx="10">
                  <c:v>1226.8499999999999</c:v>
                </c:pt>
                <c:pt idx="11">
                  <c:v>1326.85</c:v>
                </c:pt>
              </c:numCache>
            </c:numRef>
          </c:xVal>
          <c:yVal>
            <c:numRef>
              <c:f>Sheet1!$I$26:$I$37</c:f>
              <c:numCache>
                <c:formatCode>General</c:formatCode>
                <c:ptCount val="12"/>
                <c:pt idx="0">
                  <c:v>64.35551380605601</c:v>
                </c:pt>
                <c:pt idx="1">
                  <c:v>68.706772305112793</c:v>
                </c:pt>
                <c:pt idx="2">
                  <c:v>76.506359972899261</c:v>
                </c:pt>
                <c:pt idx="3">
                  <c:v>83.051685206316989</c:v>
                </c:pt>
                <c:pt idx="4">
                  <c:v>88.644818897149818</c:v>
                </c:pt>
                <c:pt idx="5">
                  <c:v>93.492723640836871</c:v>
                </c:pt>
                <c:pt idx="6">
                  <c:v>97.743364248753124</c:v>
                </c:pt>
                <c:pt idx="7">
                  <c:v>100.53864067851462</c:v>
                </c:pt>
                <c:pt idx="8">
                  <c:v>101.50612203897015</c:v>
                </c:pt>
                <c:pt idx="9">
                  <c:v>104.86406023176686</c:v>
                </c:pt>
                <c:pt idx="10">
                  <c:v>107.8816653482757</c:v>
                </c:pt>
                <c:pt idx="11">
                  <c:v>110.60993526356968</c:v>
                </c:pt>
              </c:numCache>
            </c:numRef>
          </c:yVal>
          <c:smooth val="1"/>
        </c:ser>
        <c:ser>
          <c:idx val="1"/>
          <c:order val="1"/>
          <c:tx>
            <c:v>Engine required power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Sheet1!$H$4:$H$21</c:f>
              <c:numCache>
                <c:formatCode>General</c:formatCode>
                <c:ptCount val="18"/>
                <c:pt idx="0">
                  <c:v>404.80000000000007</c:v>
                </c:pt>
                <c:pt idx="1">
                  <c:v>426.85</c:v>
                </c:pt>
                <c:pt idx="2">
                  <c:v>526.85</c:v>
                </c:pt>
                <c:pt idx="3">
                  <c:v>626.85</c:v>
                </c:pt>
                <c:pt idx="4">
                  <c:v>726.85</c:v>
                </c:pt>
                <c:pt idx="5">
                  <c:v>826.85</c:v>
                </c:pt>
                <c:pt idx="6">
                  <c:v>926.85</c:v>
                </c:pt>
                <c:pt idx="7">
                  <c:v>1000.0000000000001</c:v>
                </c:pt>
                <c:pt idx="8">
                  <c:v>1026.8499999999999</c:v>
                </c:pt>
                <c:pt idx="9">
                  <c:v>1126.8499999999999</c:v>
                </c:pt>
                <c:pt idx="10">
                  <c:v>1226.8499999999999</c:v>
                </c:pt>
                <c:pt idx="11">
                  <c:v>1326.85</c:v>
                </c:pt>
                <c:pt idx="12">
                  <c:v>1426.85</c:v>
                </c:pt>
                <c:pt idx="13">
                  <c:v>1526.85</c:v>
                </c:pt>
                <c:pt idx="14">
                  <c:v>1626.85</c:v>
                </c:pt>
                <c:pt idx="15">
                  <c:v>1726.85</c:v>
                </c:pt>
                <c:pt idx="16">
                  <c:v>1826.85</c:v>
                </c:pt>
                <c:pt idx="17">
                  <c:v>1976.85</c:v>
                </c:pt>
              </c:numCache>
            </c:numRef>
          </c:xVal>
          <c:yVal>
            <c:numRef>
              <c:f>Sheet1!$B$4:$B$16</c:f>
              <c:numCache>
                <c:formatCode>General</c:formatCode>
                <c:ptCount val="13"/>
                <c:pt idx="0">
                  <c:v>107.2</c:v>
                </c:pt>
                <c:pt idx="1">
                  <c:v>107.2</c:v>
                </c:pt>
                <c:pt idx="2">
                  <c:v>107.2</c:v>
                </c:pt>
                <c:pt idx="3">
                  <c:v>107.2</c:v>
                </c:pt>
                <c:pt idx="4">
                  <c:v>107.2</c:v>
                </c:pt>
                <c:pt idx="5">
                  <c:v>107.2</c:v>
                </c:pt>
                <c:pt idx="6">
                  <c:v>107.2</c:v>
                </c:pt>
                <c:pt idx="7">
                  <c:v>107.2</c:v>
                </c:pt>
                <c:pt idx="8">
                  <c:v>107.2</c:v>
                </c:pt>
                <c:pt idx="9">
                  <c:v>107.2</c:v>
                </c:pt>
                <c:pt idx="10">
                  <c:v>107.2</c:v>
                </c:pt>
                <c:pt idx="11">
                  <c:v>107.2</c:v>
                </c:pt>
                <c:pt idx="12">
                  <c:v>107.2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726968"/>
        <c:axId val="300725400"/>
      </c:scatterChart>
      <c:valAx>
        <c:axId val="30072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Difference</a:t>
                </a:r>
                <a:r>
                  <a:rPr lang="en-US" baseline="0"/>
                  <a:t> (K)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725400"/>
        <c:crosses val="autoZero"/>
        <c:crossBetween val="midCat"/>
        <c:majorUnit val="200"/>
      </c:valAx>
      <c:valAx>
        <c:axId val="300725400"/>
        <c:scaling>
          <c:orientation val="minMax"/>
          <c:max val="12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at 1150 RPM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726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</xdr:colOff>
      <xdr:row>24</xdr:row>
      <xdr:rowOff>137160</xdr:rowOff>
    </xdr:from>
    <xdr:to>
      <xdr:col>11</xdr:col>
      <xdr:colOff>0</xdr:colOff>
      <xdr:row>44</xdr:row>
      <xdr:rowOff>45720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3"/>
  <sheetViews>
    <sheetView tabSelected="1" topLeftCell="B19" workbookViewId="0">
      <selection activeCell="G39" sqref="G39"/>
    </sheetView>
  </sheetViews>
  <sheetFormatPr defaultRowHeight="14.4" x14ac:dyDescent="0.3"/>
  <cols>
    <col min="9" max="9" width="24.109375" bestFit="1" customWidth="1"/>
    <col min="10" max="10" width="21.77734375" bestFit="1" customWidth="1"/>
    <col min="12" max="12" width="17.77734375" bestFit="1" customWidth="1"/>
  </cols>
  <sheetData>
    <row r="3" spans="2:12" x14ac:dyDescent="0.3">
      <c r="B3" t="s">
        <v>10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9</v>
      </c>
      <c r="I3" t="s">
        <v>5</v>
      </c>
      <c r="J3" t="s">
        <v>6</v>
      </c>
      <c r="K3" t="s">
        <v>8</v>
      </c>
      <c r="L3" t="s">
        <v>7</v>
      </c>
    </row>
    <row r="4" spans="2:12" x14ac:dyDescent="0.3">
      <c r="B4">
        <v>107.2</v>
      </c>
      <c r="C4">
        <v>696.94</v>
      </c>
      <c r="D4">
        <f>AVERAGE(C4, E4)</f>
        <v>494.54</v>
      </c>
      <c r="E4">
        <v>292.14</v>
      </c>
      <c r="F4">
        <f>(0.1013/G4)*((88.5/C4)+(77.18/D4))</f>
        <v>3.4487312410489052E-3</v>
      </c>
      <c r="G4">
        <v>8.3140000000000001</v>
      </c>
      <c r="H4">
        <f>C4-E4</f>
        <v>404.80000000000007</v>
      </c>
      <c r="I4">
        <f>((G4*F4)*E4)*LN((55.06+((77.18/D4)*E4))/(143.56+((77.18/D4)*E4)))</f>
        <v>-5.2845320984642097</v>
      </c>
      <c r="J4">
        <f>((F4*G4)*C4)*LN((143.56+((77.18/D4)*C4))/(55.06+((77.18/D4)*C4)))</f>
        <v>8.6310188163791217</v>
      </c>
      <c r="K4">
        <f>SUM(I4,J4)</f>
        <v>3.346486717914912</v>
      </c>
      <c r="L4">
        <f>K4/0.052</f>
        <v>64.35551380605601</v>
      </c>
    </row>
    <row r="5" spans="2:12" x14ac:dyDescent="0.3">
      <c r="B5">
        <v>107.2</v>
      </c>
      <c r="C5">
        <v>700</v>
      </c>
      <c r="D5">
        <f t="shared" ref="D5:D10" si="0">AVERAGE(C5, E5)</f>
        <v>486.57499999999999</v>
      </c>
      <c r="E5">
        <v>273.14999999999998</v>
      </c>
      <c r="F5">
        <f>(0.1013/G4)*((88.5/C5)+(77.18/D5))</f>
        <v>3.4730948609252559E-3</v>
      </c>
      <c r="G5">
        <v>8.3140000000000001</v>
      </c>
      <c r="H5">
        <f t="shared" ref="H5:H16" si="1">C5-E5</f>
        <v>426.85</v>
      </c>
      <c r="I5">
        <f t="shared" ref="I5:I16" si="2">((G5*F5)*E5)*LN((55.06+((77.18/D5)*E5))/(143.56+((77.18/D5)*E5)))</f>
        <v>-5.06045949183149</v>
      </c>
      <c r="J5">
        <f t="shared" ref="J5:J16" si="3">((F5*G5)*C5)*LN((143.56+((77.18/D5)*C5))/(55.06+((77.18/D5)*C5)))</f>
        <v>8.6332116516973549</v>
      </c>
      <c r="K5">
        <f t="shared" ref="K5" si="4">SUM(I5,J5)</f>
        <v>3.5727521598658649</v>
      </c>
      <c r="L5">
        <f t="shared" ref="L5:L16" si="5">K5/0.052</f>
        <v>68.706772305112793</v>
      </c>
    </row>
    <row r="6" spans="2:12" x14ac:dyDescent="0.3">
      <c r="B6">
        <v>107.2</v>
      </c>
      <c r="C6">
        <v>800</v>
      </c>
      <c r="D6">
        <f t="shared" si="0"/>
        <v>536.57500000000005</v>
      </c>
      <c r="E6">
        <v>273.14999999999998</v>
      </c>
      <c r="F6">
        <f>(0.1013/G5)*((88.5/C6)+(77.18/D6))</f>
        <v>3.1004481028469861E-3</v>
      </c>
      <c r="G6">
        <v>8.3140000000000001</v>
      </c>
      <c r="H6">
        <f t="shared" ref="H6:H7" si="6">C6-E6</f>
        <v>526.85</v>
      </c>
      <c r="I6">
        <f t="shared" ref="I6:I7" si="7">((G6*F6)*E6)*LN((55.06+((77.18/D6)*E6))/(143.56+((77.18/D6)*E6)))</f>
        <v>-4.6587475957698548</v>
      </c>
      <c r="J6">
        <f t="shared" ref="J6:J7" si="8">((F6*G6)*C6)*LN((143.56+((77.18/D6)*C6))/(55.06+((77.18/D6)*C6)))</f>
        <v>8.6370783143606165</v>
      </c>
      <c r="K6">
        <f t="shared" ref="K6:K7" si="9">SUM(I6,J6)</f>
        <v>3.9783307185907617</v>
      </c>
      <c r="L6">
        <f t="shared" si="5"/>
        <v>76.506359972899261</v>
      </c>
    </row>
    <row r="7" spans="2:12" x14ac:dyDescent="0.3">
      <c r="B7">
        <v>107.2</v>
      </c>
      <c r="C7">
        <v>900</v>
      </c>
      <c r="D7">
        <f>AVERAGE(C7, E7)</f>
        <v>586.57500000000005</v>
      </c>
      <c r="E7">
        <v>273.14999999999998</v>
      </c>
      <c r="F7">
        <f>(0.1013/G6)*((88.5/C7)+(77.18/D7))</f>
        <v>2.8012935977456705E-3</v>
      </c>
      <c r="G7">
        <v>8.3140000000000001</v>
      </c>
      <c r="H7">
        <f t="shared" si="6"/>
        <v>626.85</v>
      </c>
      <c r="I7">
        <f t="shared" si="7"/>
        <v>-4.3215571196499738</v>
      </c>
      <c r="J7">
        <f t="shared" si="8"/>
        <v>8.6402447503784572</v>
      </c>
      <c r="K7">
        <f t="shared" si="9"/>
        <v>4.3186876307284834</v>
      </c>
      <c r="L7">
        <f t="shared" si="5"/>
        <v>83.051685206316989</v>
      </c>
    </row>
    <row r="8" spans="2:12" x14ac:dyDescent="0.3">
      <c r="B8">
        <v>107.2</v>
      </c>
      <c r="C8">
        <v>1000</v>
      </c>
      <c r="D8">
        <f t="shared" si="0"/>
        <v>636.57500000000005</v>
      </c>
      <c r="E8">
        <v>273.14999999999998</v>
      </c>
      <c r="F8">
        <f>(0.1013/G7)*((88.5/C8)+(77.18/D8))</f>
        <v>2.5555597897305156E-3</v>
      </c>
      <c r="G8">
        <v>8.3140000000000001</v>
      </c>
      <c r="H8">
        <f t="shared" ref="H8:H10" si="10">C8-E8</f>
        <v>726.85</v>
      </c>
      <c r="I8">
        <f t="shared" ref="I8:I10" si="11">((G8*F8)*E8)*LN((55.06+((77.18/D8)*E8))/(143.56+((77.18/D8)*E8)))</f>
        <v>-4.0333533275253002</v>
      </c>
      <c r="J8">
        <f>((F8*G8)*C8)*LN((143.56+((77.18/D8)*C8))/(55.06+((77.18/D8)*C8)))</f>
        <v>8.6428839101770905</v>
      </c>
      <c r="K8">
        <f>SUM(I8,J8)</f>
        <v>4.6095305826517903</v>
      </c>
      <c r="L8">
        <f t="shared" si="5"/>
        <v>88.644818897149818</v>
      </c>
    </row>
    <row r="9" spans="2:12" x14ac:dyDescent="0.3">
      <c r="B9">
        <v>107.2</v>
      </c>
      <c r="C9">
        <v>1100</v>
      </c>
      <c r="D9">
        <f t="shared" si="0"/>
        <v>686.57500000000005</v>
      </c>
      <c r="E9">
        <v>273.14999999999998</v>
      </c>
      <c r="F9">
        <f>(0.1013/G8)*((88.5/C9)+(77.18/D9))</f>
        <v>2.3499505561631758E-3</v>
      </c>
      <c r="G9">
        <v>8.3140000000000001</v>
      </c>
      <c r="H9">
        <f t="shared" si="10"/>
        <v>826.85</v>
      </c>
      <c r="I9">
        <f t="shared" si="11"/>
        <v>-3.783494943680028</v>
      </c>
      <c r="J9">
        <f t="shared" ref="J9:J10" si="12">((F9*G9)*C9)*LN((143.56+((77.18/D9)*C9))/(55.06+((77.18/D9)*C9)))</f>
        <v>8.6451165730035449</v>
      </c>
      <c r="K9">
        <f>SUM(I9,J9)</f>
        <v>4.8616216293235173</v>
      </c>
      <c r="L9">
        <f t="shared" si="5"/>
        <v>93.492723640836871</v>
      </c>
    </row>
    <row r="10" spans="2:12" x14ac:dyDescent="0.3">
      <c r="B10">
        <v>107.2</v>
      </c>
      <c r="C10">
        <v>1200</v>
      </c>
      <c r="D10">
        <f t="shared" si="0"/>
        <v>736.57500000000005</v>
      </c>
      <c r="E10">
        <v>273.14999999999998</v>
      </c>
      <c r="F10">
        <f>(0.1013/G9)*((88.5/C10)+(77.18/D10))</f>
        <v>2.1752849264810195E-3</v>
      </c>
      <c r="G10">
        <v>8.3140000000000001</v>
      </c>
      <c r="H10">
        <f t="shared" si="10"/>
        <v>926.85</v>
      </c>
      <c r="I10">
        <f t="shared" si="11"/>
        <v>-3.5643745349480671</v>
      </c>
      <c r="J10">
        <f t="shared" si="12"/>
        <v>8.6470294758832296</v>
      </c>
      <c r="K10">
        <f>SUM(I10,J10)</f>
        <v>5.0826549409351625</v>
      </c>
      <c r="L10">
        <f t="shared" si="5"/>
        <v>97.743364248753124</v>
      </c>
    </row>
    <row r="11" spans="2:12" x14ac:dyDescent="0.3">
      <c r="B11">
        <v>107.2</v>
      </c>
      <c r="C11">
        <v>1273.1500000000001</v>
      </c>
      <c r="D11">
        <f t="shared" ref="D11:D13" si="13">AVERAGE(C11, E11)</f>
        <v>773.15000000000009</v>
      </c>
      <c r="E11">
        <v>273.14999999999998</v>
      </c>
      <c r="F11">
        <f>(0.1013/G4)*((88.5/C11)+(77.18/D11))</f>
        <v>2.0632596825677202E-3</v>
      </c>
      <c r="G11">
        <v>8.3140000000000001</v>
      </c>
      <c r="H11">
        <f t="shared" si="1"/>
        <v>1000.0000000000001</v>
      </c>
      <c r="I11">
        <f t="shared" si="2"/>
        <v>-3.4202544130454737</v>
      </c>
      <c r="J11">
        <f t="shared" si="3"/>
        <v>8.6482637283282333</v>
      </c>
      <c r="K11">
        <f>SUM(I11,J11)</f>
        <v>5.22800931528276</v>
      </c>
      <c r="L11">
        <f t="shared" si="5"/>
        <v>100.53864067851462</v>
      </c>
    </row>
    <row r="12" spans="2:12" x14ac:dyDescent="0.3">
      <c r="B12">
        <v>107.2</v>
      </c>
      <c r="C12">
        <v>1300</v>
      </c>
      <c r="D12">
        <f>AVERAGE(C12, E12)</f>
        <v>786.57500000000005</v>
      </c>
      <c r="E12">
        <v>273.14999999999998</v>
      </c>
      <c r="F12">
        <f>(0.1013/G5)*((88.5/C12)+(77.18/D12))</f>
        <v>2.0250073017900007E-3</v>
      </c>
      <c r="G12">
        <v>8.3140000000000001</v>
      </c>
      <c r="H12">
        <f>C12-E12</f>
        <v>1026.8499999999999</v>
      </c>
      <c r="I12">
        <f>((G12*F12)*E12)*LN((55.06+((77.18/D12)*E12))/(143.56+((77.18/D12)*E12)))</f>
        <v>-3.3703680949405039</v>
      </c>
      <c r="J12">
        <f>((F12*G12)*C12)*LN((143.56+((77.18/D12)*C12))/(55.06+((77.18/D12)*C12)))</f>
        <v>8.6486864409669515</v>
      </c>
      <c r="K12">
        <f>SUM(I12,J12)</f>
        <v>5.2783183460264471</v>
      </c>
      <c r="L12">
        <f>K12/0.052</f>
        <v>101.50612203897015</v>
      </c>
    </row>
    <row r="13" spans="2:12" x14ac:dyDescent="0.3">
      <c r="B13">
        <v>107.2</v>
      </c>
      <c r="C13">
        <v>1400</v>
      </c>
      <c r="D13">
        <f t="shared" si="13"/>
        <v>836.57500000000005</v>
      </c>
      <c r="E13">
        <v>273.14999999999998</v>
      </c>
      <c r="F13">
        <f>(0.1013/G6)*((88.5/C13)+(77.18/D13))</f>
        <v>1.894305193528813E-3</v>
      </c>
      <c r="G13">
        <v>8.3140000000000001</v>
      </c>
      <c r="H13">
        <f t="shared" ref="H13" si="14">C13-E13</f>
        <v>1126.8499999999999</v>
      </c>
      <c r="I13">
        <f t="shared" ref="I13" si="15">((G13*F13)*E13)*LN((55.06+((77.18/D13)*E13))/(143.56+((77.18/D13)*E13)))</f>
        <v>-3.1972043032321964</v>
      </c>
      <c r="J13">
        <f t="shared" ref="J13" si="16">((F13*G13)*C13)*LN((143.56+((77.18/D13)*C13))/(55.06+((77.18/D13)*C13)))</f>
        <v>8.6501354352840725</v>
      </c>
      <c r="K13">
        <f>SUM(I13,J13)</f>
        <v>5.4529311320518765</v>
      </c>
      <c r="L13">
        <f t="shared" si="5"/>
        <v>104.86406023176686</v>
      </c>
    </row>
    <row r="14" spans="2:12" x14ac:dyDescent="0.3">
      <c r="B14">
        <v>107.2</v>
      </c>
      <c r="C14">
        <v>1500</v>
      </c>
      <c r="D14">
        <f>AVERAGE(C14, E14)</f>
        <v>886.57500000000005</v>
      </c>
      <c r="E14">
        <v>273.14999999999998</v>
      </c>
      <c r="F14">
        <f>(0.1013/G14)*((88.5/C14)+(77.18/D14))</f>
        <v>1.7795623791532708E-3</v>
      </c>
      <c r="G14">
        <v>8.3140000000000001</v>
      </c>
      <c r="H14">
        <f t="shared" si="1"/>
        <v>1226.8499999999999</v>
      </c>
      <c r="I14">
        <f>((G14*F14)*E14)*LN((55.06+((77.18/D14)*E14))/(143.56+((77.18/D14)*E14)))</f>
        <v>-3.0415665876401965</v>
      </c>
      <c r="J14">
        <f>((F14*G14)*C14)*LN((143.56+((77.18/D14)*C14))/(55.06+((77.18/D14)*C14)))</f>
        <v>8.651413185750533</v>
      </c>
      <c r="K14">
        <f>SUM(I14,J14)</f>
        <v>5.6098465981103365</v>
      </c>
      <c r="L14">
        <f>K14/0.052</f>
        <v>107.8816653482757</v>
      </c>
    </row>
    <row r="15" spans="2:12" x14ac:dyDescent="0.3">
      <c r="B15">
        <v>107.2</v>
      </c>
      <c r="C15">
        <v>1600</v>
      </c>
      <c r="D15">
        <f>AVERAGE(C15, E15)</f>
        <v>936.57500000000005</v>
      </c>
      <c r="E15">
        <v>273.14999999999998</v>
      </c>
      <c r="F15">
        <f>(0.1013/G15)*((88.5/C15)+(77.18/D15))</f>
        <v>1.6780068565694949E-3</v>
      </c>
      <c r="G15">
        <v>8.3140000000000001</v>
      </c>
      <c r="H15">
        <f t="shared" si="1"/>
        <v>1326.85</v>
      </c>
      <c r="I15">
        <f>((G15*F15)*E15)*LN((55.06+((77.18/D15)*E15))/(143.56+((77.18/D15)*E15)))</f>
        <v>-2.9008316440970314</v>
      </c>
      <c r="J15">
        <f>((F15*G15)*C15)*LN((143.56+((77.18/D15)*C15))/(55.06+((77.18/D15)*C15)))</f>
        <v>8.652548277802655</v>
      </c>
      <c r="K15">
        <f>SUM(I15,J15)</f>
        <v>5.7517166337056231</v>
      </c>
      <c r="L15">
        <f>K15/0.052</f>
        <v>110.60993526356968</v>
      </c>
    </row>
    <row r="16" spans="2:12" x14ac:dyDescent="0.3">
      <c r="B16">
        <v>107.2</v>
      </c>
      <c r="C16">
        <v>1700</v>
      </c>
      <c r="D16">
        <f t="shared" ref="D16" si="17">AVERAGE(C16, E16)</f>
        <v>986.57500000000005</v>
      </c>
      <c r="E16">
        <v>273.14999999999998</v>
      </c>
      <c r="F16">
        <f>(0.1013/G16)*((88.5/C16)+(77.18/D16))</f>
        <v>1.5874768144494675E-3</v>
      </c>
      <c r="G16">
        <v>8.3140000000000001</v>
      </c>
      <c r="H16">
        <f t="shared" si="1"/>
        <v>1426.85</v>
      </c>
      <c r="I16">
        <f t="shared" ref="I16" si="18">((G16*F16)*E16)*LN((55.06+((77.18/D16)*E16))/(143.56+((77.18/D16)*E16)))</f>
        <v>-2.7728916927183711</v>
      </c>
      <c r="J16">
        <f t="shared" ref="J16" si="19">((F16*G16)*C16)*LN((143.56+((77.18/D16)*C16))/(55.06+((77.18/D16)*C16)))</f>
        <v>8.6535632861858947</v>
      </c>
      <c r="K16">
        <f>SUM(I16,J16)</f>
        <v>5.8806715934675236</v>
      </c>
      <c r="L16">
        <f t="shared" si="5"/>
        <v>113.08983833591392</v>
      </c>
    </row>
    <row r="17" spans="2:12" x14ac:dyDescent="0.3">
      <c r="B17">
        <v>107.2</v>
      </c>
      <c r="C17">
        <v>1800</v>
      </c>
      <c r="D17">
        <f>AVERAGE(C17, E17)</f>
        <v>1036.575</v>
      </c>
      <c r="E17">
        <v>273.14999999999998</v>
      </c>
      <c r="F17">
        <f>(0.1013/G17)*((88.5/C17)+(77.18/D17))</f>
        <v>1.5062607118132764E-3</v>
      </c>
      <c r="G17">
        <v>8.3140000000000001</v>
      </c>
      <c r="H17">
        <f t="shared" ref="H17:H18" si="20">C17-E17</f>
        <v>1526.85</v>
      </c>
      <c r="I17">
        <f>((G17*F17)*E17)*LN((55.06+((77.18/D17)*E17))/(143.56+((77.18/D17)*E17)))</f>
        <v>-2.6560301410974212</v>
      </c>
      <c r="J17">
        <f>((F17*G17)*C17)*LN((143.56+((77.18/D17)*C17))/(55.06+((77.18/D17)*C17)))</f>
        <v>8.654476271844775</v>
      </c>
      <c r="K17">
        <f>SUM(I17,J17)</f>
        <v>5.9984461307473538</v>
      </c>
      <c r="L17">
        <f>K17/0.052</f>
        <v>115.35473328360297</v>
      </c>
    </row>
    <row r="18" spans="2:12" x14ac:dyDescent="0.3">
      <c r="B18">
        <v>107.2</v>
      </c>
      <c r="C18">
        <v>1900</v>
      </c>
      <c r="D18">
        <f>AVERAGE(C18, E18)</f>
        <v>1086.575</v>
      </c>
      <c r="E18">
        <v>273.14999999999998</v>
      </c>
      <c r="F18">
        <f>(0.1013/G18)*((88.5/C18)+(77.18/D18))</f>
        <v>1.4329853537786781E-3</v>
      </c>
      <c r="G18">
        <v>8.3140000000000001</v>
      </c>
      <c r="H18">
        <f t="shared" si="20"/>
        <v>1626.85</v>
      </c>
      <c r="I18">
        <f>((G18*F18)*E18)*LN((55.06+((77.18/D18)*E18))/(143.56+((77.18/D18)*E18)))</f>
        <v>-2.5488324502294</v>
      </c>
      <c r="J18">
        <f>((F18*G18)*C18)*LN((143.56+((77.18/D18)*C18))/(55.06+((77.18/D18)*C18)))</f>
        <v>8.6553018538561854</v>
      </c>
      <c r="K18">
        <f>SUM(I18,J18)</f>
        <v>6.1064694036267859</v>
      </c>
      <c r="L18">
        <f>K18/0.052</f>
        <v>117.43210391589973</v>
      </c>
    </row>
    <row r="19" spans="2:12" x14ac:dyDescent="0.3">
      <c r="B19">
        <v>107.2</v>
      </c>
      <c r="C19">
        <v>2000</v>
      </c>
      <c r="D19">
        <f>AVERAGE(C19, E19)</f>
        <v>1136.575</v>
      </c>
      <c r="E19">
        <v>273.14999999999998</v>
      </c>
      <c r="F19">
        <f>(0.1013/G19)*((88.5/C19)+(77.18/D19))</f>
        <v>1.3665358976511584E-3</v>
      </c>
      <c r="G19">
        <v>8.3140000000000001</v>
      </c>
      <c r="H19">
        <f t="shared" ref="H19:H20" si="21">C19-E19</f>
        <v>1726.85</v>
      </c>
      <c r="I19">
        <f>((G19*F19)*E19)*LN((55.06+((77.18/D19)*E19))/(143.56+((77.18/D19)*E19)))</f>
        <v>-2.4501208700023343</v>
      </c>
      <c r="J19">
        <f>((F19*G19)*C19)*LN((143.56+((77.18/D19)*C19))/(55.06+((77.18/D19)*C19)))</f>
        <v>8.6560519904268407</v>
      </c>
      <c r="K19">
        <f>SUM(I19,J19)</f>
        <v>6.2059311204245065</v>
      </c>
      <c r="L19">
        <f>K19/0.052</f>
        <v>119.34482923893282</v>
      </c>
    </row>
    <row r="20" spans="2:12" x14ac:dyDescent="0.3">
      <c r="B20">
        <v>107.2</v>
      </c>
      <c r="C20">
        <v>2100</v>
      </c>
      <c r="D20">
        <f>AVERAGE(C20, E20)</f>
        <v>1186.575</v>
      </c>
      <c r="E20">
        <v>273.14999999999998</v>
      </c>
      <c r="F20">
        <f>(0.1013/G20)*((88.5/C20)+(77.18/D20))</f>
        <v>1.3059976085654824E-3</v>
      </c>
      <c r="G20">
        <v>8.3140000000000001</v>
      </c>
      <c r="H20">
        <f t="shared" si="21"/>
        <v>1826.85</v>
      </c>
      <c r="I20">
        <f>((G20*F20)*E20)*LN((55.06+((77.18/D20)*E20))/(143.56+((77.18/D20)*E20)))</f>
        <v>-2.3589057624606307</v>
      </c>
      <c r="J20">
        <f>((F20*G20)*C20)*LN((143.56+((77.18/D20)*C20))/(55.06+((77.18/D20)*C20)))</f>
        <v>8.6567365568824215</v>
      </c>
      <c r="K20">
        <f>SUM(I20,J20)</f>
        <v>6.2978307944217908</v>
      </c>
      <c r="L20">
        <f>K20/0.052</f>
        <v>121.11213066195752</v>
      </c>
    </row>
    <row r="21" spans="2:12" x14ac:dyDescent="0.3">
      <c r="B21">
        <v>107.2</v>
      </c>
      <c r="C21">
        <v>2250</v>
      </c>
      <c r="D21">
        <f>AVERAGE(C21, E21)</f>
        <v>1261.575</v>
      </c>
      <c r="E21">
        <v>273.14999999999998</v>
      </c>
      <c r="F21">
        <f>(0.1013/G4)*((88.5/C21)+(77.18/D21))</f>
        <v>1.2246508359771582E-3</v>
      </c>
      <c r="G21">
        <v>8.3140000000000001</v>
      </c>
      <c r="H21">
        <f>C21-E21</f>
        <v>1976.85</v>
      </c>
      <c r="I21">
        <f>((G21*F21)*E21)*LN((55.06+((77.18/D21)*E21))/(143.56+((77.18/D21)*E21)))</f>
        <v>-2.2343391621215014</v>
      </c>
      <c r="J21">
        <f>((F21*G21)*C21)*LN((143.56+((77.18/D21)*C21))/(55.06+((77.18/D21)*C21)))</f>
        <v>8.657658089597879</v>
      </c>
      <c r="K21">
        <f>SUM(I21,J21)</f>
        <v>6.4233189274763776</v>
      </c>
      <c r="L21">
        <f>K21/0.052</f>
        <v>123.52536398993034</v>
      </c>
    </row>
    <row r="26" spans="2:12" x14ac:dyDescent="0.3">
      <c r="H26">
        <v>404.80000000000007</v>
      </c>
      <c r="I26">
        <v>64.35551380605601</v>
      </c>
    </row>
    <row r="27" spans="2:12" x14ac:dyDescent="0.3">
      <c r="H27">
        <v>426.85</v>
      </c>
      <c r="I27">
        <v>68.706772305112793</v>
      </c>
    </row>
    <row r="28" spans="2:12" x14ac:dyDescent="0.3">
      <c r="H28">
        <v>526.85</v>
      </c>
      <c r="I28">
        <v>76.506359972899261</v>
      </c>
    </row>
    <row r="29" spans="2:12" x14ac:dyDescent="0.3">
      <c r="H29">
        <v>626.85</v>
      </c>
      <c r="I29">
        <v>83.051685206316989</v>
      </c>
    </row>
    <row r="30" spans="2:12" x14ac:dyDescent="0.3">
      <c r="H30">
        <v>726.85</v>
      </c>
      <c r="I30">
        <v>88.644818897149818</v>
      </c>
    </row>
    <row r="31" spans="2:12" x14ac:dyDescent="0.3">
      <c r="H31">
        <v>826.85</v>
      </c>
      <c r="I31">
        <v>93.492723640836871</v>
      </c>
    </row>
    <row r="32" spans="2:12" x14ac:dyDescent="0.3">
      <c r="H32">
        <v>926.85</v>
      </c>
      <c r="I32">
        <v>97.743364248753124</v>
      </c>
    </row>
    <row r="33" spans="8:9" x14ac:dyDescent="0.3">
      <c r="H33">
        <v>1000.0000000000001</v>
      </c>
      <c r="I33">
        <v>100.53864067851462</v>
      </c>
    </row>
    <row r="34" spans="8:9" x14ac:dyDescent="0.3">
      <c r="H34">
        <v>1026.8499999999999</v>
      </c>
      <c r="I34">
        <v>101.50612203897015</v>
      </c>
    </row>
    <row r="35" spans="8:9" x14ac:dyDescent="0.3">
      <c r="H35">
        <v>1126.8499999999999</v>
      </c>
      <c r="I35">
        <v>104.86406023176686</v>
      </c>
    </row>
    <row r="36" spans="8:9" x14ac:dyDescent="0.3">
      <c r="H36">
        <v>1226.8499999999999</v>
      </c>
      <c r="I36">
        <v>107.8816653482757</v>
      </c>
    </row>
    <row r="37" spans="8:9" x14ac:dyDescent="0.3">
      <c r="H37">
        <v>1326.85</v>
      </c>
      <c r="I37">
        <v>110.60993526356968</v>
      </c>
    </row>
    <row r="38" spans="8:9" x14ac:dyDescent="0.3">
      <c r="H38">
        <v>1426.85</v>
      </c>
      <c r="I38">
        <v>113.08983833591392</v>
      </c>
    </row>
    <row r="39" spans="8:9" x14ac:dyDescent="0.3">
      <c r="H39">
        <v>1526.85</v>
      </c>
      <c r="I39">
        <v>115.35473328360297</v>
      </c>
    </row>
    <row r="40" spans="8:9" x14ac:dyDescent="0.3">
      <c r="H40">
        <v>1626.85</v>
      </c>
      <c r="I40">
        <v>117.43210391589973</v>
      </c>
    </row>
    <row r="41" spans="8:9" x14ac:dyDescent="0.3">
      <c r="H41">
        <v>1726.85</v>
      </c>
      <c r="I41">
        <v>119.34482923893282</v>
      </c>
    </row>
    <row r="42" spans="8:9" x14ac:dyDescent="0.3">
      <c r="H42">
        <v>1826.85</v>
      </c>
      <c r="I42">
        <v>121.11213066195752</v>
      </c>
    </row>
    <row r="43" spans="8:9" x14ac:dyDescent="0.3">
      <c r="H43">
        <v>1976.85</v>
      </c>
      <c r="I43">
        <v>123.52536398993034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2014-03-28T03:07:14Z</dcterms:created>
  <dcterms:modified xsi:type="dcterms:W3CDTF">2014-03-28T05:57:35Z</dcterms:modified>
</cp:coreProperties>
</file>