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mager Ost" sheetId="1" r:id="rId4"/>
    <sheet state="visible" name="Vesterbro" sheetId="2" r:id="rId5"/>
    <sheet state="visible" name="Week Analysis" sheetId="3" r:id="rId6"/>
    <sheet state="visible" name="Day by Day Analysis" sheetId="4" r:id="rId7"/>
  </sheets>
  <definedNames/>
  <calcPr/>
</workbook>
</file>

<file path=xl/sharedStrings.xml><?xml version="1.0" encoding="utf-8"?>
<sst xmlns="http://schemas.openxmlformats.org/spreadsheetml/2006/main" count="153" uniqueCount="29">
  <si>
    <t>Route #</t>
  </si>
  <si>
    <t>Day</t>
  </si>
  <si>
    <t>Weighted Total Per Day</t>
  </si>
  <si>
    <t>Weighted Total Per Week</t>
  </si>
  <si>
    <t>A</t>
  </si>
  <si>
    <t>Monday</t>
  </si>
  <si>
    <t>Tuesday</t>
  </si>
  <si>
    <t>Wednesday</t>
  </si>
  <si>
    <t>Thursday</t>
  </si>
  <si>
    <t>Friday</t>
  </si>
  <si>
    <t>Saturday</t>
  </si>
  <si>
    <t>B</t>
  </si>
  <si>
    <t>C</t>
  </si>
  <si>
    <t>D</t>
  </si>
  <si>
    <t>E</t>
  </si>
  <si>
    <t>Standard Deviavation</t>
  </si>
  <si>
    <t>Amager</t>
  </si>
  <si>
    <t>Vesterbro</t>
  </si>
  <si>
    <t>Overall</t>
  </si>
  <si>
    <t>Weighted Total Bins (Per Week)</t>
  </si>
  <si>
    <t>Average</t>
  </si>
  <si>
    <t>Baseline</t>
  </si>
  <si>
    <t>Max</t>
  </si>
  <si>
    <t>Amager Ost</t>
  </si>
  <si>
    <t xml:space="preserve">Day </t>
  </si>
  <si>
    <t>Average bins per day</t>
  </si>
  <si>
    <t>Standard Deviation</t>
  </si>
  <si>
    <t>Current Data</t>
  </si>
  <si>
    <t>Average Bins per day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</si>
</sst>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theme="9"/>
        <bgColor theme="9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3" fontId="1" numFmtId="0" xfId="0" applyAlignment="1" applyFill="1" applyFont="1">
      <alignment readingOrder="0"/>
    </xf>
    <xf borderId="0" fillId="3" fontId="1" numFmtId="0" xfId="0" applyFont="1"/>
    <xf borderId="0" fillId="4" fontId="1" numFmtId="0" xfId="0" applyAlignment="1" applyFill="1" applyFont="1">
      <alignment readingOrder="0"/>
    </xf>
    <xf borderId="0" fillId="4" fontId="1" numFmtId="0" xfId="0" applyFont="1"/>
    <xf borderId="0" fillId="5" fontId="1" numFmtId="0" xfId="0" applyAlignment="1" applyFill="1" applyFont="1">
      <alignment readingOrder="0"/>
    </xf>
    <xf borderId="0" fillId="5" fontId="1" numFmtId="0" xfId="0" applyFont="1"/>
    <xf borderId="0" fillId="6" fontId="1" numFmtId="0" xfId="0" applyAlignment="1" applyFill="1" applyFont="1">
      <alignment readingOrder="0"/>
    </xf>
    <xf borderId="0" fillId="6" fontId="1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2" xfId="0" applyFont="1" applyNumberFormat="1"/>
    <xf borderId="0" fillId="0" fontId="1" numFmtId="0" xfId="0" applyFont="1"/>
    <xf borderId="0" fillId="0" fontId="1" numFmtId="2" xfId="0" applyAlignment="1" applyFont="1" applyNumberFormat="1">
      <alignment readingOrder="0"/>
    </xf>
    <xf borderId="0" fillId="0" fontId="1" numFmtId="2" xfId="0" applyAlignment="1" applyFont="1" applyNumberForma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CC0000"/>
                </a:solidFill>
                <a:latin typeface="+mn-lt"/>
              </a:defRPr>
            </a:pPr>
            <a:r>
              <a:t>Weighted Total Bins (Per Week) for Recommended Groupings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'Week Analysis'!$B$15</c:f>
            </c:strRef>
          </c:tx>
          <c:spPr>
            <a:solidFill>
              <a:srgbClr val="CC0000"/>
            </a:solidFill>
          </c:spPr>
          <c:cat>
            <c:strRef>
              <c:f>'Week Analysis'!$A$16:$A$25</c:f>
            </c:strRef>
          </c:cat>
          <c:val>
            <c:numRef>
              <c:f>'Week Analysis'!$B$16:$B$25</c:f>
            </c:numRef>
          </c:val>
        </c:ser>
        <c:axId val="1728924083"/>
        <c:axId val="2082890077"/>
      </c:barChart>
      <c:lineChart>
        <c:ser>
          <c:idx val="1"/>
          <c:order val="1"/>
          <c:tx>
            <c:strRef>
              <c:f>'Week Analysis'!$C$15</c:f>
            </c:strRef>
          </c:tx>
          <c:spPr>
            <a:ln cmpd="sng" w="19050">
              <a:solidFill>
                <a:srgbClr val="666666"/>
              </a:solidFill>
              <a:prstDash val="dash"/>
            </a:ln>
          </c:spPr>
          <c:marker>
            <c:symbol val="none"/>
          </c:marker>
          <c:cat>
            <c:strRef>
              <c:f>'Week Analysis'!$A$16:$A$25</c:f>
            </c:strRef>
          </c:cat>
          <c:val>
            <c:numRef>
              <c:f>'Week Analysis'!$C$16:$C$25</c:f>
            </c:numRef>
          </c:val>
          <c:smooth val="0"/>
        </c:ser>
        <c:ser>
          <c:idx val="2"/>
          <c:order val="2"/>
          <c:tx>
            <c:strRef>
              <c:f>'Week Analysis'!$D$15</c:f>
            </c:strRef>
          </c:tx>
          <c:marker>
            <c:symbol val="none"/>
          </c:marker>
          <c:cat>
            <c:strRef>
              <c:f>'Week Analysis'!$A$16:$A$25</c:f>
            </c:strRef>
          </c:cat>
          <c:val>
            <c:numRef>
              <c:f>'Week Analysis'!$D$16:$D$25</c:f>
            </c:numRef>
          </c:val>
          <c:smooth val="0"/>
        </c:ser>
        <c:ser>
          <c:idx val="3"/>
          <c:order val="3"/>
          <c:tx>
            <c:strRef>
              <c:f>'Week Analysis'!$E$15</c:f>
            </c:strRef>
          </c:tx>
          <c:spPr>
            <a:ln cmpd="sng" w="19050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'Week Analysis'!$A$16:$A$25</c:f>
            </c:strRef>
          </c:cat>
          <c:val>
            <c:numRef>
              <c:f>'Week Analysis'!$E$16:$E$25</c:f>
            </c:numRef>
          </c:val>
          <c:smooth val="0"/>
        </c:ser>
        <c:axId val="1728924083"/>
        <c:axId val="2082890077"/>
      </c:lineChart>
      <c:catAx>
        <c:axId val="17289240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980000"/>
                    </a:solidFill>
                    <a:latin typeface="+mn-lt"/>
                  </a:defRPr>
                </a:pPr>
                <a:r>
                  <a:t>Route #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82890077"/>
      </c:catAx>
      <c:valAx>
        <c:axId val="2082890077"/>
        <c:scaling>
          <c:orientation val="minMax"/>
          <c:max val="26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980000"/>
                    </a:solidFill>
                    <a:latin typeface="+mn-lt"/>
                  </a:defRPr>
                </a:pPr>
                <a:r>
                  <a:t>Weighted Bin Total (Per Week)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8924083"/>
      </c:valAx>
    </c:plotArea>
    <c:legend>
      <c:legendPos val="b"/>
      <c:overlay val="0"/>
      <c:txPr>
        <a:bodyPr/>
        <a:lstStyle/>
        <a:p>
          <a:pPr lvl="0">
            <a:defRPr b="0" sz="140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990000"/>
                </a:solidFill>
                <a:latin typeface="+mn-lt"/>
              </a:defRPr>
            </a:pPr>
            <a:r>
              <a:t>Average Bins Collected Each Day (Recommended Routes)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'Day by Day Analysis'!$F$2</c:f>
            </c:strRef>
          </c:tx>
          <c:spPr>
            <a:solidFill>
              <a:srgbClr val="CC0000"/>
            </a:solidFill>
          </c:spPr>
          <c:cat>
            <c:strRef>
              <c:f>'Day by Day Analysis'!$A$3:$A$7</c:f>
            </c:strRef>
          </c:cat>
          <c:val>
            <c:numRef>
              <c:f>'Day by Day Analysis'!$F$3:$F$7</c:f>
            </c:numRef>
          </c:val>
        </c:ser>
        <c:axId val="2003008381"/>
        <c:axId val="1919292539"/>
      </c:barChart>
      <c:catAx>
        <c:axId val="20030083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990000"/>
                    </a:solidFill>
                    <a:latin typeface="+mn-lt"/>
                  </a:defRPr>
                </a:pPr>
                <a:r>
                  <a:t>Day 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9292539"/>
      </c:catAx>
      <c:valAx>
        <c:axId val="1919292539"/>
        <c:scaling>
          <c:orientation val="minMax"/>
          <c:max val="6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990000"/>
                    </a:solidFill>
                    <a:latin typeface="+mn-lt"/>
                  </a:defRPr>
                </a:pPr>
                <a:r>
                  <a:t>Average Bins Collected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030083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514350</xdr:colOff>
      <xdr:row>8</xdr:row>
      <xdr:rowOff>161925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838200</xdr:colOff>
      <xdr:row>2</xdr:row>
      <xdr:rowOff>171450</xdr:rowOff>
    </xdr:from>
    <xdr:ext cx="5991225" cy="37052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7.71"/>
    <col customWidth="1" min="2" max="2" width="10.86"/>
    <col customWidth="1" min="3" max="4" width="22.0"/>
  </cols>
  <sheetData>
    <row r="2">
      <c r="A2" s="1" t="s">
        <v>0</v>
      </c>
      <c r="B2" s="1" t="s">
        <v>1</v>
      </c>
      <c r="C2" s="1" t="s">
        <v>2</v>
      </c>
      <c r="D2" s="1" t="s">
        <v>3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>
      <c r="A3" s="1">
        <v>1.0</v>
      </c>
      <c r="B3" s="1" t="s">
        <v>5</v>
      </c>
      <c r="C3" s="1">
        <v>471.78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>
      <c r="A4" s="1">
        <v>1.0</v>
      </c>
      <c r="B4" s="1" t="s">
        <v>6</v>
      </c>
      <c r="C4" s="1">
        <v>463.55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>
      <c r="A5" s="1">
        <v>1.0</v>
      </c>
      <c r="B5" s="1" t="s">
        <v>7</v>
      </c>
      <c r="C5" s="1">
        <v>443.22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>
      <c r="A6" s="1">
        <v>1.0</v>
      </c>
      <c r="B6" s="1" t="s">
        <v>8</v>
      </c>
      <c r="C6" s="1">
        <v>446.83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>
      <c r="A7" s="1">
        <v>1.0</v>
      </c>
      <c r="B7" s="1" t="s">
        <v>9</v>
      </c>
      <c r="C7" s="1">
        <v>420.23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>
      <c r="A8" s="2"/>
      <c r="B8" s="2"/>
      <c r="C8" s="2"/>
      <c r="D8" s="1">
        <v>2245.81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10">
      <c r="A10" s="3">
        <v>2.0</v>
      </c>
      <c r="B10" s="3" t="s">
        <v>5</v>
      </c>
      <c r="C10" s="3">
        <v>505.33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>
      <c r="A11" s="3">
        <v>2.0</v>
      </c>
      <c r="B11" s="3" t="s">
        <v>6</v>
      </c>
      <c r="C11" s="3">
        <v>435.61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>
      <c r="A12" s="3">
        <v>2.0</v>
      </c>
      <c r="B12" s="3" t="s">
        <v>7</v>
      </c>
      <c r="C12" s="3">
        <v>456.81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>
      <c r="A13" s="3">
        <v>2.0</v>
      </c>
      <c r="B13" s="3" t="s">
        <v>8</v>
      </c>
      <c r="C13" s="3">
        <v>470.55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>
      <c r="A14" s="3">
        <v>2.0</v>
      </c>
      <c r="B14" s="3" t="s">
        <v>9</v>
      </c>
      <c r="C14" s="3">
        <v>468.78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>
      <c r="A15" s="4"/>
      <c r="B15" s="4"/>
      <c r="C15" s="4"/>
      <c r="D15" s="3">
        <v>2337.08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7">
      <c r="A17" s="5">
        <v>3.0</v>
      </c>
      <c r="B17" s="5" t="s">
        <v>5</v>
      </c>
      <c r="C17" s="5">
        <v>514.4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>
      <c r="A18" s="5">
        <v>3.0</v>
      </c>
      <c r="B18" s="5" t="s">
        <v>6</v>
      </c>
      <c r="C18" s="5">
        <v>448.85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>
      <c r="A19" s="5">
        <v>3.0</v>
      </c>
      <c r="B19" s="5" t="s">
        <v>7</v>
      </c>
      <c r="C19" s="5">
        <v>447.03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>
      <c r="A20" s="5">
        <v>3.0</v>
      </c>
      <c r="B20" s="5" t="s">
        <v>8</v>
      </c>
      <c r="C20" s="5">
        <v>443.31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>
      <c r="A21" s="5">
        <v>3.0</v>
      </c>
      <c r="B21" s="5" t="s">
        <v>9</v>
      </c>
      <c r="C21" s="5">
        <v>460.11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>
      <c r="A22" s="6"/>
      <c r="B22" s="6"/>
      <c r="C22" s="6"/>
      <c r="D22" s="5">
        <v>2313.7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4">
      <c r="A24" s="7">
        <v>4.0</v>
      </c>
      <c r="B24" s="7" t="s">
        <v>5</v>
      </c>
      <c r="C24" s="7">
        <v>491.93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>
      <c r="A25" s="7">
        <v>4.0</v>
      </c>
      <c r="B25" s="7" t="s">
        <v>6</v>
      </c>
      <c r="C25" s="7">
        <v>449.9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>
      <c r="A26" s="7">
        <v>4.0</v>
      </c>
      <c r="B26" s="7" t="s">
        <v>7</v>
      </c>
      <c r="C26" s="7">
        <v>461.21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>
      <c r="A27" s="7">
        <v>4.0</v>
      </c>
      <c r="B27" s="7" t="s">
        <v>8</v>
      </c>
      <c r="C27" s="7">
        <v>471.29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>
      <c r="A28" s="7">
        <v>4.0</v>
      </c>
      <c r="B28" s="7" t="s">
        <v>9</v>
      </c>
      <c r="C28" s="7">
        <v>419.14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>
      <c r="A29" s="8"/>
      <c r="B29" s="8"/>
      <c r="C29" s="8"/>
      <c r="D29" s="7">
        <v>2293.47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1">
      <c r="A31" s="9">
        <v>5.0</v>
      </c>
      <c r="B31" s="9" t="s">
        <v>5</v>
      </c>
      <c r="C31" s="9">
        <v>498.05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>
      <c r="A32" s="9">
        <v>5.0</v>
      </c>
      <c r="B32" s="9" t="s">
        <v>6</v>
      </c>
      <c r="C32" s="9">
        <v>371.44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>
      <c r="A33" s="9">
        <v>5.0</v>
      </c>
      <c r="B33" s="9" t="s">
        <v>7</v>
      </c>
      <c r="C33" s="9">
        <v>395.51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>
      <c r="A34" s="9">
        <v>5.0</v>
      </c>
      <c r="B34" s="9" t="s">
        <v>8</v>
      </c>
      <c r="C34" s="9">
        <v>354.41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>
      <c r="A35" s="9">
        <v>5.0</v>
      </c>
      <c r="B35" s="9" t="s">
        <v>9</v>
      </c>
      <c r="C35" s="9">
        <v>499.92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>
      <c r="A36" s="10"/>
      <c r="B36" s="10"/>
      <c r="C36" s="10"/>
      <c r="D36" s="9">
        <v>2119.33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7.71"/>
    <col customWidth="1" min="2" max="2" width="10.86"/>
    <col customWidth="1" min="3" max="4" width="22.0"/>
  </cols>
  <sheetData>
    <row r="2">
      <c r="A2" s="1" t="s">
        <v>0</v>
      </c>
      <c r="B2" s="1" t="s">
        <v>1</v>
      </c>
      <c r="C2" s="1" t="s">
        <v>2</v>
      </c>
      <c r="D2" s="1" t="s">
        <v>3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>
      <c r="A3" s="1" t="s">
        <v>4</v>
      </c>
      <c r="B3" s="1" t="s">
        <v>5</v>
      </c>
      <c r="C3" s="1">
        <v>528.34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>
      <c r="A4" s="1" t="s">
        <v>4</v>
      </c>
      <c r="B4" s="1" t="s">
        <v>6</v>
      </c>
      <c r="C4" s="1">
        <v>388.74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>
      <c r="A5" s="1" t="s">
        <v>4</v>
      </c>
      <c r="B5" s="1" t="s">
        <v>7</v>
      </c>
      <c r="C5" s="1">
        <v>394.99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>
      <c r="A6" s="1" t="s">
        <v>4</v>
      </c>
      <c r="B6" s="1" t="s">
        <v>8</v>
      </c>
      <c r="C6" s="1">
        <v>348.3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>
      <c r="A7" s="1" t="s">
        <v>4</v>
      </c>
      <c r="B7" s="1" t="s">
        <v>9</v>
      </c>
      <c r="C7" s="1">
        <v>463.46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>
      <c r="A8" s="1" t="s">
        <v>4</v>
      </c>
      <c r="B8" s="1" t="s">
        <v>10</v>
      </c>
      <c r="C8" s="1">
        <v>0.0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>
      <c r="A9" s="1"/>
      <c r="B9" s="2"/>
      <c r="C9" s="2"/>
      <c r="D9" s="1">
        <v>2123.83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1">
      <c r="A11" s="3" t="s">
        <v>11</v>
      </c>
      <c r="B11" s="3" t="s">
        <v>5</v>
      </c>
      <c r="C11" s="3">
        <v>531.98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>
      <c r="A12" s="3" t="s">
        <v>11</v>
      </c>
      <c r="B12" s="3" t="s">
        <v>6</v>
      </c>
      <c r="C12" s="3">
        <v>508.5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>
      <c r="A13" s="3" t="s">
        <v>11</v>
      </c>
      <c r="B13" s="3" t="s">
        <v>7</v>
      </c>
      <c r="C13" s="3">
        <v>281.84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>
      <c r="A14" s="3" t="s">
        <v>11</v>
      </c>
      <c r="B14" s="3" t="s">
        <v>8</v>
      </c>
      <c r="C14" s="3">
        <v>416.78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>
      <c r="A15" s="3" t="s">
        <v>11</v>
      </c>
      <c r="B15" s="3" t="s">
        <v>9</v>
      </c>
      <c r="C15" s="3">
        <v>501.64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>
      <c r="A16" s="3" t="s">
        <v>11</v>
      </c>
      <c r="B16" s="3" t="s">
        <v>10</v>
      </c>
      <c r="C16" s="3">
        <v>10.66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>
      <c r="A17" s="3"/>
      <c r="B17" s="4"/>
      <c r="C17" s="4"/>
      <c r="D17" s="3">
        <v>2251.4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9">
      <c r="A19" s="5" t="s">
        <v>12</v>
      </c>
      <c r="B19" s="5" t="s">
        <v>5</v>
      </c>
      <c r="C19" s="5">
        <v>553.99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>
      <c r="A20" s="5" t="s">
        <v>12</v>
      </c>
      <c r="B20" s="5" t="s">
        <v>6</v>
      </c>
      <c r="C20" s="5">
        <v>376.46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>
      <c r="A21" s="5" t="s">
        <v>12</v>
      </c>
      <c r="B21" s="5" t="s">
        <v>7</v>
      </c>
      <c r="C21" s="5">
        <v>404.99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>
      <c r="A22" s="5" t="s">
        <v>12</v>
      </c>
      <c r="B22" s="5" t="s">
        <v>8</v>
      </c>
      <c r="C22" s="5">
        <v>416.66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>
      <c r="A23" s="5" t="s">
        <v>12</v>
      </c>
      <c r="B23" s="5" t="s">
        <v>9</v>
      </c>
      <c r="C23" s="5">
        <v>484.41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>
      <c r="A24" s="5" t="s">
        <v>12</v>
      </c>
      <c r="B24" s="5" t="s">
        <v>10</v>
      </c>
      <c r="C24" s="5">
        <v>23.42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>
      <c r="A25" s="5"/>
      <c r="B25" s="6"/>
      <c r="C25" s="6"/>
      <c r="D25" s="5">
        <v>2259.93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7">
      <c r="A27" s="7" t="s">
        <v>13</v>
      </c>
      <c r="B27" s="7" t="s">
        <v>5</v>
      </c>
      <c r="C27" s="7">
        <v>536.25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>
      <c r="A28" s="7" t="s">
        <v>13</v>
      </c>
      <c r="B28" s="7" t="s">
        <v>6</v>
      </c>
      <c r="C28" s="7">
        <v>565.9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>
      <c r="A29" s="7" t="s">
        <v>13</v>
      </c>
      <c r="B29" s="7" t="s">
        <v>7</v>
      </c>
      <c r="C29" s="7">
        <v>199.24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>
      <c r="A30" s="7" t="s">
        <v>13</v>
      </c>
      <c r="B30" s="7" t="s">
        <v>8</v>
      </c>
      <c r="C30" s="7">
        <v>403.17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>
      <c r="A31" s="7" t="s">
        <v>13</v>
      </c>
      <c r="B31" s="7" t="s">
        <v>9</v>
      </c>
      <c r="C31" s="7">
        <v>482.91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>
      <c r="A32" s="7" t="s">
        <v>13</v>
      </c>
      <c r="B32" s="7" t="s">
        <v>10</v>
      </c>
      <c r="C32" s="7">
        <v>52.44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>
      <c r="A33" s="7"/>
      <c r="B33" s="8"/>
      <c r="C33" s="8"/>
      <c r="D33" s="7">
        <v>2239.91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5">
      <c r="A35" s="9" t="s">
        <v>14</v>
      </c>
      <c r="B35" s="9" t="s">
        <v>5</v>
      </c>
      <c r="C35" s="9">
        <v>559.07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>
      <c r="A36" s="9" t="s">
        <v>14</v>
      </c>
      <c r="B36" s="9" t="s">
        <v>6</v>
      </c>
      <c r="C36" s="9">
        <v>400.42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>
      <c r="A37" s="9" t="s">
        <v>14</v>
      </c>
      <c r="B37" s="9" t="s">
        <v>7</v>
      </c>
      <c r="C37" s="9">
        <v>341.91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>
      <c r="A38" s="9" t="s">
        <v>14</v>
      </c>
      <c r="B38" s="9" t="s">
        <v>8</v>
      </c>
      <c r="C38" s="9">
        <v>354.91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>
      <c r="A39" s="9" t="s">
        <v>14</v>
      </c>
      <c r="B39" s="9" t="s">
        <v>9</v>
      </c>
      <c r="C39" s="9">
        <v>498.43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>
      <c r="A40" s="9" t="s">
        <v>14</v>
      </c>
      <c r="B40" s="9" t="s">
        <v>10</v>
      </c>
      <c r="C40" s="9">
        <v>29.32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>
      <c r="A41" s="9"/>
      <c r="B41" s="10"/>
      <c r="C41" s="10"/>
      <c r="D41" s="9">
        <v>2184.06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2.0"/>
  </cols>
  <sheetData>
    <row r="1">
      <c r="F1" s="11" t="s">
        <v>15</v>
      </c>
      <c r="G1" s="11" t="s">
        <v>16</v>
      </c>
      <c r="H1" s="11" t="s">
        <v>17</v>
      </c>
      <c r="I1" s="11" t="s">
        <v>18</v>
      </c>
    </row>
    <row r="2">
      <c r="A2" s="12" t="s">
        <v>0</v>
      </c>
      <c r="B2" s="13" t="s">
        <v>19</v>
      </c>
      <c r="C2" s="12" t="s">
        <v>20</v>
      </c>
      <c r="D2" s="12" t="s">
        <v>21</v>
      </c>
      <c r="E2" s="12" t="s">
        <v>22</v>
      </c>
      <c r="G2" s="14">
        <f>STDEV(B3:B7)</f>
        <v>86.48269752</v>
      </c>
      <c r="H2" s="14">
        <f>stdev(B9:B13)</f>
        <v>57.40874088</v>
      </c>
      <c r="I2" s="15">
        <f>stdev(B2:B7,B9:B13)</f>
        <v>74.05935214</v>
      </c>
    </row>
    <row r="3">
      <c r="A3" s="11">
        <v>1.0</v>
      </c>
      <c r="B3" s="16">
        <f>'Amager Ost'!D8</f>
        <v>2245.81</v>
      </c>
      <c r="C3" s="14">
        <f t="shared" ref="C3:C7" si="1">AVERAGE($B$3:$B$7)</f>
        <v>2261.878</v>
      </c>
      <c r="D3" s="11">
        <v>1800.0</v>
      </c>
      <c r="E3" s="11">
        <v>2500.0</v>
      </c>
    </row>
    <row r="4">
      <c r="A4" s="11">
        <v>2.0</v>
      </c>
      <c r="B4" s="14">
        <f>'Amager Ost'!D15</f>
        <v>2337.08</v>
      </c>
      <c r="C4" s="14">
        <f t="shared" si="1"/>
        <v>2261.878</v>
      </c>
      <c r="D4" s="11">
        <v>1800.0</v>
      </c>
      <c r="E4" s="11">
        <v>2500.0</v>
      </c>
    </row>
    <row r="5">
      <c r="A5" s="11">
        <v>3.0</v>
      </c>
      <c r="B5" s="14">
        <f>'Amager Ost'!D22</f>
        <v>2313.7</v>
      </c>
      <c r="C5" s="14">
        <f t="shared" si="1"/>
        <v>2261.878</v>
      </c>
      <c r="D5" s="11">
        <v>1800.0</v>
      </c>
      <c r="E5" s="11">
        <v>2500.0</v>
      </c>
    </row>
    <row r="6">
      <c r="A6" s="11">
        <v>4.0</v>
      </c>
      <c r="B6" s="14">
        <f>'Amager Ost'!D29</f>
        <v>2293.47</v>
      </c>
      <c r="C6" s="14">
        <f t="shared" si="1"/>
        <v>2261.878</v>
      </c>
      <c r="D6" s="11">
        <v>1800.0</v>
      </c>
      <c r="E6" s="11">
        <v>2500.0</v>
      </c>
    </row>
    <row r="7">
      <c r="A7" s="11">
        <v>5.0</v>
      </c>
      <c r="B7" s="14">
        <f>'Amager Ost'!D36</f>
        <v>2119.33</v>
      </c>
      <c r="C7" s="14">
        <f t="shared" si="1"/>
        <v>2261.878</v>
      </c>
      <c r="D7" s="11">
        <v>1800.0</v>
      </c>
      <c r="E7" s="11">
        <v>2500.0</v>
      </c>
    </row>
    <row r="8">
      <c r="B8" s="14"/>
      <c r="C8" s="14"/>
    </row>
    <row r="9">
      <c r="A9" s="11" t="s">
        <v>4</v>
      </c>
      <c r="B9" s="14">
        <f>Vesterbro!D9</f>
        <v>2123.83</v>
      </c>
      <c r="C9" s="14">
        <f t="shared" ref="C9:C13" si="2">Average($B$9:$B$13)</f>
        <v>2211.826</v>
      </c>
      <c r="D9" s="11">
        <v>1800.0</v>
      </c>
      <c r="E9" s="11">
        <v>2500.0</v>
      </c>
    </row>
    <row r="10">
      <c r="A10" s="11" t="s">
        <v>11</v>
      </c>
      <c r="B10" s="14">
        <f>Vesterbro!D17</f>
        <v>2251.4</v>
      </c>
      <c r="C10" s="14">
        <f t="shared" si="2"/>
        <v>2211.826</v>
      </c>
      <c r="D10" s="11">
        <v>1800.0</v>
      </c>
      <c r="E10" s="11">
        <v>2500.0</v>
      </c>
    </row>
    <row r="11">
      <c r="A11" s="11" t="s">
        <v>12</v>
      </c>
      <c r="B11" s="14">
        <f>Vesterbro!D25</f>
        <v>2259.93</v>
      </c>
      <c r="C11" s="14">
        <f t="shared" si="2"/>
        <v>2211.826</v>
      </c>
      <c r="D11" s="11">
        <v>1800.0</v>
      </c>
      <c r="E11" s="11">
        <v>2500.0</v>
      </c>
    </row>
    <row r="12">
      <c r="A12" s="11" t="s">
        <v>13</v>
      </c>
      <c r="B12" s="14">
        <f>Vesterbro!D33</f>
        <v>2239.91</v>
      </c>
      <c r="C12" s="14">
        <f t="shared" si="2"/>
        <v>2211.826</v>
      </c>
      <c r="D12" s="11">
        <v>1800.0</v>
      </c>
      <c r="E12" s="11">
        <v>2500.0</v>
      </c>
    </row>
    <row r="13">
      <c r="A13" s="11" t="s">
        <v>14</v>
      </c>
      <c r="B13" s="14">
        <f>Vesterbro!D41</f>
        <v>2184.06</v>
      </c>
      <c r="C13" s="14">
        <f t="shared" si="2"/>
        <v>2211.826</v>
      </c>
      <c r="D13" s="11">
        <v>1800.0</v>
      </c>
      <c r="E13" s="11">
        <v>2500.0</v>
      </c>
    </row>
    <row r="15">
      <c r="A15" s="11"/>
      <c r="B15" s="13" t="s">
        <v>19</v>
      </c>
      <c r="C15" s="12" t="s">
        <v>20</v>
      </c>
      <c r="D15" s="12" t="s">
        <v>21</v>
      </c>
      <c r="E15" s="12" t="s">
        <v>22</v>
      </c>
    </row>
    <row r="16">
      <c r="A16" s="11">
        <v>5.0</v>
      </c>
      <c r="B16" s="14">
        <v>2119.33</v>
      </c>
      <c r="C16" s="14">
        <f t="shared" ref="C16:C25" si="3">average($B$16:$B$25)</f>
        <v>2236.852</v>
      </c>
      <c r="D16" s="15">
        <v>1800.0</v>
      </c>
      <c r="E16" s="15">
        <v>2500.0</v>
      </c>
    </row>
    <row r="17">
      <c r="A17" s="11" t="s">
        <v>4</v>
      </c>
      <c r="B17" s="14">
        <v>2123.83</v>
      </c>
      <c r="C17" s="14">
        <f t="shared" si="3"/>
        <v>2236.852</v>
      </c>
      <c r="D17" s="15">
        <v>1800.0</v>
      </c>
      <c r="E17" s="15">
        <v>2500.0</v>
      </c>
    </row>
    <row r="18">
      <c r="A18" s="11" t="s">
        <v>14</v>
      </c>
      <c r="B18" s="14">
        <v>2184.06</v>
      </c>
      <c r="C18" s="14">
        <f t="shared" si="3"/>
        <v>2236.852</v>
      </c>
      <c r="D18" s="15">
        <v>1800.0</v>
      </c>
      <c r="E18" s="15">
        <v>2500.0</v>
      </c>
    </row>
    <row r="19">
      <c r="A19" s="11" t="s">
        <v>13</v>
      </c>
      <c r="B19" s="14">
        <v>2239.91</v>
      </c>
      <c r="C19" s="14">
        <f t="shared" si="3"/>
        <v>2236.852</v>
      </c>
      <c r="D19" s="15">
        <v>1800.0</v>
      </c>
      <c r="E19" s="15">
        <v>2500.0</v>
      </c>
    </row>
    <row r="20">
      <c r="A20" s="11">
        <v>1.0</v>
      </c>
      <c r="B20" s="16">
        <v>2245.81</v>
      </c>
      <c r="C20" s="14">
        <f t="shared" si="3"/>
        <v>2236.852</v>
      </c>
      <c r="D20" s="15">
        <v>1800.0</v>
      </c>
      <c r="E20" s="15">
        <v>2500.0</v>
      </c>
    </row>
    <row r="21">
      <c r="A21" s="11" t="s">
        <v>11</v>
      </c>
      <c r="B21" s="14">
        <v>2251.4</v>
      </c>
      <c r="C21" s="14">
        <f t="shared" si="3"/>
        <v>2236.852</v>
      </c>
      <c r="D21" s="15">
        <v>1800.0</v>
      </c>
      <c r="E21" s="15">
        <v>2500.0</v>
      </c>
    </row>
    <row r="22">
      <c r="A22" s="11" t="s">
        <v>12</v>
      </c>
      <c r="B22" s="14">
        <v>2259.93</v>
      </c>
      <c r="C22" s="14">
        <f t="shared" si="3"/>
        <v>2236.852</v>
      </c>
      <c r="D22" s="15">
        <v>1800.0</v>
      </c>
      <c r="E22" s="15">
        <v>2500.0</v>
      </c>
    </row>
    <row r="23">
      <c r="A23" s="11">
        <v>4.0</v>
      </c>
      <c r="B23" s="14">
        <v>2293.47</v>
      </c>
      <c r="C23" s="14">
        <f t="shared" si="3"/>
        <v>2236.852</v>
      </c>
      <c r="D23" s="15">
        <v>1800.0</v>
      </c>
      <c r="E23" s="15">
        <v>2500.0</v>
      </c>
    </row>
    <row r="24">
      <c r="A24" s="11">
        <v>3.0</v>
      </c>
      <c r="B24" s="14">
        <v>2313.7</v>
      </c>
      <c r="C24" s="14">
        <f t="shared" si="3"/>
        <v>2236.852</v>
      </c>
      <c r="D24" s="15">
        <v>1800.0</v>
      </c>
      <c r="E24" s="15">
        <v>2500.0</v>
      </c>
    </row>
    <row r="25">
      <c r="A25" s="11">
        <v>2.0</v>
      </c>
      <c r="B25" s="14">
        <v>2337.08</v>
      </c>
      <c r="C25" s="14">
        <f t="shared" si="3"/>
        <v>2236.852</v>
      </c>
      <c r="D25" s="15">
        <v>1800.0</v>
      </c>
      <c r="E25" s="15">
        <v>2500.0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8.71"/>
    <col customWidth="1" min="3" max="3" width="17.0"/>
    <col customWidth="1" min="6" max="6" width="18.71"/>
    <col customWidth="1" min="7" max="7" width="17.0"/>
  </cols>
  <sheetData>
    <row r="1">
      <c r="A1" s="11" t="s">
        <v>23</v>
      </c>
      <c r="B1" s="11"/>
      <c r="C1" s="11"/>
      <c r="E1" s="11" t="s">
        <v>18</v>
      </c>
    </row>
    <row r="2">
      <c r="A2" s="11" t="s">
        <v>24</v>
      </c>
      <c r="B2" s="11" t="s">
        <v>25</v>
      </c>
      <c r="C2" s="11" t="s">
        <v>26</v>
      </c>
      <c r="E2" s="11" t="s">
        <v>24</v>
      </c>
      <c r="F2" s="11" t="s">
        <v>25</v>
      </c>
      <c r="G2" s="11" t="s">
        <v>26</v>
      </c>
    </row>
    <row r="3">
      <c r="A3" s="11" t="s">
        <v>5</v>
      </c>
      <c r="B3" s="15">
        <f>AVERAGE('Amager Ost'!C3,'Amager Ost'!C10,'Amager Ost'!C17,'Amager Ost'!C24,'Amager Ost'!C31)</f>
        <v>496.298</v>
      </c>
      <c r="C3" s="15">
        <f>STDEV('Amager Ost'!C3,'Amager Ost'!C10,'Amager Ost'!C17,'Amager Ost'!C24,'Amager Ost'!C31)</f>
        <v>16.06658551</v>
      </c>
      <c r="E3" s="11" t="s">
        <v>5</v>
      </c>
      <c r="F3" s="15">
        <f>Average('Amager Ost'!C3,'Amager Ost'!C10,'Amager Ost'!C17,'Amager Ost'!C24,'Amager Ost'!C31,Vesterbro!C35,Vesterbro!C27,Vesterbro!C19,Vesterbro!C11,Vesterbro!C3)</f>
        <v>519.112</v>
      </c>
      <c r="G3" s="15">
        <f>STDEV('Amager Ost'!C3,'Amager Ost'!C10,'Amager Ost'!C17,'Amager Ost'!C24,'Amager Ost'!C31,Vesterbro!C35,Vesterbro!C27,Vesterbro!C19,Vesterbro!C11,Vesterbro!C3)</f>
        <v>27.87372869</v>
      </c>
    </row>
    <row r="4">
      <c r="A4" s="11" t="s">
        <v>6</v>
      </c>
      <c r="B4" s="15">
        <f>AVERAGE('Amager Ost'!C4,'Amager Ost'!C11,'Amager Ost'!C18,'Amager Ost'!C25,'Amager Ost'!C32)</f>
        <v>433.87</v>
      </c>
      <c r="C4" s="15">
        <f>STDEV('Amager Ost'!C4,'Amager Ost'!C11,'Amager Ost'!C18,'Amager Ost'!C25,'Amager Ost'!C32)</f>
        <v>36.27256608</v>
      </c>
      <c r="E4" s="11" t="s">
        <v>6</v>
      </c>
      <c r="F4" s="15">
        <f>Average('Amager Ost'!C4,'Amager Ost'!C11,'Amager Ost'!C18,'Amager Ost'!C25,'Amager Ost'!C32,Vesterbro!C36,Vesterbro!C28,Vesterbro!C20,Vesterbro!C12,Vesterbro!C4)</f>
        <v>440.937</v>
      </c>
      <c r="G4" s="15">
        <f>STDEV('Amager Ost'!C4,'Amager Ost'!C11,'Amager Ost'!C18,'Amager Ost'!C25,'Amager Ost'!C32,Vesterbro!C36,Vesterbro!C28,Vesterbro!C20,Vesterbro!C12,Vesterbro!C4)</f>
        <v>61.65896944</v>
      </c>
    </row>
    <row r="5">
      <c r="A5" s="11" t="s">
        <v>7</v>
      </c>
      <c r="B5" s="15">
        <f>AVERAGE('Amager Ost'!C5,'Amager Ost'!C12,'Amager Ost'!C19,'Amager Ost'!C26,'Amager Ost'!C33)</f>
        <v>440.756</v>
      </c>
      <c r="C5" s="15">
        <f>STDEV('Amager Ost'!C5,'Amager Ost'!C12,'Amager Ost'!C19,'Amager Ost'!C26,'Amager Ost'!C33)</f>
        <v>26.30937057</v>
      </c>
      <c r="E5" s="11" t="s">
        <v>7</v>
      </c>
      <c r="F5" s="15">
        <f>Average('Amager Ost'!C5,'Amager Ost'!C12,'Amager Ost'!C19,'Amager Ost'!C26,'Amager Ost'!C33,Vesterbro!C37,Vesterbro!C29,Vesterbro!C21,Vesterbro!C13,Vesterbro!C5)</f>
        <v>382.675</v>
      </c>
      <c r="G5" s="15">
        <f>STDEV('Amager Ost'!C5,'Amager Ost'!C12,'Amager Ost'!C19,'Amager Ost'!C26,'Amager Ost'!C33,Vesterbro!C37,Vesterbro!C29,Vesterbro!C21,Vesterbro!C13,Vesterbro!C5)</f>
        <v>85.48115117</v>
      </c>
    </row>
    <row r="6">
      <c r="A6" s="11" t="s">
        <v>8</v>
      </c>
      <c r="B6" s="15">
        <f>AVERAGE('Amager Ost'!C6,'Amager Ost'!C13,'Amager Ost'!C20,'Amager Ost'!C27,'Amager Ost'!C34)</f>
        <v>437.278</v>
      </c>
      <c r="C6" s="15">
        <f>STDEV('Amager Ost'!C6,'Amager Ost'!C13,'Amager Ost'!C20,'Amager Ost'!C27,'Amager Ost'!C34)</f>
        <v>48.11074017</v>
      </c>
      <c r="E6" s="11" t="s">
        <v>8</v>
      </c>
      <c r="F6" s="15">
        <f>Average('Amager Ost'!C6,'Amager Ost'!C13,'Amager Ost'!C20,'Amager Ost'!C27,'Amager Ost'!C34,Vesterbro!C38,Vesterbro!C30,Vesterbro!C22,Vesterbro!C14,Vesterbro!C6)</f>
        <v>412.621</v>
      </c>
      <c r="G6" s="15">
        <f>STDEV('Amager Ost'!C6,'Amager Ost'!C13,'Amager Ost'!C20,'Amager Ost'!C27,'Amager Ost'!C34,Vesterbro!C38,Vesterbro!C30,Vesterbro!C22,Vesterbro!C14,Vesterbro!C6)</f>
        <v>47.00956675</v>
      </c>
    </row>
    <row r="7">
      <c r="A7" s="11" t="s">
        <v>9</v>
      </c>
      <c r="B7" s="15">
        <f>AVERAGE('Amager Ost'!C7,'Amager Ost'!C14,'Amager Ost'!C21,'Amager Ost'!C28,'Amager Ost'!C35)</f>
        <v>453.636</v>
      </c>
      <c r="C7" s="15">
        <f>STDEV('Amager Ost'!C7,'Amager Ost'!C14,'Amager Ost'!C21,'Amager Ost'!C28,'Amager Ost'!C35)</f>
        <v>34.34893346</v>
      </c>
      <c r="E7" s="11" t="s">
        <v>9</v>
      </c>
      <c r="F7" s="15">
        <f>Average('Amager Ost'!C7,'Amager Ost'!C14,'Amager Ost'!C21,'Amager Ost'!C28,'Amager Ost'!C35,Vesterbro!C39,Vesterbro!C31,Vesterbro!C23,Vesterbro!C15,Vesterbro!C7)</f>
        <v>469.903</v>
      </c>
      <c r="G7" s="15">
        <f>STDEV('Amager Ost'!C7,'Amager Ost'!C14,'Amager Ost'!C21,'Amager Ost'!C28,'Amager Ost'!C35,Vesterbro!C39,Vesterbro!C31,Vesterbro!C23,Vesterbro!C15,Vesterbro!C7)</f>
        <v>30.3400132</v>
      </c>
    </row>
    <row r="9">
      <c r="A9" s="11" t="s">
        <v>17</v>
      </c>
    </row>
    <row r="10">
      <c r="A10" s="11" t="s">
        <v>1</v>
      </c>
      <c r="B10" s="11" t="s">
        <v>25</v>
      </c>
      <c r="C10" s="11" t="s">
        <v>26</v>
      </c>
    </row>
    <row r="11">
      <c r="A11" s="11" t="s">
        <v>5</v>
      </c>
      <c r="B11" s="15">
        <f>AVERAGE(Vesterbro!C3,Vesterbro!C11,Vesterbro!C19,Vesterbro!C27,Vesterbro!C35)</f>
        <v>541.926</v>
      </c>
      <c r="C11" s="15">
        <f>STDEV(Vesterbro!C3,Vesterbro!C11,Vesterbro!C19,Vesterbro!C27,Vesterbro!C35)</f>
        <v>13.74023399</v>
      </c>
      <c r="E11" s="13" t="s">
        <v>27</v>
      </c>
      <c r="F11" s="12"/>
      <c r="G11" s="12"/>
    </row>
    <row r="12">
      <c r="A12" s="11" t="s">
        <v>6</v>
      </c>
      <c r="B12" s="15">
        <f>average(Vesterbro!C12,Vesterbro!C4,Vesterbro!C20,Vesterbro!C28,Vesterbro!C36)</f>
        <v>448.004</v>
      </c>
      <c r="C12" s="15">
        <f>STDEV(Vesterbro!C4,Vesterbro!C12,Vesterbro!C20,Vesterbro!C28,Vesterbro!C36)</f>
        <v>84.34191651</v>
      </c>
      <c r="E12" s="13" t="s">
        <v>1</v>
      </c>
      <c r="F12" s="13" t="s">
        <v>28</v>
      </c>
      <c r="G12" s="13" t="s">
        <v>26</v>
      </c>
    </row>
    <row r="13">
      <c r="A13" s="11" t="s">
        <v>7</v>
      </c>
      <c r="B13" s="15">
        <f>average(Vesterbro!C37,Vesterbro!C29,Vesterbro!C21,Vesterbro!C13,Vesterbro!C5)</f>
        <v>324.594</v>
      </c>
      <c r="C13" s="15">
        <f>STDEV(Vesterbro!C5,Vesterbro!C13,Vesterbro!C21,Vesterbro!C29,Vesterbro!C37)</f>
        <v>85.52848549</v>
      </c>
      <c r="E13" s="13" t="s">
        <v>5</v>
      </c>
      <c r="F13" s="17">
        <v>577.71</v>
      </c>
      <c r="G13" s="17">
        <v>94.98</v>
      </c>
    </row>
    <row r="14">
      <c r="A14" s="11" t="s">
        <v>8</v>
      </c>
      <c r="B14" s="15">
        <f>average(Vesterbro!C6,Vesterbro!C14,Vesterbro!C22,Vesterbro!C30,Vesterbro!C38)</f>
        <v>387.964</v>
      </c>
      <c r="C14" s="15">
        <f>STDEV(Vesterbro!C6,Vesterbro!C14,Vesterbro!C22,Vesterbro!C30,Vesterbro!C38)</f>
        <v>33.72997376</v>
      </c>
      <c r="E14" s="13" t="s">
        <v>6</v>
      </c>
      <c r="F14" s="17">
        <v>337.42</v>
      </c>
      <c r="G14" s="17">
        <v>78.62</v>
      </c>
    </row>
    <row r="15">
      <c r="A15" s="11" t="s">
        <v>9</v>
      </c>
      <c r="B15" s="15">
        <f>average(Vesterbro!C7,Vesterbro!C15,Vesterbro!C23,Vesterbro!C31,Vesterbro!C39)</f>
        <v>486.17</v>
      </c>
      <c r="C15" s="15">
        <f>STDEV(Vesterbro!C7,Vesterbro!C15,Vesterbro!C23,Vesterbro!C31,Vesterbro!C39)</f>
        <v>15.1583129</v>
      </c>
      <c r="E15" s="13" t="s">
        <v>7</v>
      </c>
      <c r="F15" s="17">
        <v>317.45</v>
      </c>
      <c r="G15" s="17">
        <v>70.05</v>
      </c>
    </row>
    <row r="16">
      <c r="A16" s="11" t="s">
        <v>10</v>
      </c>
      <c r="B16" s="15">
        <f>average(Vesterbro!C8,Vesterbro!C16,Vesterbro!C24,Vesterbro!C32,Vesterbro!C40)</f>
        <v>23.168</v>
      </c>
      <c r="C16" s="15">
        <f>STDEV(Vesterbro!C8,Vesterbro!C16,Vesterbro!C24,Vesterbro!C32,Vesterbro!C40)</f>
        <v>19.92465106</v>
      </c>
      <c r="E16" s="13" t="s">
        <v>8</v>
      </c>
      <c r="F16" s="17">
        <v>421.23</v>
      </c>
      <c r="G16" s="17">
        <v>136.43</v>
      </c>
    </row>
    <row r="17">
      <c r="E17" s="13" t="s">
        <v>9</v>
      </c>
      <c r="F17" s="17">
        <v>376.75</v>
      </c>
      <c r="G17" s="17">
        <v>106.66</v>
      </c>
    </row>
  </sheetData>
  <drawing r:id="rId1"/>
</worksheet>
</file>