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ruck Fleet Calculator" sheetId="1" r:id="rId4"/>
    <sheet state="visible" name="Amager EastVesterbro Data Examp" sheetId="2" r:id="rId5"/>
  </sheets>
  <definedNames>
    <definedName hidden="1" localSheetId="1" name="_xlnm._FilterDatabase">'Amager EastVesterbro Data Examp'!$A$8:$C$16</definedName>
    <definedName hidden="1" localSheetId="0" name="_xlnm._FilterDatabase">'Truck Fleet Calculator'!$A$8:$C$16</definedName>
  </definedNames>
  <calcPr/>
</workbook>
</file>

<file path=xl/sharedStrings.xml><?xml version="1.0" encoding="utf-8"?>
<sst xmlns="http://schemas.openxmlformats.org/spreadsheetml/2006/main" count="78" uniqueCount="36">
  <si>
    <t>Union Weighted Factor Global Variables</t>
  </si>
  <si>
    <t>Sizes Bins</t>
  </si>
  <si>
    <t>140-240 L</t>
  </si>
  <si>
    <t>400 L</t>
  </si>
  <si>
    <t>500 L</t>
  </si>
  <si>
    <t xml:space="preserve">600L </t>
  </si>
  <si>
    <t>Union Weighted Factor</t>
  </si>
  <si>
    <t>Bin Data</t>
  </si>
  <si>
    <t>Union Agreement</t>
  </si>
  <si>
    <t>Size Bin</t>
  </si>
  <si>
    <t>Number of Bins</t>
  </si>
  <si>
    <t>Weighted Number of Bins</t>
  </si>
  <si>
    <t>Number of Bins Per Week Per Person</t>
  </si>
  <si>
    <t>Trucks needed</t>
  </si>
  <si>
    <t>600 L</t>
  </si>
  <si>
    <t>240 L</t>
  </si>
  <si>
    <t>190 L</t>
  </si>
  <si>
    <t>180 L</t>
  </si>
  <si>
    <t xml:space="preserve">140 L </t>
  </si>
  <si>
    <t>Total:</t>
  </si>
  <si>
    <t>Number of Trucks</t>
  </si>
  <si>
    <t>Total Number of Bins Collected Per Week</t>
  </si>
  <si>
    <t>Number of Excess Bins</t>
  </si>
  <si>
    <t>Option 1</t>
  </si>
  <si>
    <t>Option 2</t>
  </si>
  <si>
    <t>Option 3</t>
  </si>
  <si>
    <t>Option 4</t>
  </si>
  <si>
    <t>Extra Pay Per Person Per Week (DKK)</t>
  </si>
  <si>
    <t>Extra Pay Per Year Per Person (DKK)</t>
  </si>
  <si>
    <t>New Annual Shift Premium (DKK)</t>
  </si>
  <si>
    <t xml:space="preserve">Number of Vehicles Saved </t>
  </si>
  <si>
    <t>Cost of E-truck Investment (DKK)</t>
  </si>
  <si>
    <t>Break-Even in Years</t>
  </si>
  <si>
    <t>(Number of currently operated vehicles) - (Number of vehicles determined through this calculator)</t>
  </si>
  <si>
    <t>Current Annual Shift Premium</t>
  </si>
  <si>
    <t>Savings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</si>
</sst>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color theme="1"/>
      <name val="Arial"/>
    </font>
    <font/>
    <font>
      <sz val="11.0"/>
      <color rgb="FF000000"/>
      <name val="Inconsolata"/>
    </font>
    <font>
      <sz val="11.0"/>
      <color rgb="FF00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666666"/>
        <bgColor rgb="FF666666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  <fill>
      <patternFill patternType="solid">
        <fgColor rgb="FFF3F3F3"/>
        <bgColor rgb="FFF3F3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0" fillId="3" fontId="1" numFmtId="0" xfId="0" applyAlignment="1" applyFill="1" applyFont="1">
      <alignment horizontal="center" readingOrder="0"/>
    </xf>
    <xf borderId="0" fillId="3" fontId="1" numFmtId="0" xfId="0" applyFont="1"/>
    <xf borderId="4" fillId="2" fontId="1" numFmtId="0" xfId="0" applyAlignment="1" applyBorder="1" applyFont="1">
      <alignment horizontal="center" readingOrder="0"/>
    </xf>
    <xf borderId="4" fillId="4" fontId="1" numFmtId="0" xfId="0" applyAlignment="1" applyBorder="1" applyFill="1" applyFont="1">
      <alignment horizontal="center" readingOrder="0"/>
    </xf>
    <xf borderId="4" fillId="5" fontId="1" numFmtId="0" xfId="0" applyAlignment="1" applyBorder="1" applyFill="1" applyFont="1">
      <alignment horizontal="center" readingOrder="0"/>
    </xf>
    <xf borderId="0" fillId="6" fontId="1" numFmtId="0" xfId="0" applyFill="1" applyFont="1"/>
    <xf borderId="1" fillId="7" fontId="1" numFmtId="0" xfId="0" applyAlignment="1" applyBorder="1" applyFill="1" applyFont="1">
      <alignment horizontal="center" readingOrder="0"/>
    </xf>
    <xf borderId="4" fillId="2" fontId="1" numFmtId="0" xfId="0" applyAlignment="1" applyBorder="1" applyFont="1">
      <alignment readingOrder="0"/>
    </xf>
    <xf borderId="4" fillId="4" fontId="1" numFmtId="0" xfId="0" applyAlignment="1" applyBorder="1" applyFont="1">
      <alignment readingOrder="0"/>
    </xf>
    <xf borderId="0" fillId="6" fontId="1" numFmtId="0" xfId="0" applyAlignment="1" applyFont="1">
      <alignment readingOrder="0"/>
    </xf>
    <xf borderId="0" fillId="0" fontId="1" numFmtId="0" xfId="0" applyAlignment="1" applyFont="1">
      <alignment readingOrder="0"/>
    </xf>
    <xf borderId="4" fillId="5" fontId="1" numFmtId="0" xfId="0" applyAlignment="1" applyBorder="1" applyFont="1">
      <alignment readingOrder="0"/>
    </xf>
    <xf borderId="4" fillId="8" fontId="1" numFmtId="0" xfId="0" applyBorder="1" applyFill="1" applyFont="1"/>
    <xf borderId="0" fillId="3" fontId="1" numFmtId="0" xfId="0" applyAlignment="1" applyFont="1">
      <alignment readingOrder="0"/>
    </xf>
    <xf borderId="0" fillId="6" fontId="3" numFmtId="0" xfId="0" applyFont="1"/>
    <xf borderId="4" fillId="5" fontId="1" numFmtId="0" xfId="0" applyBorder="1" applyFont="1"/>
    <xf borderId="4" fillId="9" fontId="1" numFmtId="0" xfId="0" applyAlignment="1" applyBorder="1" applyFill="1" applyFont="1">
      <alignment readingOrder="0"/>
    </xf>
    <xf borderId="4" fillId="9" fontId="1" numFmtId="0" xfId="0" applyBorder="1" applyFont="1"/>
    <xf borderId="4" fillId="7" fontId="1" numFmtId="0" xfId="0" applyAlignment="1" applyBorder="1" applyFont="1">
      <alignment horizontal="center"/>
    </xf>
    <xf borderId="4" fillId="7" fontId="1" numFmtId="0" xfId="0" applyAlignment="1" applyBorder="1" applyFont="1">
      <alignment horizontal="center" readingOrder="0"/>
    </xf>
    <xf borderId="4" fillId="7" fontId="1" numFmtId="0" xfId="0" applyAlignment="1" applyBorder="1" applyFont="1">
      <alignment horizontal="center" readingOrder="0" shrinkToFit="0" wrapText="1"/>
    </xf>
    <xf borderId="4" fillId="7" fontId="4" numFmtId="0" xfId="0" applyAlignment="1" applyBorder="1" applyFont="1">
      <alignment horizontal="center"/>
    </xf>
    <xf borderId="4" fillId="2" fontId="1" numFmtId="0" xfId="0" applyAlignment="1" applyBorder="1" applyFont="1">
      <alignment horizontal="center"/>
    </xf>
    <xf borderId="0" fillId="6" fontId="1" numFmtId="3" xfId="0" applyAlignment="1" applyFont="1" applyNumberFormat="1">
      <alignment readingOrder="0"/>
    </xf>
    <xf borderId="4" fillId="4" fontId="1" numFmtId="0" xfId="0" applyAlignment="1" applyBorder="1" applyFont="1">
      <alignment horizontal="center"/>
    </xf>
    <xf borderId="0" fillId="6" fontId="1" numFmtId="0" xfId="0" applyAlignment="1" applyFont="1">
      <alignment readingOrder="0" shrinkToFit="0" wrapText="1"/>
    </xf>
    <xf borderId="4" fillId="5" fontId="1" numFmtId="0" xfId="0" applyAlignment="1" applyBorder="1" applyFont="1">
      <alignment horizontal="center"/>
    </xf>
    <xf borderId="0" fillId="3" fontId="1" numFmtId="0" xfId="0" applyAlignment="1" applyFont="1">
      <alignment horizontal="center"/>
    </xf>
    <xf borderId="4" fillId="7" fontId="1" numFmtId="0" xfId="0" applyAlignment="1" applyBorder="1" applyFont="1">
      <alignment horizontal="center" vertical="bottom"/>
    </xf>
    <xf borderId="3" fillId="7" fontId="1" numFmtId="0" xfId="0" applyAlignment="1" applyBorder="1" applyFont="1">
      <alignment horizontal="center" vertical="bottom"/>
    </xf>
    <xf borderId="3" fillId="7" fontId="1" numFmtId="0" xfId="0" applyAlignment="1" applyBorder="1" applyFont="1">
      <alignment horizontal="center" readingOrder="0" vertical="bottom"/>
    </xf>
    <xf borderId="0" fillId="3" fontId="1" numFmtId="0" xfId="0" applyAlignment="1" applyFont="1">
      <alignment vertical="bottom"/>
    </xf>
    <xf borderId="5" fillId="5" fontId="1" numFmtId="0" xfId="0" applyAlignment="1" applyBorder="1" applyFont="1">
      <alignment horizontal="center" readingOrder="0" vertical="bottom"/>
    </xf>
    <xf borderId="6" fillId="4" fontId="1" numFmtId="0" xfId="0" applyAlignment="1" applyBorder="1" applyFont="1">
      <alignment horizontal="center" vertical="bottom"/>
    </xf>
    <xf borderId="6" fillId="2" fontId="1" numFmtId="0" xfId="0" applyAlignment="1" applyBorder="1" applyFont="1">
      <alignment horizontal="center" vertical="bottom"/>
    </xf>
    <xf borderId="6" fillId="5" fontId="1" numFmtId="3" xfId="0" applyAlignment="1" applyBorder="1" applyFont="1" applyNumberFormat="1">
      <alignment horizontal="center" readingOrder="0" vertical="bottom"/>
    </xf>
    <xf borderId="6" fillId="5" fontId="1" numFmtId="0" xfId="0" applyAlignment="1" applyBorder="1" applyFont="1">
      <alignment horizontal="center" readingOrder="0" vertical="bottom"/>
    </xf>
    <xf borderId="6" fillId="9" fontId="1" numFmtId="2" xfId="0" applyAlignment="1" applyBorder="1" applyFont="1" applyNumberFormat="1">
      <alignment horizontal="center" vertical="bottom"/>
    </xf>
    <xf borderId="7" fillId="3" fontId="1" numFmtId="0" xfId="0" applyAlignment="1" applyBorder="1" applyFont="1">
      <alignment horizontal="center" vertical="bottom"/>
    </xf>
    <xf borderId="6" fillId="4" fontId="1" numFmtId="0" xfId="0" applyAlignment="1" applyBorder="1" applyFont="1">
      <alignment horizontal="center" readingOrder="0" shrinkToFit="0" vertical="bottom" wrapText="1"/>
    </xf>
    <xf borderId="0" fillId="3" fontId="1" numFmtId="0" xfId="0" applyAlignment="1" applyFont="1">
      <alignment horizontal="center" vertical="bottom"/>
    </xf>
    <xf borderId="4" fillId="7" fontId="1" numFmtId="0" xfId="0" applyAlignment="1" applyBorder="1" applyFont="1">
      <alignment horizontal="center" readingOrder="0" shrinkToFit="0" vertical="bottom" wrapText="1"/>
    </xf>
    <xf borderId="4" fillId="7" fontId="1" numFmtId="0" xfId="0" applyAlignment="1" applyBorder="1" applyFont="1">
      <alignment horizontal="center" readingOrder="0" vertical="bottom"/>
    </xf>
    <xf borderId="4" fillId="5" fontId="1" numFmtId="0" xfId="0" applyAlignment="1" applyBorder="1" applyFont="1">
      <alignment horizontal="center" readingOrder="0" vertical="bottom"/>
    </xf>
    <xf borderId="4" fillId="9" fontId="1" numFmtId="0" xfId="0" applyAlignment="1" applyBorder="1" applyFont="1">
      <alignment horizontal="center" vertical="bottom"/>
    </xf>
    <xf borderId="0" fillId="3" fontId="1" numFmtId="0" xfId="0" applyAlignment="1" applyFont="1">
      <alignment horizontal="center" readingOrder="0" vertical="bottom"/>
    </xf>
    <xf borderId="5" fillId="5" fontId="1" numFmtId="0" xfId="0" applyAlignment="1" applyBorder="1" applyFon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14"/>
    <col customWidth="1" min="2" max="2" width="32.29"/>
    <col customWidth="1" min="3" max="3" width="39.43"/>
    <col customWidth="1" min="4" max="4" width="23.57"/>
    <col customWidth="1" min="5" max="5" width="32.14"/>
    <col customWidth="1" min="6" max="6" width="33.14"/>
    <col customWidth="1" min="7" max="7" width="32.29"/>
    <col customWidth="1" min="8" max="8" width="39.43"/>
    <col customWidth="1" min="9" max="9" width="62.0"/>
    <col customWidth="1" min="10" max="10" width="32.43"/>
    <col customWidth="1" min="11" max="11" width="35.29"/>
    <col customWidth="1" min="13" max="13" width="27.57"/>
    <col customWidth="1" min="14" max="14" width="26.71"/>
    <col customWidth="1" min="15" max="15" width="33.86"/>
    <col customWidth="1" min="16" max="16" width="43.86"/>
    <col customWidth="1" min="17" max="17" width="28.57"/>
  </cols>
  <sheetData>
    <row r="1">
      <c r="A1" s="1" t="s">
        <v>0</v>
      </c>
      <c r="B1" s="2"/>
      <c r="C1" s="2"/>
      <c r="D1" s="2"/>
      <c r="E1" s="3"/>
      <c r="F1" s="4"/>
      <c r="G1" s="4"/>
      <c r="H1" s="5"/>
    </row>
    <row r="2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4"/>
      <c r="G2" s="4"/>
      <c r="H2" s="5"/>
    </row>
    <row r="3">
      <c r="A3" s="6" t="s">
        <v>6</v>
      </c>
      <c r="B3" s="8">
        <v>1.0</v>
      </c>
      <c r="C3" s="8">
        <v>1.25</v>
      </c>
      <c r="D3" s="8">
        <v>1.38</v>
      </c>
      <c r="E3" s="8">
        <v>1.38</v>
      </c>
      <c r="F3" s="4"/>
      <c r="G3" s="4"/>
      <c r="H3" s="5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>
      <c r="A4" s="4"/>
      <c r="B4" s="4"/>
      <c r="C4" s="4"/>
      <c r="D4" s="5"/>
      <c r="E4" s="4"/>
      <c r="F4" s="4"/>
      <c r="G4" s="4"/>
      <c r="H4" s="5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>
      <c r="A5" s="4"/>
      <c r="B5" s="4"/>
      <c r="C5" s="4"/>
      <c r="D5" s="5"/>
      <c r="E5" s="4"/>
      <c r="F5" s="4"/>
      <c r="G5" s="4"/>
      <c r="H5" s="5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>
      <c r="A6" s="4"/>
      <c r="B6" s="4"/>
      <c r="C6" s="4"/>
      <c r="D6" s="5"/>
      <c r="E6" s="4"/>
      <c r="F6" s="4"/>
      <c r="G6" s="4"/>
      <c r="H6" s="5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>
      <c r="A7" s="10" t="s">
        <v>7</v>
      </c>
      <c r="B7" s="2"/>
      <c r="C7" s="3"/>
      <c r="D7" s="5"/>
      <c r="E7" s="10" t="s">
        <v>8</v>
      </c>
      <c r="F7" s="3"/>
      <c r="G7" s="4"/>
      <c r="H7" s="5"/>
      <c r="I7" s="9"/>
      <c r="J7" s="9"/>
      <c r="K7" s="9"/>
      <c r="L7" s="9"/>
      <c r="M7" s="9"/>
      <c r="N7" s="9"/>
      <c r="O7" s="9"/>
      <c r="P7" s="9"/>
    </row>
    <row r="8">
      <c r="A8" s="11" t="s">
        <v>9</v>
      </c>
      <c r="B8" s="11" t="s">
        <v>10</v>
      </c>
      <c r="C8" s="11" t="s">
        <v>11</v>
      </c>
      <c r="D8" s="5"/>
      <c r="E8" s="12" t="s">
        <v>12</v>
      </c>
      <c r="F8" s="12" t="s">
        <v>13</v>
      </c>
      <c r="G8" s="5"/>
      <c r="H8" s="5"/>
      <c r="I8" s="13"/>
      <c r="J8" s="13"/>
      <c r="K8" s="13"/>
      <c r="L8" s="13"/>
      <c r="M8" s="13"/>
      <c r="N8" s="13"/>
      <c r="O8" s="13"/>
      <c r="P8" s="13"/>
      <c r="Q8" s="14"/>
      <c r="R8" s="14"/>
    </row>
    <row r="9">
      <c r="A9" s="12" t="s">
        <v>14</v>
      </c>
      <c r="B9" s="15"/>
      <c r="C9" s="16">
        <f>B9*E3</f>
        <v>0</v>
      </c>
      <c r="D9" s="5"/>
      <c r="E9" s="12">
        <v>900.0</v>
      </c>
      <c r="F9" s="16">
        <f>ceiling(C17/1898)</f>
        <v>0</v>
      </c>
      <c r="G9" s="5"/>
      <c r="H9" s="17"/>
      <c r="I9" s="13"/>
      <c r="J9" s="9"/>
      <c r="K9" s="9"/>
      <c r="L9" s="9"/>
      <c r="M9" s="13"/>
      <c r="N9" s="9"/>
      <c r="O9" s="9"/>
      <c r="P9" s="9"/>
    </row>
    <row r="10">
      <c r="A10" s="12" t="s">
        <v>4</v>
      </c>
      <c r="B10" s="15"/>
      <c r="C10" s="16">
        <f>B10*D3</f>
        <v>0</v>
      </c>
      <c r="D10" s="5"/>
      <c r="E10" s="12">
        <v>950.0</v>
      </c>
      <c r="F10" s="16">
        <f>ceiling(C17/1998)</f>
        <v>0</v>
      </c>
      <c r="G10" s="5"/>
      <c r="H10" s="5"/>
      <c r="I10" s="9"/>
      <c r="J10" s="9"/>
      <c r="K10" s="9"/>
      <c r="L10" s="9"/>
      <c r="M10" s="9"/>
      <c r="N10" s="9"/>
      <c r="O10" s="9"/>
      <c r="P10" s="9"/>
    </row>
    <row r="11">
      <c r="A11" s="12" t="s">
        <v>3</v>
      </c>
      <c r="B11" s="15"/>
      <c r="C11" s="16">
        <f>B11*C3</f>
        <v>0</v>
      </c>
      <c r="D11" s="5"/>
      <c r="E11" s="12">
        <v>1000.0</v>
      </c>
      <c r="F11" s="16">
        <f>ceiling(C17/2098)</f>
        <v>0</v>
      </c>
      <c r="G11" s="5"/>
      <c r="H11" s="5"/>
      <c r="I11" s="9"/>
      <c r="J11" s="9"/>
      <c r="K11" s="9"/>
      <c r="L11" s="9"/>
      <c r="M11" s="9"/>
      <c r="N11" s="18"/>
      <c r="O11" s="9"/>
      <c r="P11" s="9"/>
    </row>
    <row r="12">
      <c r="A12" s="12" t="s">
        <v>15</v>
      </c>
      <c r="B12" s="15"/>
      <c r="C12" s="16">
        <f>B12*B3</f>
        <v>0</v>
      </c>
      <c r="D12" s="5"/>
      <c r="E12" s="12">
        <v>1050.0</v>
      </c>
      <c r="F12" s="16">
        <f>ceiling(C17/2198)</f>
        <v>0</v>
      </c>
      <c r="G12" s="5"/>
      <c r="H12" s="17"/>
      <c r="I12" s="9"/>
      <c r="J12" s="9"/>
      <c r="K12" s="9"/>
      <c r="L12" s="9"/>
      <c r="M12" s="9"/>
      <c r="N12" s="9"/>
      <c r="O12" s="9"/>
      <c r="P12" s="9"/>
    </row>
    <row r="13">
      <c r="A13" s="12" t="s">
        <v>16</v>
      </c>
      <c r="B13" s="15"/>
      <c r="C13" s="16">
        <f>B13*B3</f>
        <v>0</v>
      </c>
      <c r="D13" s="5"/>
      <c r="E13" s="12">
        <v>1100.0</v>
      </c>
      <c r="F13" s="16">
        <f>ceiling(C17/2298)</f>
        <v>0</v>
      </c>
      <c r="G13" s="5"/>
      <c r="H13" s="5"/>
      <c r="I13" s="9"/>
      <c r="J13" s="9"/>
      <c r="K13" s="9"/>
      <c r="L13" s="9"/>
      <c r="M13" s="9"/>
      <c r="N13" s="9"/>
      <c r="O13" s="9"/>
      <c r="P13" s="9"/>
    </row>
    <row r="14">
      <c r="A14" s="12" t="s">
        <v>17</v>
      </c>
      <c r="B14" s="15"/>
      <c r="C14" s="16">
        <f>B14*B3</f>
        <v>0</v>
      </c>
      <c r="D14" s="5"/>
      <c r="E14" s="12">
        <v>1150.0</v>
      </c>
      <c r="F14" s="16">
        <f>ceiling(C17/2398)</f>
        <v>0</v>
      </c>
      <c r="G14" s="5"/>
      <c r="H14" s="5"/>
      <c r="I14" s="9"/>
      <c r="J14" s="9"/>
      <c r="K14" s="9"/>
      <c r="L14" s="9"/>
      <c r="M14" s="9"/>
      <c r="N14" s="9"/>
      <c r="O14" s="9"/>
      <c r="P14" s="9"/>
    </row>
    <row r="15">
      <c r="A15" s="12" t="s">
        <v>18</v>
      </c>
      <c r="B15" s="15"/>
      <c r="C15" s="16">
        <f>B15*B3</f>
        <v>0</v>
      </c>
      <c r="D15" s="5"/>
      <c r="E15" s="12">
        <v>1200.0</v>
      </c>
      <c r="F15" s="16">
        <f>ceiling(C17/2498)</f>
        <v>0</v>
      </c>
      <c r="G15" s="5"/>
      <c r="H15" s="17"/>
      <c r="I15" s="9"/>
      <c r="J15" s="9"/>
      <c r="K15" s="9"/>
      <c r="L15" s="9"/>
      <c r="M15" s="9"/>
      <c r="N15" s="9"/>
      <c r="O15" s="9"/>
      <c r="P15" s="9"/>
    </row>
    <row r="16">
      <c r="A16" s="12"/>
      <c r="B16" s="19"/>
      <c r="C16" s="16"/>
      <c r="D16" s="5"/>
      <c r="E16" s="12">
        <v>1250.0</v>
      </c>
      <c r="F16" s="16">
        <f>ceiling(C17/2598)</f>
        <v>0</v>
      </c>
      <c r="G16" s="5"/>
      <c r="H16" s="5"/>
      <c r="I16" s="9"/>
      <c r="J16" s="9"/>
      <c r="K16" s="9"/>
      <c r="L16" s="9"/>
      <c r="M16" s="9"/>
      <c r="N16" s="18"/>
      <c r="O16" s="9"/>
      <c r="P16" s="9"/>
    </row>
    <row r="17">
      <c r="A17" s="20" t="s">
        <v>19</v>
      </c>
      <c r="B17" s="21">
        <f t="shared" ref="B17:C17" si="1">sum(B9:B15)</f>
        <v>0</v>
      </c>
      <c r="C17" s="21">
        <f t="shared" si="1"/>
        <v>0</v>
      </c>
      <c r="D17" s="5"/>
      <c r="E17" s="5"/>
      <c r="F17" s="5"/>
      <c r="G17" s="5"/>
      <c r="H17" s="17"/>
      <c r="I17" s="9"/>
      <c r="J17" s="9"/>
      <c r="K17" s="9"/>
      <c r="L17" s="9"/>
      <c r="M17" s="9"/>
      <c r="N17" s="9"/>
      <c r="O17" s="9"/>
      <c r="P17" s="9"/>
    </row>
    <row r="18">
      <c r="A18" s="5"/>
      <c r="B18" s="5"/>
      <c r="C18" s="5"/>
      <c r="D18" s="5"/>
      <c r="E18" s="5"/>
      <c r="F18" s="5"/>
      <c r="G18" s="5"/>
      <c r="H18" s="5"/>
      <c r="I18" s="9"/>
      <c r="J18" s="9"/>
      <c r="K18" s="9"/>
      <c r="L18" s="9"/>
      <c r="M18" s="9"/>
      <c r="N18" s="9"/>
      <c r="O18" s="9"/>
      <c r="P18" s="13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>
      <c r="A19" s="5"/>
      <c r="B19" s="5"/>
      <c r="C19" s="5"/>
      <c r="D19" s="5"/>
      <c r="E19" s="5"/>
      <c r="F19" s="5"/>
      <c r="G19" s="5"/>
      <c r="H19" s="5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>
      <c r="A20" s="5"/>
      <c r="B20" s="5"/>
      <c r="C20" s="5"/>
      <c r="D20" s="5"/>
      <c r="E20" s="5"/>
      <c r="F20" s="5"/>
      <c r="G20" s="5"/>
      <c r="H20" s="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>
      <c r="A21" s="5"/>
      <c r="B21" s="5"/>
      <c r="C21" s="5"/>
      <c r="D21" s="5"/>
      <c r="E21" s="5"/>
      <c r="F21" s="5"/>
      <c r="G21" s="5"/>
      <c r="H21" s="5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>
      <c r="A22" s="22"/>
      <c r="B22" s="23" t="s">
        <v>20</v>
      </c>
      <c r="C22" s="23" t="s">
        <v>12</v>
      </c>
      <c r="D22" s="24" t="s">
        <v>21</v>
      </c>
      <c r="E22" s="23" t="s">
        <v>22</v>
      </c>
      <c r="F22" s="17"/>
      <c r="G22" s="17"/>
      <c r="H22" s="17"/>
      <c r="I22" s="13"/>
      <c r="J22" s="13"/>
      <c r="K22" s="13"/>
      <c r="L22" s="9"/>
      <c r="M22" s="9"/>
      <c r="N22" s="9"/>
      <c r="O22" s="9"/>
      <c r="P22" s="9"/>
    </row>
    <row r="23">
      <c r="A23" s="7" t="s">
        <v>23</v>
      </c>
      <c r="B23" s="8"/>
      <c r="C23" s="8"/>
      <c r="D23" s="25">
        <f t="shared" ref="D23:D34" si="2">(C23+49)*(B23*2)</f>
        <v>0</v>
      </c>
      <c r="E23" s="26"/>
      <c r="F23" s="17"/>
      <c r="G23" s="5"/>
      <c r="H23" s="5"/>
      <c r="I23" s="27"/>
      <c r="J23" s="9"/>
      <c r="K23" s="9"/>
      <c r="L23" s="9"/>
      <c r="M23" s="9"/>
      <c r="N23" s="9"/>
      <c r="O23" s="9"/>
      <c r="P23" s="9"/>
    </row>
    <row r="24">
      <c r="A24" s="28"/>
      <c r="B24" s="8"/>
      <c r="C24" s="8"/>
      <c r="D24" s="25">
        <f t="shared" si="2"/>
        <v>0</v>
      </c>
      <c r="E24" s="26"/>
      <c r="F24" s="17"/>
      <c r="G24" s="5"/>
      <c r="H24" s="5"/>
      <c r="I24" s="29"/>
      <c r="J24" s="9"/>
      <c r="K24" s="9"/>
      <c r="L24" s="9"/>
      <c r="M24" s="9"/>
      <c r="N24" s="9"/>
      <c r="O24" s="9"/>
      <c r="P24" s="9"/>
    </row>
    <row r="25">
      <c r="A25" s="28"/>
      <c r="B25" s="8"/>
      <c r="C25" s="8"/>
      <c r="D25" s="25">
        <f t="shared" si="2"/>
        <v>0</v>
      </c>
      <c r="E25" s="26">
        <f>(sum(D23:D25)-C17)</f>
        <v>0</v>
      </c>
      <c r="F25" s="17"/>
      <c r="G25" s="5"/>
      <c r="H25" s="5"/>
      <c r="I25" s="9"/>
      <c r="J25" s="9"/>
      <c r="K25" s="9"/>
      <c r="L25" s="9"/>
      <c r="M25" s="9"/>
      <c r="N25" s="9"/>
      <c r="O25" s="9"/>
      <c r="P25" s="9"/>
    </row>
    <row r="26">
      <c r="A26" s="7" t="s">
        <v>24</v>
      </c>
      <c r="B26" s="8"/>
      <c r="C26" s="8"/>
      <c r="D26" s="25">
        <f t="shared" si="2"/>
        <v>0</v>
      </c>
      <c r="E26" s="26"/>
      <c r="F26" s="5"/>
      <c r="G26" s="17"/>
      <c r="H26" s="5"/>
      <c r="I26" s="9"/>
      <c r="J26" s="9"/>
      <c r="K26" s="9"/>
      <c r="L26" s="9"/>
      <c r="M26" s="9"/>
      <c r="N26" s="9"/>
      <c r="O26" s="9"/>
      <c r="P26" s="9"/>
    </row>
    <row r="27">
      <c r="A27" s="28"/>
      <c r="B27" s="8"/>
      <c r="C27" s="8"/>
      <c r="D27" s="25">
        <f t="shared" si="2"/>
        <v>0</v>
      </c>
      <c r="E27" s="26"/>
      <c r="F27" s="5"/>
      <c r="G27" s="17"/>
      <c r="H27" s="5"/>
      <c r="I27" s="9"/>
      <c r="J27" s="9"/>
      <c r="K27" s="9"/>
      <c r="L27" s="9"/>
      <c r="M27" s="9"/>
      <c r="N27" s="9"/>
      <c r="O27" s="9"/>
      <c r="P27" s="9"/>
    </row>
    <row r="28">
      <c r="A28" s="28"/>
      <c r="B28" s="30"/>
      <c r="C28" s="30"/>
      <c r="D28" s="25">
        <f t="shared" si="2"/>
        <v>0</v>
      </c>
      <c r="E28" s="26">
        <f>(sum(D26:D28)-C17)</f>
        <v>0</v>
      </c>
      <c r="F28" s="5"/>
      <c r="G28" s="5"/>
      <c r="H28" s="5"/>
      <c r="I28" s="9"/>
      <c r="J28" s="9"/>
      <c r="K28" s="9"/>
      <c r="L28" s="9"/>
      <c r="M28" s="9"/>
      <c r="N28" s="9"/>
      <c r="O28" s="9"/>
      <c r="P28" s="9"/>
    </row>
    <row r="29">
      <c r="A29" s="7" t="s">
        <v>25</v>
      </c>
      <c r="B29" s="30"/>
      <c r="C29" s="30"/>
      <c r="D29" s="25">
        <f t="shared" si="2"/>
        <v>0</v>
      </c>
      <c r="E29" s="26"/>
      <c r="F29" s="5"/>
      <c r="G29" s="5"/>
      <c r="H29" s="5"/>
      <c r="I29" s="9"/>
      <c r="J29" s="9"/>
      <c r="K29" s="9"/>
      <c r="L29" s="9"/>
      <c r="M29" s="9"/>
      <c r="N29" s="9"/>
      <c r="O29" s="9"/>
      <c r="P29" s="9"/>
    </row>
    <row r="30">
      <c r="A30" s="28"/>
      <c r="B30" s="30"/>
      <c r="C30" s="30"/>
      <c r="D30" s="25">
        <f t="shared" si="2"/>
        <v>0</v>
      </c>
      <c r="E30" s="26"/>
      <c r="F30" s="5"/>
      <c r="G30" s="5"/>
      <c r="H30" s="5"/>
      <c r="I30" s="9"/>
      <c r="J30" s="9"/>
      <c r="K30" s="9"/>
      <c r="L30" s="9"/>
      <c r="M30" s="9"/>
      <c r="N30" s="9"/>
      <c r="O30" s="9"/>
      <c r="P30" s="9"/>
    </row>
    <row r="31">
      <c r="A31" s="28"/>
      <c r="B31" s="30"/>
      <c r="C31" s="30"/>
      <c r="D31" s="25">
        <f t="shared" si="2"/>
        <v>0</v>
      </c>
      <c r="E31" s="26">
        <f>(sum(D29:D31)-C17)</f>
        <v>0</v>
      </c>
      <c r="F31" s="5"/>
      <c r="G31" s="5"/>
      <c r="H31" s="5"/>
      <c r="I31" s="9"/>
      <c r="J31" s="9"/>
      <c r="K31" s="9"/>
      <c r="L31" s="9"/>
      <c r="M31" s="9"/>
      <c r="N31" s="9"/>
      <c r="O31" s="9"/>
      <c r="P31" s="9"/>
    </row>
    <row r="32">
      <c r="A32" s="7" t="s">
        <v>26</v>
      </c>
      <c r="B32" s="30"/>
      <c r="C32" s="30"/>
      <c r="D32" s="25">
        <f t="shared" si="2"/>
        <v>0</v>
      </c>
      <c r="E32" s="26"/>
      <c r="F32" s="5"/>
      <c r="G32" s="5"/>
      <c r="H32" s="5"/>
      <c r="I32" s="9"/>
      <c r="J32" s="9"/>
      <c r="K32" s="9"/>
      <c r="L32" s="9"/>
      <c r="M32" s="9"/>
      <c r="N32" s="9"/>
      <c r="O32" s="9"/>
      <c r="P32" s="9"/>
    </row>
    <row r="33">
      <c r="A33" s="28"/>
      <c r="B33" s="30"/>
      <c r="C33" s="30"/>
      <c r="D33" s="25">
        <f t="shared" si="2"/>
        <v>0</v>
      </c>
      <c r="E33" s="26"/>
      <c r="F33" s="5"/>
      <c r="G33" s="5"/>
      <c r="H33" s="5"/>
      <c r="I33" s="9"/>
      <c r="J33" s="9"/>
      <c r="K33" s="9"/>
      <c r="L33" s="9"/>
      <c r="M33" s="9"/>
      <c r="N33" s="9"/>
      <c r="O33" s="9"/>
      <c r="P33" s="9"/>
    </row>
    <row r="34">
      <c r="A34" s="28"/>
      <c r="B34" s="8"/>
      <c r="C34" s="8"/>
      <c r="D34" s="25">
        <f t="shared" si="2"/>
        <v>0</v>
      </c>
      <c r="E34" s="26">
        <f>(sum(D32:D34)-C17)</f>
        <v>0</v>
      </c>
      <c r="F34" s="17"/>
      <c r="G34" s="5"/>
      <c r="H34" s="5"/>
      <c r="I34" s="9"/>
      <c r="J34" s="9"/>
      <c r="K34" s="9"/>
      <c r="L34" s="9"/>
      <c r="M34" s="9"/>
      <c r="N34" s="9"/>
      <c r="O34" s="9"/>
      <c r="P34" s="9"/>
    </row>
    <row r="35">
      <c r="A35" s="5"/>
      <c r="B35" s="5"/>
      <c r="C35" s="5"/>
      <c r="D35" s="5"/>
      <c r="E35" s="5"/>
      <c r="F35" s="5"/>
      <c r="G35" s="5"/>
      <c r="H35" s="5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>
      <c r="A36" s="31"/>
      <c r="B36" s="31"/>
      <c r="C36" s="31"/>
      <c r="D36" s="31"/>
      <c r="E36" s="31"/>
      <c r="F36" s="31"/>
      <c r="G36" s="5"/>
      <c r="H36" s="5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>
      <c r="A37" s="31"/>
      <c r="B37" s="31"/>
      <c r="C37" s="31"/>
      <c r="D37" s="31"/>
      <c r="E37" s="31"/>
      <c r="F37" s="31"/>
      <c r="G37" s="5"/>
      <c r="H37" s="5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>
      <c r="A38" s="32" t="s">
        <v>27</v>
      </c>
      <c r="B38" s="33" t="s">
        <v>28</v>
      </c>
      <c r="C38" s="34" t="s">
        <v>29</v>
      </c>
      <c r="D38" s="33" t="s">
        <v>30</v>
      </c>
      <c r="E38" s="33" t="s">
        <v>31</v>
      </c>
      <c r="F38" s="34" t="s">
        <v>32</v>
      </c>
      <c r="G38" s="35"/>
      <c r="H38" s="5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>
      <c r="A39" s="36"/>
      <c r="B39" s="37">
        <f>(A39*2*52)*(B23)</f>
        <v>0</v>
      </c>
      <c r="C39" s="38">
        <f>sum(B39:B50)</f>
        <v>0</v>
      </c>
      <c r="D39" s="39"/>
      <c r="E39" s="40"/>
      <c r="F39" s="41" t="str">
        <f>(E39*D39)/(C39)</f>
        <v>#DIV/0!</v>
      </c>
      <c r="G39" s="35"/>
      <c r="H39" s="5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>
      <c r="A40" s="36"/>
      <c r="B40" s="37">
        <f t="shared" ref="B40:B50" si="3">(A40*2*52) * (B24)</f>
        <v>0</v>
      </c>
      <c r="C40" s="42"/>
      <c r="D40" s="43" t="s">
        <v>33</v>
      </c>
      <c r="E40" s="44"/>
      <c r="F40" s="44"/>
      <c r="G40" s="35"/>
      <c r="H40" s="5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>
      <c r="A41" s="36"/>
      <c r="B41" s="37">
        <f t="shared" si="3"/>
        <v>0</v>
      </c>
      <c r="C41" s="45" t="s">
        <v>34</v>
      </c>
      <c r="D41" s="44"/>
      <c r="E41" s="44"/>
      <c r="F41" s="46" t="s">
        <v>35</v>
      </c>
      <c r="G41" s="35"/>
      <c r="H41" s="5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>
      <c r="A42" s="36"/>
      <c r="B42" s="37">
        <f t="shared" si="3"/>
        <v>0</v>
      </c>
      <c r="C42" s="47"/>
      <c r="D42" s="44"/>
      <c r="E42" s="44"/>
      <c r="F42" s="48">
        <f>(E39*D39)-((C39*15)-(C42*15))</f>
        <v>0</v>
      </c>
      <c r="G42" s="35"/>
      <c r="H42" s="5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>
      <c r="A43" s="36"/>
      <c r="B43" s="37">
        <f t="shared" si="3"/>
        <v>0</v>
      </c>
      <c r="C43" s="44"/>
      <c r="D43" s="49"/>
      <c r="E43" s="44"/>
      <c r="F43" s="44"/>
      <c r="G43" s="35"/>
      <c r="H43" s="5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>
      <c r="A44" s="50"/>
      <c r="B44" s="37">
        <f t="shared" si="3"/>
        <v>0</v>
      </c>
      <c r="C44" s="44"/>
      <c r="D44" s="44"/>
      <c r="E44" s="44"/>
      <c r="F44" s="44"/>
      <c r="G44" s="35"/>
      <c r="H44" s="5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>
      <c r="A45" s="50"/>
      <c r="B45" s="37">
        <f t="shared" si="3"/>
        <v>0</v>
      </c>
      <c r="C45" s="44"/>
      <c r="D45" s="44"/>
      <c r="E45" s="49"/>
      <c r="F45" s="44"/>
      <c r="G45" s="35"/>
      <c r="H45" s="5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>
      <c r="A46" s="50"/>
      <c r="B46" s="37">
        <f t="shared" si="3"/>
        <v>0</v>
      </c>
      <c r="C46" s="44"/>
      <c r="D46" s="44"/>
      <c r="E46" s="49"/>
      <c r="F46" s="44"/>
      <c r="G46" s="35"/>
      <c r="H46" s="5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>
      <c r="A47" s="50"/>
      <c r="B47" s="37">
        <f t="shared" si="3"/>
        <v>0</v>
      </c>
      <c r="C47" s="44"/>
      <c r="D47" s="44"/>
      <c r="E47" s="44"/>
      <c r="F47" s="44"/>
      <c r="G47" s="35"/>
      <c r="H47" s="5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>
      <c r="A48" s="50"/>
      <c r="B48" s="37">
        <f t="shared" si="3"/>
        <v>0</v>
      </c>
      <c r="C48" s="44"/>
      <c r="D48" s="44"/>
      <c r="E48" s="44"/>
      <c r="F48" s="44"/>
      <c r="G48" s="35"/>
      <c r="H48" s="5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>
      <c r="A49" s="50"/>
      <c r="B49" s="37">
        <f t="shared" si="3"/>
        <v>0</v>
      </c>
      <c r="C49" s="44"/>
      <c r="D49" s="44"/>
      <c r="E49" s="44"/>
      <c r="F49" s="44"/>
      <c r="G49" s="35"/>
      <c r="H49" s="5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>
      <c r="A50" s="50"/>
      <c r="B50" s="37">
        <f t="shared" si="3"/>
        <v>0</v>
      </c>
      <c r="C50" s="44"/>
      <c r="D50" s="44"/>
      <c r="E50" s="44"/>
      <c r="F50" s="44"/>
      <c r="G50" s="35"/>
      <c r="H50" s="5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>
      <c r="A51" s="44"/>
      <c r="B51" s="44"/>
      <c r="C51" s="44"/>
      <c r="D51" s="44"/>
      <c r="E51" s="44"/>
      <c r="F51" s="44"/>
      <c r="G51" s="35"/>
      <c r="H51" s="5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>
      <c r="A52" s="31"/>
      <c r="B52" s="31"/>
      <c r="C52" s="31"/>
      <c r="D52" s="31"/>
      <c r="E52" s="31"/>
      <c r="F52" s="31"/>
      <c r="G52" s="5"/>
      <c r="H52" s="5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>
      <c r="A53" s="31"/>
      <c r="B53" s="31"/>
      <c r="C53" s="31"/>
      <c r="D53" s="31"/>
      <c r="E53" s="31"/>
      <c r="F53" s="31"/>
      <c r="G53" s="5"/>
      <c r="H53" s="5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>
      <c r="A54" s="31"/>
      <c r="B54" s="31"/>
      <c r="C54" s="31"/>
      <c r="D54" s="31"/>
      <c r="E54" s="31"/>
      <c r="F54" s="31"/>
      <c r="G54" s="5"/>
      <c r="H54" s="5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>
      <c r="A55" s="31"/>
      <c r="B55" s="31"/>
      <c r="C55" s="31"/>
      <c r="D55" s="31"/>
      <c r="E55" s="31"/>
      <c r="F55" s="31"/>
      <c r="G55" s="5"/>
      <c r="H55" s="5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>
      <c r="A56" s="31"/>
      <c r="B56" s="31"/>
      <c r="C56" s="31"/>
      <c r="D56" s="31"/>
      <c r="E56" s="31"/>
      <c r="F56" s="31"/>
      <c r="G56" s="5"/>
      <c r="H56" s="5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>
      <c r="A57" s="31"/>
      <c r="B57" s="31"/>
      <c r="C57" s="31"/>
      <c r="D57" s="31"/>
      <c r="E57" s="31"/>
      <c r="F57" s="31"/>
      <c r="G57" s="5"/>
      <c r="H57" s="5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>
      <c r="A58" s="31"/>
      <c r="B58" s="31"/>
      <c r="C58" s="31"/>
      <c r="D58" s="31"/>
      <c r="E58" s="31"/>
      <c r="F58" s="31"/>
      <c r="G58" s="5"/>
      <c r="H58" s="5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>
      <c r="A59" s="31"/>
      <c r="B59" s="31"/>
      <c r="C59" s="31"/>
      <c r="D59" s="31"/>
      <c r="E59" s="31"/>
      <c r="F59" s="31"/>
      <c r="G59" s="5"/>
      <c r="H59" s="5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>
      <c r="A60" s="5"/>
      <c r="B60" s="5"/>
      <c r="C60" s="5"/>
      <c r="D60" s="5"/>
      <c r="E60" s="5"/>
      <c r="F60" s="5"/>
      <c r="G60" s="5"/>
      <c r="H60" s="5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>
      <c r="A61" s="5"/>
      <c r="B61" s="5"/>
      <c r="C61" s="5"/>
      <c r="D61" s="5"/>
      <c r="E61" s="5"/>
      <c r="F61" s="5"/>
      <c r="G61" s="5"/>
      <c r="H61" s="5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>
      <c r="A62" s="5"/>
      <c r="B62" s="5"/>
      <c r="C62" s="5"/>
      <c r="D62" s="5"/>
      <c r="E62" s="5"/>
      <c r="F62" s="5"/>
      <c r="G62" s="5"/>
      <c r="H62" s="5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>
      <c r="A63" s="5"/>
      <c r="B63" s="5"/>
      <c r="C63" s="5"/>
      <c r="D63" s="5"/>
      <c r="E63" s="5"/>
      <c r="F63" s="5"/>
      <c r="G63" s="5"/>
      <c r="H63" s="5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>
      <c r="A64" s="5"/>
      <c r="B64" s="5"/>
      <c r="C64" s="5"/>
      <c r="D64" s="5"/>
      <c r="E64" s="5"/>
      <c r="F64" s="5"/>
      <c r="G64" s="5"/>
      <c r="H64" s="5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>
      <c r="A65" s="5"/>
      <c r="B65" s="5"/>
      <c r="C65" s="5"/>
      <c r="D65" s="5"/>
      <c r="E65" s="5"/>
      <c r="F65" s="5"/>
      <c r="G65" s="5"/>
      <c r="H65" s="5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>
      <c r="A66" s="5"/>
      <c r="B66" s="5"/>
      <c r="C66" s="5"/>
      <c r="D66" s="5"/>
      <c r="E66" s="5"/>
      <c r="F66" s="5"/>
      <c r="G66" s="5"/>
      <c r="H66" s="5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>
      <c r="A67" s="5"/>
      <c r="B67" s="5"/>
      <c r="C67" s="5"/>
      <c r="D67" s="5"/>
      <c r="E67" s="5"/>
      <c r="F67" s="5"/>
      <c r="G67" s="5"/>
      <c r="H67" s="5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>
      <c r="A68" s="5"/>
      <c r="B68" s="5"/>
      <c r="C68" s="5"/>
      <c r="D68" s="5"/>
      <c r="E68" s="5"/>
      <c r="F68" s="5"/>
      <c r="G68" s="5"/>
      <c r="H68" s="5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>
      <c r="A69" s="5"/>
      <c r="B69" s="5"/>
      <c r="C69" s="5"/>
      <c r="D69" s="5"/>
      <c r="E69" s="5"/>
      <c r="F69" s="5"/>
      <c r="G69" s="5"/>
      <c r="H69" s="5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>
      <c r="A70" s="5"/>
      <c r="B70" s="5"/>
      <c r="C70" s="5"/>
      <c r="D70" s="5"/>
      <c r="E70" s="5"/>
      <c r="F70" s="5"/>
      <c r="G70" s="5"/>
      <c r="H70" s="5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>
      <c r="A71" s="5"/>
      <c r="B71" s="5"/>
      <c r="C71" s="5"/>
      <c r="D71" s="5"/>
      <c r="E71" s="5"/>
      <c r="F71" s="5"/>
      <c r="G71" s="5"/>
      <c r="H71" s="5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>
      <c r="A72" s="5"/>
      <c r="B72" s="5"/>
      <c r="C72" s="5"/>
      <c r="D72" s="5"/>
      <c r="E72" s="5"/>
      <c r="F72" s="5"/>
      <c r="G72" s="5"/>
      <c r="H72" s="5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>
      <c r="A73" s="5"/>
      <c r="B73" s="5"/>
      <c r="C73" s="5"/>
      <c r="D73" s="5"/>
      <c r="E73" s="5"/>
      <c r="F73" s="5"/>
      <c r="G73" s="5"/>
      <c r="H73" s="5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>
      <c r="L87" s="9"/>
      <c r="M87" s="9"/>
      <c r="N87" s="9"/>
      <c r="O87" s="9"/>
      <c r="P87" s="9"/>
    </row>
    <row r="88">
      <c r="L88" s="9"/>
      <c r="M88" s="9"/>
      <c r="N88" s="9"/>
      <c r="O88" s="9"/>
      <c r="P88" s="9"/>
    </row>
    <row r="89">
      <c r="L89" s="9"/>
      <c r="M89" s="9"/>
      <c r="N89" s="9"/>
      <c r="O89" s="9"/>
      <c r="P89" s="9"/>
    </row>
    <row r="90">
      <c r="L90" s="9"/>
      <c r="M90" s="9"/>
      <c r="N90" s="9"/>
      <c r="O90" s="9"/>
      <c r="P90" s="9"/>
    </row>
    <row r="91">
      <c r="L91" s="9"/>
      <c r="M91" s="9"/>
      <c r="N91" s="9"/>
      <c r="O91" s="9"/>
      <c r="P91" s="9"/>
    </row>
    <row r="92">
      <c r="L92" s="9"/>
      <c r="M92" s="9"/>
      <c r="N92" s="9"/>
      <c r="O92" s="9"/>
      <c r="P92" s="9"/>
    </row>
    <row r="93">
      <c r="L93" s="9"/>
      <c r="M93" s="9"/>
      <c r="N93" s="9"/>
      <c r="O93" s="9"/>
      <c r="P93" s="9"/>
    </row>
    <row r="94">
      <c r="L94" s="9"/>
      <c r="M94" s="9"/>
      <c r="N94" s="9"/>
      <c r="O94" s="9"/>
      <c r="P94" s="9"/>
    </row>
    <row r="95">
      <c r="L95" s="9"/>
      <c r="M95" s="9"/>
      <c r="N95" s="9"/>
      <c r="O95" s="9"/>
      <c r="P95" s="9"/>
    </row>
    <row r="96">
      <c r="L96" s="9"/>
      <c r="M96" s="9"/>
      <c r="N96" s="9"/>
      <c r="O96" s="9"/>
      <c r="P96" s="9"/>
    </row>
    <row r="97">
      <c r="L97" s="9"/>
      <c r="M97" s="9"/>
      <c r="N97" s="9"/>
      <c r="O97" s="9"/>
      <c r="P97" s="9"/>
    </row>
    <row r="98">
      <c r="L98" s="9"/>
      <c r="M98" s="9"/>
      <c r="N98" s="9"/>
      <c r="O98" s="9"/>
      <c r="P98" s="9"/>
    </row>
    <row r="99">
      <c r="L99" s="9"/>
      <c r="M99" s="9"/>
      <c r="N99" s="9"/>
      <c r="O99" s="9"/>
      <c r="P99" s="9"/>
    </row>
  </sheetData>
  <autoFilter ref="$A$8:$C$16"/>
  <mergeCells count="3">
    <mergeCell ref="A7:C7"/>
    <mergeCell ref="E7:F7"/>
    <mergeCell ref="A1:E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14"/>
    <col customWidth="1" min="2" max="2" width="32.29"/>
    <col customWidth="1" min="3" max="3" width="39.43"/>
    <col customWidth="1" min="4" max="4" width="23.57"/>
    <col customWidth="1" min="5" max="5" width="32.14"/>
    <col customWidth="1" min="6" max="6" width="33.14"/>
    <col customWidth="1" min="7" max="7" width="32.29"/>
    <col customWidth="1" min="8" max="8" width="39.43"/>
    <col customWidth="1" min="9" max="9" width="62.0"/>
    <col customWidth="1" min="10" max="10" width="32.43"/>
    <col customWidth="1" min="11" max="11" width="35.29"/>
    <col customWidth="1" min="13" max="13" width="27.57"/>
    <col customWidth="1" min="14" max="14" width="26.71"/>
    <col customWidth="1" min="15" max="15" width="33.86"/>
    <col customWidth="1" min="16" max="16" width="43.86"/>
    <col customWidth="1" min="17" max="17" width="28.57"/>
  </cols>
  <sheetData>
    <row r="1">
      <c r="A1" s="1" t="s">
        <v>0</v>
      </c>
      <c r="B1" s="2"/>
      <c r="C1" s="2"/>
      <c r="D1" s="2"/>
      <c r="E1" s="3"/>
      <c r="F1" s="4"/>
      <c r="G1" s="4"/>
      <c r="H1" s="5"/>
    </row>
    <row r="2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4"/>
      <c r="G2" s="4"/>
      <c r="H2" s="5"/>
    </row>
    <row r="3">
      <c r="A3" s="6" t="s">
        <v>6</v>
      </c>
      <c r="B3" s="8">
        <v>1.0</v>
      </c>
      <c r="C3" s="8">
        <v>1.25</v>
      </c>
      <c r="D3" s="8">
        <v>1.38</v>
      </c>
      <c r="E3" s="8">
        <v>1.38</v>
      </c>
      <c r="F3" s="4"/>
      <c r="G3" s="4"/>
      <c r="H3" s="5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>
      <c r="A4" s="4"/>
      <c r="B4" s="4"/>
      <c r="C4" s="4"/>
      <c r="D4" s="5"/>
      <c r="E4" s="4"/>
      <c r="F4" s="4"/>
      <c r="G4" s="4"/>
      <c r="H4" s="5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>
      <c r="A5" s="4"/>
      <c r="B5" s="4"/>
      <c r="C5" s="4"/>
      <c r="D5" s="5"/>
      <c r="E5" s="4"/>
      <c r="F5" s="4"/>
      <c r="G5" s="4"/>
      <c r="H5" s="5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>
      <c r="A6" s="4"/>
      <c r="B6" s="4"/>
      <c r="C6" s="4"/>
      <c r="D6" s="5"/>
      <c r="E6" s="4"/>
      <c r="F6" s="4"/>
      <c r="G6" s="4"/>
      <c r="H6" s="5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>
      <c r="A7" s="10" t="s">
        <v>7</v>
      </c>
      <c r="B7" s="2"/>
      <c r="C7" s="3"/>
      <c r="D7" s="5"/>
      <c r="E7" s="10" t="s">
        <v>8</v>
      </c>
      <c r="F7" s="3"/>
      <c r="G7" s="4"/>
      <c r="H7" s="5"/>
      <c r="I7" s="9"/>
      <c r="J7" s="9"/>
      <c r="K7" s="9"/>
      <c r="L7" s="9"/>
      <c r="M7" s="9"/>
      <c r="N7" s="9"/>
      <c r="O7" s="9"/>
      <c r="P7" s="9"/>
    </row>
    <row r="8">
      <c r="A8" s="11" t="s">
        <v>9</v>
      </c>
      <c r="B8" s="11" t="s">
        <v>10</v>
      </c>
      <c r="C8" s="11" t="s">
        <v>11</v>
      </c>
      <c r="D8" s="5"/>
      <c r="E8" s="12" t="s">
        <v>12</v>
      </c>
      <c r="F8" s="12" t="s">
        <v>13</v>
      </c>
      <c r="G8" s="5"/>
      <c r="H8" s="5"/>
      <c r="I8" s="13"/>
      <c r="J8" s="13"/>
      <c r="K8" s="13"/>
      <c r="L8" s="13"/>
      <c r="M8" s="13"/>
      <c r="N8" s="13"/>
      <c r="O8" s="13"/>
      <c r="P8" s="13"/>
      <c r="Q8" s="14"/>
      <c r="R8" s="14"/>
    </row>
    <row r="9">
      <c r="A9" s="12" t="s">
        <v>14</v>
      </c>
      <c r="B9" s="15">
        <v>10082.0</v>
      </c>
      <c r="C9" s="16">
        <f>B9*E3</f>
        <v>13913.16</v>
      </c>
      <c r="D9" s="5"/>
      <c r="E9" s="12">
        <v>900.0</v>
      </c>
      <c r="F9" s="16">
        <f>ceiling(C17/1898)</f>
        <v>12</v>
      </c>
      <c r="G9" s="5"/>
      <c r="H9" s="17"/>
      <c r="I9" s="13"/>
      <c r="J9" s="9"/>
      <c r="K9" s="9"/>
      <c r="L9" s="9"/>
      <c r="M9" s="13"/>
      <c r="N9" s="9"/>
      <c r="O9" s="9"/>
      <c r="P9" s="9"/>
    </row>
    <row r="10">
      <c r="A10" s="12" t="s">
        <v>4</v>
      </c>
      <c r="B10" s="15">
        <v>355.0</v>
      </c>
      <c r="C10" s="16">
        <f>B10*D3</f>
        <v>489.9</v>
      </c>
      <c r="D10" s="5"/>
      <c r="E10" s="12">
        <v>950.0</v>
      </c>
      <c r="F10" s="16">
        <f>ceiling(C17/1998)</f>
        <v>11</v>
      </c>
      <c r="G10" s="5"/>
      <c r="H10" s="5"/>
      <c r="I10" s="9"/>
      <c r="J10" s="9"/>
      <c r="K10" s="9"/>
      <c r="L10" s="9"/>
      <c r="M10" s="9"/>
      <c r="N10" s="9"/>
      <c r="O10" s="9"/>
      <c r="P10" s="9"/>
    </row>
    <row r="11">
      <c r="A11" s="12" t="s">
        <v>3</v>
      </c>
      <c r="B11" s="15">
        <v>391.0</v>
      </c>
      <c r="C11" s="16">
        <f>B11*C3</f>
        <v>488.75</v>
      </c>
      <c r="D11" s="5"/>
      <c r="E11" s="12">
        <v>1000.0</v>
      </c>
      <c r="F11" s="16">
        <f>ceiling(C17/2098)</f>
        <v>11</v>
      </c>
      <c r="G11" s="5"/>
      <c r="H11" s="5"/>
      <c r="I11" s="9"/>
      <c r="J11" s="9"/>
      <c r="K11" s="9"/>
      <c r="L11" s="9"/>
      <c r="M11" s="9"/>
      <c r="N11" s="18"/>
      <c r="O11" s="9"/>
      <c r="P11" s="9"/>
    </row>
    <row r="12">
      <c r="A12" s="12" t="s">
        <v>15</v>
      </c>
      <c r="B12" s="15">
        <v>3529.0</v>
      </c>
      <c r="C12" s="16">
        <f>B12*B3</f>
        <v>3529</v>
      </c>
      <c r="D12" s="5"/>
      <c r="E12" s="12">
        <v>1050.0</v>
      </c>
      <c r="F12" s="16">
        <f>ceiling(C17/2198)</f>
        <v>10</v>
      </c>
      <c r="G12" s="5"/>
      <c r="H12" s="17"/>
      <c r="I12" s="9"/>
      <c r="J12" s="9"/>
      <c r="K12" s="9"/>
      <c r="L12" s="9"/>
      <c r="M12" s="9"/>
      <c r="N12" s="9"/>
      <c r="O12" s="9"/>
      <c r="P12" s="9"/>
    </row>
    <row r="13">
      <c r="A13" s="12" t="s">
        <v>16</v>
      </c>
      <c r="B13" s="15">
        <v>510.0</v>
      </c>
      <c r="C13" s="16">
        <f>B13*B3</f>
        <v>510</v>
      </c>
      <c r="D13" s="5"/>
      <c r="E13" s="12">
        <v>1100.0</v>
      </c>
      <c r="F13" s="16">
        <f>ceiling(C17/2298)</f>
        <v>10</v>
      </c>
      <c r="G13" s="5"/>
      <c r="H13" s="5"/>
      <c r="I13" s="9"/>
      <c r="J13" s="9"/>
      <c r="K13" s="9"/>
      <c r="L13" s="9"/>
      <c r="M13" s="9"/>
      <c r="N13" s="9"/>
      <c r="O13" s="9"/>
      <c r="P13" s="9"/>
    </row>
    <row r="14">
      <c r="A14" s="12" t="s">
        <v>17</v>
      </c>
      <c r="B14" s="15">
        <v>1465.0</v>
      </c>
      <c r="C14" s="16">
        <f>B14*B3</f>
        <v>1465</v>
      </c>
      <c r="D14" s="5"/>
      <c r="E14" s="12">
        <v>1150.0</v>
      </c>
      <c r="F14" s="16">
        <f>ceiling(C17/2398)</f>
        <v>10</v>
      </c>
      <c r="G14" s="5"/>
      <c r="H14" s="5"/>
      <c r="I14" s="9"/>
      <c r="J14" s="9"/>
      <c r="K14" s="9"/>
      <c r="L14" s="9"/>
      <c r="M14" s="9"/>
      <c r="N14" s="9"/>
      <c r="O14" s="9"/>
      <c r="P14" s="9"/>
    </row>
    <row r="15">
      <c r="A15" s="12" t="s">
        <v>18</v>
      </c>
      <c r="B15" s="15">
        <v>1560.0</v>
      </c>
      <c r="C15" s="16">
        <f>B15*B3</f>
        <v>1560</v>
      </c>
      <c r="D15" s="5"/>
      <c r="E15" s="12">
        <v>1200.0</v>
      </c>
      <c r="F15" s="16">
        <f>ceiling(C17/2498)</f>
        <v>9</v>
      </c>
      <c r="G15" s="5"/>
      <c r="H15" s="17"/>
      <c r="I15" s="9"/>
      <c r="J15" s="9"/>
      <c r="K15" s="9"/>
      <c r="L15" s="9"/>
      <c r="M15" s="9"/>
      <c r="N15" s="9"/>
      <c r="O15" s="9"/>
      <c r="P15" s="9"/>
    </row>
    <row r="16">
      <c r="A16" s="12"/>
      <c r="B16" s="19"/>
      <c r="C16" s="16"/>
      <c r="D16" s="5"/>
      <c r="E16" s="12">
        <v>1250.0</v>
      </c>
      <c r="F16" s="16">
        <f>ceiling(C17/2598)</f>
        <v>9</v>
      </c>
      <c r="G16" s="5"/>
      <c r="H16" s="5"/>
      <c r="I16" s="9"/>
      <c r="J16" s="9"/>
      <c r="K16" s="9"/>
      <c r="L16" s="9"/>
      <c r="M16" s="9"/>
      <c r="N16" s="18"/>
      <c r="O16" s="9"/>
      <c r="P16" s="9"/>
    </row>
    <row r="17">
      <c r="A17" s="20" t="s">
        <v>19</v>
      </c>
      <c r="B17" s="21">
        <f t="shared" ref="B17:C17" si="1">sum(B9:B15)</f>
        <v>17892</v>
      </c>
      <c r="C17" s="21">
        <f t="shared" si="1"/>
        <v>21955.81</v>
      </c>
      <c r="D17" s="5"/>
      <c r="E17" s="5"/>
      <c r="F17" s="5"/>
      <c r="G17" s="5"/>
      <c r="H17" s="17"/>
      <c r="I17" s="9"/>
      <c r="J17" s="9"/>
      <c r="K17" s="9"/>
      <c r="L17" s="9"/>
      <c r="M17" s="9"/>
      <c r="N17" s="9"/>
      <c r="O17" s="9"/>
      <c r="P17" s="9"/>
    </row>
    <row r="18">
      <c r="A18" s="5"/>
      <c r="B18" s="5"/>
      <c r="C18" s="5"/>
      <c r="D18" s="5"/>
      <c r="E18" s="5"/>
      <c r="F18" s="5"/>
      <c r="G18" s="5"/>
      <c r="H18" s="5"/>
      <c r="I18" s="9"/>
      <c r="J18" s="9"/>
      <c r="K18" s="9"/>
      <c r="L18" s="9"/>
      <c r="M18" s="9"/>
      <c r="N18" s="9"/>
      <c r="O18" s="9"/>
      <c r="P18" s="13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>
      <c r="A19" s="5"/>
      <c r="B19" s="5"/>
      <c r="C19" s="5"/>
      <c r="D19" s="5"/>
      <c r="E19" s="5"/>
      <c r="F19" s="5"/>
      <c r="G19" s="5"/>
      <c r="H19" s="5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>
      <c r="A20" s="5"/>
      <c r="B20" s="5"/>
      <c r="C20" s="5"/>
      <c r="D20" s="5"/>
      <c r="E20" s="5"/>
      <c r="F20" s="5"/>
      <c r="G20" s="5"/>
      <c r="H20" s="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>
      <c r="A21" s="5"/>
      <c r="B21" s="5"/>
      <c r="C21" s="5"/>
      <c r="D21" s="5"/>
      <c r="E21" s="5"/>
      <c r="F21" s="5"/>
      <c r="G21" s="5"/>
      <c r="H21" s="5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>
      <c r="A22" s="22"/>
      <c r="B22" s="23" t="s">
        <v>20</v>
      </c>
      <c r="C22" s="23" t="s">
        <v>12</v>
      </c>
      <c r="D22" s="24" t="s">
        <v>21</v>
      </c>
      <c r="E22" s="23" t="s">
        <v>22</v>
      </c>
      <c r="F22" s="17"/>
      <c r="G22" s="17"/>
      <c r="H22" s="17"/>
      <c r="I22" s="13"/>
      <c r="J22" s="13"/>
      <c r="K22" s="13"/>
      <c r="L22" s="9"/>
      <c r="M22" s="9"/>
      <c r="N22" s="9"/>
      <c r="O22" s="9"/>
      <c r="P22" s="9"/>
    </row>
    <row r="23">
      <c r="A23" s="7" t="s">
        <v>23</v>
      </c>
      <c r="B23" s="8">
        <v>2.0</v>
      </c>
      <c r="C23" s="8">
        <v>1150.0</v>
      </c>
      <c r="D23" s="25">
        <f t="shared" ref="D23:D34" si="2">(C23+49)*(B23*2)</f>
        <v>4796</v>
      </c>
      <c r="E23" s="26"/>
      <c r="F23" s="17"/>
      <c r="G23" s="5"/>
      <c r="H23" s="5"/>
      <c r="I23" s="27"/>
      <c r="J23" s="9"/>
      <c r="K23" s="9"/>
      <c r="L23" s="9"/>
      <c r="M23" s="9"/>
      <c r="N23" s="9"/>
      <c r="O23" s="9"/>
      <c r="P23" s="9"/>
    </row>
    <row r="24">
      <c r="A24" s="28"/>
      <c r="B24" s="8">
        <v>5.0</v>
      </c>
      <c r="C24" s="8">
        <v>1100.0</v>
      </c>
      <c r="D24" s="25">
        <f t="shared" si="2"/>
        <v>11490</v>
      </c>
      <c r="E24" s="26"/>
      <c r="F24" s="17"/>
      <c r="G24" s="5"/>
      <c r="H24" s="5"/>
      <c r="I24" s="29"/>
      <c r="J24" s="9"/>
      <c r="K24" s="9"/>
      <c r="L24" s="9"/>
      <c r="M24" s="9"/>
      <c r="N24" s="9"/>
      <c r="O24" s="9"/>
      <c r="P24" s="9"/>
    </row>
    <row r="25">
      <c r="A25" s="28"/>
      <c r="B25" s="8">
        <v>3.0</v>
      </c>
      <c r="C25" s="8">
        <v>1050.0</v>
      </c>
      <c r="D25" s="25">
        <f t="shared" si="2"/>
        <v>6594</v>
      </c>
      <c r="E25" s="26">
        <f>(sum(D23:D25)-C17)</f>
        <v>924.19</v>
      </c>
      <c r="F25" s="17"/>
      <c r="G25" s="5"/>
      <c r="H25" s="5"/>
      <c r="I25" s="9"/>
      <c r="J25" s="9"/>
      <c r="K25" s="9"/>
      <c r="L25" s="9"/>
      <c r="M25" s="9"/>
      <c r="N25" s="9"/>
      <c r="O25" s="9"/>
      <c r="P25" s="9"/>
    </row>
    <row r="26">
      <c r="A26" s="7" t="s">
        <v>24</v>
      </c>
      <c r="B26" s="8"/>
      <c r="C26" s="8"/>
      <c r="D26" s="25">
        <f t="shared" si="2"/>
        <v>0</v>
      </c>
      <c r="E26" s="26"/>
      <c r="F26" s="5"/>
      <c r="G26" s="17"/>
      <c r="H26" s="5"/>
      <c r="I26" s="9"/>
      <c r="J26" s="9"/>
      <c r="K26" s="9"/>
      <c r="L26" s="9"/>
      <c r="M26" s="9"/>
      <c r="N26" s="9"/>
      <c r="O26" s="9"/>
      <c r="P26" s="9"/>
    </row>
    <row r="27">
      <c r="A27" s="28"/>
      <c r="B27" s="8"/>
      <c r="C27" s="8"/>
      <c r="D27" s="25">
        <f t="shared" si="2"/>
        <v>0</v>
      </c>
      <c r="E27" s="26"/>
      <c r="F27" s="5"/>
      <c r="G27" s="17"/>
      <c r="H27" s="5"/>
      <c r="I27" s="9"/>
      <c r="J27" s="9"/>
      <c r="K27" s="9"/>
      <c r="L27" s="9"/>
      <c r="M27" s="9"/>
      <c r="N27" s="9"/>
      <c r="O27" s="9"/>
      <c r="P27" s="9"/>
    </row>
    <row r="28">
      <c r="A28" s="28"/>
      <c r="B28" s="30"/>
      <c r="C28" s="30"/>
      <c r="D28" s="25">
        <f t="shared" si="2"/>
        <v>0</v>
      </c>
      <c r="E28" s="26">
        <f>(sum(D26:D28)-C17)</f>
        <v>-21955.81</v>
      </c>
      <c r="F28" s="5"/>
      <c r="G28" s="5"/>
      <c r="H28" s="5"/>
      <c r="I28" s="9"/>
      <c r="J28" s="9"/>
      <c r="K28" s="9"/>
      <c r="L28" s="9"/>
      <c r="M28" s="9"/>
      <c r="N28" s="9"/>
      <c r="O28" s="9"/>
      <c r="P28" s="9"/>
    </row>
    <row r="29">
      <c r="A29" s="7" t="s">
        <v>25</v>
      </c>
      <c r="B29" s="30"/>
      <c r="C29" s="30"/>
      <c r="D29" s="25">
        <f t="shared" si="2"/>
        <v>0</v>
      </c>
      <c r="E29" s="26"/>
      <c r="F29" s="5"/>
      <c r="G29" s="5"/>
      <c r="H29" s="5"/>
      <c r="I29" s="9"/>
      <c r="J29" s="9"/>
      <c r="K29" s="9"/>
      <c r="L29" s="9"/>
      <c r="M29" s="9"/>
      <c r="N29" s="9"/>
      <c r="O29" s="9"/>
      <c r="P29" s="9"/>
    </row>
    <row r="30">
      <c r="A30" s="28"/>
      <c r="B30" s="30"/>
      <c r="C30" s="30"/>
      <c r="D30" s="25">
        <f t="shared" si="2"/>
        <v>0</v>
      </c>
      <c r="E30" s="26"/>
      <c r="F30" s="5"/>
      <c r="G30" s="5"/>
      <c r="H30" s="5"/>
      <c r="I30" s="9"/>
      <c r="J30" s="9"/>
      <c r="K30" s="9"/>
      <c r="L30" s="9"/>
      <c r="M30" s="9"/>
      <c r="N30" s="9"/>
      <c r="O30" s="9"/>
      <c r="P30" s="9"/>
    </row>
    <row r="31">
      <c r="A31" s="28"/>
      <c r="B31" s="30"/>
      <c r="C31" s="30"/>
      <c r="D31" s="25">
        <f t="shared" si="2"/>
        <v>0</v>
      </c>
      <c r="E31" s="26">
        <f>(sum(D29:D31)-C17)</f>
        <v>-21955.81</v>
      </c>
      <c r="F31" s="5"/>
      <c r="G31" s="5"/>
      <c r="H31" s="5"/>
      <c r="I31" s="9"/>
      <c r="J31" s="9"/>
      <c r="K31" s="9"/>
      <c r="L31" s="9"/>
      <c r="M31" s="9"/>
      <c r="N31" s="9"/>
      <c r="O31" s="9"/>
      <c r="P31" s="9"/>
    </row>
    <row r="32">
      <c r="A32" s="7" t="s">
        <v>26</v>
      </c>
      <c r="B32" s="30"/>
      <c r="C32" s="30"/>
      <c r="D32" s="25">
        <f t="shared" si="2"/>
        <v>0</v>
      </c>
      <c r="E32" s="26"/>
      <c r="F32" s="5"/>
      <c r="G32" s="5"/>
      <c r="H32" s="5"/>
      <c r="I32" s="9"/>
      <c r="J32" s="9"/>
      <c r="K32" s="9"/>
      <c r="L32" s="9"/>
      <c r="M32" s="9"/>
      <c r="N32" s="9"/>
      <c r="O32" s="9"/>
      <c r="P32" s="9"/>
    </row>
    <row r="33">
      <c r="A33" s="28"/>
      <c r="B33" s="30"/>
      <c r="C33" s="30"/>
      <c r="D33" s="25">
        <f t="shared" si="2"/>
        <v>0</v>
      </c>
      <c r="E33" s="26"/>
      <c r="F33" s="5"/>
      <c r="G33" s="5"/>
      <c r="H33" s="5"/>
      <c r="I33" s="9"/>
      <c r="J33" s="9"/>
      <c r="K33" s="9"/>
      <c r="L33" s="9"/>
      <c r="M33" s="9"/>
      <c r="N33" s="9"/>
      <c r="O33" s="9"/>
      <c r="P33" s="9"/>
    </row>
    <row r="34">
      <c r="A34" s="28"/>
      <c r="B34" s="8"/>
      <c r="C34" s="8"/>
      <c r="D34" s="25">
        <f t="shared" si="2"/>
        <v>0</v>
      </c>
      <c r="E34" s="26">
        <f>(sum(D32:D34)-C17)</f>
        <v>-21955.81</v>
      </c>
      <c r="F34" s="17"/>
      <c r="G34" s="5"/>
      <c r="H34" s="5"/>
      <c r="I34" s="9"/>
      <c r="J34" s="9"/>
      <c r="K34" s="9"/>
      <c r="L34" s="9"/>
      <c r="M34" s="9"/>
      <c r="N34" s="9"/>
      <c r="O34" s="9"/>
      <c r="P34" s="9"/>
    </row>
    <row r="35">
      <c r="A35" s="5"/>
      <c r="B35" s="5"/>
      <c r="C35" s="5"/>
      <c r="D35" s="5"/>
      <c r="E35" s="5"/>
      <c r="F35" s="5"/>
      <c r="G35" s="5"/>
      <c r="H35" s="5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>
      <c r="A36" s="31"/>
      <c r="B36" s="31"/>
      <c r="C36" s="31"/>
      <c r="D36" s="31"/>
      <c r="E36" s="31"/>
      <c r="F36" s="31"/>
      <c r="G36" s="5"/>
      <c r="H36" s="5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>
      <c r="A37" s="31"/>
      <c r="B37" s="31"/>
      <c r="C37" s="31"/>
      <c r="D37" s="31"/>
      <c r="E37" s="31"/>
      <c r="F37" s="31"/>
      <c r="G37" s="5"/>
      <c r="H37" s="5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</row>
    <row r="38">
      <c r="A38" s="32" t="s">
        <v>27</v>
      </c>
      <c r="B38" s="33" t="s">
        <v>28</v>
      </c>
      <c r="C38" s="34" t="s">
        <v>29</v>
      </c>
      <c r="D38" s="33" t="s">
        <v>30</v>
      </c>
      <c r="E38" s="33" t="s">
        <v>31</v>
      </c>
      <c r="F38" s="34" t="s">
        <v>32</v>
      </c>
      <c r="G38" s="35"/>
      <c r="H38" s="5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>
      <c r="A39" s="36">
        <v>342.62</v>
      </c>
      <c r="B39" s="37">
        <f>(A39*2*52)*(B23)</f>
        <v>71264.96</v>
      </c>
      <c r="C39" s="38">
        <f>sum(B39:B50)</f>
        <v>277710.16</v>
      </c>
      <c r="D39" s="39">
        <v>2.0</v>
      </c>
      <c r="E39" s="40">
        <v>4000000.0</v>
      </c>
      <c r="F39" s="41">
        <f>(E39*D39)/(C39)</f>
        <v>28.80701232</v>
      </c>
      <c r="G39" s="35"/>
      <c r="H39" s="5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>
      <c r="A40" s="36">
        <v>273.8</v>
      </c>
      <c r="B40" s="37">
        <f t="shared" ref="B40:B50" si="3">(A40*2*52) * (B24)</f>
        <v>142376</v>
      </c>
      <c r="C40" s="42"/>
      <c r="D40" s="43" t="s">
        <v>33</v>
      </c>
      <c r="E40" s="44"/>
      <c r="F40" s="44"/>
      <c r="G40" s="35"/>
      <c r="H40" s="5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>
      <c r="A41" s="36">
        <v>205.35</v>
      </c>
      <c r="B41" s="37">
        <f t="shared" si="3"/>
        <v>64069.2</v>
      </c>
      <c r="C41" s="45" t="s">
        <v>34</v>
      </c>
      <c r="D41" s="44"/>
      <c r="E41" s="44"/>
      <c r="F41" s="46" t="s">
        <v>35</v>
      </c>
      <c r="G41" s="35"/>
      <c r="H41" s="5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  <row r="42">
      <c r="A42" s="36">
        <v>273.8</v>
      </c>
      <c r="B42" s="37">
        <f t="shared" si="3"/>
        <v>0</v>
      </c>
      <c r="C42" s="47">
        <v>149494.8</v>
      </c>
      <c r="D42" s="44"/>
      <c r="E42" s="44"/>
      <c r="F42" s="48">
        <f>(E39*D39)-((C39*15)-(C42*15))</f>
        <v>6076769.6</v>
      </c>
      <c r="G42" s="35"/>
      <c r="H42" s="5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</row>
    <row r="43">
      <c r="A43" s="36">
        <v>205.35</v>
      </c>
      <c r="B43" s="37">
        <f t="shared" si="3"/>
        <v>0</v>
      </c>
      <c r="C43" s="44"/>
      <c r="D43" s="49"/>
      <c r="E43" s="44"/>
      <c r="F43" s="44"/>
      <c r="G43" s="35"/>
      <c r="H43" s="5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</row>
    <row r="44">
      <c r="A44" s="50"/>
      <c r="B44" s="37">
        <f t="shared" si="3"/>
        <v>0</v>
      </c>
      <c r="C44" s="44"/>
      <c r="D44" s="44"/>
      <c r="E44" s="44"/>
      <c r="F44" s="44"/>
      <c r="G44" s="35"/>
      <c r="H44" s="5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</row>
    <row r="45">
      <c r="A45" s="50"/>
      <c r="B45" s="37">
        <f t="shared" si="3"/>
        <v>0</v>
      </c>
      <c r="C45" s="44"/>
      <c r="D45" s="44"/>
      <c r="E45" s="49"/>
      <c r="F45" s="44"/>
      <c r="G45" s="35"/>
      <c r="H45" s="5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</row>
    <row r="46">
      <c r="A46" s="50"/>
      <c r="B46" s="37">
        <f t="shared" si="3"/>
        <v>0</v>
      </c>
      <c r="C46" s="44"/>
      <c r="D46" s="44"/>
      <c r="E46" s="49"/>
      <c r="F46" s="44"/>
      <c r="G46" s="35"/>
      <c r="H46" s="5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</row>
    <row r="47">
      <c r="A47" s="50"/>
      <c r="B47" s="37">
        <f t="shared" si="3"/>
        <v>0</v>
      </c>
      <c r="C47" s="44"/>
      <c r="D47" s="44"/>
      <c r="E47" s="44"/>
      <c r="F47" s="44"/>
      <c r="G47" s="35"/>
      <c r="H47" s="5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>
      <c r="A48" s="50"/>
      <c r="B48" s="37">
        <f t="shared" si="3"/>
        <v>0</v>
      </c>
      <c r="C48" s="44"/>
      <c r="D48" s="44"/>
      <c r="E48" s="44"/>
      <c r="F48" s="44"/>
      <c r="G48" s="35"/>
      <c r="H48" s="5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</row>
    <row r="49">
      <c r="A49" s="50"/>
      <c r="B49" s="37">
        <f t="shared" si="3"/>
        <v>0</v>
      </c>
      <c r="C49" s="44"/>
      <c r="D49" s="44"/>
      <c r="E49" s="44"/>
      <c r="F49" s="44"/>
      <c r="G49" s="35"/>
      <c r="H49" s="5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</row>
    <row r="50">
      <c r="A50" s="50"/>
      <c r="B50" s="37">
        <f t="shared" si="3"/>
        <v>0</v>
      </c>
      <c r="C50" s="44"/>
      <c r="D50" s="44"/>
      <c r="E50" s="44"/>
      <c r="F50" s="44"/>
      <c r="G50" s="35"/>
      <c r="H50" s="5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</row>
    <row r="51">
      <c r="A51" s="44"/>
      <c r="B51" s="44"/>
      <c r="C51" s="44"/>
      <c r="D51" s="44"/>
      <c r="E51" s="44"/>
      <c r="F51" s="44"/>
      <c r="G51" s="35"/>
      <c r="H51" s="5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</row>
    <row r="52">
      <c r="A52" s="31"/>
      <c r="B52" s="31"/>
      <c r="C52" s="31"/>
      <c r="D52" s="31"/>
      <c r="E52" s="31"/>
      <c r="F52" s="31"/>
      <c r="G52" s="5"/>
      <c r="H52" s="5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</row>
    <row r="53">
      <c r="A53" s="31"/>
      <c r="B53" s="31"/>
      <c r="C53" s="31"/>
      <c r="D53" s="31"/>
      <c r="E53" s="31"/>
      <c r="F53" s="31"/>
      <c r="G53" s="5"/>
      <c r="H53" s="5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</row>
    <row r="54">
      <c r="A54" s="31"/>
      <c r="B54" s="31"/>
      <c r="C54" s="31"/>
      <c r="D54" s="31"/>
      <c r="E54" s="31"/>
      <c r="F54" s="31"/>
      <c r="G54" s="5"/>
      <c r="H54" s="5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</row>
    <row r="55">
      <c r="A55" s="31"/>
      <c r="B55" s="31"/>
      <c r="C55" s="31"/>
      <c r="D55" s="31"/>
      <c r="E55" s="31"/>
      <c r="F55" s="31"/>
      <c r="G55" s="5"/>
      <c r="H55" s="5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</row>
    <row r="56">
      <c r="A56" s="31"/>
      <c r="B56" s="31"/>
      <c r="C56" s="31"/>
      <c r="D56" s="31"/>
      <c r="E56" s="31"/>
      <c r="F56" s="31"/>
      <c r="G56" s="5"/>
      <c r="H56" s="5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>
      <c r="A57" s="31"/>
      <c r="B57" s="31"/>
      <c r="C57" s="31"/>
      <c r="D57" s="31"/>
      <c r="E57" s="31"/>
      <c r="F57" s="31"/>
      <c r="G57" s="5"/>
      <c r="H57" s="5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</row>
    <row r="58">
      <c r="A58" s="31"/>
      <c r="B58" s="31"/>
      <c r="C58" s="31"/>
      <c r="D58" s="31"/>
      <c r="E58" s="31"/>
      <c r="F58" s="31"/>
      <c r="G58" s="5"/>
      <c r="H58" s="5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</row>
    <row r="59">
      <c r="A59" s="31"/>
      <c r="B59" s="31"/>
      <c r="C59" s="31"/>
      <c r="D59" s="31"/>
      <c r="E59" s="31"/>
      <c r="F59" s="31"/>
      <c r="G59" s="5"/>
      <c r="H59" s="5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</row>
    <row r="60">
      <c r="A60" s="5"/>
      <c r="B60" s="5"/>
      <c r="C60" s="5"/>
      <c r="D60" s="5"/>
      <c r="E60" s="5"/>
      <c r="F60" s="5"/>
      <c r="G60" s="5"/>
      <c r="H60" s="5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</row>
    <row r="61">
      <c r="A61" s="5"/>
      <c r="B61" s="5"/>
      <c r="C61" s="5"/>
      <c r="D61" s="5"/>
      <c r="E61" s="5"/>
      <c r="F61" s="5"/>
      <c r="G61" s="5"/>
      <c r="H61" s="5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</row>
    <row r="62">
      <c r="A62" s="5"/>
      <c r="B62" s="5"/>
      <c r="C62" s="5"/>
      <c r="D62" s="5"/>
      <c r="E62" s="5"/>
      <c r="F62" s="5"/>
      <c r="G62" s="5"/>
      <c r="H62" s="5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</row>
    <row r="63">
      <c r="A63" s="5"/>
      <c r="B63" s="5"/>
      <c r="C63" s="5"/>
      <c r="D63" s="5"/>
      <c r="E63" s="5"/>
      <c r="F63" s="5"/>
      <c r="G63" s="5"/>
      <c r="H63" s="5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</row>
    <row r="64">
      <c r="A64" s="5"/>
      <c r="B64" s="5"/>
      <c r="C64" s="5"/>
      <c r="D64" s="5"/>
      <c r="E64" s="5"/>
      <c r="F64" s="5"/>
      <c r="G64" s="5"/>
      <c r="H64" s="5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</row>
    <row r="65">
      <c r="A65" s="5"/>
      <c r="B65" s="5"/>
      <c r="C65" s="5"/>
      <c r="D65" s="5"/>
      <c r="E65" s="5"/>
      <c r="F65" s="5"/>
      <c r="G65" s="5"/>
      <c r="H65" s="5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</row>
    <row r="66">
      <c r="A66" s="5"/>
      <c r="B66" s="5"/>
      <c r="C66" s="5"/>
      <c r="D66" s="5"/>
      <c r="E66" s="5"/>
      <c r="F66" s="5"/>
      <c r="G66" s="5"/>
      <c r="H66" s="5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</row>
    <row r="67">
      <c r="A67" s="5"/>
      <c r="B67" s="5"/>
      <c r="C67" s="5"/>
      <c r="D67" s="5"/>
      <c r="E67" s="5"/>
      <c r="F67" s="5"/>
      <c r="G67" s="5"/>
      <c r="H67" s="5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</row>
    <row r="68">
      <c r="A68" s="5"/>
      <c r="B68" s="5"/>
      <c r="C68" s="5"/>
      <c r="D68" s="5"/>
      <c r="E68" s="5"/>
      <c r="F68" s="5"/>
      <c r="G68" s="5"/>
      <c r="H68" s="5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</row>
    <row r="69">
      <c r="A69" s="5"/>
      <c r="B69" s="5"/>
      <c r="C69" s="5"/>
      <c r="D69" s="5"/>
      <c r="E69" s="5"/>
      <c r="F69" s="5"/>
      <c r="G69" s="5"/>
      <c r="H69" s="5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</row>
    <row r="70">
      <c r="A70" s="5"/>
      <c r="B70" s="5"/>
      <c r="C70" s="5"/>
      <c r="D70" s="5"/>
      <c r="E70" s="5"/>
      <c r="F70" s="5"/>
      <c r="G70" s="5"/>
      <c r="H70" s="5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</row>
    <row r="71">
      <c r="A71" s="5"/>
      <c r="B71" s="5"/>
      <c r="C71" s="5"/>
      <c r="D71" s="5"/>
      <c r="E71" s="5"/>
      <c r="F71" s="5"/>
      <c r="G71" s="5"/>
      <c r="H71" s="5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</row>
    <row r="72">
      <c r="A72" s="5"/>
      <c r="B72" s="5"/>
      <c r="C72" s="5"/>
      <c r="D72" s="5"/>
      <c r="E72" s="5"/>
      <c r="F72" s="5"/>
      <c r="G72" s="5"/>
      <c r="H72" s="5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</row>
    <row r="73">
      <c r="A73" s="5"/>
      <c r="B73" s="5"/>
      <c r="C73" s="5"/>
      <c r="D73" s="5"/>
      <c r="E73" s="5"/>
      <c r="F73" s="5"/>
      <c r="G73" s="5"/>
      <c r="H73" s="5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</row>
    <row r="74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</row>
    <row r="7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</row>
    <row r="77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</row>
    <row r="78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</row>
    <row r="8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</row>
    <row r="8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</row>
    <row r="8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</row>
    <row r="8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</row>
    <row r="84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</row>
    <row r="8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</row>
    <row r="8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</row>
    <row r="87">
      <c r="L87" s="9"/>
      <c r="M87" s="9"/>
      <c r="N87" s="9"/>
      <c r="O87" s="9"/>
      <c r="P87" s="9"/>
    </row>
    <row r="88">
      <c r="L88" s="9"/>
      <c r="M88" s="9"/>
      <c r="N88" s="9"/>
      <c r="O88" s="9"/>
      <c r="P88" s="9"/>
    </row>
    <row r="89">
      <c r="L89" s="9"/>
      <c r="M89" s="9"/>
      <c r="N89" s="9"/>
      <c r="O89" s="9"/>
      <c r="P89" s="9"/>
    </row>
    <row r="90">
      <c r="L90" s="9"/>
      <c r="M90" s="9"/>
      <c r="N90" s="9"/>
      <c r="O90" s="9"/>
      <c r="P90" s="9"/>
    </row>
    <row r="91">
      <c r="L91" s="9"/>
      <c r="M91" s="9"/>
      <c r="N91" s="9"/>
      <c r="O91" s="9"/>
      <c r="P91" s="9"/>
    </row>
    <row r="92">
      <c r="L92" s="9"/>
      <c r="M92" s="9"/>
      <c r="N92" s="9"/>
      <c r="O92" s="9"/>
      <c r="P92" s="9"/>
    </row>
    <row r="93">
      <c r="L93" s="9"/>
      <c r="M93" s="9"/>
      <c r="N93" s="9"/>
      <c r="O93" s="9"/>
      <c r="P93" s="9"/>
    </row>
    <row r="94">
      <c r="L94" s="9"/>
      <c r="M94" s="9"/>
      <c r="N94" s="9"/>
      <c r="O94" s="9"/>
      <c r="P94" s="9"/>
    </row>
    <row r="95">
      <c r="L95" s="9"/>
      <c r="M95" s="9"/>
      <c r="N95" s="9"/>
      <c r="O95" s="9"/>
      <c r="P95" s="9"/>
    </row>
    <row r="96">
      <c r="L96" s="9"/>
      <c r="M96" s="9"/>
      <c r="N96" s="9"/>
      <c r="O96" s="9"/>
      <c r="P96" s="9"/>
    </row>
    <row r="97">
      <c r="L97" s="9"/>
      <c r="M97" s="9"/>
      <c r="N97" s="9"/>
      <c r="O97" s="9"/>
      <c r="P97" s="9"/>
    </row>
    <row r="98">
      <c r="L98" s="9"/>
      <c r="M98" s="9"/>
      <c r="N98" s="9"/>
      <c r="O98" s="9"/>
      <c r="P98" s="9"/>
    </row>
    <row r="99">
      <c r="L99" s="9"/>
      <c r="M99" s="9"/>
      <c r="N99" s="9"/>
      <c r="O99" s="9"/>
      <c r="P99" s="9"/>
    </row>
  </sheetData>
  <autoFilter ref="$A$8:$C$16"/>
  <mergeCells count="3">
    <mergeCell ref="A7:C7"/>
    <mergeCell ref="E7:F7"/>
    <mergeCell ref="A1:E1"/>
  </mergeCells>
  <drawing r:id="rId1"/>
</worksheet>
</file>