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worksheets/sheet6.xml" ContentType="application/vnd.openxmlformats-officedocument.spreadsheetml.worksheet+xml"/>
  <Override PartName="/xl/tables/table11.xml" ContentType="application/vnd.openxmlformats-officedocument.spreadsheetml.table+xml"/>
  <Override PartName="/xl/tables/table1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ables/table10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hidePivotFieldList="1" defaultThemeVersion="124226"/>
  <bookViews>
    <workbookView xWindow="-15" yWindow="-15" windowWidth="14415" windowHeight="14595" activeTab="4"/>
  </bookViews>
  <sheets>
    <sheet name="Old" sheetId="1" r:id="rId1"/>
    <sheet name="Old Times" sheetId="4" r:id="rId2"/>
    <sheet name="New" sheetId="2" r:id="rId3"/>
    <sheet name="New Times" sheetId="5" r:id="rId4"/>
    <sheet name="Comparison" sheetId="6" r:id="rId5"/>
    <sheet name="Times Comparison" sheetId="10" r:id="rId6"/>
  </sheets>
  <definedNames>
    <definedName name="New">Table310[Averaged Percent]</definedName>
    <definedName name="Old">Table3[Averaged Percent]</definedName>
  </definedNames>
  <calcPr calcId="125725"/>
</workbook>
</file>

<file path=xl/calcChain.xml><?xml version="1.0" encoding="utf-8"?>
<calcChain xmlns="http://schemas.openxmlformats.org/spreadsheetml/2006/main">
  <c r="C44" i="5"/>
  <c r="C23" i="4"/>
  <c r="M50" i="10" l="1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M4"/>
  <c r="M5"/>
  <c r="M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3"/>
  <c r="J4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3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0"/>
  <c r="D19"/>
  <c r="D18"/>
  <c r="D17"/>
  <c r="D16"/>
  <c r="D15"/>
  <c r="D14"/>
  <c r="D13"/>
  <c r="D12"/>
  <c r="D11"/>
  <c r="D10"/>
  <c r="D9"/>
  <c r="D8"/>
  <c r="D7"/>
  <c r="D6"/>
  <c r="D5"/>
  <c r="D4"/>
  <c r="D3"/>
  <c r="D3" i="6"/>
  <c r="D8"/>
  <c r="D9"/>
  <c r="D10"/>
  <c r="D11"/>
  <c r="D12"/>
  <c r="D13"/>
  <c r="D14"/>
  <c r="D15"/>
  <c r="D16"/>
  <c r="D2"/>
  <c r="F19"/>
  <c r="F20"/>
  <c r="F21"/>
  <c r="F22"/>
  <c r="F23"/>
  <c r="F24"/>
  <c r="F25"/>
  <c r="F26"/>
  <c r="F27"/>
  <c r="F28"/>
  <c r="F29"/>
  <c r="F30"/>
  <c r="F31"/>
  <c r="F32"/>
  <c r="F33"/>
  <c r="C19"/>
  <c r="C20"/>
  <c r="C21"/>
  <c r="C22"/>
  <c r="C23"/>
  <c r="C24"/>
  <c r="C25"/>
  <c r="C26"/>
  <c r="C27"/>
  <c r="C28"/>
  <c r="C29"/>
  <c r="C30"/>
  <c r="C31"/>
  <c r="C32"/>
  <c r="C33"/>
  <c r="E2"/>
  <c r="E3"/>
  <c r="E8"/>
  <c r="E9"/>
  <c r="E10"/>
  <c r="E11"/>
  <c r="E12"/>
  <c r="E13"/>
  <c r="E14"/>
  <c r="E15"/>
  <c r="E16"/>
  <c r="G15" i="5"/>
  <c r="G12" i="4"/>
  <c r="D120" i="2"/>
  <c r="D119"/>
  <c r="D118"/>
  <c r="D117"/>
  <c r="D116"/>
  <c r="D115"/>
  <c r="D114"/>
  <c r="D113"/>
  <c r="D112"/>
  <c r="D111"/>
  <c r="D110"/>
  <c r="D109"/>
  <c r="D108"/>
  <c r="D107"/>
  <c r="D106"/>
  <c r="C120"/>
  <c r="C119"/>
  <c r="C118"/>
  <c r="C117"/>
  <c r="C116"/>
  <c r="C115"/>
  <c r="C114"/>
  <c r="C113"/>
  <c r="C112"/>
  <c r="C111"/>
  <c r="C110"/>
  <c r="C109"/>
  <c r="C108"/>
  <c r="C107"/>
  <c r="C106"/>
  <c r="D43" i="5"/>
  <c r="D42"/>
  <c r="D41"/>
  <c r="D40"/>
  <c r="D39"/>
  <c r="D38"/>
  <c r="D37"/>
  <c r="D36"/>
  <c r="D35"/>
  <c r="D34"/>
  <c r="G8"/>
  <c r="D33"/>
  <c r="D32"/>
  <c r="D31"/>
  <c r="D30"/>
  <c r="D29"/>
  <c r="D28"/>
  <c r="D27"/>
  <c r="G7"/>
  <c r="D26"/>
  <c r="D25"/>
  <c r="D24"/>
  <c r="D23"/>
  <c r="G6"/>
  <c r="G5"/>
  <c r="I14" i="2"/>
  <c r="I20"/>
  <c r="I26"/>
  <c r="I32"/>
  <c r="I38"/>
  <c r="I44"/>
  <c r="I50"/>
  <c r="I56"/>
  <c r="I62"/>
  <c r="I68"/>
  <c r="I74"/>
  <c r="I80"/>
  <c r="I86"/>
  <c r="I92"/>
  <c r="I98"/>
  <c r="I15"/>
  <c r="I21"/>
  <c r="I27"/>
  <c r="I33"/>
  <c r="I39"/>
  <c r="I45"/>
  <c r="I51"/>
  <c r="I57"/>
  <c r="I63"/>
  <c r="I69"/>
  <c r="I75"/>
  <c r="I81"/>
  <c r="I87"/>
  <c r="I93"/>
  <c r="I99"/>
  <c r="I16"/>
  <c r="I22"/>
  <c r="I28"/>
  <c r="I34"/>
  <c r="I40"/>
  <c r="I46"/>
  <c r="I52"/>
  <c r="I58"/>
  <c r="I64"/>
  <c r="I70"/>
  <c r="I76"/>
  <c r="I82"/>
  <c r="I88"/>
  <c r="I94"/>
  <c r="I100"/>
  <c r="J14"/>
  <c r="F14" s="1"/>
  <c r="J20"/>
  <c r="F20" s="1"/>
  <c r="J26"/>
  <c r="F26" s="1"/>
  <c r="J32"/>
  <c r="F32" s="1"/>
  <c r="J38"/>
  <c r="F38" s="1"/>
  <c r="J44"/>
  <c r="F44" s="1"/>
  <c r="J50"/>
  <c r="F50" s="1"/>
  <c r="J56"/>
  <c r="F56" s="1"/>
  <c r="J62"/>
  <c r="F62" s="1"/>
  <c r="J68"/>
  <c r="F68" s="1"/>
  <c r="J74"/>
  <c r="F74" s="1"/>
  <c r="J80"/>
  <c r="F80" s="1"/>
  <c r="J86"/>
  <c r="F86" s="1"/>
  <c r="J92"/>
  <c r="F92" s="1"/>
  <c r="J98"/>
  <c r="F98" s="1"/>
  <c r="J15"/>
  <c r="F15" s="1"/>
  <c r="J21"/>
  <c r="F21" s="1"/>
  <c r="J27"/>
  <c r="F27" s="1"/>
  <c r="J33"/>
  <c r="F33" s="1"/>
  <c r="J39"/>
  <c r="F39" s="1"/>
  <c r="J45"/>
  <c r="F45" s="1"/>
  <c r="J51"/>
  <c r="F51" s="1"/>
  <c r="J57"/>
  <c r="F57" s="1"/>
  <c r="J63"/>
  <c r="F63" s="1"/>
  <c r="J69"/>
  <c r="F69" s="1"/>
  <c r="J75"/>
  <c r="F75" s="1"/>
  <c r="J81"/>
  <c r="F81" s="1"/>
  <c r="J87"/>
  <c r="F87" s="1"/>
  <c r="J93"/>
  <c r="F93" s="1"/>
  <c r="J99"/>
  <c r="F99" s="1"/>
  <c r="J16"/>
  <c r="F16" s="1"/>
  <c r="J22"/>
  <c r="F22" s="1"/>
  <c r="J28"/>
  <c r="F28" s="1"/>
  <c r="J34"/>
  <c r="F34" s="1"/>
  <c r="J40"/>
  <c r="F40" s="1"/>
  <c r="J46"/>
  <c r="F46" s="1"/>
  <c r="J52"/>
  <c r="F52" s="1"/>
  <c r="J58"/>
  <c r="F58" s="1"/>
  <c r="J64"/>
  <c r="F64" s="1"/>
  <c r="J70"/>
  <c r="F70" s="1"/>
  <c r="J76"/>
  <c r="F76" s="1"/>
  <c r="J82"/>
  <c r="F82" s="1"/>
  <c r="J88"/>
  <c r="F88" s="1"/>
  <c r="J94"/>
  <c r="F94" s="1"/>
  <c r="J100"/>
  <c r="F100" s="1"/>
  <c r="I8"/>
  <c r="I9"/>
  <c r="I10"/>
  <c r="J8"/>
  <c r="F8" s="1"/>
  <c r="H8" s="1"/>
  <c r="J9"/>
  <c r="F9" s="1"/>
  <c r="H9" s="1"/>
  <c r="J10"/>
  <c r="F10" s="1"/>
  <c r="H10" s="1"/>
  <c r="I5"/>
  <c r="J5"/>
  <c r="F5" s="1"/>
  <c r="I6"/>
  <c r="J6"/>
  <c r="F6" s="1"/>
  <c r="H6" s="1"/>
  <c r="I7"/>
  <c r="J7"/>
  <c r="F7" s="1"/>
  <c r="H7" s="1"/>
  <c r="I17"/>
  <c r="J17"/>
  <c r="F17" s="1"/>
  <c r="I23"/>
  <c r="J23"/>
  <c r="F23" s="1"/>
  <c r="I29"/>
  <c r="J29"/>
  <c r="F29" s="1"/>
  <c r="I35"/>
  <c r="J35"/>
  <c r="F35" s="1"/>
  <c r="I41"/>
  <c r="J41"/>
  <c r="F41" s="1"/>
  <c r="I47"/>
  <c r="J47"/>
  <c r="F47" s="1"/>
  <c r="I53"/>
  <c r="J53"/>
  <c r="F53" s="1"/>
  <c r="I59"/>
  <c r="J59"/>
  <c r="F59" s="1"/>
  <c r="I65"/>
  <c r="J65"/>
  <c r="F65" s="1"/>
  <c r="I71"/>
  <c r="J71"/>
  <c r="F71" s="1"/>
  <c r="I77"/>
  <c r="J77"/>
  <c r="F77" s="1"/>
  <c r="I83"/>
  <c r="J83"/>
  <c r="F83" s="1"/>
  <c r="I89"/>
  <c r="J89"/>
  <c r="F89" s="1"/>
  <c r="I95"/>
  <c r="J95"/>
  <c r="F95" s="1"/>
  <c r="I101"/>
  <c r="J101"/>
  <c r="F101" s="1"/>
  <c r="I18"/>
  <c r="J18"/>
  <c r="F18" s="1"/>
  <c r="I24"/>
  <c r="J24"/>
  <c r="F24" s="1"/>
  <c r="I30"/>
  <c r="J30"/>
  <c r="F30" s="1"/>
  <c r="I36"/>
  <c r="J36"/>
  <c r="F36" s="1"/>
  <c r="I42"/>
  <c r="J42"/>
  <c r="F42" s="1"/>
  <c r="I48"/>
  <c r="J48"/>
  <c r="F48" s="1"/>
  <c r="I54"/>
  <c r="J54"/>
  <c r="F54" s="1"/>
  <c r="I60"/>
  <c r="J60"/>
  <c r="F60" s="1"/>
  <c r="I66"/>
  <c r="J66"/>
  <c r="F66" s="1"/>
  <c r="I72"/>
  <c r="J72"/>
  <c r="F72" s="1"/>
  <c r="I78"/>
  <c r="J78"/>
  <c r="F78" s="1"/>
  <c r="I84"/>
  <c r="J84"/>
  <c r="F84" s="1"/>
  <c r="I90"/>
  <c r="J90"/>
  <c r="F90" s="1"/>
  <c r="I96"/>
  <c r="J96"/>
  <c r="F96" s="1"/>
  <c r="I102"/>
  <c r="J102"/>
  <c r="F102" s="1"/>
  <c r="I19"/>
  <c r="J19"/>
  <c r="F19" s="1"/>
  <c r="I25"/>
  <c r="J25"/>
  <c r="F25" s="1"/>
  <c r="I31"/>
  <c r="J31"/>
  <c r="F31" s="1"/>
  <c r="I37"/>
  <c r="J37"/>
  <c r="F37" s="1"/>
  <c r="I43"/>
  <c r="J43"/>
  <c r="F43" s="1"/>
  <c r="I49"/>
  <c r="J49"/>
  <c r="F49" s="1"/>
  <c r="I55"/>
  <c r="J55"/>
  <c r="F55" s="1"/>
  <c r="I61"/>
  <c r="J61"/>
  <c r="F61" s="1"/>
  <c r="I67"/>
  <c r="J67"/>
  <c r="F67" s="1"/>
  <c r="I73"/>
  <c r="J73"/>
  <c r="F73" s="1"/>
  <c r="I79"/>
  <c r="J79"/>
  <c r="F79" s="1"/>
  <c r="I85"/>
  <c r="J85"/>
  <c r="F85" s="1"/>
  <c r="I91"/>
  <c r="J91"/>
  <c r="F91" s="1"/>
  <c r="I97"/>
  <c r="J97"/>
  <c r="F97" s="1"/>
  <c r="I103"/>
  <c r="J103"/>
  <c r="F103" s="1"/>
  <c r="E106"/>
  <c r="E107"/>
  <c r="E108"/>
  <c r="E109"/>
  <c r="E110"/>
  <c r="E111"/>
  <c r="E112"/>
  <c r="E113"/>
  <c r="E114"/>
  <c r="E115"/>
  <c r="E116"/>
  <c r="E117"/>
  <c r="E118"/>
  <c r="E119"/>
  <c r="E120"/>
  <c r="D22" i="5"/>
  <c r="D21"/>
  <c r="D20"/>
  <c r="D19"/>
  <c r="D18"/>
  <c r="D17"/>
  <c r="D16"/>
  <c r="D15"/>
  <c r="D14"/>
  <c r="D13"/>
  <c r="D12"/>
  <c r="D11"/>
  <c r="D10"/>
  <c r="D9"/>
  <c r="D8"/>
  <c r="D7"/>
  <c r="D6"/>
  <c r="D5"/>
  <c r="G10" i="4"/>
  <c r="E59" i="1"/>
  <c r="E60"/>
  <c r="E61"/>
  <c r="E62"/>
  <c r="E63"/>
  <c r="E64"/>
  <c r="E65"/>
  <c r="E66"/>
  <c r="E67"/>
  <c r="E68"/>
  <c r="E69"/>
  <c r="E70"/>
  <c r="E71"/>
  <c r="E72"/>
  <c r="E58"/>
  <c r="I7"/>
  <c r="J7"/>
  <c r="F7"/>
  <c r="H7" s="1"/>
  <c r="G7" i="4"/>
  <c r="D22"/>
  <c r="D21"/>
  <c r="D20"/>
  <c r="I19" i="1"/>
  <c r="J19"/>
  <c r="F19" s="1"/>
  <c r="G19" s="1"/>
  <c r="I16"/>
  <c r="J16"/>
  <c r="F16" s="1"/>
  <c r="G16" s="1"/>
  <c r="I34"/>
  <c r="J34"/>
  <c r="F34" s="1"/>
  <c r="G34" s="1"/>
  <c r="I46"/>
  <c r="J46"/>
  <c r="F46" s="1"/>
  <c r="G46" s="1"/>
  <c r="I25"/>
  <c r="J25"/>
  <c r="F25" s="1"/>
  <c r="G25" s="1"/>
  <c r="I22"/>
  <c r="J22"/>
  <c r="F22" s="1"/>
  <c r="G22" s="1"/>
  <c r="I49"/>
  <c r="J49"/>
  <c r="F49" s="1"/>
  <c r="G49" s="1"/>
  <c r="I52"/>
  <c r="J52"/>
  <c r="F52" s="1"/>
  <c r="G52" s="1"/>
  <c r="I28"/>
  <c r="J28"/>
  <c r="F28" s="1"/>
  <c r="G28" s="1"/>
  <c r="I31"/>
  <c r="J31"/>
  <c r="F31" s="1"/>
  <c r="G31" s="1"/>
  <c r="I13"/>
  <c r="J13"/>
  <c r="F13" s="1"/>
  <c r="G13" s="1"/>
  <c r="I43"/>
  <c r="J43"/>
  <c r="F43" s="1"/>
  <c r="G43" s="1"/>
  <c r="I37"/>
  <c r="J37"/>
  <c r="F37" s="1"/>
  <c r="G37" s="1"/>
  <c r="I55"/>
  <c r="J55"/>
  <c r="F55" s="1"/>
  <c r="G55" s="1"/>
  <c r="I40"/>
  <c r="J40"/>
  <c r="F40" s="1"/>
  <c r="G40" s="1"/>
  <c r="J38"/>
  <c r="F38" s="1"/>
  <c r="J18"/>
  <c r="F18" s="1"/>
  <c r="J15"/>
  <c r="F15" s="1"/>
  <c r="J33"/>
  <c r="F33" s="1"/>
  <c r="J45"/>
  <c r="F45" s="1"/>
  <c r="J24"/>
  <c r="F24" s="1"/>
  <c r="J21"/>
  <c r="F21" s="1"/>
  <c r="J48"/>
  <c r="F48" s="1"/>
  <c r="J51"/>
  <c r="F51" s="1"/>
  <c r="J27"/>
  <c r="F27" s="1"/>
  <c r="J30"/>
  <c r="F30" s="1"/>
  <c r="J12"/>
  <c r="F12" s="1"/>
  <c r="J42"/>
  <c r="F42" s="1"/>
  <c r="J36"/>
  <c r="F36" s="1"/>
  <c r="J54"/>
  <c r="J39"/>
  <c r="F39" s="1"/>
  <c r="I18"/>
  <c r="I15"/>
  <c r="I33"/>
  <c r="I45"/>
  <c r="I24"/>
  <c r="I21"/>
  <c r="I48"/>
  <c r="I51"/>
  <c r="I27"/>
  <c r="I30"/>
  <c r="I12"/>
  <c r="I42"/>
  <c r="I36"/>
  <c r="I54"/>
  <c r="I39"/>
  <c r="F54"/>
  <c r="G6" i="4"/>
  <c r="D19"/>
  <c r="D18"/>
  <c r="D17"/>
  <c r="D16"/>
  <c r="D15"/>
  <c r="D14"/>
  <c r="D13"/>
  <c r="I6" i="1"/>
  <c r="J6"/>
  <c r="F6" s="1"/>
  <c r="H6" s="1"/>
  <c r="I5"/>
  <c r="J5"/>
  <c r="F5" s="1"/>
  <c r="H5" s="1"/>
  <c r="G5" i="4"/>
  <c r="D6"/>
  <c r="D7"/>
  <c r="D8"/>
  <c r="D9"/>
  <c r="D10"/>
  <c r="D11"/>
  <c r="D12"/>
  <c r="D5"/>
  <c r="J17" i="1"/>
  <c r="F17" s="1"/>
  <c r="G17" s="1"/>
  <c r="J14"/>
  <c r="F14" s="1"/>
  <c r="J32"/>
  <c r="F32" s="1"/>
  <c r="G32" s="1"/>
  <c r="J23"/>
  <c r="F23" s="1"/>
  <c r="J20"/>
  <c r="F20" s="1"/>
  <c r="G20" s="1"/>
  <c r="J47"/>
  <c r="F47" s="1"/>
  <c r="J50"/>
  <c r="F50" s="1"/>
  <c r="G50" s="1"/>
  <c r="J26"/>
  <c r="F26" s="1"/>
  <c r="J29"/>
  <c r="F29" s="1"/>
  <c r="G29" s="1"/>
  <c r="J11"/>
  <c r="F11" s="1"/>
  <c r="J41"/>
  <c r="F41" s="1"/>
  <c r="G41" s="1"/>
  <c r="J35"/>
  <c r="F35" s="1"/>
  <c r="J53"/>
  <c r="F53" s="1"/>
  <c r="G53" s="1"/>
  <c r="J44"/>
  <c r="F44" s="1"/>
  <c r="I14"/>
  <c r="I32"/>
  <c r="I44"/>
  <c r="I23"/>
  <c r="I20"/>
  <c r="I47"/>
  <c r="I50"/>
  <c r="I26"/>
  <c r="I29"/>
  <c r="I11"/>
  <c r="I41"/>
  <c r="I35"/>
  <c r="I53"/>
  <c r="I38"/>
  <c r="I17"/>
  <c r="G102" i="2" l="1"/>
  <c r="G90"/>
  <c r="G78"/>
  <c r="G66"/>
  <c r="G54"/>
  <c r="G42"/>
  <c r="G30"/>
  <c r="G18"/>
  <c r="G95"/>
  <c r="G83"/>
  <c r="G71"/>
  <c r="G59"/>
  <c r="G47"/>
  <c r="G35"/>
  <c r="G23"/>
  <c r="G100"/>
  <c r="G88"/>
  <c r="G76"/>
  <c r="G64"/>
  <c r="G52"/>
  <c r="G40"/>
  <c r="G28"/>
  <c r="G16"/>
  <c r="G93"/>
  <c r="G81"/>
  <c r="G69"/>
  <c r="G57"/>
  <c r="G45"/>
  <c r="G33"/>
  <c r="G21"/>
  <c r="G98"/>
  <c r="G86"/>
  <c r="G74"/>
  <c r="G62"/>
  <c r="G50"/>
  <c r="G38"/>
  <c r="G26"/>
  <c r="G14"/>
  <c r="G97"/>
  <c r="G85"/>
  <c r="G73"/>
  <c r="G61"/>
  <c r="G49"/>
  <c r="G37"/>
  <c r="G25"/>
  <c r="G19"/>
  <c r="G96"/>
  <c r="G84"/>
  <c r="G72"/>
  <c r="G60"/>
  <c r="G48"/>
  <c r="G36"/>
  <c r="G24"/>
  <c r="G101"/>
  <c r="G89"/>
  <c r="G77"/>
  <c r="G65"/>
  <c r="G53"/>
  <c r="G41"/>
  <c r="G29"/>
  <c r="G17"/>
  <c r="G94"/>
  <c r="G82"/>
  <c r="G70"/>
  <c r="G58"/>
  <c r="G46"/>
  <c r="G34"/>
  <c r="G22"/>
  <c r="G99"/>
  <c r="G87"/>
  <c r="G75"/>
  <c r="G63"/>
  <c r="G51"/>
  <c r="G39"/>
  <c r="G27"/>
  <c r="G15"/>
  <c r="G92"/>
  <c r="G80"/>
  <c r="G68"/>
  <c r="G56"/>
  <c r="G44"/>
  <c r="G32"/>
  <c r="G20"/>
  <c r="G103"/>
  <c r="G91"/>
  <c r="G79"/>
  <c r="G67"/>
  <c r="G55"/>
  <c r="G43"/>
  <c r="G31"/>
  <c r="G13" i="5"/>
  <c r="H5" i="2"/>
  <c r="G106"/>
  <c r="G108"/>
  <c r="G109"/>
  <c r="G110"/>
  <c r="G111"/>
  <c r="G112"/>
  <c r="G113"/>
  <c r="G114"/>
  <c r="G115"/>
  <c r="G117"/>
  <c r="G118"/>
  <c r="G119"/>
  <c r="G120"/>
  <c r="C58" i="1"/>
  <c r="C64"/>
  <c r="C63"/>
  <c r="C68"/>
  <c r="C62"/>
  <c r="C61"/>
  <c r="C65"/>
  <c r="C69"/>
  <c r="C71"/>
  <c r="D58"/>
  <c r="C59"/>
  <c r="D63"/>
  <c r="D60"/>
  <c r="D61"/>
  <c r="G61" s="1"/>
  <c r="D62"/>
  <c r="G62" s="1"/>
  <c r="D64"/>
  <c r="G64" s="1"/>
  <c r="D65"/>
  <c r="G65" s="1"/>
  <c r="D66"/>
  <c r="D67"/>
  <c r="D68"/>
  <c r="G68" s="1"/>
  <c r="D69"/>
  <c r="G69" s="1"/>
  <c r="D70"/>
  <c r="D71"/>
  <c r="G71" s="1"/>
  <c r="D72"/>
  <c r="D59"/>
  <c r="C60"/>
  <c r="C66"/>
  <c r="C67"/>
  <c r="C70"/>
  <c r="C72"/>
  <c r="G54"/>
  <c r="G42"/>
  <c r="G30"/>
  <c r="G51"/>
  <c r="G21"/>
  <c r="G45"/>
  <c r="G15"/>
  <c r="G38"/>
  <c r="G44"/>
  <c r="G14"/>
  <c r="G39"/>
  <c r="G36"/>
  <c r="G12"/>
  <c r="G27"/>
  <c r="G48"/>
  <c r="G24"/>
  <c r="G33"/>
  <c r="G18"/>
  <c r="G35"/>
  <c r="G11"/>
  <c r="G26"/>
  <c r="G47"/>
  <c r="G23"/>
  <c r="G107" i="2" l="1"/>
  <c r="G116"/>
  <c r="G59" i="1"/>
  <c r="G63"/>
  <c r="G70"/>
  <c r="G66"/>
  <c r="G67"/>
  <c r="G72"/>
  <c r="G58"/>
  <c r="G60"/>
</calcChain>
</file>

<file path=xl/sharedStrings.xml><?xml version="1.0" encoding="utf-8"?>
<sst xmlns="http://schemas.openxmlformats.org/spreadsheetml/2006/main" count="581" uniqueCount="79">
  <si>
    <t>Observation Checklist</t>
  </si>
  <si>
    <t>Eye Contact</t>
  </si>
  <si>
    <t>Frowns</t>
  </si>
  <si>
    <t>Chad</t>
  </si>
  <si>
    <t>Jillian</t>
  </si>
  <si>
    <t>Sally</t>
  </si>
  <si>
    <t>Average</t>
  </si>
  <si>
    <t>Total</t>
  </si>
  <si>
    <t>Mention of mirror image/inverse</t>
  </si>
  <si>
    <t>Session</t>
  </si>
  <si>
    <t>Discussion</t>
  </si>
  <si>
    <t>Looks at Pictures</t>
  </si>
  <si>
    <t>Feels the Tyre Track</t>
  </si>
  <si>
    <t>Feels the Tyre</t>
  </si>
  <si>
    <t>Picks up the Pictures</t>
  </si>
  <si>
    <t>Reads the Instruction Sheet</t>
  </si>
  <si>
    <t>Smiles</t>
  </si>
  <si>
    <t>Frustration or Confusion</t>
  </si>
  <si>
    <t>Appears Bored</t>
  </si>
  <si>
    <t>Negative Behavior</t>
  </si>
  <si>
    <t>Magniying Glass</t>
  </si>
  <si>
    <t>Takes Notes</t>
  </si>
  <si>
    <t>Alpha</t>
  </si>
  <si>
    <t>Question Type</t>
  </si>
  <si>
    <t>Tested?</t>
  </si>
  <si>
    <t>Students</t>
  </si>
  <si>
    <t>Time (seconds)</t>
  </si>
  <si>
    <t>Average Time (seconds)</t>
  </si>
  <si>
    <t>Number Surveyers</t>
  </si>
  <si>
    <t>Total Time (seconds)</t>
  </si>
  <si>
    <t>Chad Observed</t>
  </si>
  <si>
    <t>Jillian Observed</t>
  </si>
  <si>
    <t>Sally Observed</t>
  </si>
  <si>
    <t>Average Observed</t>
  </si>
  <si>
    <t>Percent Average</t>
  </si>
  <si>
    <t>Percent Observed</t>
  </si>
  <si>
    <t>Theta</t>
  </si>
  <si>
    <t>Iota</t>
  </si>
  <si>
    <t>Column1</t>
  </si>
  <si>
    <t>Total Observed</t>
  </si>
  <si>
    <t>Total Average</t>
  </si>
  <si>
    <t>Total in all Classes</t>
  </si>
  <si>
    <t>Column2</t>
  </si>
  <si>
    <t>Beta</t>
  </si>
  <si>
    <t>Gamma</t>
  </si>
  <si>
    <t>Delta</t>
  </si>
  <si>
    <t>Epsilon</t>
  </si>
  <si>
    <t>Zeta</t>
  </si>
  <si>
    <t>Eta</t>
  </si>
  <si>
    <t>Old</t>
  </si>
  <si>
    <t>New</t>
  </si>
  <si>
    <t/>
  </si>
  <si>
    <t>% Difference</t>
  </si>
  <si>
    <t>Deviation</t>
  </si>
  <si>
    <t>Confidence</t>
  </si>
  <si>
    <t>Difference in %</t>
  </si>
  <si>
    <t>P Value</t>
  </si>
  <si>
    <t>Old Average</t>
  </si>
  <si>
    <t>Old Integer</t>
  </si>
  <si>
    <t>Old Observed</t>
  </si>
  <si>
    <t>New Average</t>
  </si>
  <si>
    <t>New Integer</t>
  </si>
  <si>
    <t>New Observed</t>
  </si>
  <si>
    <t>Averaged Percent</t>
  </si>
  <si>
    <t>Students x Time</t>
  </si>
  <si>
    <t>95% Confidence that the Population Mean Tyre Track Identification Time Takes 68.98 seconds +/- 12.57 seconds</t>
  </si>
  <si>
    <t>95% Confidence that the Population Mean Tyre Track Identification Time Takes 43.36 seconds +/- 8.70 seconds</t>
  </si>
  <si>
    <t xml:space="preserve"> </t>
  </si>
  <si>
    <t xml:space="preserve">  </t>
  </si>
  <si>
    <t>Original Tyre Track Activity</t>
  </si>
  <si>
    <t>Modified Tyre Track Activity</t>
  </si>
  <si>
    <t>Checklist Item</t>
  </si>
  <si>
    <t>Time</t>
  </si>
  <si>
    <t>Time x Students</t>
  </si>
  <si>
    <t>Mean</t>
  </si>
  <si>
    <t>X</t>
  </si>
  <si>
    <t>Probability Density</t>
  </si>
  <si>
    <t>Modified</t>
  </si>
  <si>
    <t>Original</t>
  </si>
</sst>
</file>

<file path=xl/styles.xml><?xml version="1.0" encoding="utf-8"?>
<styleSheet xmlns="http://schemas.openxmlformats.org/spreadsheetml/2006/main">
  <numFmts count="1">
    <numFmt numFmtId="164" formatCode="0.000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79998168889431442"/>
        <bgColor theme="6" tint="0.79998168889431442"/>
      </patternFill>
    </fill>
  </fills>
  <borders count="6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NumberFormat="1" applyAlignment="1">
      <alignment vertical="center"/>
    </xf>
    <xf numFmtId="0" fontId="1" fillId="0" borderId="0" xfId="0" applyNumberFormat="1" applyFont="1" applyAlignment="1">
      <alignment vertical="center"/>
    </xf>
    <xf numFmtId="0" fontId="1" fillId="0" borderId="0" xfId="0" applyFont="1"/>
    <xf numFmtId="0" fontId="2" fillId="0" borderId="0" xfId="0" applyNumberFormat="1" applyFont="1" applyAlignment="1">
      <alignment horizontal="center" vertical="center" wrapText="1"/>
    </xf>
    <xf numFmtId="0" fontId="0" fillId="0" borderId="0" xfId="0" applyNumberFormat="1" applyBorder="1" applyAlignment="1">
      <alignment vertical="center"/>
    </xf>
    <xf numFmtId="0" fontId="0" fillId="0" borderId="0" xfId="0" applyBorder="1"/>
    <xf numFmtId="0" fontId="1" fillId="0" borderId="0" xfId="0" applyFont="1" applyBorder="1"/>
    <xf numFmtId="0" fontId="1" fillId="0" borderId="0" xfId="0" applyNumberFormat="1" applyFont="1"/>
    <xf numFmtId="164" fontId="0" fillId="0" borderId="0" xfId="0" applyNumberFormat="1"/>
    <xf numFmtId="0" fontId="0" fillId="2" borderId="1" xfId="0" applyFont="1" applyFill="1" applyBorder="1"/>
    <xf numFmtId="0" fontId="0" fillId="2" borderId="2" xfId="0" applyFont="1" applyFill="1" applyBorder="1"/>
    <xf numFmtId="0" fontId="0" fillId="3" borderId="3" xfId="0" applyFont="1" applyFill="1" applyBorder="1"/>
    <xf numFmtId="0" fontId="0" fillId="3" borderId="4" xfId="0" applyFont="1" applyFill="1" applyBorder="1"/>
    <xf numFmtId="0" fontId="0" fillId="2" borderId="3" xfId="0" applyFont="1" applyFill="1" applyBorder="1"/>
    <xf numFmtId="0" fontId="0" fillId="2" borderId="4" xfId="0" applyFont="1" applyFill="1" applyBorder="1"/>
    <xf numFmtId="0" fontId="0" fillId="3" borderId="5" xfId="0" applyFont="1" applyFill="1" applyBorder="1"/>
    <xf numFmtId="0" fontId="0" fillId="3" borderId="0" xfId="0" applyFont="1" applyFill="1"/>
    <xf numFmtId="0" fontId="0" fillId="2" borderId="5" xfId="0" applyFont="1" applyFill="1" applyBorder="1"/>
    <xf numFmtId="0" fontId="0" fillId="2" borderId="0" xfId="0" applyFont="1" applyFill="1" applyBorder="1"/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2" fillId="0" borderId="0" xfId="0" applyNumberFormat="1" applyFont="1" applyAlignment="1">
      <alignment vertical="center" wrapText="1"/>
    </xf>
    <xf numFmtId="0" fontId="0" fillId="0" borderId="0" xfId="0" applyNumberFormat="1" applyAlignment="1">
      <alignment vertical="center" wrapText="1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9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6" tint="0.59999389629810485"/>
          <bgColor theme="6" tint="0.599993896298104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6" tint="0.59999389629810485"/>
          <bgColor theme="6" tint="0.59999389629810485"/>
        </patternFill>
      </fill>
      <border diagonalUp="0" diagonalDown="0">
        <left/>
        <right/>
        <top/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6" tint="0.59999389629810485"/>
          <bgColor theme="6" tint="0.59999389629810485"/>
        </patternFill>
      </fill>
      <border diagonalUp="0" diagonalDown="0">
        <left/>
        <right style="thin">
          <color theme="0"/>
        </right>
        <top/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6" tint="0.59999389629810485"/>
          <bgColor theme="6" tint="0.59999389629810485"/>
        </patternFill>
      </fill>
      <border diagonalUp="0" diagonalDown="0">
        <left/>
        <right style="thin">
          <color theme="0"/>
        </right>
        <top/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6" tint="0.59999389629810485"/>
          <bgColor theme="6" tint="0.59999389629810485"/>
        </patternFill>
      </fill>
      <border diagonalUp="0" diagonalDown="0">
        <left/>
        <right style="thin">
          <color theme="0"/>
        </right>
        <top/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6" tint="0.79998168889431442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6" tint="0.79998168889431442"/>
          <bgColor theme="6" tint="0.79998168889431442"/>
        </patternFill>
      </fill>
      <border diagonalUp="0" diagonalDown="0">
        <left/>
        <right/>
        <top/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6" tint="0.79998168889431442"/>
          <bgColor theme="6" tint="0.79998168889431442"/>
        </patternFill>
      </fill>
      <border diagonalUp="0" diagonalDown="0">
        <left/>
        <right style="thin">
          <color theme="0"/>
        </right>
        <top/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6" tint="0.79998168889431442"/>
          <bgColor theme="6" tint="0.79998168889431442"/>
        </patternFill>
      </fill>
      <border diagonalUp="0" diagonalDown="0">
        <left/>
        <right style="thin">
          <color theme="0"/>
        </right>
        <top/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6" tint="0.79998168889431442"/>
          <bgColor theme="6" tint="0.79998168889431442"/>
        </patternFill>
      </fill>
      <border diagonalUp="0" diagonalDown="0">
        <left/>
        <right style="thin">
          <color theme="0"/>
        </right>
        <top/>
        <bottom style="thin">
          <color theme="0"/>
        </bottom>
        <vertical/>
        <horizontal/>
      </border>
    </dxf>
    <dxf>
      <numFmt numFmtId="0" formatCode="General"/>
      <alignment horizontal="general" vertical="center" textRotation="0" wrapText="0" indent="0" relativeIndent="0" justifyLastLine="0" shrinkToFit="0" mergeCell="0" readingOrder="0"/>
    </dxf>
    <dxf>
      <numFmt numFmtId="0" formatCode="General"/>
      <alignment horizontal="general" vertical="center" textRotation="0" wrapText="0" indent="0" relativeIndent="0" justifyLastLine="0" shrinkToFit="0" mergeCell="0" readingOrder="0"/>
    </dxf>
    <dxf>
      <numFmt numFmtId="0" formatCode="General"/>
      <alignment horizontal="general" vertical="center" textRotation="0" wrapText="0" indent="0" relativeIndent="0" justifyLastLine="0" shrinkToFit="0" mergeCell="0" readingOrder="0"/>
    </dxf>
    <dxf>
      <numFmt numFmtId="0" formatCode="General"/>
      <alignment horizontal="general" vertical="center" textRotation="0" wrapText="0" indent="0" relativeIndent="0" justifyLastLine="0" shrinkToFit="0" mergeCell="0" readingOrder="0"/>
    </dxf>
    <dxf>
      <numFmt numFmtId="0" formatCode="General"/>
      <alignment horizontal="general" vertical="center" textRotation="0" wrapText="0" indent="0" relativeIndent="0" justifyLastLine="0" shrinkToFit="0" mergeCell="0" readingOrder="0"/>
    </dxf>
    <dxf>
      <alignment horizontal="general" vertical="center" textRotation="0" wrapText="0" indent="0" relativeIndent="0" justifyLastLine="0" shrinkToFit="0" mergeCell="0" readingOrder="0"/>
    </dxf>
    <dxf>
      <numFmt numFmtId="0" formatCode="General"/>
      <alignment horizontal="general" vertical="center" textRotation="0" wrapText="1" indent="0" relativeIndent="255" justifyLastLine="0" shrinkToFit="0" mergeCell="0" readingOrder="0"/>
    </dxf>
    <dxf>
      <numFmt numFmtId="0" formatCode="General"/>
      <alignment horizontal="general" vertical="center" textRotation="0" wrapText="0" indent="0" relativeIndent="0" justifyLastLine="0" shrinkToFit="0" mergeCell="0" readingOrder="0"/>
    </dxf>
    <dxf>
      <numFmt numFmtId="0" formatCode="General"/>
      <alignment horizontal="general" vertical="center" textRotation="0" wrapText="0" indent="0" relativeIndent="0" justifyLastLine="0" shrinkToFit="0" mergeCell="0" readingOrder="0"/>
    </dxf>
    <dxf>
      <numFmt numFmtId="0" formatCode="General"/>
      <alignment horizontal="general" vertical="center" textRotation="0" wrapText="0" indent="0" relativeIndent="0" justifyLastLine="0" shrinkToFit="0" mergeCell="0" readingOrder="0"/>
    </dxf>
    <dxf>
      <numFmt numFmtId="0" formatCode="General"/>
      <alignment horizontal="general" vertical="center" textRotation="0" wrapText="0" indent="0" relativeIndent="0" justifyLastLine="0" shrinkToFit="0" mergeCell="0" readingOrder="0"/>
    </dxf>
    <dxf>
      <numFmt numFmtId="0" formatCode="General"/>
      <alignment horizontal="general" vertical="center" textRotation="0" wrapText="0" indent="0" relativeIndent="0" justifyLastLine="0" shrinkToFit="0" mergeCell="0" readingOrder="0"/>
    </dxf>
    <dxf>
      <numFmt numFmtId="0" formatCode="General"/>
      <alignment horizontal="general" vertical="center" textRotation="0" wrapText="0" indent="0" relativeIndent="0" justifyLastLine="0" shrinkToFit="0" mergeCell="0" readingOrder="0"/>
    </dxf>
    <dxf>
      <numFmt numFmtId="0" formatCode="General"/>
      <alignment horizontal="general" vertical="center" textRotation="0" wrapText="0" indent="0" relativeIndent="0" justifyLastLine="0" shrinkToFit="0" mergeCell="0" readingOrder="0"/>
    </dxf>
    <dxf>
      <numFmt numFmtId="0" formatCode="General"/>
      <alignment horizontal="general" vertical="center" textRotation="0" wrapText="0" indent="0" relativeIndent="0" justifyLastLine="0" shrinkToFit="0" mergeCell="0" readingOrder="0"/>
    </dxf>
    <dxf>
      <alignment horizontal="general" vertical="center" textRotation="0" wrapText="0" indent="0" relativeIndent="0" justifyLastLine="0" shrinkToFit="0" mergeCell="0" readingOrder="0"/>
    </dxf>
    <dxf>
      <numFmt numFmtId="0" formatCode="General"/>
      <alignment horizontal="general" vertical="center" textRotation="0" wrapText="1" indent="0" relativeIndent="255" justifyLastLine="0" shrinkToFit="0" mergeCell="0" readingOrder="0"/>
    </dxf>
    <dxf>
      <numFmt numFmtId="0" formatCode="General"/>
      <alignment horizontal="general" vertical="center" textRotation="0" wrapText="0" indent="0" relativeIndent="0" justifyLastLine="0" shrinkToFit="0" mergeCell="0" readingOrder="0"/>
    </dxf>
    <dxf>
      <font>
        <b/>
      </font>
      <numFmt numFmtId="0" formatCode="General"/>
      <alignment horizontal="general" vertical="center" textRotation="0" wrapText="0" indent="0" relativeIndent="0" justifyLastLine="0" shrinkToFit="0" mergeCell="0" readingOrder="0"/>
    </dxf>
    <dxf>
      <numFmt numFmtId="0" formatCode="General"/>
      <alignment horizontal="general" vertical="center" textRotation="0" wrapText="0" indent="0" relativeIndent="0" justifyLastLine="0" shrinkToFit="0" mergeCell="0" readingOrder="0"/>
    </dxf>
    <dxf>
      <numFmt numFmtId="0" formatCode="General"/>
      <alignment horizontal="general" vertical="center" textRotation="0" wrapText="0" indent="0" relativeIndent="0" justifyLastLine="0" shrinkToFit="0" mergeCell="0" readingOrder="0"/>
    </dxf>
    <dxf>
      <numFmt numFmtId="0" formatCode="General"/>
      <alignment horizontal="general" vertical="center" textRotation="0" wrapText="0" indent="0" relativeIndent="0" justifyLastLine="0" shrinkToFit="0" mergeCell="0" readingOrder="0"/>
    </dxf>
    <dxf>
      <numFmt numFmtId="0" formatCode="General"/>
      <alignment horizontal="general" vertical="center" textRotation="0" wrapText="0" indent="0" relativeIndent="0" justifyLastLine="0" shrinkToFit="0" mergeCell="0" readingOrder="0"/>
    </dxf>
    <dxf>
      <numFmt numFmtId="0" formatCode="General"/>
      <alignment horizontal="general" vertical="center" textRotation="0" wrapText="0" indent="0" relativeIndent="0" justifyLastLine="0" shrinkToFit="0" mergeCell="0" readingOrder="0"/>
    </dxf>
    <dxf>
      <numFmt numFmtId="0" formatCode="General"/>
      <alignment horizontal="general" vertical="center" textRotation="0" wrapText="0" indent="0" relativeIndent="0" justifyLastLine="0" shrinkToFit="0" mergeCell="0" readingOrder="0"/>
    </dxf>
    <dxf>
      <alignment horizontal="general" vertical="center" textRotation="0" wrapText="0" indent="0" relativeIndent="0" justifyLastLine="0" shrinkToFit="0" mergeCell="0" readingOrder="0"/>
    </dxf>
    <dxf>
      <numFmt numFmtId="0" formatCode="General"/>
      <alignment horizontal="general" vertical="center" textRotation="0" wrapText="1" indent="0" relativeIndent="255" justifyLastLine="0" shrinkToFit="0" mergeCell="0" readingOrder="0"/>
    </dxf>
    <dxf>
      <numFmt numFmtId="0" formatCode="General"/>
      <alignment horizontal="general" vertical="center" textRotation="0" wrapText="1" indent="0" relativeIndent="255" justifyLastLine="0" shrinkToFit="0" mergeCell="0" readingOrder="0"/>
    </dxf>
    <dxf>
      <numFmt numFmtId="0" formatCode="General"/>
      <alignment horizontal="general" vertical="center" textRotation="0" wrapText="1" indent="0" relativeIndent="255" justifyLastLine="0" shrinkToFit="0" mergeCell="0" readingOrder="0"/>
    </dxf>
    <dxf>
      <font>
        <b/>
      </font>
    </dxf>
    <dxf>
      <font>
        <b/>
      </font>
    </dxf>
    <dxf>
      <font>
        <b/>
      </font>
      <numFmt numFmtId="0" formatCode="General"/>
    </dxf>
    <dxf>
      <font>
        <b/>
      </font>
    </dxf>
    <dxf>
      <font>
        <b/>
      </font>
      <numFmt numFmtId="0" formatCode="General"/>
    </dxf>
    <dxf>
      <numFmt numFmtId="164" formatCode="0.000"/>
    </dxf>
    <dxf>
      <numFmt numFmtId="164" formatCode="0.000"/>
    </dxf>
    <dxf>
      <numFmt numFmtId="164" formatCode="0.000"/>
    </dxf>
    <dxf>
      <numFmt numFmtId="164" formatCode="0.000"/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</font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alignment horizontal="general" vertical="center" textRotation="0" wrapText="0" indent="0" relativeIndent="0" justifyLastLine="0" shrinkToFit="0" mergeCell="0" readingOrder="0"/>
    </dxf>
    <dxf>
      <alignment horizontal="general" vertical="center" textRotation="0" wrapText="0" indent="0" relativeIndent="0" justifyLastLine="0" shrinkToFit="0" mergeCell="0" readingOrder="0"/>
    </dxf>
    <dxf>
      <alignment horizontal="general" vertical="center" textRotation="0" wrapText="0" indent="0" relativeIndent="0" justifyLastLine="0" shrinkToFit="0" mergeCell="0" readingOrder="0"/>
    </dxf>
    <dxf>
      <alignment horizontal="general" vertical="center" textRotation="0" wrapText="0" indent="0" relativeIndent="0" justifyLastLine="0" shrinkToFit="0" mergeCell="0" readingOrder="0"/>
    </dxf>
    <dxf>
      <alignment horizontal="general" vertical="center" textRotation="0" wrapText="0" indent="0" relativeIndent="0" justifyLastLine="0" shrinkToFit="0" mergeCell="0" readingOrder="0"/>
    </dxf>
    <dxf>
      <alignment horizontal="general" vertical="center" textRotation="0" wrapText="0" indent="0" relativeIndent="0" justifyLastLine="0" shrinkToFit="0" mergeCell="0" readingOrder="0"/>
    </dxf>
    <dxf>
      <numFmt numFmtId="0" formatCode="General"/>
      <alignment horizontal="general" vertical="center" textRotation="0" wrapText="0" indent="0" relativeIndent="0" justifyLastLine="0" shrinkToFit="0" mergeCell="0" readingOrder="0"/>
    </dxf>
    <dxf>
      <numFmt numFmtId="0" formatCode="General"/>
      <alignment horizontal="general" vertical="center" textRotation="0" wrapText="0" indent="0" relativeIndent="0" justifyLastLine="0" shrinkToFit="0" mergeCell="0" readingOrder="0"/>
    </dxf>
    <dxf>
      <numFmt numFmtId="0" formatCode="General"/>
      <alignment horizontal="general" vertical="center" textRotation="0" wrapText="0" indent="0" relativeIndent="0" justifyLastLine="0" shrinkToFit="0" mergeCell="0" readingOrder="0"/>
    </dxf>
    <dxf>
      <numFmt numFmtId="0" formatCode="General"/>
      <alignment horizontal="general" vertical="center" textRotation="0" wrapText="0" indent="0" relativeIndent="0" justifyLastLine="0" shrinkToFit="0" mergeCell="0" readingOrder="0"/>
    </dxf>
    <dxf>
      <numFmt numFmtId="0" formatCode="General"/>
      <alignment horizontal="general" vertical="center" textRotation="0" wrapText="0" indent="0" relativeIndent="0" justifyLastLine="0" shrinkToFit="0" mergeCell="0" readingOrder="0"/>
    </dxf>
    <dxf>
      <numFmt numFmtId="0" formatCode="General"/>
      <alignment horizontal="general" vertical="center" textRotation="0" wrapText="0" indent="0" relativeIndent="0" justifyLastLine="0" shrinkToFit="0" mergeCell="0" readingOrder="0"/>
    </dxf>
    <dxf>
      <numFmt numFmtId="0" formatCode="General"/>
      <alignment horizontal="general" vertical="center" textRotation="0" wrapText="0" indent="0" relativeIndent="0" justifyLastLine="0" shrinkToFit="0" mergeCell="0" readingOrder="0"/>
    </dxf>
    <dxf>
      <alignment horizontal="general" vertical="center" textRotation="0" wrapText="0" indent="0" relativeIndent="0" justifyLastLine="0" shrinkToFit="0" mergeCell="0" readingOrder="0"/>
    </dxf>
    <dxf>
      <numFmt numFmtId="0" formatCode="General"/>
      <alignment horizontal="general" vertical="center" textRotation="0" wrapText="0" indent="0" relativeIndent="0" justifyLastLine="0" shrinkToFit="0" mergeCell="0" readingOrder="0"/>
    </dxf>
    <dxf>
      <numFmt numFmtId="0" formatCode="General"/>
      <alignment horizontal="general" vertical="center" textRotation="0" wrapText="0" indent="0" relativeIndent="0" justifyLastLine="0" shrinkToFit="0" mergeCell="0" readingOrder="0"/>
    </dxf>
    <dxf>
      <numFmt numFmtId="0" formatCode="General"/>
      <alignment horizontal="general" vertical="center" textRotation="0" wrapText="0" indent="0" relativeIndent="0" justifyLastLine="0" shrinkToFit="0" mergeCell="0" readingOrder="0"/>
    </dxf>
    <dxf>
      <numFmt numFmtId="0" formatCode="General"/>
      <alignment horizontal="general" vertical="center" textRotation="0" wrapText="0" indent="0" relativeIndent="0" justifyLastLine="0" shrinkToFit="0" mergeCell="0" readingOrder="0"/>
    </dxf>
    <dxf>
      <numFmt numFmtId="0" formatCode="General"/>
      <alignment horizontal="general" vertical="center" textRotation="0" wrapText="0" indent="0" relativeIndent="0" justifyLastLine="0" shrinkToFit="0" mergeCell="0" readingOrder="0"/>
    </dxf>
    <dxf>
      <numFmt numFmtId="0" formatCode="General"/>
      <alignment horizontal="general" vertical="center" textRotation="0" wrapText="0" indent="0" relativeIndent="0" justifyLastLine="0" shrinkToFit="0" mergeCell="0" readingOrder="0"/>
    </dxf>
    <dxf>
      <alignment horizontal="general" vertical="center" textRotation="0" wrapText="0" indent="0" relativeIndent="0" justifyLastLine="0" shrinkToFit="0" mergeCell="0" readingOrder="0"/>
    </dxf>
    <dxf>
      <numFmt numFmtId="0" formatCode="General"/>
      <alignment horizontal="general" vertical="center" textRotation="0" wrapText="0" indent="0" relativeIndent="0" justifyLastLine="0" shrinkToFit="0" mergeCell="0" readingOrder="0"/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</font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fill>
        <patternFill>
          <bgColor rgb="FFFF00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Normal Distribution of Tyre Identification</a:t>
            </a:r>
            <a:r>
              <a:rPr lang="en-US" baseline="0"/>
              <a:t> Times</a:t>
            </a:r>
            <a:endParaRPr lang="en-US"/>
          </a:p>
        </c:rich>
      </c:tx>
      <c:layout/>
    </c:title>
    <c:plotArea>
      <c:layout/>
      <c:scatterChart>
        <c:scatterStyle val="smoothMarker"/>
        <c:ser>
          <c:idx val="0"/>
          <c:order val="0"/>
          <c:tx>
            <c:v>Original Tyre Track Activity</c:v>
          </c:tx>
          <c:marker>
            <c:symbol val="none"/>
          </c:marker>
          <c:xVal>
            <c:numRef>
              <c:f>'Times Comparison'!$I$3:$I$69</c:f>
              <c:numCache>
                <c:formatCode>General</c:formatCode>
                <c:ptCount val="67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9</c:v>
                </c:pt>
                <c:pt idx="4">
                  <c:v>12</c:v>
                </c:pt>
                <c:pt idx="5">
                  <c:v>15</c:v>
                </c:pt>
                <c:pt idx="6">
                  <c:v>18</c:v>
                </c:pt>
                <c:pt idx="7">
                  <c:v>21</c:v>
                </c:pt>
                <c:pt idx="8">
                  <c:v>24</c:v>
                </c:pt>
                <c:pt idx="9">
                  <c:v>27</c:v>
                </c:pt>
                <c:pt idx="10">
                  <c:v>30</c:v>
                </c:pt>
                <c:pt idx="11">
                  <c:v>33</c:v>
                </c:pt>
                <c:pt idx="12">
                  <c:v>36</c:v>
                </c:pt>
                <c:pt idx="13">
                  <c:v>39</c:v>
                </c:pt>
                <c:pt idx="14">
                  <c:v>42</c:v>
                </c:pt>
                <c:pt idx="15">
                  <c:v>45</c:v>
                </c:pt>
                <c:pt idx="16">
                  <c:v>48</c:v>
                </c:pt>
                <c:pt idx="17">
                  <c:v>51</c:v>
                </c:pt>
                <c:pt idx="18">
                  <c:v>54</c:v>
                </c:pt>
                <c:pt idx="19">
                  <c:v>57</c:v>
                </c:pt>
                <c:pt idx="20">
                  <c:v>60</c:v>
                </c:pt>
                <c:pt idx="21">
                  <c:v>63</c:v>
                </c:pt>
                <c:pt idx="22">
                  <c:v>66</c:v>
                </c:pt>
                <c:pt idx="23">
                  <c:v>69</c:v>
                </c:pt>
                <c:pt idx="24">
                  <c:v>72</c:v>
                </c:pt>
                <c:pt idx="25">
                  <c:v>75</c:v>
                </c:pt>
                <c:pt idx="26">
                  <c:v>78</c:v>
                </c:pt>
                <c:pt idx="27">
                  <c:v>81</c:v>
                </c:pt>
                <c:pt idx="28">
                  <c:v>84</c:v>
                </c:pt>
                <c:pt idx="29">
                  <c:v>87</c:v>
                </c:pt>
                <c:pt idx="30">
                  <c:v>90</c:v>
                </c:pt>
                <c:pt idx="31">
                  <c:v>93</c:v>
                </c:pt>
                <c:pt idx="32">
                  <c:v>96</c:v>
                </c:pt>
                <c:pt idx="33">
                  <c:v>99</c:v>
                </c:pt>
                <c:pt idx="34">
                  <c:v>102</c:v>
                </c:pt>
                <c:pt idx="35">
                  <c:v>105</c:v>
                </c:pt>
                <c:pt idx="36">
                  <c:v>108</c:v>
                </c:pt>
                <c:pt idx="37">
                  <c:v>111</c:v>
                </c:pt>
                <c:pt idx="38">
                  <c:v>114</c:v>
                </c:pt>
                <c:pt idx="39">
                  <c:v>117</c:v>
                </c:pt>
                <c:pt idx="40">
                  <c:v>120</c:v>
                </c:pt>
                <c:pt idx="41">
                  <c:v>123</c:v>
                </c:pt>
                <c:pt idx="42">
                  <c:v>126</c:v>
                </c:pt>
                <c:pt idx="43">
                  <c:v>129</c:v>
                </c:pt>
                <c:pt idx="44">
                  <c:v>132</c:v>
                </c:pt>
                <c:pt idx="45">
                  <c:v>135</c:v>
                </c:pt>
                <c:pt idx="46">
                  <c:v>138</c:v>
                </c:pt>
                <c:pt idx="47">
                  <c:v>141</c:v>
                </c:pt>
                <c:pt idx="48">
                  <c:v>144</c:v>
                </c:pt>
                <c:pt idx="49">
                  <c:v>147</c:v>
                </c:pt>
                <c:pt idx="50">
                  <c:v>150</c:v>
                </c:pt>
                <c:pt idx="51">
                  <c:v>153</c:v>
                </c:pt>
                <c:pt idx="52">
                  <c:v>156</c:v>
                </c:pt>
                <c:pt idx="53">
                  <c:v>159</c:v>
                </c:pt>
                <c:pt idx="54">
                  <c:v>162</c:v>
                </c:pt>
                <c:pt idx="55">
                  <c:v>165</c:v>
                </c:pt>
                <c:pt idx="56">
                  <c:v>168</c:v>
                </c:pt>
                <c:pt idx="57">
                  <c:v>171</c:v>
                </c:pt>
                <c:pt idx="58">
                  <c:v>174</c:v>
                </c:pt>
                <c:pt idx="59">
                  <c:v>177</c:v>
                </c:pt>
                <c:pt idx="60">
                  <c:v>180</c:v>
                </c:pt>
                <c:pt idx="61">
                  <c:v>183</c:v>
                </c:pt>
                <c:pt idx="62">
                  <c:v>186</c:v>
                </c:pt>
                <c:pt idx="63">
                  <c:v>189</c:v>
                </c:pt>
                <c:pt idx="64">
                  <c:v>192</c:v>
                </c:pt>
                <c:pt idx="65">
                  <c:v>195</c:v>
                </c:pt>
                <c:pt idx="66">
                  <c:v>198</c:v>
                </c:pt>
              </c:numCache>
            </c:numRef>
          </c:xVal>
          <c:yVal>
            <c:numRef>
              <c:f>'Times Comparison'!$J$3:$J$69</c:f>
              <c:numCache>
                <c:formatCode>General</c:formatCode>
                <c:ptCount val="67"/>
                <c:pt idx="0">
                  <c:v>4.4236060499310533E-3</c:v>
                </c:pt>
                <c:pt idx="1">
                  <c:v>5.1565198017125783E-3</c:v>
                </c:pt>
                <c:pt idx="2">
                  <c:v>5.9451896553482679E-3</c:v>
                </c:pt>
                <c:pt idx="3">
                  <c:v>6.7795913074657176E-3</c:v>
                </c:pt>
                <c:pt idx="4">
                  <c:v>7.6466302763418684E-3</c:v>
                </c:pt>
                <c:pt idx="5">
                  <c:v>8.5303224308298856E-3</c:v>
                </c:pt>
                <c:pt idx="6">
                  <c:v>9.412166022172503E-3</c:v>
                </c:pt>
                <c:pt idx="7">
                  <c:v>1.0271703823639101E-2</c:v>
                </c:pt>
                <c:pt idx="8">
                  <c:v>1.108725853793496E-2</c:v>
                </c:pt>
                <c:pt idx="9">
                  <c:v>1.1836808955516413E-2</c:v>
                </c:pt>
                <c:pt idx="10">
                  <c:v>1.2498960017837063E-2</c:v>
                </c:pt>
                <c:pt idx="11">
                  <c:v>1.305394854683347E-2</c:v>
                </c:pt>
                <c:pt idx="12">
                  <c:v>1.3484619347428738E-2</c:v>
                </c:pt>
                <c:pt idx="13">
                  <c:v>1.3777304699803056E-2</c:v>
                </c:pt>
                <c:pt idx="14">
                  <c:v>1.3922544430356181E-2</c:v>
                </c:pt>
                <c:pt idx="15">
                  <c:v>1.3915593660772744E-2</c:v>
                </c:pt>
                <c:pt idx="16">
                  <c:v>1.3756680222067245E-2</c:v>
                </c:pt>
                <c:pt idx="17">
                  <c:v>1.3450992253576641E-2</c:v>
                </c:pt>
                <c:pt idx="18">
                  <c:v>1.3008396928460581E-2</c:v>
                </c:pt>
                <c:pt idx="19">
                  <c:v>1.2442911577280393E-2</c:v>
                </c:pt>
                <c:pt idx="20">
                  <c:v>1.17719667504233E-2</c:v>
                </c:pt>
                <c:pt idx="21">
                  <c:v>1.1015515242424639E-2</c:v>
                </c:pt>
                <c:pt idx="22">
                  <c:v>1.019505051217859E-2</c:v>
                </c:pt>
                <c:pt idx="23">
                  <c:v>9.3326015676939607E-3</c:v>
                </c:pt>
                <c:pt idx="24">
                  <c:v>8.4497691769527383E-3</c:v>
                </c:pt>
                <c:pt idx="25">
                  <c:v>7.5668607682228117E-3</c:v>
                </c:pt>
                <c:pt idx="26">
                  <c:v>6.7021696613648917E-3</c:v>
                </c:pt>
                <c:pt idx="27">
                  <c:v>5.8714297531510225E-3</c:v>
                </c:pt>
                <c:pt idx="28">
                  <c:v>5.0874610602239731E-3</c:v>
                </c:pt>
                <c:pt idx="29">
                  <c:v>4.3600061725288302E-3</c:v>
                </c:pt>
                <c:pt idx="30">
                  <c:v>3.6957440570868946E-3</c:v>
                </c:pt>
                <c:pt idx="31">
                  <c:v>3.0984568144942107E-3</c:v>
                </c:pt>
                <c:pt idx="32">
                  <c:v>2.5693175582697865E-3</c:v>
                </c:pt>
                <c:pt idx="33">
                  <c:v>2.1072637643851457E-3</c:v>
                </c:pt>
                <c:pt idx="34">
                  <c:v>1.7094200395027547E-3</c:v>
                </c:pt>
                <c:pt idx="35">
                  <c:v>1.3715367837775676E-3</c:v>
                </c:pt>
                <c:pt idx="36">
                  <c:v>1.0884159700909738E-3</c:v>
                </c:pt>
                <c:pt idx="37">
                  <c:v>8.5430142040124237E-4</c:v>
                </c:pt>
                <c:pt idx="38">
                  <c:v>6.6321773110297223E-4</c:v>
                </c:pt>
                <c:pt idx="39">
                  <c:v>5.0924867274715455E-4</c:v>
                </c:pt>
                <c:pt idx="40">
                  <c:v>3.8675190372885825E-4</c:v>
                </c:pt>
                <c:pt idx="41">
                  <c:v>2.9051180960533993E-4</c:v>
                </c:pt>
                <c:pt idx="42">
                  <c:v>2.1583600815373166E-4</c:v>
                </c:pt>
                <c:pt idx="43">
                  <c:v>1.5860350694134353E-4</c:v>
                </c:pt>
                <c:pt idx="44">
                  <c:v>1.1527375723353634E-4</c:v>
                </c:pt>
                <c:pt idx="45">
                  <c:v>8.2866097905422257E-5</c:v>
                </c:pt>
                <c:pt idx="46">
                  <c:v>5.891855755092628E-5</c:v>
                </c:pt>
                <c:pt idx="47">
                  <c:v>4.1433927337870679E-5</c:v>
                </c:pt>
                <c:pt idx="48">
                  <c:v>2.88196612294532E-5</c:v>
                </c:pt>
                <c:pt idx="49">
                  <c:v>1.9826699298770518E-5</c:v>
                </c:pt>
                <c:pt idx="50">
                  <c:v>1.3490894482718112E-5</c:v>
                </c:pt>
                <c:pt idx="51">
                  <c:v>9.0794564162937234E-6</c:v>
                </c:pt>
                <c:pt idx="52">
                  <c:v>6.0437672098701049E-6</c:v>
                </c:pt>
                <c:pt idx="53">
                  <c:v>3.9790957066082451E-6</c:v>
                </c:pt>
                <c:pt idx="54">
                  <c:v>2.5911336787335496E-6</c:v>
                </c:pt>
                <c:pt idx="55">
                  <c:v>1.6688758511223473E-6</c:v>
                </c:pt>
                <c:pt idx="56">
                  <c:v>1.0631315795692683E-6</c:v>
                </c:pt>
                <c:pt idx="57">
                  <c:v>6.698518855995298E-7</c:v>
                </c:pt>
                <c:pt idx="58">
                  <c:v>4.1744506076908627E-7</c:v>
                </c:pt>
                <c:pt idx="59">
                  <c:v>2.5730524940767748E-7</c:v>
                </c:pt>
                <c:pt idx="60">
                  <c:v>1.568652490685607E-7</c:v>
                </c:pt>
                <c:pt idx="61">
                  <c:v>9.4587471773323531E-8</c:v>
                </c:pt>
                <c:pt idx="62">
                  <c:v>5.6411710499084024E-8</c:v>
                </c:pt>
                <c:pt idx="63">
                  <c:v>3.3276197764387194E-8</c:v>
                </c:pt>
                <c:pt idx="64">
                  <c:v>1.9414530926656335E-8</c:v>
                </c:pt>
                <c:pt idx="65">
                  <c:v>1.1203375298563794E-8</c:v>
                </c:pt>
                <c:pt idx="66">
                  <c:v>6.3943977053938961E-9</c:v>
                </c:pt>
              </c:numCache>
            </c:numRef>
          </c:yVal>
          <c:smooth val="1"/>
        </c:ser>
        <c:ser>
          <c:idx val="1"/>
          <c:order val="1"/>
          <c:tx>
            <c:v>Modified Tyre Track Activity</c:v>
          </c:tx>
          <c:marker>
            <c:symbol val="none"/>
          </c:marker>
          <c:xVal>
            <c:numRef>
              <c:f>'Times Comparison'!$L$3:$L$69</c:f>
              <c:numCache>
                <c:formatCode>General</c:formatCode>
                <c:ptCount val="67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9</c:v>
                </c:pt>
                <c:pt idx="4">
                  <c:v>12</c:v>
                </c:pt>
                <c:pt idx="5">
                  <c:v>15</c:v>
                </c:pt>
                <c:pt idx="6">
                  <c:v>18</c:v>
                </c:pt>
                <c:pt idx="7">
                  <c:v>21</c:v>
                </c:pt>
                <c:pt idx="8">
                  <c:v>24</c:v>
                </c:pt>
                <c:pt idx="9">
                  <c:v>27</c:v>
                </c:pt>
                <c:pt idx="10">
                  <c:v>30</c:v>
                </c:pt>
                <c:pt idx="11">
                  <c:v>33</c:v>
                </c:pt>
                <c:pt idx="12">
                  <c:v>36</c:v>
                </c:pt>
                <c:pt idx="13">
                  <c:v>39</c:v>
                </c:pt>
                <c:pt idx="14">
                  <c:v>42</c:v>
                </c:pt>
                <c:pt idx="15">
                  <c:v>45</c:v>
                </c:pt>
                <c:pt idx="16">
                  <c:v>48</c:v>
                </c:pt>
                <c:pt idx="17">
                  <c:v>51</c:v>
                </c:pt>
                <c:pt idx="18">
                  <c:v>54</c:v>
                </c:pt>
                <c:pt idx="19">
                  <c:v>57</c:v>
                </c:pt>
                <c:pt idx="20">
                  <c:v>60</c:v>
                </c:pt>
                <c:pt idx="21">
                  <c:v>63</c:v>
                </c:pt>
                <c:pt idx="22">
                  <c:v>66</c:v>
                </c:pt>
                <c:pt idx="23">
                  <c:v>69</c:v>
                </c:pt>
                <c:pt idx="24">
                  <c:v>72</c:v>
                </c:pt>
                <c:pt idx="25">
                  <c:v>75</c:v>
                </c:pt>
                <c:pt idx="26">
                  <c:v>78</c:v>
                </c:pt>
                <c:pt idx="27">
                  <c:v>81</c:v>
                </c:pt>
                <c:pt idx="28">
                  <c:v>84</c:v>
                </c:pt>
                <c:pt idx="29">
                  <c:v>87</c:v>
                </c:pt>
                <c:pt idx="30">
                  <c:v>90</c:v>
                </c:pt>
                <c:pt idx="31">
                  <c:v>93</c:v>
                </c:pt>
                <c:pt idx="32">
                  <c:v>96</c:v>
                </c:pt>
                <c:pt idx="33">
                  <c:v>99</c:v>
                </c:pt>
                <c:pt idx="34">
                  <c:v>102</c:v>
                </c:pt>
                <c:pt idx="35">
                  <c:v>105</c:v>
                </c:pt>
                <c:pt idx="36">
                  <c:v>108</c:v>
                </c:pt>
                <c:pt idx="37">
                  <c:v>111</c:v>
                </c:pt>
                <c:pt idx="38">
                  <c:v>114</c:v>
                </c:pt>
                <c:pt idx="39">
                  <c:v>117</c:v>
                </c:pt>
                <c:pt idx="40">
                  <c:v>120</c:v>
                </c:pt>
                <c:pt idx="41">
                  <c:v>123</c:v>
                </c:pt>
                <c:pt idx="42">
                  <c:v>126</c:v>
                </c:pt>
                <c:pt idx="43">
                  <c:v>129</c:v>
                </c:pt>
                <c:pt idx="44">
                  <c:v>132</c:v>
                </c:pt>
                <c:pt idx="45">
                  <c:v>135</c:v>
                </c:pt>
                <c:pt idx="46">
                  <c:v>138</c:v>
                </c:pt>
                <c:pt idx="47">
                  <c:v>141</c:v>
                </c:pt>
                <c:pt idx="48">
                  <c:v>144</c:v>
                </c:pt>
                <c:pt idx="49">
                  <c:v>147</c:v>
                </c:pt>
                <c:pt idx="50">
                  <c:v>150</c:v>
                </c:pt>
                <c:pt idx="51">
                  <c:v>153</c:v>
                </c:pt>
                <c:pt idx="52">
                  <c:v>156</c:v>
                </c:pt>
                <c:pt idx="53">
                  <c:v>159</c:v>
                </c:pt>
                <c:pt idx="54">
                  <c:v>162</c:v>
                </c:pt>
                <c:pt idx="55">
                  <c:v>165</c:v>
                </c:pt>
                <c:pt idx="56">
                  <c:v>168</c:v>
                </c:pt>
                <c:pt idx="57">
                  <c:v>171</c:v>
                </c:pt>
                <c:pt idx="58">
                  <c:v>174</c:v>
                </c:pt>
                <c:pt idx="59">
                  <c:v>177</c:v>
                </c:pt>
                <c:pt idx="60">
                  <c:v>180</c:v>
                </c:pt>
                <c:pt idx="61">
                  <c:v>183</c:v>
                </c:pt>
                <c:pt idx="62">
                  <c:v>186</c:v>
                </c:pt>
                <c:pt idx="63">
                  <c:v>189</c:v>
                </c:pt>
                <c:pt idx="64">
                  <c:v>192</c:v>
                </c:pt>
                <c:pt idx="65">
                  <c:v>195</c:v>
                </c:pt>
                <c:pt idx="66">
                  <c:v>198</c:v>
                </c:pt>
              </c:numCache>
            </c:numRef>
          </c:xVal>
          <c:yVal>
            <c:numRef>
              <c:f>'Times Comparison'!$M$3:$M$69</c:f>
              <c:numCache>
                <c:formatCode>General</c:formatCode>
                <c:ptCount val="67"/>
                <c:pt idx="0">
                  <c:v>3.4340290961030273E-3</c:v>
                </c:pt>
                <c:pt idx="1">
                  <c:v>3.6325524453482533E-3</c:v>
                </c:pt>
                <c:pt idx="2">
                  <c:v>3.8329633090064528E-3</c:v>
                </c:pt>
                <c:pt idx="3">
                  <c:v>4.0343379633866914E-3</c:v>
                </c:pt>
                <c:pt idx="4">
                  <c:v>4.2356955645819223E-3</c:v>
                </c:pt>
                <c:pt idx="5">
                  <c:v>4.4360051895333055E-3</c:v>
                </c:pt>
                <c:pt idx="6">
                  <c:v>4.6341938774380163E-3</c:v>
                </c:pt>
                <c:pt idx="7">
                  <c:v>4.8291555981617102E-3</c:v>
                </c:pt>
                <c:pt idx="8">
                  <c:v>5.0197610542053938E-3</c:v>
                </c:pt>
                <c:pt idx="9">
                  <c:v>5.2048682036206009E-3</c:v>
                </c:pt>
                <c:pt idx="10">
                  <c:v>5.3833333735491462E-3</c:v>
                </c:pt>
                <c:pt idx="11">
                  <c:v>5.5540228182520248E-3</c:v>
                </c:pt>
                <c:pt idx="12">
                  <c:v>5.7158245620250858E-3</c:v>
                </c:pt>
                <c:pt idx="13">
                  <c:v>5.8676603566736561E-3</c:v>
                </c:pt>
                <c:pt idx="14">
                  <c:v>6.0084975755761508E-3</c:v>
                </c:pt>
                <c:pt idx="15">
                  <c:v>6.1373608620834061E-3</c:v>
                </c:pt>
                <c:pt idx="16">
                  <c:v>6.2533433492754087E-3</c:v>
                </c:pt>
                <c:pt idx="17">
                  <c:v>6.3556172710455732E-3</c:v>
                </c:pt>
                <c:pt idx="18">
                  <c:v>6.4434437911306524E-3</c:v>
                </c:pt>
                <c:pt idx="19">
                  <c:v>6.5161818869849744E-3</c:v>
                </c:pt>
                <c:pt idx="20">
                  <c:v>6.5732961391516088E-3</c:v>
                </c:pt>
                <c:pt idx="21">
                  <c:v>6.6143632937605851E-3</c:v>
                </c:pt>
                <c:pt idx="22">
                  <c:v>6.639077485650729E-3</c:v>
                </c:pt>
                <c:pt idx="23">
                  <c:v>6.6472540319556517E-3</c:v>
                </c:pt>
                <c:pt idx="24">
                  <c:v>6.6388317303375339E-3</c:v>
                </c:pt>
                <c:pt idx="25">
                  <c:v>6.613873621862363E-3</c:v>
                </c:pt>
                <c:pt idx="26">
                  <c:v>6.5725662052149875E-3</c:v>
                </c:pt>
                <c:pt idx="27">
                  <c:v>6.5152171159549082E-3</c:v>
                </c:pt>
                <c:pt idx="28">
                  <c:v>6.4422513112095204E-3</c:v>
                </c:pt>
                <c:pt idx="29">
                  <c:v>6.3542058259938358E-3</c:v>
                </c:pt>
                <c:pt idx="30">
                  <c:v>6.2517231916630733E-3</c:v>
                </c:pt>
                <c:pt idx="31">
                  <c:v>6.1355436293149997E-3</c:v>
                </c:pt>
                <c:pt idx="32">
                  <c:v>6.0064961507854467E-3</c:v>
                </c:pt>
                <c:pt idx="33">
                  <c:v>5.8654887168124248E-3</c:v>
                </c:pt>
                <c:pt idx="34">
                  <c:v>5.7134976156482681E-3</c:v>
                </c:pt>
                <c:pt idx="35">
                  <c:v>5.5515562356270292E-3</c:v>
                </c:pt>
                <c:pt idx="36">
                  <c:v>5.3807434117876824E-3</c:v>
                </c:pt>
                <c:pt idx="37">
                  <c:v>5.2021715295473628E-3</c:v>
                </c:pt>
                <c:pt idx="38">
                  <c:v>5.0169745676400109E-3</c:v>
                </c:pt>
                <c:pt idx="39">
                  <c:v>4.8262962582011053E-3</c:v>
                </c:pt>
                <c:pt idx="40">
                  <c:v>4.6312785341891304E-3</c:v>
                </c:pt>
                <c:pt idx="41">
                  <c:v>4.4330504235657302E-3</c:v>
                </c:pt>
                <c:pt idx="42">
                  <c:v>4.2327175361518274E-3</c:v>
                </c:pt>
                <c:pt idx="43">
                  <c:v>4.031352273233698E-3</c:v>
                </c:pt>
                <c:pt idx="44">
                  <c:v>3.8299848722506595E-3</c:v>
                </c:pt>
                <c:pt idx="45">
                  <c:v>3.6295953797224334E-3</c:v>
                </c:pt>
                <c:pt idx="46">
                  <c:v>3.4311066254523459E-3</c:v>
                </c:pt>
                <c:pt idx="47">
                  <c:v>3.2353782504563641E-3</c:v>
                </c:pt>
                <c:pt idx="48">
                  <c:v>3.0432018204900055E-3</c:v>
                </c:pt>
                <c:pt idx="49">
                  <c:v>2.8552970369238916E-3</c:v>
                </c:pt>
                <c:pt idx="50">
                  <c:v>2.6723090374685581E-3</c:v>
                </c:pt>
                <c:pt idx="51">
                  <c:v>2.4948067612402753E-3</c:v>
                </c:pt>
                <c:pt idx="52">
                  <c:v>2.3232823362117159E-3</c:v>
                </c:pt>
                <c:pt idx="53">
                  <c:v>2.1581514324669729E-3</c:v>
                </c:pt>
                <c:pt idx="54">
                  <c:v>1.9997545120823881E-3</c:v>
                </c:pt>
                <c:pt idx="55">
                  <c:v>1.8483588960238177E-3</c:v>
                </c:pt>
                <c:pt idx="56">
                  <c:v>1.7041615602667313E-3</c:v>
                </c:pt>
                <c:pt idx="57">
                  <c:v>1.5672925674280413E-3</c:v>
                </c:pt>
                <c:pt idx="58">
                  <c:v>1.4378190365120251E-3</c:v>
                </c:pt>
                <c:pt idx="59">
                  <c:v>1.3157495518305575E-3</c:v>
                </c:pt>
                <c:pt idx="60">
                  <c:v>1.2010389126288119E-3</c:v>
                </c:pt>
                <c:pt idx="61">
                  <c:v>1.0935931272624242E-3</c:v>
                </c:pt>
                <c:pt idx="62">
                  <c:v>9.9327455973115329E-4</c:v>
                </c:pt>
                <c:pt idx="63">
                  <c:v>8.9990714175495839E-4</c:v>
                </c:pt>
                <c:pt idx="64">
                  <c:v>8.1328157014375936E-4</c:v>
                </c:pt>
                <c:pt idx="65">
                  <c:v>7.3316041671702553E-4</c:v>
                </c:pt>
                <c:pt idx="66">
                  <c:v>6.5928308622841599E-4</c:v>
                </c:pt>
              </c:numCache>
            </c:numRef>
          </c:yVal>
          <c:smooth val="1"/>
        </c:ser>
        <c:axId val="131840256"/>
        <c:axId val="131979520"/>
      </c:scatterChart>
      <c:valAx>
        <c:axId val="131840256"/>
        <c:scaling>
          <c:orientation val="minMax"/>
          <c:max val="200"/>
          <c:min val="0"/>
        </c:scaling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 (Seconds)</a:t>
                </a:r>
              </a:p>
            </c:rich>
          </c:tx>
          <c:layout/>
        </c:title>
        <c:numFmt formatCode="General" sourceLinked="1"/>
        <c:tickLblPos val="nextTo"/>
        <c:crossAx val="131979520"/>
        <c:crosses val="autoZero"/>
        <c:crossBetween val="midCat"/>
        <c:majorUnit val="10"/>
        <c:minorUnit val="5"/>
      </c:valAx>
      <c:valAx>
        <c:axId val="131979520"/>
        <c:scaling>
          <c:orientation val="minMax"/>
          <c:max val="1.6000000000000011E-2"/>
          <c:min val="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Probability</a:t>
                </a:r>
                <a:r>
                  <a:rPr lang="en-US" baseline="0"/>
                  <a:t> (Integral sums to 1)</a:t>
                </a:r>
                <a:endParaRPr lang="en-US"/>
              </a:p>
            </c:rich>
          </c:tx>
          <c:layout/>
        </c:title>
        <c:numFmt formatCode="General" sourceLinked="1"/>
        <c:tickLblPos val="nextTo"/>
        <c:crossAx val="131840256"/>
        <c:crosses val="autoZero"/>
        <c:crossBetween val="midCat"/>
        <c:majorUnit val="1.0000000000000007E-3"/>
      </c:valAx>
    </c:plotArea>
    <c:legend>
      <c:legendPos val="b"/>
      <c:layout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70</xdr:row>
      <xdr:rowOff>57149</xdr:rowOff>
    </xdr:from>
    <xdr:to>
      <xdr:col>12</xdr:col>
      <xdr:colOff>990600</xdr:colOff>
      <xdr:row>100</xdr:row>
      <xdr:rowOff>9524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0.2861</cdr:x>
      <cdr:y>0.18971</cdr:y>
    </cdr:from>
    <cdr:to>
      <cdr:x>0.28629</cdr:x>
      <cdr:y>0.82101</cdr:y>
    </cdr:to>
    <cdr:sp macro="" textlink="">
      <cdr:nvSpPr>
        <cdr:cNvPr id="5" name="Straight Connector 4"/>
        <cdr:cNvSpPr/>
      </cdr:nvSpPr>
      <cdr:spPr>
        <a:xfrm xmlns:a="http://schemas.openxmlformats.org/drawingml/2006/main" rot="5400000">
          <a:off x="2428081" y="1039019"/>
          <a:ext cx="1589" cy="3457576"/>
        </a:xfrm>
        <a:prstGeom xmlns:a="http://schemas.openxmlformats.org/drawingml/2006/main" prst="line">
          <a:avLst/>
        </a:prstGeom>
        <a:ln xmlns:a="http://schemas.openxmlformats.org/drawingml/2006/main" w="28575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0.39946</cdr:x>
      <cdr:y>0.51667</cdr:y>
    </cdr:from>
    <cdr:to>
      <cdr:x>0.39964</cdr:x>
      <cdr:y>0.81928</cdr:y>
    </cdr:to>
    <cdr:sp macro="" textlink="">
      <cdr:nvSpPr>
        <cdr:cNvPr id="7" name="Straight Connector 6"/>
        <cdr:cNvSpPr/>
      </cdr:nvSpPr>
      <cdr:spPr>
        <a:xfrm xmlns:a="http://schemas.openxmlformats.org/drawingml/2006/main" rot="5400000">
          <a:off x="3390106" y="2829720"/>
          <a:ext cx="1588" cy="1657350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C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ables/table1.xml><?xml version="1.0" encoding="utf-8"?>
<table xmlns="http://schemas.openxmlformats.org/spreadsheetml/2006/main" id="1" name="Table1" displayName="Table1" ref="B4:J7" totalsRowShown="0" headerRowDxfId="36" dataDxfId="35" headerRowCellStyle="Good">
  <autoFilter ref="B4:J7"/>
  <tableColumns count="9">
    <tableColumn id="1" name="Session" dataDxfId="34"/>
    <tableColumn id="2" name="Chad Observed" dataDxfId="33"/>
    <tableColumn id="3" name="Jillian Observed" dataDxfId="32"/>
    <tableColumn id="4" name="Sally Observed" dataDxfId="31"/>
    <tableColumn id="5" name="Average Observed" dataDxfId="30">
      <calculatedColumnFormula>IF(ISNUMBER(SUM(C5:E5)/J5),SUM(C5:E5)/J5,"")</calculatedColumnFormula>
    </tableColumn>
    <tableColumn id="6" name="Total" dataDxfId="29"/>
    <tableColumn id="7" name="Percent Observed" dataDxfId="28">
      <calculatedColumnFormula>F5/G5*100</calculatedColumnFormula>
    </tableColumn>
    <tableColumn id="8" name="Tested?">
      <calculatedColumnFormula>IF(OR(ISNUMBER(C5),ISNUMBER(D5),ISNUMBER(E5)),"Yes","No")</calculatedColumnFormula>
    </tableColumn>
    <tableColumn id="9" name="Number Surveyers" dataDxfId="27">
      <calculatedColumnFormula>IF(IF(ISNUMBER(C5),1,0)+IF(ISNUMBER(D5),1,0)+IF(ISNUMBER(E5),1,0)&gt;0,IF(ISNUMBER(C5),1,0)+IF(ISNUMBER(D5),1,0)+IF(ISNUMBER(E5),1,0),"")</calculatedColumnFormula>
    </tableColumn>
  </tableColumns>
  <tableStyleInfo name="TableStyleMedium11" showFirstColumn="0" showLastColumn="0" showRowStripes="1" showColumnStripes="0"/>
</table>
</file>

<file path=xl/tables/table10.xml><?xml version="1.0" encoding="utf-8"?>
<table xmlns="http://schemas.openxmlformats.org/spreadsheetml/2006/main" id="10" name="Table411" displayName="Table411" ref="A4:D44" totalsRowCount="1">
  <autoFilter ref="A4:D43"/>
  <tableColumns count="4">
    <tableColumn id="1" name="Session" totalsRowDxfId="58"/>
    <tableColumn id="2" name="Time (seconds)" totalsRowDxfId="57"/>
    <tableColumn id="3" name="Students" totalsRowFunction="custom" totalsRowDxfId="56">
      <totalsRowFormula>SUM([Students])</totalsRowFormula>
    </tableColumn>
    <tableColumn id="4" name="Total Time (seconds)" totalsRowDxfId="55">
      <calculatedColumnFormula>B5*C5</calculatedColumnFormula>
    </tableColumn>
  </tableColumns>
  <tableStyleInfo name="TableStyleMedium11" showFirstColumn="0" showLastColumn="0" showRowStripes="1" showColumnStripes="0"/>
</table>
</file>

<file path=xl/tables/table11.xml><?xml version="1.0" encoding="utf-8"?>
<table xmlns="http://schemas.openxmlformats.org/spreadsheetml/2006/main" id="11" name="Table512" displayName="Table512" ref="F4:G10" totalsRowShown="0">
  <autoFilter ref="F4:G10"/>
  <tableColumns count="2">
    <tableColumn id="1" name="Session"/>
    <tableColumn id="2" name="Average Time (seconds)" dataDxfId="54"/>
  </tableColumns>
  <tableStyleInfo name="TableStyleMedium9" showFirstColumn="0" showLastColumn="0" showRowStripes="1" showColumnStripes="0"/>
</table>
</file>

<file path=xl/tables/table12.xml><?xml version="1.0" encoding="utf-8"?>
<table xmlns="http://schemas.openxmlformats.org/spreadsheetml/2006/main" id="12" name="Table613" displayName="Table613" ref="F12:G13" totalsRowShown="0">
  <autoFilter ref="F12:G13"/>
  <tableColumns count="2">
    <tableColumn id="1" name="Column1"/>
    <tableColumn id="2" name="Column2" dataDxfId="53">
      <calculatedColumnFormula>SUM(Table411[Total Time (seconds)])/SUM(Table411[Students])</calculatedColumnFormula>
    </tableColumn>
  </tableColumns>
  <tableStyleInfo name="TableStyleMedium14" showFirstColumn="0" showLastColumn="0" showRowStripes="1" showColumnStripes="0"/>
</table>
</file>

<file path=xl/tables/table13.xml><?xml version="1.0" encoding="utf-8"?>
<table xmlns="http://schemas.openxmlformats.org/spreadsheetml/2006/main" id="13" name="Table13" displayName="Table13" ref="A1:E16" totalsRowShown="0">
  <autoFilter ref="A1:E16">
    <filterColumn colId="4"/>
  </autoFilter>
  <tableColumns count="5">
    <tableColumn id="1" name="Checklist Item"/>
    <tableColumn id="2" name="Old" dataDxfId="47"/>
    <tableColumn id="3" name="New" dataDxfId="46"/>
    <tableColumn id="4" name="% Difference" dataDxfId="45">
      <calculatedColumnFormula>ABS(C2-B2)/((C2+Table13[[#This Row],[Old]])/2)*100</calculatedColumnFormula>
    </tableColumn>
    <tableColumn id="5" name="Difference in %" dataDxfId="44">
      <calculatedColumnFormula>Table13[[#This Row],[New]]-Table13[[#This Row],[Old]]</calculatedColumnFormula>
    </tableColumn>
  </tableColumns>
  <tableStyleInfo name="TableStyleMedium9" showFirstColumn="0" showLastColumn="0" showRowStripes="1" showColumnStripes="0"/>
</table>
</file>

<file path=xl/tables/table14.xml><?xml version="1.0" encoding="utf-8"?>
<table xmlns="http://schemas.openxmlformats.org/spreadsheetml/2006/main" id="14" name="Table14" displayName="Table14" ref="A18:H33" totalsRowShown="0">
  <autoFilter ref="A18:H33">
    <filterColumn colId="2"/>
    <filterColumn colId="5"/>
    <filterColumn colId="7"/>
  </autoFilter>
  <tableColumns count="8">
    <tableColumn id="1" name="Checklist Item"/>
    <tableColumn id="2" name="Old Average"/>
    <tableColumn id="7" name="Old Integer" dataDxfId="43">
      <calculatedColumnFormula>ROUND(Table14[[#This Row],[Old Average]],0)</calculatedColumnFormula>
    </tableColumn>
    <tableColumn id="3" name="Old Observed" dataDxfId="42"/>
    <tableColumn id="4" name="New Average"/>
    <tableColumn id="8" name="New Integer" dataDxfId="41">
      <calculatedColumnFormula>ROUND(Table14[[#This Row],[New Average]],0)</calculatedColumnFormula>
    </tableColumn>
    <tableColumn id="5" name="New Observed" dataDxfId="40"/>
    <tableColumn id="6" name="P Value" dataDxfId="39"/>
  </tableColumns>
  <tableStyleInfo name="TableStyleMedium11" showFirstColumn="1" showLastColumn="0" showRowStripes="1" showColumnStripes="0"/>
</table>
</file>

<file path=xl/tables/table15.xml><?xml version="1.0" encoding="utf-8"?>
<table xmlns="http://schemas.openxmlformats.org/spreadsheetml/2006/main" id="15" name="Table15" displayName="Table15" ref="A2:D20" totalsRowShown="0" dataDxfId="5">
  <autoFilter ref="A2:D20"/>
  <tableColumns count="4">
    <tableColumn id="1" name="Session" dataDxfId="9"/>
    <tableColumn id="2" name="Time" dataDxfId="8"/>
    <tableColumn id="3" name="Students" dataDxfId="7"/>
    <tableColumn id="4" name="Time x Students" dataDxfId="6">
      <calculatedColumnFormula>B3*C3</calculatedColumnFormula>
    </tableColumn>
  </tableColumns>
  <tableStyleInfo name="TableStyleLight4" showFirstColumn="0" showLastColumn="0" showRowStripes="1" showColumnStripes="0"/>
</table>
</file>

<file path=xl/tables/table16.xml><?xml version="1.0" encoding="utf-8"?>
<table xmlns="http://schemas.openxmlformats.org/spreadsheetml/2006/main" id="16" name="Table16" displayName="Table16" ref="A22:D61" totalsRowShown="0" dataDxfId="0">
  <autoFilter ref="A22:D61"/>
  <tableColumns count="4">
    <tableColumn id="1" name="Session" dataDxfId="4"/>
    <tableColumn id="2" name="Time" dataDxfId="3"/>
    <tableColumn id="3" name="Students" dataDxfId="2"/>
    <tableColumn id="4" name="Time x Students" dataDxfId="1">
      <calculatedColumnFormula>B23*C23</calculatedColumnFormula>
    </tableColumn>
  </tableColumns>
  <tableStyleInfo name="TableStyleLight4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10:J55" totalsRowShown="0" headerRowDxfId="26" dataDxfId="25">
  <autoFilter ref="A10:J55"/>
  <sortState ref="A11:J55">
    <sortCondition ref="A10:A55"/>
  </sortState>
  <tableColumns count="10">
    <tableColumn id="1" name="Question Type" dataDxfId="24"/>
    <tableColumn id="2" name="Session" dataDxfId="23"/>
    <tableColumn id="3" name="Chad" dataDxfId="22"/>
    <tableColumn id="4" name="Jillian" dataDxfId="21"/>
    <tableColumn id="5" name="Sally" dataDxfId="20"/>
    <tableColumn id="6" name="Average" dataDxfId="19">
      <calculatedColumnFormula>IF(ISNUMBER(SUM(C11:E11)/J11),SUM(C11:E11)/J11,"")</calculatedColumnFormula>
    </tableColumn>
    <tableColumn id="7" name="Percent Average">
      <calculatedColumnFormula>IF(ISNUMBER(F11/$F$5*100),F11/$F$5*100,"")</calculatedColumnFormula>
    </tableColumn>
    <tableColumn id="8" name=" " dataDxfId="18"/>
    <tableColumn id="9" name="Tested?">
      <calculatedColumnFormula>IF(OR(ISNUMBER(C11),ISNUMBER(D11),ISNUMBER(E11)),"Yes","No")</calculatedColumnFormula>
    </tableColumn>
    <tableColumn id="10" name="Number Surveyers" dataDxfId="17">
      <calculatedColumnFormula>IF(IF(ISNUMBER(C11),1,0)+IF(ISNUMBER(D11),1,0)+IF(ISNUMBER(E11),1,0)&gt;0,IF(ISNUMBER(C11),1,0)+IF(ISNUMBER(D11),1,0)+IF(ISNUMBER(E11),1,0),"")</calculatedColumnFormula>
    </tableColumn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le3" ref="A57:G72" totalsRowShown="0" headerRowDxfId="16" dataDxfId="15">
  <autoFilter ref="A57:G72"/>
  <tableColumns count="7">
    <tableColumn id="1" name="Question Type"/>
    <tableColumn id="2" name=" " dataDxfId="14"/>
    <tableColumn id="3" name="Total Average" dataDxfId="13"/>
    <tableColumn id="4" name="Total Observed" dataDxfId="12"/>
    <tableColumn id="5" name="Total in all Classes" dataDxfId="11">
      <calculatedColumnFormula>SUM(Table1[Total])</calculatedColumnFormula>
    </tableColumn>
    <tableColumn id="6" name="  " dataDxfId="10"/>
    <tableColumn id="7" name="Averaged Percent">
      <calculatedColumnFormula>IF(D58=0,"",C58/D58*100)</calculatedColumnFormula>
    </tableColumn>
  </tableColumns>
  <tableStyleInfo name="TableStyleMedium14" showFirstColumn="0" showLastColumn="0" showRowStripes="1" showColumnStripes="0"/>
</table>
</file>

<file path=xl/tables/table4.xml><?xml version="1.0" encoding="utf-8"?>
<table xmlns="http://schemas.openxmlformats.org/spreadsheetml/2006/main" id="4" name="Table4" displayName="Table4" ref="A4:D23" totalsRowCount="1">
  <autoFilter ref="A4:D22"/>
  <tableColumns count="4">
    <tableColumn id="1" name="Session" totalsRowDxfId="90"/>
    <tableColumn id="2" name="Time (seconds)" totalsRowDxfId="89"/>
    <tableColumn id="3" name="Students" totalsRowFunction="custom" totalsRowDxfId="88">
      <totalsRowFormula>SUM([Students])</totalsRowFormula>
    </tableColumn>
    <tableColumn id="4" name="Students x Time" totalsRowDxfId="87">
      <calculatedColumnFormula>B5*C5</calculatedColumnFormula>
    </tableColumn>
  </tableColumns>
  <tableStyleInfo name="TableStyleMedium11" showFirstColumn="0" showLastColumn="0" showRowStripes="1" showColumnStripes="0"/>
</table>
</file>

<file path=xl/tables/table5.xml><?xml version="1.0" encoding="utf-8"?>
<table xmlns="http://schemas.openxmlformats.org/spreadsheetml/2006/main" id="5" name="Table5" displayName="Table5" ref="F4:G7" totalsRowShown="0">
  <autoFilter ref="F4:G7"/>
  <tableColumns count="2">
    <tableColumn id="1" name="Session"/>
    <tableColumn id="2" name="Average Time (seconds)" dataDxfId="86"/>
  </tableColumns>
  <tableStyleInfo name="TableStyleMedium9" showFirstColumn="0" showLastColumn="0" showRowStripes="1" showColumnStripes="0"/>
</table>
</file>

<file path=xl/tables/table6.xml><?xml version="1.0" encoding="utf-8"?>
<table xmlns="http://schemas.openxmlformats.org/spreadsheetml/2006/main" id="6" name="Table6" displayName="Table6" ref="F9:G10" totalsRowShown="0">
  <autoFilter ref="F9:G10"/>
  <tableColumns count="2">
    <tableColumn id="1" name="Column1"/>
    <tableColumn id="2" name="Column2" dataDxfId="85">
      <calculatedColumnFormula>SUM(Table4[Students x Time])/SUM(Table4[Students])</calculatedColumnFormula>
    </tableColumn>
  </tableColumns>
  <tableStyleInfo name="TableStyleMedium14" showFirstColumn="0" showLastColumn="0" showRowStripes="1" showColumnStripes="0"/>
</table>
</file>

<file path=xl/tables/table7.xml><?xml version="1.0" encoding="utf-8"?>
<table xmlns="http://schemas.openxmlformats.org/spreadsheetml/2006/main" id="7" name="Table18" displayName="Table18" ref="B4:J10" totalsRowShown="0" headerRowDxfId="80" dataDxfId="79">
  <autoFilter ref="B4:J10"/>
  <tableColumns count="9">
    <tableColumn id="1" name="Session" dataDxfId="78"/>
    <tableColumn id="2" name="Chad Observed" dataDxfId="77"/>
    <tableColumn id="3" name="Jillian Observed" dataDxfId="76"/>
    <tableColumn id="4" name="Sally Observed" dataDxfId="75"/>
    <tableColumn id="5" name="Average Observed" dataDxfId="74">
      <calculatedColumnFormula>IF(ISNUMBER(SUM(C5:E5)/J5),SUM(C5:E5)/J5,"")</calculatedColumnFormula>
    </tableColumn>
    <tableColumn id="6" name="Total"/>
    <tableColumn id="7" name="Percent Observed">
      <calculatedColumnFormula>F5/G5*100</calculatedColumnFormula>
    </tableColumn>
    <tableColumn id="8" name="Tested?">
      <calculatedColumnFormula>IF(OR(ISNUMBER(C5),ISNUMBER(D5),ISNUMBER(E5)),"Yes","No")</calculatedColumnFormula>
    </tableColumn>
    <tableColumn id="9" name="Number Surveyers" dataDxfId="73">
      <calculatedColumnFormula>IF(IF(ISNUMBER(C5),1,0)+IF(ISNUMBER(D5),1,0)+IF(ISNUMBER(E5),1,0)&gt;0,IF(ISNUMBER(C5),1,0)+IF(ISNUMBER(D5),1,0)+IF(ISNUMBER(E5),1,0),"")</calculatedColumnFormula>
    </tableColumn>
  </tableColumns>
  <tableStyleInfo name="TableStyleMedium11" showFirstColumn="0" showLastColumn="0" showRowStripes="1" showColumnStripes="0"/>
</table>
</file>

<file path=xl/tables/table8.xml><?xml version="1.0" encoding="utf-8"?>
<table xmlns="http://schemas.openxmlformats.org/spreadsheetml/2006/main" id="8" name="Table29" displayName="Table29" ref="A13:J103" totalsRowShown="0" headerRowDxfId="38" dataDxfId="72">
  <autoFilter ref="A13:J103"/>
  <sortState ref="A14:J103">
    <sortCondition ref="A13:A103"/>
  </sortState>
  <tableColumns count="10">
    <tableColumn id="1" name="Question Type" dataDxfId="71"/>
    <tableColumn id="2" name="Session" dataDxfId="70"/>
    <tableColumn id="3" name="Chad" dataDxfId="69"/>
    <tableColumn id="4" name="Jillian" dataDxfId="68"/>
    <tableColumn id="5" name="Sally" dataDxfId="67"/>
    <tableColumn id="6" name="Average" dataDxfId="66">
      <calculatedColumnFormula>IF(ISNUMBER(SUM(C14:E14)/J14),SUM(C14:E14)/J14,"")</calculatedColumnFormula>
    </tableColumn>
    <tableColumn id="7" name="Percent Average">
      <calculatedColumnFormula>IF(ISNUMBER(F14/$F$10*100),F14/$F$10*100,"")</calculatedColumnFormula>
    </tableColumn>
    <tableColumn id="8" name=" "/>
    <tableColumn id="9" name="Tested?">
      <calculatedColumnFormula>IF(OR(ISNUMBER(C14),ISNUMBER(D14),ISNUMBER(E14)),"Yes","No")</calculatedColumnFormula>
    </tableColumn>
    <tableColumn id="10" name="Number Surveyers" dataDxfId="65">
      <calculatedColumnFormula>IF(IF(ISNUMBER(C14),1,0)+IF(ISNUMBER(D14),1,0)+IF(ISNUMBER(E14),1,0)&gt;0,IF(ISNUMBER(C14),1,0)+IF(ISNUMBER(D14),1,0)+IF(ISNUMBER(E14),1,0),"")</calculatedColumnFormula>
    </tableColumn>
  </tableColumns>
  <tableStyleInfo name="TableStyleMedium9" showFirstColumn="0" showLastColumn="0" showRowStripes="1" showColumnStripes="0"/>
</table>
</file>

<file path=xl/tables/table9.xml><?xml version="1.0" encoding="utf-8"?>
<table xmlns="http://schemas.openxmlformats.org/spreadsheetml/2006/main" id="9" name="Table310" displayName="Table310" ref="A105:G120" totalsRowShown="0" headerRowDxfId="37" dataDxfId="64">
  <autoFilter ref="A105:G120">
    <filterColumn colId="1"/>
    <filterColumn colId="2"/>
    <filterColumn colId="3"/>
    <filterColumn colId="4"/>
    <filterColumn colId="5"/>
    <filterColumn colId="6"/>
  </autoFilter>
  <tableColumns count="7">
    <tableColumn id="1" name="Question Type"/>
    <tableColumn id="2" name=" " dataDxfId="63"/>
    <tableColumn id="3" name="Total Average" dataDxfId="62"/>
    <tableColumn id="4" name="Total Observed" dataDxfId="61"/>
    <tableColumn id="5" name="Total in all Classes" dataDxfId="60">
      <calculatedColumnFormula>SUM(Table18[Total])</calculatedColumnFormula>
    </tableColumn>
    <tableColumn id="6" name="  " dataDxfId="59"/>
    <tableColumn id="7" name="Averaged Percent">
      <calculatedColumnFormula>IF(D106=0,"",C106/D106*100)</calculatedColumnFormula>
    </tableColumn>
  </tableColumns>
  <tableStyleInfo name="TableStyleMedium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6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3.bin"/><Relationship Id="rId4" Type="http://schemas.openxmlformats.org/officeDocument/2006/relationships/table" Target="../tables/table9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.xml"/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4.bin"/><Relationship Id="rId4" Type="http://schemas.openxmlformats.org/officeDocument/2006/relationships/table" Target="../tables/table1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4.xml"/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6.xml"/><Relationship Id="rId2" Type="http://schemas.openxmlformats.org/officeDocument/2006/relationships/table" Target="../tables/table15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2"/>
  <sheetViews>
    <sheetView workbookViewId="0">
      <selection activeCell="M18" sqref="M18"/>
    </sheetView>
  </sheetViews>
  <sheetFormatPr defaultRowHeight="15"/>
  <cols>
    <col min="1" max="1" width="30.85546875" style="1" bestFit="1" customWidth="1"/>
    <col min="2" max="2" width="11.140625" style="1" bestFit="1" customWidth="1"/>
    <col min="3" max="10" width="12.7109375" style="1" customWidth="1"/>
    <col min="11" max="11" width="5.42578125" style="1" bestFit="1" customWidth="1"/>
    <col min="12" max="12" width="12" style="1" bestFit="1" customWidth="1"/>
    <col min="13" max="16384" width="9.140625" style="1"/>
  </cols>
  <sheetData>
    <row r="1" spans="1:10" ht="21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21">
      <c r="A2" s="20" t="s">
        <v>69</v>
      </c>
      <c r="B2" s="20"/>
      <c r="C2" s="20"/>
      <c r="D2" s="20"/>
      <c r="E2" s="20"/>
      <c r="F2" s="20"/>
      <c r="G2" s="20"/>
      <c r="H2" s="20"/>
      <c r="I2" s="20"/>
      <c r="J2" s="20"/>
    </row>
    <row r="4" spans="1:10" ht="36" customHeight="1">
      <c r="A4" s="23"/>
      <c r="B4" s="24" t="s">
        <v>9</v>
      </c>
      <c r="C4" s="24" t="s">
        <v>30</v>
      </c>
      <c r="D4" s="24" t="s">
        <v>31</v>
      </c>
      <c r="E4" s="24" t="s">
        <v>32</v>
      </c>
      <c r="F4" s="24" t="s">
        <v>33</v>
      </c>
      <c r="G4" s="24" t="s">
        <v>7</v>
      </c>
      <c r="H4" s="24" t="s">
        <v>35</v>
      </c>
      <c r="I4" s="24" t="s">
        <v>24</v>
      </c>
      <c r="J4" s="24" t="s">
        <v>28</v>
      </c>
    </row>
    <row r="5" spans="1:10" ht="15" customHeight="1">
      <c r="A5" s="23"/>
      <c r="B5" s="1" t="s">
        <v>22</v>
      </c>
      <c r="C5" s="1">
        <v>19</v>
      </c>
      <c r="D5" s="1">
        <v>19</v>
      </c>
      <c r="E5" s="1">
        <v>19</v>
      </c>
      <c r="F5" s="1">
        <f>IF(ISNUMBER(SUM(C5:E5)/J5),SUM(C5:E5)/J5,"")</f>
        <v>19</v>
      </c>
      <c r="G5" s="1">
        <v>25</v>
      </c>
      <c r="H5" s="2">
        <f>F5/G5*100</f>
        <v>76</v>
      </c>
      <c r="I5" t="str">
        <f>IF(OR(ISNUMBER(C5),ISNUMBER(D5),ISNUMBER(E5)),"Yes","No")</f>
        <v>Yes</v>
      </c>
      <c r="J5" s="1">
        <f t="shared" ref="J5:J6" si="0">IF(IF(ISNUMBER(C5),1,0)+IF(ISNUMBER(D5),1,0)+IF(ISNUMBER(E5),1,0)&gt;0,IF(ISNUMBER(C5),1,0)+IF(ISNUMBER(D5),1,0)+IF(ISNUMBER(E5),1,0),"")</f>
        <v>3</v>
      </c>
    </row>
    <row r="6" spans="1:10" ht="15" customHeight="1">
      <c r="A6" s="23"/>
      <c r="B6" s="1" t="s">
        <v>36</v>
      </c>
      <c r="C6" s="1">
        <v>16</v>
      </c>
      <c r="E6" s="1">
        <v>16</v>
      </c>
      <c r="F6" s="1">
        <f>IF(ISNUMBER(SUM(C6:E6)/J6),SUM(C6:E6)/J6,"")</f>
        <v>16</v>
      </c>
      <c r="G6" s="1">
        <v>18</v>
      </c>
      <c r="H6" s="2">
        <f>F6/G6*100</f>
        <v>88.888888888888886</v>
      </c>
      <c r="I6" t="str">
        <f>IF(OR(ISNUMBER(C6),ISNUMBER(D6),ISNUMBER(E6)),"Yes","No")</f>
        <v>Yes</v>
      </c>
      <c r="J6" s="1">
        <f t="shared" si="0"/>
        <v>2</v>
      </c>
    </row>
    <row r="7" spans="1:10" ht="15" customHeight="1">
      <c r="A7" s="23"/>
      <c r="B7" s="1" t="s">
        <v>37</v>
      </c>
      <c r="D7" s="1">
        <v>10</v>
      </c>
      <c r="F7" s="1">
        <f>IF(ISNUMBER(SUM(C7:E7)/J7),SUM(C7:E7)/J7,"")</f>
        <v>10</v>
      </c>
      <c r="G7" s="1">
        <v>23</v>
      </c>
      <c r="H7" s="2">
        <f>F7/G7*100</f>
        <v>43.478260869565219</v>
      </c>
      <c r="I7" t="str">
        <f>IF(OR(ISNUMBER(C7),ISNUMBER(D7),ISNUMBER(E7)),"Yes","No")</f>
        <v>Yes</v>
      </c>
      <c r="J7" s="1">
        <f t="shared" ref="J7" si="1">IF(IF(ISNUMBER(C7),1,0)+IF(ISNUMBER(D7),1,0)+IF(ISNUMBER(E7),1,0)&gt;0,IF(ISNUMBER(C7),1,0)+IF(ISNUMBER(D7),1,0)+IF(ISNUMBER(E7),1,0),"")</f>
        <v>1</v>
      </c>
    </row>
    <row r="8" spans="1:10">
      <c r="I8"/>
    </row>
    <row r="9" spans="1:10">
      <c r="I9"/>
    </row>
    <row r="10" spans="1:10" ht="30">
      <c r="A10" s="24" t="s">
        <v>23</v>
      </c>
      <c r="B10" s="24" t="s">
        <v>9</v>
      </c>
      <c r="C10" s="24" t="s">
        <v>3</v>
      </c>
      <c r="D10" s="24" t="s">
        <v>4</v>
      </c>
      <c r="E10" s="24" t="s">
        <v>5</v>
      </c>
      <c r="F10" s="24" t="s">
        <v>6</v>
      </c>
      <c r="G10" s="24" t="s">
        <v>34</v>
      </c>
      <c r="H10" s="24" t="s">
        <v>67</v>
      </c>
      <c r="I10" t="s">
        <v>24</v>
      </c>
      <c r="J10" s="24" t="s">
        <v>28</v>
      </c>
    </row>
    <row r="11" spans="1:10">
      <c r="A11" s="1" t="s">
        <v>18</v>
      </c>
      <c r="B11" s="1" t="s">
        <v>22</v>
      </c>
      <c r="C11" s="1">
        <v>7</v>
      </c>
      <c r="D11" s="1">
        <v>0</v>
      </c>
      <c r="E11" s="1">
        <v>0</v>
      </c>
      <c r="F11" s="1">
        <f t="shared" ref="F11:F55" si="2">IF(ISNUMBER(SUM(C11:E11)/J11),SUM(C11:E11)/J11,"")</f>
        <v>2.3333333333333335</v>
      </c>
      <c r="G11">
        <f t="shared" ref="G11:G55" si="3">IF(ISNUMBER(F11/$F$5*100),F11/$F$5*100,"")</f>
        <v>12.280701754385966</v>
      </c>
      <c r="I11" t="str">
        <f t="shared" ref="I11:I55" si="4">IF(OR(ISNUMBER(C11),ISNUMBER(D11),ISNUMBER(E11)),"Yes","No")</f>
        <v>Yes</v>
      </c>
      <c r="J11" s="1">
        <f t="shared" ref="J11:J55" si="5">IF(IF(ISNUMBER(C11),1,0)+IF(ISNUMBER(D11),1,0)+IF(ISNUMBER(E11),1,0)&gt;0,IF(ISNUMBER(C11),1,0)+IF(ISNUMBER(D11),1,0)+IF(ISNUMBER(E11),1,0),"")</f>
        <v>3</v>
      </c>
    </row>
    <row r="12" spans="1:10">
      <c r="A12" s="1" t="s">
        <v>18</v>
      </c>
      <c r="B12" s="1" t="s">
        <v>36</v>
      </c>
      <c r="C12" s="1">
        <v>0</v>
      </c>
      <c r="E12" s="1">
        <v>0</v>
      </c>
      <c r="F12" s="1">
        <f t="shared" si="2"/>
        <v>0</v>
      </c>
      <c r="G12">
        <f t="shared" si="3"/>
        <v>0</v>
      </c>
      <c r="I12" t="str">
        <f t="shared" si="4"/>
        <v>Yes</v>
      </c>
      <c r="J12" s="1">
        <f t="shared" si="5"/>
        <v>2</v>
      </c>
    </row>
    <row r="13" spans="1:10">
      <c r="A13" s="1" t="s">
        <v>18</v>
      </c>
      <c r="B13" s="1" t="s">
        <v>37</v>
      </c>
      <c r="F13" s="1" t="str">
        <f t="shared" si="2"/>
        <v/>
      </c>
      <c r="G13" t="str">
        <f t="shared" si="3"/>
        <v/>
      </c>
      <c r="I13" t="str">
        <f t="shared" si="4"/>
        <v>No</v>
      </c>
      <c r="J13" s="1" t="str">
        <f t="shared" si="5"/>
        <v/>
      </c>
    </row>
    <row r="14" spans="1:10">
      <c r="A14" s="1" t="s">
        <v>10</v>
      </c>
      <c r="B14" s="1" t="s">
        <v>22</v>
      </c>
      <c r="C14" s="1">
        <v>12</v>
      </c>
      <c r="D14" s="1">
        <v>17</v>
      </c>
      <c r="E14" s="1">
        <v>14</v>
      </c>
      <c r="F14" s="1">
        <f t="shared" si="2"/>
        <v>14.333333333333334</v>
      </c>
      <c r="G14">
        <f t="shared" si="3"/>
        <v>75.438596491228068</v>
      </c>
      <c r="I14" t="str">
        <f t="shared" si="4"/>
        <v>Yes</v>
      </c>
      <c r="J14" s="1">
        <f t="shared" si="5"/>
        <v>3</v>
      </c>
    </row>
    <row r="15" spans="1:10">
      <c r="A15" s="1" t="s">
        <v>10</v>
      </c>
      <c r="B15" s="1" t="s">
        <v>36</v>
      </c>
      <c r="C15" s="1">
        <v>13</v>
      </c>
      <c r="E15" s="1">
        <v>14</v>
      </c>
      <c r="F15" s="1">
        <f t="shared" si="2"/>
        <v>13.5</v>
      </c>
      <c r="G15">
        <f t="shared" si="3"/>
        <v>71.05263157894737</v>
      </c>
      <c r="I15" t="str">
        <f t="shared" si="4"/>
        <v>Yes</v>
      </c>
      <c r="J15" s="1">
        <f t="shared" si="5"/>
        <v>2</v>
      </c>
    </row>
    <row r="16" spans="1:10">
      <c r="A16" s="1" t="s">
        <v>10</v>
      </c>
      <c r="B16" s="1" t="s">
        <v>37</v>
      </c>
      <c r="F16" s="1" t="str">
        <f t="shared" si="2"/>
        <v/>
      </c>
      <c r="G16" t="str">
        <f t="shared" si="3"/>
        <v/>
      </c>
      <c r="I16" t="str">
        <f t="shared" si="4"/>
        <v>No</v>
      </c>
      <c r="J16" s="1" t="str">
        <f t="shared" si="5"/>
        <v/>
      </c>
    </row>
    <row r="17" spans="1:10">
      <c r="A17" s="1" t="s">
        <v>1</v>
      </c>
      <c r="B17" s="1" t="s">
        <v>22</v>
      </c>
      <c r="C17" s="1">
        <v>2</v>
      </c>
      <c r="D17" s="1">
        <v>0</v>
      </c>
      <c r="E17" s="1">
        <v>2</v>
      </c>
      <c r="F17" s="1">
        <f t="shared" si="2"/>
        <v>1.3333333333333333</v>
      </c>
      <c r="G17">
        <f t="shared" si="3"/>
        <v>7.0175438596491224</v>
      </c>
      <c r="I17" t="str">
        <f t="shared" si="4"/>
        <v>Yes</v>
      </c>
      <c r="J17" s="1">
        <f t="shared" si="5"/>
        <v>3</v>
      </c>
    </row>
    <row r="18" spans="1:10">
      <c r="A18" s="1" t="s">
        <v>1</v>
      </c>
      <c r="B18" s="1" t="s">
        <v>36</v>
      </c>
      <c r="F18" s="1" t="str">
        <f t="shared" si="2"/>
        <v/>
      </c>
      <c r="G18" t="str">
        <f t="shared" si="3"/>
        <v/>
      </c>
      <c r="I18" t="str">
        <f t="shared" si="4"/>
        <v>No</v>
      </c>
      <c r="J18" s="1" t="str">
        <f t="shared" si="5"/>
        <v/>
      </c>
    </row>
    <row r="19" spans="1:10">
      <c r="A19" s="1" t="s">
        <v>1</v>
      </c>
      <c r="B19" s="1" t="s">
        <v>37</v>
      </c>
      <c r="F19" s="1" t="str">
        <f t="shared" si="2"/>
        <v/>
      </c>
      <c r="G19" t="str">
        <f t="shared" si="3"/>
        <v/>
      </c>
      <c r="I19" t="str">
        <f t="shared" si="4"/>
        <v>No</v>
      </c>
      <c r="J19" s="1" t="str">
        <f t="shared" si="5"/>
        <v/>
      </c>
    </row>
    <row r="20" spans="1:10">
      <c r="A20" s="1" t="s">
        <v>13</v>
      </c>
      <c r="B20" s="1" t="s">
        <v>22</v>
      </c>
      <c r="F20" s="1" t="str">
        <f t="shared" si="2"/>
        <v/>
      </c>
      <c r="G20" t="str">
        <f t="shared" si="3"/>
        <v/>
      </c>
      <c r="I20" t="str">
        <f t="shared" si="4"/>
        <v>No</v>
      </c>
      <c r="J20" s="1" t="str">
        <f t="shared" si="5"/>
        <v/>
      </c>
    </row>
    <row r="21" spans="1:10">
      <c r="A21" s="1" t="s">
        <v>13</v>
      </c>
      <c r="B21" s="1" t="s">
        <v>36</v>
      </c>
      <c r="F21" s="1" t="str">
        <f t="shared" si="2"/>
        <v/>
      </c>
      <c r="G21" t="str">
        <f t="shared" si="3"/>
        <v/>
      </c>
      <c r="I21" t="str">
        <f t="shared" si="4"/>
        <v>No</v>
      </c>
      <c r="J21" s="1" t="str">
        <f t="shared" si="5"/>
        <v/>
      </c>
    </row>
    <row r="22" spans="1:10">
      <c r="A22" s="1" t="s">
        <v>13</v>
      </c>
      <c r="B22" s="1" t="s">
        <v>37</v>
      </c>
      <c r="F22" s="1" t="str">
        <f t="shared" si="2"/>
        <v/>
      </c>
      <c r="G22" t="str">
        <f t="shared" si="3"/>
        <v/>
      </c>
      <c r="I22" t="str">
        <f t="shared" si="4"/>
        <v>No</v>
      </c>
      <c r="J22" s="1" t="str">
        <f t="shared" si="5"/>
        <v/>
      </c>
    </row>
    <row r="23" spans="1:10">
      <c r="A23" s="1" t="s">
        <v>12</v>
      </c>
      <c r="B23" s="1" t="s">
        <v>22</v>
      </c>
      <c r="F23" s="1" t="str">
        <f t="shared" si="2"/>
        <v/>
      </c>
      <c r="G23" t="str">
        <f t="shared" si="3"/>
        <v/>
      </c>
      <c r="I23" t="str">
        <f t="shared" si="4"/>
        <v>No</v>
      </c>
      <c r="J23" s="1" t="str">
        <f t="shared" si="5"/>
        <v/>
      </c>
    </row>
    <row r="24" spans="1:10">
      <c r="A24" s="1" t="s">
        <v>12</v>
      </c>
      <c r="B24" s="1" t="s">
        <v>36</v>
      </c>
      <c r="F24" s="1" t="str">
        <f t="shared" si="2"/>
        <v/>
      </c>
      <c r="G24" t="str">
        <f t="shared" si="3"/>
        <v/>
      </c>
      <c r="I24" t="str">
        <f t="shared" si="4"/>
        <v>No</v>
      </c>
      <c r="J24" s="1" t="str">
        <f t="shared" si="5"/>
        <v/>
      </c>
    </row>
    <row r="25" spans="1:10">
      <c r="A25" s="1" t="s">
        <v>12</v>
      </c>
      <c r="B25" s="1" t="s">
        <v>37</v>
      </c>
      <c r="F25" s="1" t="str">
        <f t="shared" si="2"/>
        <v/>
      </c>
      <c r="G25" t="str">
        <f t="shared" si="3"/>
        <v/>
      </c>
      <c r="I25" t="str">
        <f t="shared" si="4"/>
        <v>No</v>
      </c>
      <c r="J25" s="1" t="str">
        <f t="shared" si="5"/>
        <v/>
      </c>
    </row>
    <row r="26" spans="1:10">
      <c r="A26" s="1" t="s">
        <v>2</v>
      </c>
      <c r="B26" s="1" t="s">
        <v>22</v>
      </c>
      <c r="C26" s="1">
        <v>0</v>
      </c>
      <c r="D26" s="1">
        <v>0</v>
      </c>
      <c r="E26" s="1">
        <v>0</v>
      </c>
      <c r="F26" s="1">
        <f t="shared" si="2"/>
        <v>0</v>
      </c>
      <c r="G26">
        <f t="shared" si="3"/>
        <v>0</v>
      </c>
      <c r="I26" t="str">
        <f t="shared" si="4"/>
        <v>Yes</v>
      </c>
      <c r="J26" s="1">
        <f t="shared" si="5"/>
        <v>3</v>
      </c>
    </row>
    <row r="27" spans="1:10">
      <c r="A27" s="1" t="s">
        <v>2</v>
      </c>
      <c r="B27" s="1" t="s">
        <v>36</v>
      </c>
      <c r="C27" s="1">
        <v>0</v>
      </c>
      <c r="E27" s="1">
        <v>0</v>
      </c>
      <c r="F27" s="1">
        <f t="shared" si="2"/>
        <v>0</v>
      </c>
      <c r="G27">
        <f t="shared" si="3"/>
        <v>0</v>
      </c>
      <c r="I27" t="str">
        <f t="shared" si="4"/>
        <v>Yes</v>
      </c>
      <c r="J27" s="1">
        <f t="shared" si="5"/>
        <v>2</v>
      </c>
    </row>
    <row r="28" spans="1:10">
      <c r="A28" s="1" t="s">
        <v>2</v>
      </c>
      <c r="B28" s="1" t="s">
        <v>37</v>
      </c>
      <c r="F28" s="1" t="str">
        <f t="shared" si="2"/>
        <v/>
      </c>
      <c r="G28" t="str">
        <f t="shared" si="3"/>
        <v/>
      </c>
      <c r="I28" t="str">
        <f t="shared" si="4"/>
        <v>No</v>
      </c>
      <c r="J28" s="1" t="str">
        <f t="shared" si="5"/>
        <v/>
      </c>
    </row>
    <row r="29" spans="1:10">
      <c r="A29" s="1" t="s">
        <v>17</v>
      </c>
      <c r="B29" s="1" t="s">
        <v>22</v>
      </c>
      <c r="C29" s="1">
        <v>0</v>
      </c>
      <c r="D29" s="1">
        <v>0</v>
      </c>
      <c r="E29" s="1">
        <v>0</v>
      </c>
      <c r="F29" s="1">
        <f t="shared" si="2"/>
        <v>0</v>
      </c>
      <c r="G29">
        <f t="shared" si="3"/>
        <v>0</v>
      </c>
      <c r="I29" t="str">
        <f t="shared" si="4"/>
        <v>Yes</v>
      </c>
      <c r="J29" s="1">
        <f t="shared" si="5"/>
        <v>3</v>
      </c>
    </row>
    <row r="30" spans="1:10">
      <c r="A30" s="1" t="s">
        <v>17</v>
      </c>
      <c r="B30" s="1" t="s">
        <v>36</v>
      </c>
      <c r="C30" s="1">
        <v>1</v>
      </c>
      <c r="E30" s="1">
        <v>1</v>
      </c>
      <c r="F30" s="1">
        <f t="shared" si="2"/>
        <v>1</v>
      </c>
      <c r="G30">
        <f t="shared" si="3"/>
        <v>5.2631578947368416</v>
      </c>
      <c r="I30" t="str">
        <f t="shared" si="4"/>
        <v>Yes</v>
      </c>
      <c r="J30" s="1">
        <f t="shared" si="5"/>
        <v>2</v>
      </c>
    </row>
    <row r="31" spans="1:10">
      <c r="A31" s="1" t="s">
        <v>17</v>
      </c>
      <c r="B31" s="1" t="s">
        <v>37</v>
      </c>
      <c r="F31" s="1" t="str">
        <f t="shared" si="2"/>
        <v/>
      </c>
      <c r="G31" t="str">
        <f t="shared" si="3"/>
        <v/>
      </c>
      <c r="I31" t="str">
        <f t="shared" si="4"/>
        <v>No</v>
      </c>
      <c r="J31" s="1" t="str">
        <f t="shared" si="5"/>
        <v/>
      </c>
    </row>
    <row r="32" spans="1:10">
      <c r="A32" s="1" t="s">
        <v>11</v>
      </c>
      <c r="B32" s="1" t="s">
        <v>22</v>
      </c>
      <c r="C32" s="1">
        <v>17</v>
      </c>
      <c r="D32" s="1">
        <v>19</v>
      </c>
      <c r="E32" s="1">
        <v>17</v>
      </c>
      <c r="F32" s="1">
        <f t="shared" si="2"/>
        <v>17.666666666666668</v>
      </c>
      <c r="G32">
        <f t="shared" si="3"/>
        <v>92.982456140350891</v>
      </c>
      <c r="I32" t="str">
        <f t="shared" si="4"/>
        <v>Yes</v>
      </c>
      <c r="J32" s="1">
        <f t="shared" si="5"/>
        <v>3</v>
      </c>
    </row>
    <row r="33" spans="1:10">
      <c r="A33" s="1" t="s">
        <v>11</v>
      </c>
      <c r="B33" s="1" t="s">
        <v>36</v>
      </c>
      <c r="C33" s="1">
        <v>16</v>
      </c>
      <c r="E33" s="1">
        <v>14</v>
      </c>
      <c r="F33" s="1">
        <f t="shared" si="2"/>
        <v>15</v>
      </c>
      <c r="G33">
        <f t="shared" si="3"/>
        <v>78.94736842105263</v>
      </c>
      <c r="I33" t="str">
        <f t="shared" si="4"/>
        <v>Yes</v>
      </c>
      <c r="J33" s="1">
        <f t="shared" si="5"/>
        <v>2</v>
      </c>
    </row>
    <row r="34" spans="1:10">
      <c r="A34" s="1" t="s">
        <v>11</v>
      </c>
      <c r="B34" s="1" t="s">
        <v>37</v>
      </c>
      <c r="D34" s="1">
        <v>8</v>
      </c>
      <c r="F34" s="1">
        <f t="shared" si="2"/>
        <v>8</v>
      </c>
      <c r="G34">
        <f t="shared" si="3"/>
        <v>42.105263157894733</v>
      </c>
      <c r="I34" t="str">
        <f t="shared" si="4"/>
        <v>Yes</v>
      </c>
      <c r="J34" s="1">
        <f t="shared" si="5"/>
        <v>1</v>
      </c>
    </row>
    <row r="35" spans="1:10">
      <c r="A35" s="1" t="s">
        <v>20</v>
      </c>
      <c r="B35" s="1" t="s">
        <v>22</v>
      </c>
      <c r="C35" s="1">
        <v>5</v>
      </c>
      <c r="D35" s="1">
        <v>3</v>
      </c>
      <c r="E35" s="1">
        <v>5</v>
      </c>
      <c r="F35" s="1">
        <f t="shared" si="2"/>
        <v>4.333333333333333</v>
      </c>
      <c r="G35">
        <f t="shared" si="3"/>
        <v>22.807017543859647</v>
      </c>
      <c r="I35" t="str">
        <f t="shared" si="4"/>
        <v>Yes</v>
      </c>
      <c r="J35" s="1">
        <f t="shared" si="5"/>
        <v>3</v>
      </c>
    </row>
    <row r="36" spans="1:10">
      <c r="A36" s="1" t="s">
        <v>20</v>
      </c>
      <c r="B36" s="1" t="s">
        <v>36</v>
      </c>
      <c r="F36" s="1" t="str">
        <f t="shared" si="2"/>
        <v/>
      </c>
      <c r="G36" t="str">
        <f t="shared" si="3"/>
        <v/>
      </c>
      <c r="I36" t="str">
        <f t="shared" si="4"/>
        <v>No</v>
      </c>
      <c r="J36" s="1" t="str">
        <f t="shared" si="5"/>
        <v/>
      </c>
    </row>
    <row r="37" spans="1:10">
      <c r="A37" s="1" t="s">
        <v>20</v>
      </c>
      <c r="B37" s="1" t="s">
        <v>37</v>
      </c>
      <c r="D37" s="1">
        <v>3</v>
      </c>
      <c r="F37" s="1">
        <f t="shared" si="2"/>
        <v>3</v>
      </c>
      <c r="G37">
        <f t="shared" si="3"/>
        <v>15.789473684210526</v>
      </c>
      <c r="I37" t="str">
        <f t="shared" si="4"/>
        <v>Yes</v>
      </c>
      <c r="J37" s="1">
        <f t="shared" si="5"/>
        <v>1</v>
      </c>
    </row>
    <row r="38" spans="1:10">
      <c r="A38" s="1" t="s">
        <v>8</v>
      </c>
      <c r="B38" s="1" t="s">
        <v>22</v>
      </c>
      <c r="F38" s="1" t="str">
        <f t="shared" si="2"/>
        <v/>
      </c>
      <c r="G38" t="str">
        <f t="shared" si="3"/>
        <v/>
      </c>
      <c r="I38" t="str">
        <f t="shared" si="4"/>
        <v>No</v>
      </c>
      <c r="J38" s="1" t="str">
        <f t="shared" si="5"/>
        <v/>
      </c>
    </row>
    <row r="39" spans="1:10">
      <c r="A39" s="1" t="s">
        <v>8</v>
      </c>
      <c r="B39" s="1" t="s">
        <v>36</v>
      </c>
      <c r="C39" s="1">
        <v>0</v>
      </c>
      <c r="E39" s="1">
        <v>0</v>
      </c>
      <c r="F39" s="1">
        <f t="shared" si="2"/>
        <v>0</v>
      </c>
      <c r="G39">
        <f t="shared" si="3"/>
        <v>0</v>
      </c>
      <c r="I39" t="str">
        <f t="shared" si="4"/>
        <v>Yes</v>
      </c>
      <c r="J39" s="1">
        <f t="shared" si="5"/>
        <v>2</v>
      </c>
    </row>
    <row r="40" spans="1:10">
      <c r="A40" s="1" t="s">
        <v>8</v>
      </c>
      <c r="B40" s="1" t="s">
        <v>37</v>
      </c>
      <c r="F40" s="1" t="str">
        <f t="shared" si="2"/>
        <v/>
      </c>
      <c r="G40" t="str">
        <f t="shared" si="3"/>
        <v/>
      </c>
      <c r="I40" t="str">
        <f t="shared" si="4"/>
        <v>No</v>
      </c>
      <c r="J40" s="1" t="str">
        <f t="shared" si="5"/>
        <v/>
      </c>
    </row>
    <row r="41" spans="1:10">
      <c r="A41" s="1" t="s">
        <v>19</v>
      </c>
      <c r="B41" s="1" t="s">
        <v>22</v>
      </c>
      <c r="C41" s="1">
        <v>0</v>
      </c>
      <c r="D41" s="1">
        <v>0</v>
      </c>
      <c r="E41" s="1">
        <v>0</v>
      </c>
      <c r="F41" s="1">
        <f t="shared" si="2"/>
        <v>0</v>
      </c>
      <c r="G41">
        <f t="shared" si="3"/>
        <v>0</v>
      </c>
      <c r="I41" t="str">
        <f t="shared" si="4"/>
        <v>Yes</v>
      </c>
      <c r="J41" s="1">
        <f t="shared" si="5"/>
        <v>3</v>
      </c>
    </row>
    <row r="42" spans="1:10">
      <c r="A42" s="1" t="s">
        <v>19</v>
      </c>
      <c r="B42" s="1" t="s">
        <v>36</v>
      </c>
      <c r="C42" s="1">
        <v>0</v>
      </c>
      <c r="E42" s="1">
        <v>0</v>
      </c>
      <c r="F42" s="1">
        <f t="shared" si="2"/>
        <v>0</v>
      </c>
      <c r="G42">
        <f t="shared" si="3"/>
        <v>0</v>
      </c>
      <c r="I42" t="str">
        <f t="shared" si="4"/>
        <v>Yes</v>
      </c>
      <c r="J42" s="1">
        <f t="shared" si="5"/>
        <v>2</v>
      </c>
    </row>
    <row r="43" spans="1:10">
      <c r="A43" s="1" t="s">
        <v>19</v>
      </c>
      <c r="B43" s="1" t="s">
        <v>37</v>
      </c>
      <c r="F43" s="1" t="str">
        <f t="shared" si="2"/>
        <v/>
      </c>
      <c r="G43" t="str">
        <f t="shared" si="3"/>
        <v/>
      </c>
      <c r="I43" t="str">
        <f t="shared" si="4"/>
        <v>No</v>
      </c>
      <c r="J43" s="1" t="str">
        <f t="shared" si="5"/>
        <v/>
      </c>
    </row>
    <row r="44" spans="1:10">
      <c r="A44" s="1" t="s">
        <v>14</v>
      </c>
      <c r="B44" s="1" t="s">
        <v>22</v>
      </c>
      <c r="F44" s="1" t="str">
        <f t="shared" si="2"/>
        <v/>
      </c>
      <c r="G44" t="str">
        <f t="shared" si="3"/>
        <v/>
      </c>
      <c r="I44" t="str">
        <f t="shared" si="4"/>
        <v>No</v>
      </c>
      <c r="J44" s="1" t="str">
        <f t="shared" si="5"/>
        <v/>
      </c>
    </row>
    <row r="45" spans="1:10">
      <c r="A45" s="1" t="s">
        <v>14</v>
      </c>
      <c r="B45" s="1" t="s">
        <v>36</v>
      </c>
      <c r="C45" s="1">
        <v>7</v>
      </c>
      <c r="E45" s="1">
        <v>13</v>
      </c>
      <c r="F45" s="1">
        <f t="shared" si="2"/>
        <v>10</v>
      </c>
      <c r="G45">
        <f t="shared" si="3"/>
        <v>52.631578947368418</v>
      </c>
      <c r="I45" t="str">
        <f t="shared" si="4"/>
        <v>Yes</v>
      </c>
      <c r="J45" s="1">
        <f t="shared" si="5"/>
        <v>2</v>
      </c>
    </row>
    <row r="46" spans="1:10">
      <c r="A46" s="1" t="s">
        <v>14</v>
      </c>
      <c r="B46" s="1" t="s">
        <v>37</v>
      </c>
      <c r="F46" s="1" t="str">
        <f t="shared" si="2"/>
        <v/>
      </c>
      <c r="G46" t="str">
        <f t="shared" si="3"/>
        <v/>
      </c>
      <c r="I46" t="str">
        <f t="shared" si="4"/>
        <v>No</v>
      </c>
      <c r="J46" s="1" t="str">
        <f t="shared" si="5"/>
        <v/>
      </c>
    </row>
    <row r="47" spans="1:10">
      <c r="A47" s="1" t="s">
        <v>15</v>
      </c>
      <c r="B47" s="1" t="s">
        <v>22</v>
      </c>
      <c r="C47" s="1">
        <v>7</v>
      </c>
      <c r="D47" s="1">
        <v>10</v>
      </c>
      <c r="E47" s="1">
        <v>9</v>
      </c>
      <c r="F47" s="1">
        <f t="shared" si="2"/>
        <v>8.6666666666666661</v>
      </c>
      <c r="G47">
        <f t="shared" si="3"/>
        <v>45.614035087719294</v>
      </c>
      <c r="I47" t="str">
        <f t="shared" si="4"/>
        <v>Yes</v>
      </c>
      <c r="J47" s="1">
        <f t="shared" si="5"/>
        <v>3</v>
      </c>
    </row>
    <row r="48" spans="1:10">
      <c r="A48" s="1" t="s">
        <v>15</v>
      </c>
      <c r="B48" s="1" t="s">
        <v>36</v>
      </c>
      <c r="C48" s="1">
        <v>3</v>
      </c>
      <c r="E48" s="1">
        <v>3</v>
      </c>
      <c r="F48" s="1">
        <f t="shared" si="2"/>
        <v>3</v>
      </c>
      <c r="G48">
        <f t="shared" si="3"/>
        <v>15.789473684210526</v>
      </c>
      <c r="I48" t="str">
        <f t="shared" si="4"/>
        <v>Yes</v>
      </c>
      <c r="J48" s="1">
        <f t="shared" si="5"/>
        <v>2</v>
      </c>
    </row>
    <row r="49" spans="1:10">
      <c r="A49" s="1" t="s">
        <v>15</v>
      </c>
      <c r="B49" s="1" t="s">
        <v>37</v>
      </c>
      <c r="F49" s="1" t="str">
        <f t="shared" si="2"/>
        <v/>
      </c>
      <c r="G49" t="str">
        <f t="shared" si="3"/>
        <v/>
      </c>
      <c r="I49" t="str">
        <f t="shared" si="4"/>
        <v>No</v>
      </c>
      <c r="J49" s="1" t="str">
        <f t="shared" si="5"/>
        <v/>
      </c>
    </row>
    <row r="50" spans="1:10">
      <c r="A50" s="1" t="s">
        <v>16</v>
      </c>
      <c r="B50" s="1" t="s">
        <v>22</v>
      </c>
      <c r="C50" s="1">
        <v>3</v>
      </c>
      <c r="D50" s="1">
        <v>5</v>
      </c>
      <c r="E50" s="1">
        <v>2</v>
      </c>
      <c r="F50" s="1">
        <f t="shared" si="2"/>
        <v>3.3333333333333335</v>
      </c>
      <c r="G50">
        <f t="shared" si="3"/>
        <v>17.543859649122808</v>
      </c>
      <c r="I50" t="str">
        <f t="shared" si="4"/>
        <v>Yes</v>
      </c>
      <c r="J50" s="1">
        <f t="shared" si="5"/>
        <v>3</v>
      </c>
    </row>
    <row r="51" spans="1:10">
      <c r="A51" s="1" t="s">
        <v>16</v>
      </c>
      <c r="B51" s="1" t="s">
        <v>36</v>
      </c>
      <c r="C51" s="1">
        <v>0</v>
      </c>
      <c r="E51" s="1">
        <v>0</v>
      </c>
      <c r="F51" s="1">
        <f t="shared" si="2"/>
        <v>0</v>
      </c>
      <c r="G51">
        <f t="shared" si="3"/>
        <v>0</v>
      </c>
      <c r="I51" t="str">
        <f t="shared" si="4"/>
        <v>Yes</v>
      </c>
      <c r="J51" s="1">
        <f t="shared" si="5"/>
        <v>2</v>
      </c>
    </row>
    <row r="52" spans="1:10">
      <c r="A52" s="1" t="s">
        <v>16</v>
      </c>
      <c r="B52" s="1" t="s">
        <v>37</v>
      </c>
      <c r="F52" s="1" t="str">
        <f t="shared" si="2"/>
        <v/>
      </c>
      <c r="G52" t="str">
        <f t="shared" si="3"/>
        <v/>
      </c>
      <c r="I52" t="str">
        <f t="shared" si="4"/>
        <v>No</v>
      </c>
      <c r="J52" s="1" t="str">
        <f t="shared" si="5"/>
        <v/>
      </c>
    </row>
    <row r="53" spans="1:10">
      <c r="A53" s="1" t="s">
        <v>21</v>
      </c>
      <c r="B53" s="1" t="s">
        <v>22</v>
      </c>
      <c r="C53" s="1">
        <v>19</v>
      </c>
      <c r="D53" s="1">
        <v>17</v>
      </c>
      <c r="E53" s="1">
        <v>18</v>
      </c>
      <c r="F53" s="1">
        <f t="shared" si="2"/>
        <v>18</v>
      </c>
      <c r="G53">
        <f t="shared" si="3"/>
        <v>94.73684210526315</v>
      </c>
      <c r="I53" t="str">
        <f t="shared" si="4"/>
        <v>Yes</v>
      </c>
      <c r="J53" s="1">
        <f t="shared" si="5"/>
        <v>3</v>
      </c>
    </row>
    <row r="54" spans="1:10">
      <c r="A54" s="1" t="s">
        <v>21</v>
      </c>
      <c r="B54" s="1" t="s">
        <v>36</v>
      </c>
      <c r="C54" s="1">
        <v>14</v>
      </c>
      <c r="E54" s="1">
        <v>15</v>
      </c>
      <c r="F54" s="1">
        <f t="shared" si="2"/>
        <v>14.5</v>
      </c>
      <c r="G54">
        <f t="shared" si="3"/>
        <v>76.31578947368422</v>
      </c>
      <c r="I54" t="str">
        <f t="shared" si="4"/>
        <v>Yes</v>
      </c>
      <c r="J54" s="1">
        <f t="shared" si="5"/>
        <v>2</v>
      </c>
    </row>
    <row r="55" spans="1:10">
      <c r="A55" s="1" t="s">
        <v>21</v>
      </c>
      <c r="B55" s="1" t="s">
        <v>37</v>
      </c>
      <c r="D55" s="1">
        <v>7</v>
      </c>
      <c r="F55" s="1">
        <f t="shared" si="2"/>
        <v>7</v>
      </c>
      <c r="G55">
        <f t="shared" si="3"/>
        <v>36.84210526315789</v>
      </c>
      <c r="I55" t="str">
        <f t="shared" si="4"/>
        <v>Yes</v>
      </c>
      <c r="J55" s="1">
        <f t="shared" si="5"/>
        <v>1</v>
      </c>
    </row>
    <row r="56" spans="1:10">
      <c r="G56"/>
    </row>
    <row r="57" spans="1:10" ht="30">
      <c r="A57" s="24" t="s">
        <v>23</v>
      </c>
      <c r="B57" s="24" t="s">
        <v>67</v>
      </c>
      <c r="C57" s="24" t="s">
        <v>40</v>
      </c>
      <c r="D57" s="24" t="s">
        <v>39</v>
      </c>
      <c r="E57" s="24" t="s">
        <v>41</v>
      </c>
      <c r="F57" s="24" t="s">
        <v>68</v>
      </c>
      <c r="G57" t="s">
        <v>63</v>
      </c>
    </row>
    <row r="58" spans="1:10">
      <c r="A58" t="s">
        <v>1</v>
      </c>
      <c r="C58" s="1">
        <f>SUM(F17:F19)</f>
        <v>1.3333333333333333</v>
      </c>
      <c r="D58" s="1">
        <f>SUM(F5*IF(ISNUMBER(F17),1,0),F6*IF(ISNUMBER(F18),1,0),F7*IF(ISNUMBER(F19),1,0))</f>
        <v>19</v>
      </c>
      <c r="E58" s="1">
        <f>SUM(Table1[Total])</f>
        <v>66</v>
      </c>
      <c r="G58">
        <f t="shared" ref="G58:G72" si="6">IF(D58=0,"",C58/D58*100)</f>
        <v>7.0175438596491224</v>
      </c>
    </row>
    <row r="59" spans="1:10">
      <c r="A59" t="s">
        <v>10</v>
      </c>
      <c r="C59" s="1">
        <f>SUM(F14:F16)</f>
        <v>27.833333333333336</v>
      </c>
      <c r="D59" s="1">
        <f>SUM($F$5*IF(ISNUMBER(F14),1,0),$F$6*IF(ISNUMBER(F15),1,0),$F$7*IF(ISNUMBER(F16),1,0))</f>
        <v>35</v>
      </c>
      <c r="E59" s="1">
        <f>SUM(Table1[Total])</f>
        <v>66</v>
      </c>
      <c r="G59">
        <f t="shared" si="6"/>
        <v>79.523809523809533</v>
      </c>
    </row>
    <row r="60" spans="1:10">
      <c r="A60" t="s">
        <v>11</v>
      </c>
      <c r="C60" s="1">
        <f>SUM(F32:F34)</f>
        <v>40.666666666666671</v>
      </c>
      <c r="D60" s="1">
        <f>SUM($F$5*IF(ISNUMBER(F32),1,0),$F$6*IF(ISNUMBER(F33),1,0),$F$7*IF(ISNUMBER(F34),1,0))</f>
        <v>45</v>
      </c>
      <c r="E60" s="1">
        <f>SUM(Table1[Total])</f>
        <v>66</v>
      </c>
      <c r="G60">
        <f t="shared" si="6"/>
        <v>90.370370370370381</v>
      </c>
    </row>
    <row r="61" spans="1:10">
      <c r="A61" t="s">
        <v>14</v>
      </c>
      <c r="C61" s="1">
        <f>SUM(F44:F46)</f>
        <v>10</v>
      </c>
      <c r="D61" s="1">
        <f>SUM($F$5*IF(ISNUMBER(F44),1,0),$F$6*IF(ISNUMBER(F45),1,0),$F$7*IF(ISNUMBER(F46),1,0))</f>
        <v>16</v>
      </c>
      <c r="E61" s="1">
        <f>SUM(Table1[Total])</f>
        <v>66</v>
      </c>
      <c r="G61">
        <f t="shared" si="6"/>
        <v>62.5</v>
      </c>
    </row>
    <row r="62" spans="1:10">
      <c r="A62" t="s">
        <v>12</v>
      </c>
      <c r="C62" s="1">
        <f>SUM(F23:F25)</f>
        <v>0</v>
      </c>
      <c r="D62" s="1">
        <f>SUM($F$5*IF(ISNUMBER(F23),1,0),$F$6*IF(ISNUMBER(F24),1,0),$F$7*IF(ISNUMBER(F25),1,0))</f>
        <v>0</v>
      </c>
      <c r="E62" s="1">
        <f>SUM(Table1[Total])</f>
        <v>66</v>
      </c>
      <c r="G62" t="str">
        <f>IF(D62=0,"",C62/D62*100)</f>
        <v/>
      </c>
    </row>
    <row r="63" spans="1:10">
      <c r="A63" t="s">
        <v>13</v>
      </c>
      <c r="C63" s="1">
        <f t="shared" ref="C63" si="7">SUM(F22:F24)</f>
        <v>0</v>
      </c>
      <c r="D63" s="1">
        <f t="shared" ref="D63" si="8">SUM($F$5*IF(ISNUMBER(F18),1,0),$F$6*IF(ISNUMBER(F19),1,0),$F$7*IF(ISNUMBER(F20),1,0))</f>
        <v>0</v>
      </c>
      <c r="E63" s="1">
        <f>SUM(Table1[Total])</f>
        <v>66</v>
      </c>
      <c r="G63" t="str">
        <f t="shared" si="6"/>
        <v/>
      </c>
    </row>
    <row r="64" spans="1:10">
      <c r="A64" t="s">
        <v>15</v>
      </c>
      <c r="C64" s="1">
        <f>SUM(F47:F49)</f>
        <v>11.666666666666666</v>
      </c>
      <c r="D64" s="1">
        <f>SUM($F$5*IF(ISNUMBER(F47),1,0),$F$6*IF(ISNUMBER(F48),1,0),$F$7*IF(ISNUMBER(F49),1,0))</f>
        <v>35</v>
      </c>
      <c r="E64" s="1">
        <f>SUM(Table1[Total])</f>
        <v>66</v>
      </c>
      <c r="G64">
        <f t="shared" si="6"/>
        <v>33.333333333333329</v>
      </c>
    </row>
    <row r="65" spans="1:7">
      <c r="A65" t="s">
        <v>16</v>
      </c>
      <c r="C65" s="1">
        <f>SUM(F50:F52)</f>
        <v>3.3333333333333335</v>
      </c>
      <c r="D65" s="1">
        <f>SUM($F$5*IF(ISNUMBER(F50),1,0),$F$6*IF(ISNUMBER(F51),1,0),$F$7*IF(ISNUMBER(F52),1,0))</f>
        <v>35</v>
      </c>
      <c r="E65" s="1">
        <f>SUM(Table1[Total])</f>
        <v>66</v>
      </c>
      <c r="G65">
        <f t="shared" si="6"/>
        <v>9.5238095238095255</v>
      </c>
    </row>
    <row r="66" spans="1:7">
      <c r="A66" t="s">
        <v>2</v>
      </c>
      <c r="C66" s="1">
        <f>SUM(F26:F28)</f>
        <v>0</v>
      </c>
      <c r="D66" s="1">
        <f>SUM($F$5*IF(ISNUMBER(F26),1,0),$F$6*IF(ISNUMBER(F27),1,0),$F$7*IF(ISNUMBER(F28),1,0))</f>
        <v>35</v>
      </c>
      <c r="E66" s="1">
        <f>SUM(Table1[Total])</f>
        <v>66</v>
      </c>
      <c r="G66">
        <f t="shared" si="6"/>
        <v>0</v>
      </c>
    </row>
    <row r="67" spans="1:7">
      <c r="A67" t="s">
        <v>17</v>
      </c>
      <c r="C67" s="1">
        <f>SUM(F29:F31)</f>
        <v>1</v>
      </c>
      <c r="D67" s="1">
        <f>SUM($F$5*IF(ISNUMBER(F29),1,0),$F$6*IF(ISNUMBER(F30),1,0),$F$7*IF(ISNUMBER(F31),1,0))</f>
        <v>35</v>
      </c>
      <c r="E67" s="1">
        <f>SUM(Table1[Total])</f>
        <v>66</v>
      </c>
      <c r="G67">
        <f t="shared" si="6"/>
        <v>2.8571428571428572</v>
      </c>
    </row>
    <row r="68" spans="1:7">
      <c r="A68" t="s">
        <v>18</v>
      </c>
      <c r="C68" s="1">
        <f>SUM(F11:F13)</f>
        <v>2.3333333333333335</v>
      </c>
      <c r="D68" s="1">
        <f>SUM($F$5*IF(ISNUMBER(F11),1,0),$F$6*IF(ISNUMBER(F12),1,0),$F$7*IF(ISNUMBER(F13),1,0))</f>
        <v>35</v>
      </c>
      <c r="E68" s="1">
        <f>SUM(Table1[Total])</f>
        <v>66</v>
      </c>
      <c r="G68">
        <f t="shared" si="6"/>
        <v>6.666666666666667</v>
      </c>
    </row>
    <row r="69" spans="1:7">
      <c r="A69" t="s">
        <v>19</v>
      </c>
      <c r="C69" s="1">
        <f>SUM(F41:F43)</f>
        <v>0</v>
      </c>
      <c r="D69" s="1">
        <f>SUM($F$5*IF(ISNUMBER(F41),1,0),$F$6*IF(ISNUMBER(F42),1,0),$F$7*IF(ISNUMBER(F43),1,0))</f>
        <v>35</v>
      </c>
      <c r="E69" s="1">
        <f>SUM(Table1[Total])</f>
        <v>66</v>
      </c>
      <c r="G69">
        <f t="shared" si="6"/>
        <v>0</v>
      </c>
    </row>
    <row r="70" spans="1:7">
      <c r="A70" t="s">
        <v>20</v>
      </c>
      <c r="C70" s="1">
        <f>SUM(F35:F37)</f>
        <v>7.333333333333333</v>
      </c>
      <c r="D70" s="1">
        <f>SUM($F$5*IF(ISNUMBER(F35),1,0),$F$6*IF(ISNUMBER(F36),1,0),$F$7*IF(ISNUMBER(F37),1,0))</f>
        <v>29</v>
      </c>
      <c r="E70" s="1">
        <f>SUM(Table1[Total])</f>
        <v>66</v>
      </c>
      <c r="G70">
        <f t="shared" si="6"/>
        <v>25.287356321839077</v>
      </c>
    </row>
    <row r="71" spans="1:7">
      <c r="A71" t="s">
        <v>21</v>
      </c>
      <c r="C71" s="1">
        <f>SUM(F53:F55)</f>
        <v>39.5</v>
      </c>
      <c r="D71" s="1">
        <f>SUM($F$5*IF(ISNUMBER(F53),1,0),$F$6*IF(ISNUMBER(F54),1,0),$F$7*IF(ISNUMBER(F55),1,0))</f>
        <v>45</v>
      </c>
      <c r="E71" s="1">
        <f>SUM(Table1[Total])</f>
        <v>66</v>
      </c>
      <c r="G71">
        <f t="shared" si="6"/>
        <v>87.777777777777771</v>
      </c>
    </row>
    <row r="72" spans="1:7">
      <c r="A72" t="s">
        <v>8</v>
      </c>
      <c r="C72" s="1">
        <f>SUM(F38:F40)</f>
        <v>0</v>
      </c>
      <c r="D72" s="1">
        <f>SUM($F$5*IF(ISNUMBER(F38),1,0),$F$6*IF(ISNUMBER(F39),1,0),$F$7*IF(ISNUMBER(F40),1,0))</f>
        <v>16</v>
      </c>
      <c r="E72" s="1">
        <f>SUM(Table1[Total])</f>
        <v>66</v>
      </c>
      <c r="G72">
        <f t="shared" si="6"/>
        <v>0</v>
      </c>
    </row>
  </sheetData>
  <mergeCells count="2">
    <mergeCell ref="A2:J2"/>
    <mergeCell ref="A1:J1"/>
  </mergeCells>
  <conditionalFormatting sqref="I1:I4 I56:I1048576">
    <cfRule type="cellIs" dxfId="92" priority="3" operator="equal">
      <formula>"Yes"</formula>
    </cfRule>
    <cfRule type="cellIs" dxfId="91" priority="2" operator="equal">
      <formula>"No"</formula>
    </cfRule>
  </conditionalFormatting>
  <pageMargins left="0.7" right="0.7" top="0.75" bottom="0.75" header="0.3" footer="0.3"/>
  <pageSetup scale="61" orientation="portrait" r:id="rId1"/>
  <tableParts count="3">
    <tablePart r:id="rId2"/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workbookViewId="0">
      <selection activeCell="A2" sqref="A2:G2"/>
    </sheetView>
  </sheetViews>
  <sheetFormatPr defaultRowHeight="15"/>
  <cols>
    <col min="1" max="1" width="10" bestFit="1" customWidth="1"/>
    <col min="2" max="2" width="16.85546875" bestFit="1" customWidth="1"/>
    <col min="3" max="3" width="11.140625" bestFit="1" customWidth="1"/>
    <col min="4" max="4" width="21.85546875" bestFit="1" customWidth="1"/>
    <col min="5" max="5" width="12.42578125" customWidth="1"/>
    <col min="6" max="6" width="11.140625" bestFit="1" customWidth="1"/>
    <col min="7" max="7" width="24.85546875" bestFit="1" customWidth="1"/>
  </cols>
  <sheetData>
    <row r="1" spans="1:7" ht="21">
      <c r="A1" s="20" t="s">
        <v>0</v>
      </c>
      <c r="B1" s="20"/>
      <c r="C1" s="20"/>
      <c r="D1" s="20"/>
      <c r="E1" s="20"/>
      <c r="F1" s="20"/>
      <c r="G1" s="20"/>
    </row>
    <row r="2" spans="1:7" ht="21">
      <c r="A2" s="20" t="s">
        <v>69</v>
      </c>
      <c r="B2" s="20"/>
      <c r="C2" s="20"/>
      <c r="D2" s="20"/>
      <c r="E2" s="20"/>
      <c r="F2" s="20"/>
      <c r="G2" s="20"/>
    </row>
    <row r="4" spans="1:7">
      <c r="A4" t="s">
        <v>9</v>
      </c>
      <c r="B4" t="s">
        <v>26</v>
      </c>
      <c r="C4" t="s">
        <v>25</v>
      </c>
      <c r="D4" t="s">
        <v>64</v>
      </c>
      <c r="F4" t="s">
        <v>9</v>
      </c>
      <c r="G4" t="s">
        <v>27</v>
      </c>
    </row>
    <row r="5" spans="1:7">
      <c r="A5" t="s">
        <v>22</v>
      </c>
      <c r="B5">
        <v>117</v>
      </c>
      <c r="C5">
        <v>2</v>
      </c>
      <c r="D5">
        <f>B5*C5</f>
        <v>234</v>
      </c>
      <c r="F5" t="s">
        <v>22</v>
      </c>
      <c r="G5" s="3">
        <f>SUM(D5:D12)/SUM(C5:C12)</f>
        <v>59.94736842105263</v>
      </c>
    </row>
    <row r="6" spans="1:7">
      <c r="A6" t="s">
        <v>22</v>
      </c>
      <c r="B6">
        <v>56</v>
      </c>
      <c r="C6">
        <v>2</v>
      </c>
      <c r="D6">
        <f t="shared" ref="D6:D22" si="0">B6*C6</f>
        <v>112</v>
      </c>
      <c r="F6" t="s">
        <v>36</v>
      </c>
      <c r="G6" s="3">
        <f>SUM(D13:D19)/SUM(C13:C19)</f>
        <v>25.5625</v>
      </c>
    </row>
    <row r="7" spans="1:7">
      <c r="A7" t="s">
        <v>22</v>
      </c>
      <c r="B7">
        <v>98</v>
      </c>
      <c r="C7">
        <v>3</v>
      </c>
      <c r="D7">
        <f t="shared" si="0"/>
        <v>294</v>
      </c>
      <c r="F7" t="s">
        <v>37</v>
      </c>
      <c r="G7" s="3">
        <f>SUM(D20:D22)/SUM(C20:C22)</f>
        <v>40</v>
      </c>
    </row>
    <row r="8" spans="1:7">
      <c r="A8" t="s">
        <v>22</v>
      </c>
      <c r="B8">
        <v>34</v>
      </c>
      <c r="C8">
        <v>2</v>
      </c>
      <c r="D8">
        <f t="shared" si="0"/>
        <v>68</v>
      </c>
    </row>
    <row r="9" spans="1:7">
      <c r="A9" t="s">
        <v>22</v>
      </c>
      <c r="B9">
        <v>28</v>
      </c>
      <c r="C9">
        <v>2</v>
      </c>
      <c r="D9">
        <f t="shared" si="0"/>
        <v>56</v>
      </c>
      <c r="F9" t="s">
        <v>38</v>
      </c>
      <c r="G9" s="3" t="s">
        <v>42</v>
      </c>
    </row>
    <row r="10" spans="1:7">
      <c r="A10" t="s">
        <v>22</v>
      </c>
      <c r="B10">
        <v>27</v>
      </c>
      <c r="C10">
        <v>3</v>
      </c>
      <c r="D10">
        <f t="shared" si="0"/>
        <v>81</v>
      </c>
      <c r="F10" t="s">
        <v>7</v>
      </c>
      <c r="G10" s="3">
        <f>SUM(Table4[Students x Time])/SUM(Table4[Students])</f>
        <v>43.363636363636367</v>
      </c>
    </row>
    <row r="11" spans="1:7">
      <c r="A11" t="s">
        <v>22</v>
      </c>
      <c r="B11">
        <v>72</v>
      </c>
      <c r="C11">
        <v>3</v>
      </c>
      <c r="D11">
        <f t="shared" si="0"/>
        <v>216</v>
      </c>
    </row>
    <row r="12" spans="1:7">
      <c r="A12" t="s">
        <v>22</v>
      </c>
      <c r="B12">
        <v>39</v>
      </c>
      <c r="C12">
        <v>2</v>
      </c>
      <c r="D12">
        <f t="shared" si="0"/>
        <v>78</v>
      </c>
      <c r="F12" t="s">
        <v>53</v>
      </c>
      <c r="G12">
        <f>STDEV(Table4[Time (seconds)],B5:B18,B20:B22,B7,B10,B11,B14,B16,B17,B20,B21,B22)</f>
        <v>28.621906481843435</v>
      </c>
    </row>
    <row r="13" spans="1:7">
      <c r="A13" t="s">
        <v>36</v>
      </c>
      <c r="B13">
        <v>16</v>
      </c>
      <c r="C13">
        <v>2</v>
      </c>
      <c r="D13">
        <f t="shared" si="0"/>
        <v>32</v>
      </c>
    </row>
    <row r="14" spans="1:7">
      <c r="A14" t="s">
        <v>36</v>
      </c>
      <c r="B14">
        <v>50</v>
      </c>
      <c r="C14">
        <v>3</v>
      </c>
      <c r="D14">
        <f t="shared" si="0"/>
        <v>150</v>
      </c>
      <c r="F14" t="s">
        <v>54</v>
      </c>
      <c r="G14">
        <v>8.6999999999999993</v>
      </c>
    </row>
    <row r="15" spans="1:7">
      <c r="A15" t="s">
        <v>36</v>
      </c>
      <c r="B15">
        <v>10</v>
      </c>
      <c r="C15">
        <v>2</v>
      </c>
      <c r="D15">
        <f t="shared" si="0"/>
        <v>20</v>
      </c>
    </row>
    <row r="16" spans="1:7">
      <c r="A16" t="s">
        <v>36</v>
      </c>
      <c r="B16">
        <v>38</v>
      </c>
      <c r="C16">
        <v>3</v>
      </c>
      <c r="D16">
        <f t="shared" si="0"/>
        <v>114</v>
      </c>
      <c r="F16" s="22" t="s">
        <v>66</v>
      </c>
      <c r="G16" s="22"/>
    </row>
    <row r="17" spans="1:7">
      <c r="A17" t="s">
        <v>36</v>
      </c>
      <c r="B17">
        <v>11</v>
      </c>
      <c r="C17">
        <v>3</v>
      </c>
      <c r="D17">
        <f t="shared" si="0"/>
        <v>33</v>
      </c>
      <c r="F17" s="22"/>
      <c r="G17" s="22"/>
    </row>
    <row r="18" spans="1:7">
      <c r="A18" t="s">
        <v>36</v>
      </c>
      <c r="B18">
        <v>24</v>
      </c>
      <c r="C18">
        <v>2</v>
      </c>
      <c r="D18">
        <f t="shared" si="0"/>
        <v>48</v>
      </c>
      <c r="F18" s="22"/>
      <c r="G18" s="22"/>
    </row>
    <row r="19" spans="1:7">
      <c r="A19" t="s">
        <v>36</v>
      </c>
      <c r="B19">
        <v>12</v>
      </c>
      <c r="C19">
        <v>1</v>
      </c>
      <c r="D19">
        <f t="shared" si="0"/>
        <v>12</v>
      </c>
      <c r="F19" s="22"/>
      <c r="G19" s="22"/>
    </row>
    <row r="20" spans="1:7">
      <c r="A20" t="s">
        <v>37</v>
      </c>
      <c r="B20">
        <v>44</v>
      </c>
      <c r="C20">
        <v>3</v>
      </c>
      <c r="D20">
        <f t="shared" si="0"/>
        <v>132</v>
      </c>
    </row>
    <row r="21" spans="1:7">
      <c r="A21" t="s">
        <v>37</v>
      </c>
      <c r="B21">
        <v>57</v>
      </c>
      <c r="C21">
        <v>3</v>
      </c>
      <c r="D21">
        <f t="shared" si="0"/>
        <v>171</v>
      </c>
    </row>
    <row r="22" spans="1:7">
      <c r="A22" t="s">
        <v>37</v>
      </c>
      <c r="B22">
        <v>19</v>
      </c>
      <c r="C22">
        <v>3</v>
      </c>
      <c r="D22">
        <f t="shared" si="0"/>
        <v>57</v>
      </c>
    </row>
    <row r="23" spans="1:7">
      <c r="A23" s="6"/>
      <c r="B23" s="6"/>
      <c r="C23" s="6">
        <f>SUM([Students])</f>
        <v>44</v>
      </c>
      <c r="D23" s="6"/>
    </row>
  </sheetData>
  <mergeCells count="3">
    <mergeCell ref="A1:G1"/>
    <mergeCell ref="A2:G2"/>
    <mergeCell ref="F16:G19"/>
  </mergeCells>
  <pageMargins left="0.7" right="0.7" top="0.75" bottom="0.75" header="0.3" footer="0.3"/>
  <pageSetup scale="83" orientation="portrait" r:id="rId1"/>
  <tableParts count="3">
    <tablePart r:id="rId2"/>
    <tablePart r:id="rId3"/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0"/>
  <sheetViews>
    <sheetView topLeftCell="A76" workbookViewId="0">
      <selection activeCell="M111" sqref="M111"/>
    </sheetView>
  </sheetViews>
  <sheetFormatPr defaultRowHeight="15"/>
  <cols>
    <col min="1" max="1" width="30.85546875" style="1" bestFit="1" customWidth="1"/>
    <col min="2" max="2" width="11.140625" style="1" bestFit="1" customWidth="1"/>
    <col min="3" max="10" width="12.7109375" style="1" customWidth="1"/>
    <col min="11" max="11" width="5.42578125" style="1" bestFit="1" customWidth="1"/>
    <col min="12" max="12" width="12" style="1" bestFit="1" customWidth="1"/>
    <col min="13" max="16384" width="9.140625" style="1"/>
  </cols>
  <sheetData>
    <row r="1" spans="1:10" ht="21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21">
      <c r="A2" s="20" t="s">
        <v>70</v>
      </c>
      <c r="B2" s="20"/>
      <c r="C2" s="20"/>
      <c r="D2" s="20"/>
      <c r="E2" s="20"/>
      <c r="F2" s="20"/>
      <c r="G2" s="20"/>
      <c r="H2" s="20"/>
      <c r="I2" s="20"/>
      <c r="J2" s="20"/>
    </row>
    <row r="4" spans="1:10" ht="30">
      <c r="A4" s="21"/>
      <c r="B4" s="1" t="s">
        <v>9</v>
      </c>
      <c r="C4" s="24" t="s">
        <v>30</v>
      </c>
      <c r="D4" s="24" t="s">
        <v>31</v>
      </c>
      <c r="E4" s="24" t="s">
        <v>32</v>
      </c>
      <c r="F4" s="24" t="s">
        <v>33</v>
      </c>
      <c r="G4" s="24" t="s">
        <v>7</v>
      </c>
      <c r="H4" s="24" t="s">
        <v>35</v>
      </c>
      <c r="I4" s="24" t="s">
        <v>24</v>
      </c>
      <c r="J4" s="24" t="s">
        <v>28</v>
      </c>
    </row>
    <row r="5" spans="1:10">
      <c r="A5" s="21"/>
      <c r="B5" s="1" t="s">
        <v>43</v>
      </c>
      <c r="C5" s="1">
        <v>19</v>
      </c>
      <c r="E5" s="1">
        <v>19</v>
      </c>
      <c r="F5" s="1">
        <f t="shared" ref="F5:F10" si="0">IF(ISNUMBER(SUM(C5:E5)/J5),SUM(C5:E5)/J5,"")</f>
        <v>19</v>
      </c>
      <c r="G5">
        <v>19</v>
      </c>
      <c r="H5">
        <f t="shared" ref="H5:H10" si="1">F5/G5*100</f>
        <v>100</v>
      </c>
      <c r="I5" t="str">
        <f t="shared" ref="I5:I10" si="2">IF(OR(ISNUMBER(C5),ISNUMBER(D5),ISNUMBER(E5)),"Yes","No")</f>
        <v>Yes</v>
      </c>
      <c r="J5" s="1">
        <f t="shared" ref="J5:J10" si="3">IF(IF(ISNUMBER(C5),1,0)+IF(ISNUMBER(D5),1,0)+IF(ISNUMBER(E5),1,0)&gt;0,IF(ISNUMBER(C5),1,0)+IF(ISNUMBER(D5),1,0)+IF(ISNUMBER(E5),1,0),"")</f>
        <v>2</v>
      </c>
    </row>
    <row r="6" spans="1:10">
      <c r="A6" s="21"/>
      <c r="B6" s="1" t="s">
        <v>44</v>
      </c>
      <c r="C6" s="1">
        <v>10</v>
      </c>
      <c r="D6" s="1">
        <v>10</v>
      </c>
      <c r="E6" s="1">
        <v>10</v>
      </c>
      <c r="F6" s="1">
        <f t="shared" si="0"/>
        <v>10</v>
      </c>
      <c r="G6">
        <v>16</v>
      </c>
      <c r="H6">
        <f t="shared" si="1"/>
        <v>62.5</v>
      </c>
      <c r="I6" t="str">
        <f t="shared" si="2"/>
        <v>Yes</v>
      </c>
      <c r="J6" s="1">
        <f t="shared" si="3"/>
        <v>3</v>
      </c>
    </row>
    <row r="7" spans="1:10">
      <c r="A7" s="21"/>
      <c r="B7" s="1" t="s">
        <v>45</v>
      </c>
      <c r="C7" s="1">
        <v>16</v>
      </c>
      <c r="D7" s="1">
        <v>16</v>
      </c>
      <c r="E7" s="1">
        <v>16</v>
      </c>
      <c r="F7" s="1">
        <f t="shared" si="0"/>
        <v>16</v>
      </c>
      <c r="G7">
        <v>16</v>
      </c>
      <c r="H7">
        <f t="shared" si="1"/>
        <v>100</v>
      </c>
      <c r="I7" t="str">
        <f t="shared" si="2"/>
        <v>Yes</v>
      </c>
      <c r="J7" s="1">
        <f t="shared" si="3"/>
        <v>3</v>
      </c>
    </row>
    <row r="8" spans="1:10" ht="21">
      <c r="A8" s="4"/>
      <c r="B8" s="1" t="s">
        <v>46</v>
      </c>
      <c r="C8" s="1">
        <v>19</v>
      </c>
      <c r="D8" s="1">
        <v>19</v>
      </c>
      <c r="F8" s="1">
        <f t="shared" si="0"/>
        <v>19</v>
      </c>
      <c r="G8">
        <v>19</v>
      </c>
      <c r="H8">
        <f t="shared" si="1"/>
        <v>100</v>
      </c>
      <c r="I8" t="str">
        <f t="shared" si="2"/>
        <v>Yes</v>
      </c>
      <c r="J8" s="1">
        <f t="shared" si="3"/>
        <v>2</v>
      </c>
    </row>
    <row r="9" spans="1:10" ht="21">
      <c r="A9" s="4"/>
      <c r="B9" s="1" t="s">
        <v>47</v>
      </c>
      <c r="C9" s="1">
        <v>11</v>
      </c>
      <c r="D9" s="1">
        <v>11</v>
      </c>
      <c r="F9" s="1">
        <f t="shared" si="0"/>
        <v>11</v>
      </c>
      <c r="G9">
        <v>15</v>
      </c>
      <c r="H9">
        <f t="shared" si="1"/>
        <v>73.333333333333329</v>
      </c>
      <c r="I9" t="str">
        <f t="shared" si="2"/>
        <v>Yes</v>
      </c>
      <c r="J9" s="1">
        <f t="shared" si="3"/>
        <v>2</v>
      </c>
    </row>
    <row r="10" spans="1:10" ht="21">
      <c r="A10" s="4"/>
      <c r="B10" s="5" t="s">
        <v>48</v>
      </c>
      <c r="C10" s="5">
        <v>13</v>
      </c>
      <c r="D10" s="5">
        <v>13</v>
      </c>
      <c r="E10" s="5">
        <v>13</v>
      </c>
      <c r="F10" s="5">
        <f t="shared" si="0"/>
        <v>13</v>
      </c>
      <c r="G10">
        <v>13</v>
      </c>
      <c r="H10">
        <f t="shared" si="1"/>
        <v>100</v>
      </c>
      <c r="I10" t="str">
        <f t="shared" si="2"/>
        <v>Yes</v>
      </c>
      <c r="J10" s="5">
        <f t="shared" si="3"/>
        <v>3</v>
      </c>
    </row>
    <row r="11" spans="1:10">
      <c r="G11"/>
      <c r="H11"/>
      <c r="I11"/>
    </row>
    <row r="12" spans="1:10">
      <c r="G12"/>
      <c r="H12"/>
      <c r="I12"/>
    </row>
    <row r="13" spans="1:10" ht="30">
      <c r="A13" s="24" t="s">
        <v>23</v>
      </c>
      <c r="B13" s="24" t="s">
        <v>9</v>
      </c>
      <c r="C13" s="24" t="s">
        <v>3</v>
      </c>
      <c r="D13" s="24" t="s">
        <v>4</v>
      </c>
      <c r="E13" s="24" t="s">
        <v>5</v>
      </c>
      <c r="F13" s="24" t="s">
        <v>6</v>
      </c>
      <c r="G13" t="s">
        <v>34</v>
      </c>
      <c r="H13" t="s">
        <v>67</v>
      </c>
      <c r="I13" t="s">
        <v>24</v>
      </c>
      <c r="J13" s="24" t="s">
        <v>28</v>
      </c>
    </row>
    <row r="14" spans="1:10">
      <c r="A14" s="1" t="s">
        <v>18</v>
      </c>
      <c r="B14" s="1" t="s">
        <v>43</v>
      </c>
      <c r="C14" s="1">
        <v>0</v>
      </c>
      <c r="E14" s="1">
        <v>0</v>
      </c>
      <c r="F14" s="1">
        <f t="shared" ref="F14:F45" si="4">IF(ISNUMBER(SUM(C14:E14)/J14),SUM(C14:E14)/J14,"")</f>
        <v>0</v>
      </c>
      <c r="G14">
        <f t="shared" ref="G14:G45" si="5">IF(ISNUMBER(F14/$F$10*100),F14/$F$10*100,"")</f>
        <v>0</v>
      </c>
      <c r="H14"/>
      <c r="I14" t="str">
        <f t="shared" ref="I14:I45" si="6">IF(OR(ISNUMBER(C14),ISNUMBER(D14),ISNUMBER(E14)),"Yes","No")</f>
        <v>Yes</v>
      </c>
      <c r="J14" s="1">
        <f t="shared" ref="J14:J45" si="7">IF(IF(ISNUMBER(C14),1,0)+IF(ISNUMBER(D14),1,0)+IF(ISNUMBER(E14),1,0)&gt;0,IF(ISNUMBER(C14),1,0)+IF(ISNUMBER(D14),1,0)+IF(ISNUMBER(E14),1,0),"")</f>
        <v>2</v>
      </c>
    </row>
    <row r="15" spans="1:10">
      <c r="A15" s="1" t="s">
        <v>18</v>
      </c>
      <c r="B15" s="1" t="s">
        <v>44</v>
      </c>
      <c r="C15" s="1">
        <v>0</v>
      </c>
      <c r="D15" s="1">
        <v>0</v>
      </c>
      <c r="E15" s="1">
        <v>0</v>
      </c>
      <c r="F15" s="1">
        <f t="shared" si="4"/>
        <v>0</v>
      </c>
      <c r="G15">
        <f t="shared" si="5"/>
        <v>0</v>
      </c>
      <c r="H15"/>
      <c r="I15" t="str">
        <f t="shared" si="6"/>
        <v>Yes</v>
      </c>
      <c r="J15" s="1">
        <f t="shared" si="7"/>
        <v>3</v>
      </c>
    </row>
    <row r="16" spans="1:10">
      <c r="A16" s="1" t="s">
        <v>18</v>
      </c>
      <c r="B16" s="1" t="s">
        <v>45</v>
      </c>
      <c r="C16" s="1">
        <v>2</v>
      </c>
      <c r="D16" s="1">
        <v>0</v>
      </c>
      <c r="E16" s="1">
        <v>0</v>
      </c>
      <c r="F16" s="1">
        <f t="shared" si="4"/>
        <v>0.66666666666666663</v>
      </c>
      <c r="G16">
        <f t="shared" si="5"/>
        <v>5.1282051282051277</v>
      </c>
      <c r="H16"/>
      <c r="I16" t="str">
        <f t="shared" si="6"/>
        <v>Yes</v>
      </c>
      <c r="J16" s="1">
        <f t="shared" si="7"/>
        <v>3</v>
      </c>
    </row>
    <row r="17" spans="1:10">
      <c r="A17" s="1" t="s">
        <v>18</v>
      </c>
      <c r="B17" s="1" t="s">
        <v>46</v>
      </c>
      <c r="C17" s="1">
        <v>1</v>
      </c>
      <c r="D17" s="1">
        <v>0</v>
      </c>
      <c r="E17" s="1">
        <v>2</v>
      </c>
      <c r="F17" s="1">
        <f t="shared" si="4"/>
        <v>1</v>
      </c>
      <c r="G17">
        <f t="shared" si="5"/>
        <v>7.6923076923076925</v>
      </c>
      <c r="H17"/>
      <c r="I17" t="str">
        <f t="shared" si="6"/>
        <v>Yes</v>
      </c>
      <c r="J17" s="1">
        <f t="shared" si="7"/>
        <v>3</v>
      </c>
    </row>
    <row r="18" spans="1:10">
      <c r="A18" s="1" t="s">
        <v>18</v>
      </c>
      <c r="B18" s="1" t="s">
        <v>47</v>
      </c>
      <c r="C18" s="1">
        <v>2</v>
      </c>
      <c r="D18" s="1">
        <v>3</v>
      </c>
      <c r="E18" s="1">
        <v>3</v>
      </c>
      <c r="F18" s="1">
        <f t="shared" si="4"/>
        <v>2.6666666666666665</v>
      </c>
      <c r="G18">
        <f t="shared" si="5"/>
        <v>20.512820512820511</v>
      </c>
      <c r="H18"/>
      <c r="I18" t="str">
        <f t="shared" si="6"/>
        <v>Yes</v>
      </c>
      <c r="J18" s="1">
        <f t="shared" si="7"/>
        <v>3</v>
      </c>
    </row>
    <row r="19" spans="1:10">
      <c r="A19" s="1" t="s">
        <v>18</v>
      </c>
      <c r="B19" s="1" t="s">
        <v>48</v>
      </c>
      <c r="C19" s="1">
        <v>0</v>
      </c>
      <c r="D19" s="1">
        <v>1</v>
      </c>
      <c r="E19" s="1">
        <v>2</v>
      </c>
      <c r="F19" s="1">
        <f t="shared" si="4"/>
        <v>1</v>
      </c>
      <c r="G19">
        <f t="shared" si="5"/>
        <v>7.6923076923076925</v>
      </c>
      <c r="H19"/>
      <c r="I19" t="str">
        <f t="shared" si="6"/>
        <v>Yes</v>
      </c>
      <c r="J19" s="1">
        <f t="shared" si="7"/>
        <v>3</v>
      </c>
    </row>
    <row r="20" spans="1:10">
      <c r="A20" s="1" t="s">
        <v>10</v>
      </c>
      <c r="B20" s="1" t="s">
        <v>43</v>
      </c>
      <c r="C20" s="1">
        <v>18</v>
      </c>
      <c r="E20" s="1">
        <v>14</v>
      </c>
      <c r="F20" s="1">
        <f t="shared" si="4"/>
        <v>16</v>
      </c>
      <c r="G20">
        <f t="shared" si="5"/>
        <v>123.07692307692308</v>
      </c>
      <c r="H20"/>
      <c r="I20" t="str">
        <f t="shared" si="6"/>
        <v>Yes</v>
      </c>
      <c r="J20" s="1">
        <f t="shared" si="7"/>
        <v>2</v>
      </c>
    </row>
    <row r="21" spans="1:10">
      <c r="A21" s="1" t="s">
        <v>10</v>
      </c>
      <c r="B21" s="1" t="s">
        <v>44</v>
      </c>
      <c r="C21" s="1">
        <v>10</v>
      </c>
      <c r="D21" s="1">
        <v>10</v>
      </c>
      <c r="E21" s="1">
        <v>9</v>
      </c>
      <c r="F21" s="1">
        <f t="shared" si="4"/>
        <v>9.6666666666666661</v>
      </c>
      <c r="G21">
        <f t="shared" si="5"/>
        <v>74.358974358974351</v>
      </c>
      <c r="H21"/>
      <c r="I21" t="str">
        <f t="shared" si="6"/>
        <v>Yes</v>
      </c>
      <c r="J21" s="1">
        <f t="shared" si="7"/>
        <v>3</v>
      </c>
    </row>
    <row r="22" spans="1:10">
      <c r="A22" s="1" t="s">
        <v>10</v>
      </c>
      <c r="B22" s="1" t="s">
        <v>45</v>
      </c>
      <c r="C22" s="1">
        <v>12</v>
      </c>
      <c r="D22" s="1">
        <v>13</v>
      </c>
      <c r="E22" s="1">
        <v>15</v>
      </c>
      <c r="F22" s="1">
        <f t="shared" si="4"/>
        <v>13.333333333333334</v>
      </c>
      <c r="G22">
        <f t="shared" si="5"/>
        <v>102.56410256410258</v>
      </c>
      <c r="H22"/>
      <c r="I22" t="str">
        <f t="shared" si="6"/>
        <v>Yes</v>
      </c>
      <c r="J22" s="1">
        <f t="shared" si="7"/>
        <v>3</v>
      </c>
    </row>
    <row r="23" spans="1:10">
      <c r="A23" s="1" t="s">
        <v>10</v>
      </c>
      <c r="B23" s="1" t="s">
        <v>46</v>
      </c>
      <c r="C23" s="1">
        <v>10</v>
      </c>
      <c r="D23" s="1">
        <v>13</v>
      </c>
      <c r="E23" s="1">
        <v>10</v>
      </c>
      <c r="F23" s="1">
        <f t="shared" si="4"/>
        <v>11</v>
      </c>
      <c r="G23">
        <f t="shared" si="5"/>
        <v>84.615384615384613</v>
      </c>
      <c r="H23"/>
      <c r="I23" t="str">
        <f t="shared" si="6"/>
        <v>Yes</v>
      </c>
      <c r="J23" s="1">
        <f t="shared" si="7"/>
        <v>3</v>
      </c>
    </row>
    <row r="24" spans="1:10">
      <c r="A24" s="1" t="s">
        <v>10</v>
      </c>
      <c r="B24" s="1" t="s">
        <v>47</v>
      </c>
      <c r="C24" s="1">
        <v>4</v>
      </c>
      <c r="D24" s="1">
        <v>9</v>
      </c>
      <c r="E24" s="1">
        <v>7</v>
      </c>
      <c r="F24" s="1">
        <f t="shared" si="4"/>
        <v>6.666666666666667</v>
      </c>
      <c r="G24">
        <f t="shared" si="5"/>
        <v>51.282051282051292</v>
      </c>
      <c r="H24"/>
      <c r="I24" t="str">
        <f t="shared" si="6"/>
        <v>Yes</v>
      </c>
      <c r="J24" s="1">
        <f t="shared" si="7"/>
        <v>3</v>
      </c>
    </row>
    <row r="25" spans="1:10">
      <c r="A25" s="1" t="s">
        <v>10</v>
      </c>
      <c r="B25" s="1" t="s">
        <v>48</v>
      </c>
      <c r="C25" s="1">
        <v>7</v>
      </c>
      <c r="D25" s="1">
        <v>2</v>
      </c>
      <c r="E25" s="1">
        <v>10</v>
      </c>
      <c r="F25" s="1">
        <f t="shared" si="4"/>
        <v>6.333333333333333</v>
      </c>
      <c r="G25">
        <f t="shared" si="5"/>
        <v>48.717948717948715</v>
      </c>
      <c r="H25"/>
      <c r="I25" t="str">
        <f t="shared" si="6"/>
        <v>Yes</v>
      </c>
      <c r="J25" s="1">
        <f t="shared" si="7"/>
        <v>3</v>
      </c>
    </row>
    <row r="26" spans="1:10">
      <c r="A26" s="1" t="s">
        <v>1</v>
      </c>
      <c r="B26" s="1" t="s">
        <v>43</v>
      </c>
      <c r="C26" s="1">
        <v>0</v>
      </c>
      <c r="E26" s="1">
        <v>0</v>
      </c>
      <c r="F26" s="1">
        <f t="shared" si="4"/>
        <v>0</v>
      </c>
      <c r="G26">
        <f t="shared" si="5"/>
        <v>0</v>
      </c>
      <c r="H26"/>
      <c r="I26" t="str">
        <f t="shared" si="6"/>
        <v>Yes</v>
      </c>
      <c r="J26" s="1">
        <f t="shared" si="7"/>
        <v>2</v>
      </c>
    </row>
    <row r="27" spans="1:10">
      <c r="A27" s="1" t="s">
        <v>1</v>
      </c>
      <c r="B27" s="1" t="s">
        <v>44</v>
      </c>
      <c r="C27" s="1">
        <v>0</v>
      </c>
      <c r="D27" s="1">
        <v>0</v>
      </c>
      <c r="E27" s="1">
        <v>0</v>
      </c>
      <c r="F27" s="1">
        <f t="shared" si="4"/>
        <v>0</v>
      </c>
      <c r="G27">
        <f t="shared" si="5"/>
        <v>0</v>
      </c>
      <c r="H27"/>
      <c r="I27" t="str">
        <f t="shared" si="6"/>
        <v>Yes</v>
      </c>
      <c r="J27" s="1">
        <f t="shared" si="7"/>
        <v>3</v>
      </c>
    </row>
    <row r="28" spans="1:10">
      <c r="A28" s="1" t="s">
        <v>1</v>
      </c>
      <c r="B28" s="1" t="s">
        <v>45</v>
      </c>
      <c r="F28" s="1" t="str">
        <f t="shared" si="4"/>
        <v/>
      </c>
      <c r="G28" t="str">
        <f t="shared" si="5"/>
        <v/>
      </c>
      <c r="H28"/>
      <c r="I28" t="str">
        <f t="shared" si="6"/>
        <v>No</v>
      </c>
      <c r="J28" s="1" t="str">
        <f t="shared" si="7"/>
        <v/>
      </c>
    </row>
    <row r="29" spans="1:10">
      <c r="A29" s="1" t="s">
        <v>1</v>
      </c>
      <c r="B29" s="1" t="s">
        <v>46</v>
      </c>
      <c r="F29" s="1" t="str">
        <f t="shared" si="4"/>
        <v/>
      </c>
      <c r="G29" t="str">
        <f t="shared" si="5"/>
        <v/>
      </c>
      <c r="H29"/>
      <c r="I29" t="str">
        <f t="shared" si="6"/>
        <v>No</v>
      </c>
      <c r="J29" s="1" t="str">
        <f t="shared" si="7"/>
        <v/>
      </c>
    </row>
    <row r="30" spans="1:10">
      <c r="A30" s="1" t="s">
        <v>1</v>
      </c>
      <c r="B30" s="1" t="s">
        <v>47</v>
      </c>
      <c r="F30" s="1" t="str">
        <f t="shared" si="4"/>
        <v/>
      </c>
      <c r="G30" t="str">
        <f t="shared" si="5"/>
        <v/>
      </c>
      <c r="H30"/>
      <c r="I30" t="str">
        <f t="shared" si="6"/>
        <v>No</v>
      </c>
      <c r="J30" s="1" t="str">
        <f t="shared" si="7"/>
        <v/>
      </c>
    </row>
    <row r="31" spans="1:10">
      <c r="A31" s="1" t="s">
        <v>1</v>
      </c>
      <c r="B31" s="1" t="s">
        <v>48</v>
      </c>
      <c r="F31" s="1" t="str">
        <f t="shared" si="4"/>
        <v/>
      </c>
      <c r="G31" t="str">
        <f t="shared" si="5"/>
        <v/>
      </c>
      <c r="H31"/>
      <c r="I31" t="str">
        <f t="shared" si="6"/>
        <v>No</v>
      </c>
      <c r="J31" s="1" t="str">
        <f t="shared" si="7"/>
        <v/>
      </c>
    </row>
    <row r="32" spans="1:10">
      <c r="A32" s="1" t="s">
        <v>13</v>
      </c>
      <c r="B32" s="1" t="s">
        <v>43</v>
      </c>
      <c r="C32" s="1">
        <v>18</v>
      </c>
      <c r="E32" s="1">
        <v>14</v>
      </c>
      <c r="F32" s="1">
        <f t="shared" si="4"/>
        <v>16</v>
      </c>
      <c r="G32">
        <f t="shared" si="5"/>
        <v>123.07692307692308</v>
      </c>
      <c r="H32"/>
      <c r="I32" t="str">
        <f t="shared" si="6"/>
        <v>Yes</v>
      </c>
      <c r="J32" s="1">
        <f t="shared" si="7"/>
        <v>2</v>
      </c>
    </row>
    <row r="33" spans="1:10">
      <c r="A33" s="1" t="s">
        <v>13</v>
      </c>
      <c r="B33" s="1" t="s">
        <v>44</v>
      </c>
      <c r="C33" s="1">
        <v>10</v>
      </c>
      <c r="D33" s="1">
        <v>9</v>
      </c>
      <c r="E33" s="1">
        <v>9</v>
      </c>
      <c r="F33" s="1">
        <f t="shared" si="4"/>
        <v>9.3333333333333339</v>
      </c>
      <c r="G33">
        <f t="shared" si="5"/>
        <v>71.794871794871796</v>
      </c>
      <c r="H33"/>
      <c r="I33" t="str">
        <f t="shared" si="6"/>
        <v>Yes</v>
      </c>
      <c r="J33" s="1">
        <f t="shared" si="7"/>
        <v>3</v>
      </c>
    </row>
    <row r="34" spans="1:10">
      <c r="A34" s="1" t="s">
        <v>13</v>
      </c>
      <c r="B34" s="1" t="s">
        <v>45</v>
      </c>
      <c r="C34" s="1">
        <v>8</v>
      </c>
      <c r="D34" s="1">
        <v>9</v>
      </c>
      <c r="E34" s="1">
        <v>8</v>
      </c>
      <c r="F34" s="1">
        <f t="shared" si="4"/>
        <v>8.3333333333333339</v>
      </c>
      <c r="G34">
        <f t="shared" si="5"/>
        <v>64.102564102564102</v>
      </c>
      <c r="H34"/>
      <c r="I34" t="str">
        <f t="shared" si="6"/>
        <v>Yes</v>
      </c>
      <c r="J34" s="1">
        <f t="shared" si="7"/>
        <v>3</v>
      </c>
    </row>
    <row r="35" spans="1:10">
      <c r="A35" s="1" t="s">
        <v>13</v>
      </c>
      <c r="B35" s="1" t="s">
        <v>46</v>
      </c>
      <c r="C35" s="1">
        <v>16</v>
      </c>
      <c r="D35" s="1">
        <v>12</v>
      </c>
      <c r="E35" s="1">
        <v>13</v>
      </c>
      <c r="F35" s="1">
        <f t="shared" si="4"/>
        <v>13.666666666666666</v>
      </c>
      <c r="G35">
        <f t="shared" si="5"/>
        <v>105.12820512820514</v>
      </c>
      <c r="H35"/>
      <c r="I35" t="str">
        <f t="shared" si="6"/>
        <v>Yes</v>
      </c>
      <c r="J35" s="1">
        <f t="shared" si="7"/>
        <v>3</v>
      </c>
    </row>
    <row r="36" spans="1:10">
      <c r="A36" s="1" t="s">
        <v>13</v>
      </c>
      <c r="B36" s="1" t="s">
        <v>47</v>
      </c>
      <c r="C36" s="1">
        <v>7</v>
      </c>
      <c r="D36" s="1">
        <v>7</v>
      </c>
      <c r="E36" s="1">
        <v>7</v>
      </c>
      <c r="F36" s="1">
        <f t="shared" si="4"/>
        <v>7</v>
      </c>
      <c r="G36">
        <f t="shared" si="5"/>
        <v>53.846153846153847</v>
      </c>
      <c r="H36"/>
      <c r="I36" t="str">
        <f t="shared" si="6"/>
        <v>Yes</v>
      </c>
      <c r="J36" s="1">
        <f t="shared" si="7"/>
        <v>3</v>
      </c>
    </row>
    <row r="37" spans="1:10">
      <c r="A37" s="1" t="s">
        <v>13</v>
      </c>
      <c r="B37" s="1" t="s">
        <v>48</v>
      </c>
      <c r="C37" s="1">
        <v>8</v>
      </c>
      <c r="D37" s="1">
        <v>8</v>
      </c>
      <c r="E37" s="1">
        <v>6</v>
      </c>
      <c r="F37" s="1">
        <f t="shared" si="4"/>
        <v>7.333333333333333</v>
      </c>
      <c r="G37">
        <f t="shared" si="5"/>
        <v>56.410256410256409</v>
      </c>
      <c r="H37"/>
      <c r="I37" t="str">
        <f t="shared" si="6"/>
        <v>Yes</v>
      </c>
      <c r="J37" s="1">
        <f t="shared" si="7"/>
        <v>3</v>
      </c>
    </row>
    <row r="38" spans="1:10">
      <c r="A38" s="1" t="s">
        <v>12</v>
      </c>
      <c r="B38" s="1" t="s">
        <v>43</v>
      </c>
      <c r="C38" s="1">
        <v>19</v>
      </c>
      <c r="E38" s="1">
        <v>13</v>
      </c>
      <c r="F38" s="1">
        <f t="shared" si="4"/>
        <v>16</v>
      </c>
      <c r="G38">
        <f t="shared" si="5"/>
        <v>123.07692307692308</v>
      </c>
      <c r="H38"/>
      <c r="I38" t="str">
        <f t="shared" si="6"/>
        <v>Yes</v>
      </c>
      <c r="J38" s="1">
        <f t="shared" si="7"/>
        <v>2</v>
      </c>
    </row>
    <row r="39" spans="1:10">
      <c r="A39" s="1" t="s">
        <v>12</v>
      </c>
      <c r="B39" s="1" t="s">
        <v>44</v>
      </c>
      <c r="C39" s="1">
        <v>10</v>
      </c>
      <c r="D39" s="1">
        <v>8</v>
      </c>
      <c r="E39" s="1">
        <v>9</v>
      </c>
      <c r="F39" s="1">
        <f t="shared" si="4"/>
        <v>9</v>
      </c>
      <c r="G39">
        <f t="shared" si="5"/>
        <v>69.230769230769226</v>
      </c>
      <c r="H39"/>
      <c r="I39" t="str">
        <f t="shared" si="6"/>
        <v>Yes</v>
      </c>
      <c r="J39" s="1">
        <f t="shared" si="7"/>
        <v>3</v>
      </c>
    </row>
    <row r="40" spans="1:10">
      <c r="A40" s="1" t="s">
        <v>12</v>
      </c>
      <c r="B40" s="1" t="s">
        <v>45</v>
      </c>
      <c r="C40" s="1">
        <v>10</v>
      </c>
      <c r="D40" s="1">
        <v>5</v>
      </c>
      <c r="E40" s="1">
        <v>7</v>
      </c>
      <c r="F40" s="1">
        <f t="shared" si="4"/>
        <v>7.333333333333333</v>
      </c>
      <c r="G40">
        <f t="shared" si="5"/>
        <v>56.410256410256409</v>
      </c>
      <c r="H40"/>
      <c r="I40" t="str">
        <f t="shared" si="6"/>
        <v>Yes</v>
      </c>
      <c r="J40" s="1">
        <f t="shared" si="7"/>
        <v>3</v>
      </c>
    </row>
    <row r="41" spans="1:10">
      <c r="A41" s="1" t="s">
        <v>12</v>
      </c>
      <c r="B41" s="1" t="s">
        <v>46</v>
      </c>
      <c r="C41" s="1">
        <v>15</v>
      </c>
      <c r="D41" s="1">
        <v>11</v>
      </c>
      <c r="E41" s="1">
        <v>9</v>
      </c>
      <c r="F41" s="1">
        <f t="shared" si="4"/>
        <v>11.666666666666666</v>
      </c>
      <c r="G41">
        <f t="shared" si="5"/>
        <v>89.743589743589737</v>
      </c>
      <c r="H41"/>
      <c r="I41" t="str">
        <f t="shared" si="6"/>
        <v>Yes</v>
      </c>
      <c r="J41" s="1">
        <f t="shared" si="7"/>
        <v>3</v>
      </c>
    </row>
    <row r="42" spans="1:10">
      <c r="A42" s="1" t="s">
        <v>12</v>
      </c>
      <c r="B42" s="1" t="s">
        <v>47</v>
      </c>
      <c r="C42" s="1">
        <v>7</v>
      </c>
      <c r="D42" s="1">
        <v>5</v>
      </c>
      <c r="E42" s="1">
        <v>6</v>
      </c>
      <c r="F42" s="1">
        <f t="shared" si="4"/>
        <v>6</v>
      </c>
      <c r="G42">
        <f t="shared" si="5"/>
        <v>46.153846153846153</v>
      </c>
      <c r="H42"/>
      <c r="I42" t="str">
        <f t="shared" si="6"/>
        <v>Yes</v>
      </c>
      <c r="J42" s="1">
        <f t="shared" si="7"/>
        <v>3</v>
      </c>
    </row>
    <row r="43" spans="1:10">
      <c r="A43" s="1" t="s">
        <v>12</v>
      </c>
      <c r="B43" s="1" t="s">
        <v>48</v>
      </c>
      <c r="C43" s="1">
        <v>6</v>
      </c>
      <c r="D43" s="1">
        <v>4</v>
      </c>
      <c r="E43" s="1">
        <v>5</v>
      </c>
      <c r="F43" s="1">
        <f t="shared" si="4"/>
        <v>5</v>
      </c>
      <c r="G43">
        <f t="shared" si="5"/>
        <v>38.461538461538467</v>
      </c>
      <c r="H43"/>
      <c r="I43" t="str">
        <f t="shared" si="6"/>
        <v>Yes</v>
      </c>
      <c r="J43" s="1">
        <f t="shared" si="7"/>
        <v>3</v>
      </c>
    </row>
    <row r="44" spans="1:10">
      <c r="A44" s="1" t="s">
        <v>2</v>
      </c>
      <c r="B44" s="1" t="s">
        <v>43</v>
      </c>
      <c r="C44" s="1">
        <v>0</v>
      </c>
      <c r="E44" s="1">
        <v>0</v>
      </c>
      <c r="F44" s="1">
        <f t="shared" si="4"/>
        <v>0</v>
      </c>
      <c r="G44">
        <f t="shared" si="5"/>
        <v>0</v>
      </c>
      <c r="H44"/>
      <c r="I44" t="str">
        <f t="shared" si="6"/>
        <v>Yes</v>
      </c>
      <c r="J44" s="1">
        <f t="shared" si="7"/>
        <v>2</v>
      </c>
    </row>
    <row r="45" spans="1:10">
      <c r="A45" s="1" t="s">
        <v>2</v>
      </c>
      <c r="B45" s="1" t="s">
        <v>44</v>
      </c>
      <c r="C45" s="1">
        <v>0</v>
      </c>
      <c r="D45" s="1">
        <v>0</v>
      </c>
      <c r="E45" s="1">
        <v>0</v>
      </c>
      <c r="F45" s="1">
        <f t="shared" si="4"/>
        <v>0</v>
      </c>
      <c r="G45">
        <f t="shared" si="5"/>
        <v>0</v>
      </c>
      <c r="H45"/>
      <c r="I45" t="str">
        <f t="shared" si="6"/>
        <v>Yes</v>
      </c>
      <c r="J45" s="1">
        <f t="shared" si="7"/>
        <v>3</v>
      </c>
    </row>
    <row r="46" spans="1:10">
      <c r="A46" s="1" t="s">
        <v>2</v>
      </c>
      <c r="B46" s="1" t="s">
        <v>45</v>
      </c>
      <c r="C46" s="1">
        <v>0</v>
      </c>
      <c r="D46" s="1">
        <v>0</v>
      </c>
      <c r="E46" s="1">
        <v>0</v>
      </c>
      <c r="F46" s="1">
        <f t="shared" ref="F46:F77" si="8">IF(ISNUMBER(SUM(C46:E46)/J46),SUM(C46:E46)/J46,"")</f>
        <v>0</v>
      </c>
      <c r="G46">
        <f t="shared" ref="G46:G77" si="9">IF(ISNUMBER(F46/$F$10*100),F46/$F$10*100,"")</f>
        <v>0</v>
      </c>
      <c r="H46"/>
      <c r="I46" t="str">
        <f t="shared" ref="I46:I77" si="10">IF(OR(ISNUMBER(C46),ISNUMBER(D46),ISNUMBER(E46)),"Yes","No")</f>
        <v>Yes</v>
      </c>
      <c r="J46" s="1">
        <f t="shared" ref="J46:J77" si="11">IF(IF(ISNUMBER(C46),1,0)+IF(ISNUMBER(D46),1,0)+IF(ISNUMBER(E46),1,0)&gt;0,IF(ISNUMBER(C46),1,0)+IF(ISNUMBER(D46),1,0)+IF(ISNUMBER(E46),1,0),"")</f>
        <v>3</v>
      </c>
    </row>
    <row r="47" spans="1:10">
      <c r="A47" s="1" t="s">
        <v>2</v>
      </c>
      <c r="B47" s="1" t="s">
        <v>46</v>
      </c>
      <c r="C47" s="1">
        <v>2</v>
      </c>
      <c r="D47" s="1">
        <v>0</v>
      </c>
      <c r="E47" s="1">
        <v>0</v>
      </c>
      <c r="F47" s="1">
        <f t="shared" si="8"/>
        <v>0.66666666666666663</v>
      </c>
      <c r="G47">
        <f t="shared" si="9"/>
        <v>5.1282051282051277</v>
      </c>
      <c r="H47"/>
      <c r="I47" t="str">
        <f t="shared" si="10"/>
        <v>Yes</v>
      </c>
      <c r="J47" s="1">
        <f t="shared" si="11"/>
        <v>3</v>
      </c>
    </row>
    <row r="48" spans="1:10">
      <c r="A48" s="1" t="s">
        <v>2</v>
      </c>
      <c r="B48" s="1" t="s">
        <v>47</v>
      </c>
      <c r="C48" s="1">
        <v>0</v>
      </c>
      <c r="D48" s="1">
        <v>0</v>
      </c>
      <c r="E48" s="1">
        <v>0</v>
      </c>
      <c r="F48" s="1">
        <f t="shared" si="8"/>
        <v>0</v>
      </c>
      <c r="G48">
        <f t="shared" si="9"/>
        <v>0</v>
      </c>
      <c r="H48"/>
      <c r="I48" t="str">
        <f t="shared" si="10"/>
        <v>Yes</v>
      </c>
      <c r="J48" s="1">
        <f t="shared" si="11"/>
        <v>3</v>
      </c>
    </row>
    <row r="49" spans="1:10">
      <c r="A49" s="1" t="s">
        <v>2</v>
      </c>
      <c r="B49" s="1" t="s">
        <v>48</v>
      </c>
      <c r="C49" s="1">
        <v>0</v>
      </c>
      <c r="D49" s="1">
        <v>0</v>
      </c>
      <c r="E49" s="1">
        <v>0</v>
      </c>
      <c r="F49" s="1">
        <f t="shared" si="8"/>
        <v>0</v>
      </c>
      <c r="G49">
        <f t="shared" si="9"/>
        <v>0</v>
      </c>
      <c r="H49"/>
      <c r="I49" t="str">
        <f t="shared" si="10"/>
        <v>Yes</v>
      </c>
      <c r="J49" s="1">
        <f t="shared" si="11"/>
        <v>3</v>
      </c>
    </row>
    <row r="50" spans="1:10">
      <c r="A50" s="1" t="s">
        <v>17</v>
      </c>
      <c r="B50" s="1" t="s">
        <v>43</v>
      </c>
      <c r="C50" s="1">
        <v>0</v>
      </c>
      <c r="E50" s="1">
        <v>4</v>
      </c>
      <c r="F50" s="1">
        <f t="shared" si="8"/>
        <v>2</v>
      </c>
      <c r="G50">
        <f t="shared" si="9"/>
        <v>15.384615384615385</v>
      </c>
      <c r="H50"/>
      <c r="I50" t="str">
        <f t="shared" si="10"/>
        <v>Yes</v>
      </c>
      <c r="J50" s="1">
        <f t="shared" si="11"/>
        <v>2</v>
      </c>
    </row>
    <row r="51" spans="1:10">
      <c r="A51" s="1" t="s">
        <v>17</v>
      </c>
      <c r="B51" s="1" t="s">
        <v>44</v>
      </c>
      <c r="C51" s="1">
        <v>0</v>
      </c>
      <c r="D51" s="1">
        <v>0</v>
      </c>
      <c r="E51" s="1">
        <v>0</v>
      </c>
      <c r="F51" s="1">
        <f t="shared" si="8"/>
        <v>0</v>
      </c>
      <c r="G51">
        <f t="shared" si="9"/>
        <v>0</v>
      </c>
      <c r="H51"/>
      <c r="I51" t="str">
        <f t="shared" si="10"/>
        <v>Yes</v>
      </c>
      <c r="J51" s="1">
        <f t="shared" si="11"/>
        <v>3</v>
      </c>
    </row>
    <row r="52" spans="1:10">
      <c r="A52" s="1" t="s">
        <v>17</v>
      </c>
      <c r="B52" s="1" t="s">
        <v>45</v>
      </c>
      <c r="C52" s="1">
        <v>2</v>
      </c>
      <c r="D52" s="1">
        <v>2</v>
      </c>
      <c r="E52" s="1">
        <v>0</v>
      </c>
      <c r="F52" s="1">
        <f t="shared" si="8"/>
        <v>1.3333333333333333</v>
      </c>
      <c r="G52">
        <f t="shared" si="9"/>
        <v>10.256410256410255</v>
      </c>
      <c r="H52"/>
      <c r="I52" t="str">
        <f t="shared" si="10"/>
        <v>Yes</v>
      </c>
      <c r="J52" s="1">
        <f t="shared" si="11"/>
        <v>3</v>
      </c>
    </row>
    <row r="53" spans="1:10">
      <c r="A53" s="1" t="s">
        <v>17</v>
      </c>
      <c r="B53" s="1" t="s">
        <v>46</v>
      </c>
      <c r="C53" s="1">
        <v>2</v>
      </c>
      <c r="D53" s="1">
        <v>2</v>
      </c>
      <c r="E53" s="1">
        <v>1</v>
      </c>
      <c r="F53" s="1">
        <f t="shared" si="8"/>
        <v>1.6666666666666667</v>
      </c>
      <c r="G53">
        <f t="shared" si="9"/>
        <v>12.820512820512823</v>
      </c>
      <c r="H53"/>
      <c r="I53" t="str">
        <f t="shared" si="10"/>
        <v>Yes</v>
      </c>
      <c r="J53" s="1">
        <f t="shared" si="11"/>
        <v>3</v>
      </c>
    </row>
    <row r="54" spans="1:10">
      <c r="A54" s="1" t="s">
        <v>17</v>
      </c>
      <c r="B54" s="1" t="s">
        <v>47</v>
      </c>
      <c r="C54" s="1">
        <v>0</v>
      </c>
      <c r="D54" s="1">
        <v>0</v>
      </c>
      <c r="E54" s="1">
        <v>0</v>
      </c>
      <c r="F54" s="1">
        <f t="shared" si="8"/>
        <v>0</v>
      </c>
      <c r="G54">
        <f t="shared" si="9"/>
        <v>0</v>
      </c>
      <c r="H54"/>
      <c r="I54" t="str">
        <f t="shared" si="10"/>
        <v>Yes</v>
      </c>
      <c r="J54" s="1">
        <f t="shared" si="11"/>
        <v>3</v>
      </c>
    </row>
    <row r="55" spans="1:10">
      <c r="A55" s="1" t="s">
        <v>17</v>
      </c>
      <c r="B55" s="1" t="s">
        <v>48</v>
      </c>
      <c r="C55" s="1">
        <v>4</v>
      </c>
      <c r="D55" s="1">
        <v>1</v>
      </c>
      <c r="E55" s="1">
        <v>3</v>
      </c>
      <c r="F55" s="1">
        <f t="shared" si="8"/>
        <v>2.6666666666666665</v>
      </c>
      <c r="G55">
        <f t="shared" si="9"/>
        <v>20.512820512820511</v>
      </c>
      <c r="H55"/>
      <c r="I55" t="str">
        <f t="shared" si="10"/>
        <v>Yes</v>
      </c>
      <c r="J55" s="1">
        <f t="shared" si="11"/>
        <v>3</v>
      </c>
    </row>
    <row r="56" spans="1:10">
      <c r="A56" s="1" t="s">
        <v>11</v>
      </c>
      <c r="B56" s="1" t="s">
        <v>43</v>
      </c>
      <c r="F56" s="1" t="str">
        <f t="shared" si="8"/>
        <v/>
      </c>
      <c r="G56" t="str">
        <f t="shared" si="9"/>
        <v/>
      </c>
      <c r="H56"/>
      <c r="I56" t="str">
        <f t="shared" si="10"/>
        <v>No</v>
      </c>
      <c r="J56" s="1" t="str">
        <f t="shared" si="11"/>
        <v/>
      </c>
    </row>
    <row r="57" spans="1:10">
      <c r="A57" s="1" t="s">
        <v>11</v>
      </c>
      <c r="B57" s="1" t="s">
        <v>44</v>
      </c>
      <c r="F57" s="1" t="str">
        <f t="shared" si="8"/>
        <v/>
      </c>
      <c r="G57" t="str">
        <f t="shared" si="9"/>
        <v/>
      </c>
      <c r="H57"/>
      <c r="I57" t="str">
        <f t="shared" si="10"/>
        <v>No</v>
      </c>
      <c r="J57" s="1" t="str">
        <f t="shared" si="11"/>
        <v/>
      </c>
    </row>
    <row r="58" spans="1:10">
      <c r="A58" s="1" t="s">
        <v>11</v>
      </c>
      <c r="B58" s="1" t="s">
        <v>45</v>
      </c>
      <c r="F58" s="1" t="str">
        <f t="shared" si="8"/>
        <v/>
      </c>
      <c r="G58" t="str">
        <f t="shared" si="9"/>
        <v/>
      </c>
      <c r="H58"/>
      <c r="I58" t="str">
        <f t="shared" si="10"/>
        <v>No</v>
      </c>
      <c r="J58" s="1" t="str">
        <f t="shared" si="11"/>
        <v/>
      </c>
    </row>
    <row r="59" spans="1:10">
      <c r="A59" s="1" t="s">
        <v>11</v>
      </c>
      <c r="B59" s="1" t="s">
        <v>46</v>
      </c>
      <c r="F59" s="1" t="str">
        <f t="shared" si="8"/>
        <v/>
      </c>
      <c r="G59" t="str">
        <f t="shared" si="9"/>
        <v/>
      </c>
      <c r="H59"/>
      <c r="I59" t="str">
        <f t="shared" si="10"/>
        <v>No</v>
      </c>
      <c r="J59" s="1" t="str">
        <f t="shared" si="11"/>
        <v/>
      </c>
    </row>
    <row r="60" spans="1:10">
      <c r="A60" s="1" t="s">
        <v>11</v>
      </c>
      <c r="B60" s="1" t="s">
        <v>47</v>
      </c>
      <c r="F60" s="1" t="str">
        <f t="shared" si="8"/>
        <v/>
      </c>
      <c r="G60" t="str">
        <f t="shared" si="9"/>
        <v/>
      </c>
      <c r="H60"/>
      <c r="I60" t="str">
        <f t="shared" si="10"/>
        <v>No</v>
      </c>
      <c r="J60" s="1" t="str">
        <f t="shared" si="11"/>
        <v/>
      </c>
    </row>
    <row r="61" spans="1:10">
      <c r="A61" s="1" t="s">
        <v>11</v>
      </c>
      <c r="B61" s="1" t="s">
        <v>48</v>
      </c>
      <c r="F61" s="1" t="str">
        <f t="shared" si="8"/>
        <v/>
      </c>
      <c r="G61" t="str">
        <f t="shared" si="9"/>
        <v/>
      </c>
      <c r="H61"/>
      <c r="I61" t="str">
        <f t="shared" si="10"/>
        <v>No</v>
      </c>
      <c r="J61" s="1" t="str">
        <f t="shared" si="11"/>
        <v/>
      </c>
    </row>
    <row r="62" spans="1:10">
      <c r="A62" s="1" t="s">
        <v>20</v>
      </c>
      <c r="B62" s="1" t="s">
        <v>43</v>
      </c>
      <c r="C62" s="1">
        <v>1</v>
      </c>
      <c r="E62" s="1">
        <v>3</v>
      </c>
      <c r="F62" s="1">
        <f t="shared" si="8"/>
        <v>2</v>
      </c>
      <c r="G62">
        <f t="shared" si="9"/>
        <v>15.384615384615385</v>
      </c>
      <c r="H62"/>
      <c r="I62" t="str">
        <f t="shared" si="10"/>
        <v>Yes</v>
      </c>
      <c r="J62" s="1">
        <f t="shared" si="11"/>
        <v>2</v>
      </c>
    </row>
    <row r="63" spans="1:10">
      <c r="A63" s="1" t="s">
        <v>20</v>
      </c>
      <c r="B63" s="1" t="s">
        <v>44</v>
      </c>
      <c r="C63" s="1">
        <v>3</v>
      </c>
      <c r="D63" s="1">
        <v>4</v>
      </c>
      <c r="E63" s="1">
        <v>2</v>
      </c>
      <c r="F63" s="1">
        <f t="shared" si="8"/>
        <v>3</v>
      </c>
      <c r="G63">
        <f t="shared" si="9"/>
        <v>23.076923076923077</v>
      </c>
      <c r="H63"/>
      <c r="I63" t="str">
        <f t="shared" si="10"/>
        <v>Yes</v>
      </c>
      <c r="J63" s="1">
        <f t="shared" si="11"/>
        <v>3</v>
      </c>
    </row>
    <row r="64" spans="1:10">
      <c r="A64" s="1" t="s">
        <v>20</v>
      </c>
      <c r="B64" s="1" t="s">
        <v>45</v>
      </c>
      <c r="C64" s="1">
        <v>8</v>
      </c>
      <c r="D64" s="1">
        <v>8</v>
      </c>
      <c r="E64" s="1">
        <v>10</v>
      </c>
      <c r="F64" s="1">
        <f t="shared" si="8"/>
        <v>8.6666666666666661</v>
      </c>
      <c r="G64">
        <f t="shared" si="9"/>
        <v>66.666666666666657</v>
      </c>
      <c r="H64"/>
      <c r="I64" t="str">
        <f t="shared" si="10"/>
        <v>Yes</v>
      </c>
      <c r="J64" s="1">
        <f t="shared" si="11"/>
        <v>3</v>
      </c>
    </row>
    <row r="65" spans="1:10">
      <c r="A65" s="1" t="s">
        <v>20</v>
      </c>
      <c r="B65" s="1" t="s">
        <v>46</v>
      </c>
      <c r="C65" s="1">
        <v>7</v>
      </c>
      <c r="D65" s="1">
        <v>3</v>
      </c>
      <c r="E65" s="1">
        <v>7</v>
      </c>
      <c r="F65" s="1">
        <f t="shared" si="8"/>
        <v>5.666666666666667</v>
      </c>
      <c r="G65">
        <f t="shared" si="9"/>
        <v>43.589743589743591</v>
      </c>
      <c r="H65"/>
      <c r="I65" t="str">
        <f t="shared" si="10"/>
        <v>Yes</v>
      </c>
      <c r="J65" s="1">
        <f t="shared" si="11"/>
        <v>3</v>
      </c>
    </row>
    <row r="66" spans="1:10">
      <c r="A66" s="1" t="s">
        <v>20</v>
      </c>
      <c r="B66" s="1" t="s">
        <v>47</v>
      </c>
      <c r="C66" s="1">
        <v>4</v>
      </c>
      <c r="D66" s="1">
        <v>3</v>
      </c>
      <c r="E66" s="1">
        <v>4</v>
      </c>
      <c r="F66" s="1">
        <f t="shared" si="8"/>
        <v>3.6666666666666665</v>
      </c>
      <c r="G66">
        <f t="shared" si="9"/>
        <v>28.205128205128204</v>
      </c>
      <c r="H66"/>
      <c r="I66" t="str">
        <f t="shared" si="10"/>
        <v>Yes</v>
      </c>
      <c r="J66" s="1">
        <f t="shared" si="11"/>
        <v>3</v>
      </c>
    </row>
    <row r="67" spans="1:10">
      <c r="A67" s="1" t="s">
        <v>20</v>
      </c>
      <c r="B67" s="1" t="s">
        <v>48</v>
      </c>
      <c r="C67" s="1">
        <v>7</v>
      </c>
      <c r="D67" s="1">
        <v>5</v>
      </c>
      <c r="E67" s="1">
        <v>7</v>
      </c>
      <c r="F67" s="1">
        <f t="shared" si="8"/>
        <v>6.333333333333333</v>
      </c>
      <c r="G67">
        <f t="shared" si="9"/>
        <v>48.717948717948715</v>
      </c>
      <c r="H67"/>
      <c r="I67" t="str">
        <f t="shared" si="10"/>
        <v>Yes</v>
      </c>
      <c r="J67" s="1">
        <f t="shared" si="11"/>
        <v>3</v>
      </c>
    </row>
    <row r="68" spans="1:10">
      <c r="A68" s="1" t="s">
        <v>8</v>
      </c>
      <c r="B68" s="1" t="s">
        <v>43</v>
      </c>
      <c r="F68" s="1" t="str">
        <f t="shared" si="8"/>
        <v/>
      </c>
      <c r="G68" t="str">
        <f t="shared" si="9"/>
        <v/>
      </c>
      <c r="H68"/>
      <c r="I68" t="str">
        <f t="shared" si="10"/>
        <v>No</v>
      </c>
      <c r="J68" s="1" t="str">
        <f t="shared" si="11"/>
        <v/>
      </c>
    </row>
    <row r="69" spans="1:10">
      <c r="A69" s="1" t="s">
        <v>8</v>
      </c>
      <c r="B69" s="1" t="s">
        <v>44</v>
      </c>
      <c r="F69" s="1" t="str">
        <f t="shared" si="8"/>
        <v/>
      </c>
      <c r="G69" t="str">
        <f t="shared" si="9"/>
        <v/>
      </c>
      <c r="H69"/>
      <c r="I69" t="str">
        <f t="shared" si="10"/>
        <v>No</v>
      </c>
      <c r="J69" s="1" t="str">
        <f t="shared" si="11"/>
        <v/>
      </c>
    </row>
    <row r="70" spans="1:10">
      <c r="A70" s="1" t="s">
        <v>8</v>
      </c>
      <c r="B70" s="1" t="s">
        <v>45</v>
      </c>
      <c r="C70" s="1">
        <v>2</v>
      </c>
      <c r="D70" s="1">
        <v>5</v>
      </c>
      <c r="E70" s="1">
        <v>2</v>
      </c>
      <c r="F70" s="1">
        <f t="shared" si="8"/>
        <v>3</v>
      </c>
      <c r="G70">
        <f t="shared" si="9"/>
        <v>23.076923076923077</v>
      </c>
      <c r="H70"/>
      <c r="I70" t="str">
        <f t="shared" si="10"/>
        <v>Yes</v>
      </c>
      <c r="J70" s="1">
        <f t="shared" si="11"/>
        <v>3</v>
      </c>
    </row>
    <row r="71" spans="1:10">
      <c r="A71" s="1" t="s">
        <v>8</v>
      </c>
      <c r="B71" s="1" t="s">
        <v>46</v>
      </c>
      <c r="C71" s="1">
        <v>5</v>
      </c>
      <c r="D71" s="1">
        <v>5</v>
      </c>
      <c r="E71" s="1">
        <v>5</v>
      </c>
      <c r="F71" s="1">
        <f t="shared" si="8"/>
        <v>5</v>
      </c>
      <c r="G71">
        <f t="shared" si="9"/>
        <v>38.461538461538467</v>
      </c>
      <c r="H71"/>
      <c r="I71" t="str">
        <f t="shared" si="10"/>
        <v>Yes</v>
      </c>
      <c r="J71" s="1">
        <f t="shared" si="11"/>
        <v>3</v>
      </c>
    </row>
    <row r="72" spans="1:10">
      <c r="A72" s="1" t="s">
        <v>8</v>
      </c>
      <c r="B72" s="1" t="s">
        <v>47</v>
      </c>
      <c r="C72" s="1">
        <v>0</v>
      </c>
      <c r="D72" s="1">
        <v>3</v>
      </c>
      <c r="E72" s="1">
        <v>3</v>
      </c>
      <c r="F72" s="1">
        <f t="shared" si="8"/>
        <v>2</v>
      </c>
      <c r="G72">
        <f t="shared" si="9"/>
        <v>15.384615384615385</v>
      </c>
      <c r="H72"/>
      <c r="I72" t="str">
        <f t="shared" si="10"/>
        <v>Yes</v>
      </c>
      <c r="J72" s="1">
        <f t="shared" si="11"/>
        <v>3</v>
      </c>
    </row>
    <row r="73" spans="1:10">
      <c r="A73" s="1" t="s">
        <v>8</v>
      </c>
      <c r="B73" s="1" t="s">
        <v>48</v>
      </c>
      <c r="C73" s="1">
        <v>0</v>
      </c>
      <c r="D73" s="1">
        <v>2</v>
      </c>
      <c r="E73" s="1">
        <v>2</v>
      </c>
      <c r="F73" s="1">
        <f t="shared" si="8"/>
        <v>1.3333333333333333</v>
      </c>
      <c r="G73">
        <f t="shared" si="9"/>
        <v>10.256410256410255</v>
      </c>
      <c r="H73"/>
      <c r="I73" t="str">
        <f t="shared" si="10"/>
        <v>Yes</v>
      </c>
      <c r="J73" s="1">
        <f t="shared" si="11"/>
        <v>3</v>
      </c>
    </row>
    <row r="74" spans="1:10">
      <c r="A74" s="1" t="s">
        <v>19</v>
      </c>
      <c r="B74" s="1" t="s">
        <v>43</v>
      </c>
      <c r="C74" s="1">
        <v>0</v>
      </c>
      <c r="E74" s="1">
        <v>0</v>
      </c>
      <c r="F74" s="1">
        <f t="shared" si="8"/>
        <v>0</v>
      </c>
      <c r="G74">
        <f t="shared" si="9"/>
        <v>0</v>
      </c>
      <c r="H74"/>
      <c r="I74" t="str">
        <f t="shared" si="10"/>
        <v>Yes</v>
      </c>
      <c r="J74" s="1">
        <f t="shared" si="11"/>
        <v>2</v>
      </c>
    </row>
    <row r="75" spans="1:10">
      <c r="A75" s="1" t="s">
        <v>19</v>
      </c>
      <c r="B75" s="1" t="s">
        <v>44</v>
      </c>
      <c r="C75" s="1">
        <v>0</v>
      </c>
      <c r="D75" s="1">
        <v>1</v>
      </c>
      <c r="E75" s="1">
        <v>0</v>
      </c>
      <c r="F75" s="1">
        <f t="shared" si="8"/>
        <v>0.33333333333333331</v>
      </c>
      <c r="G75">
        <f t="shared" si="9"/>
        <v>2.5641025641025639</v>
      </c>
      <c r="H75"/>
      <c r="I75" t="str">
        <f t="shared" si="10"/>
        <v>Yes</v>
      </c>
      <c r="J75" s="1">
        <f t="shared" si="11"/>
        <v>3</v>
      </c>
    </row>
    <row r="76" spans="1:10">
      <c r="A76" s="1" t="s">
        <v>19</v>
      </c>
      <c r="B76" s="1" t="s">
        <v>45</v>
      </c>
      <c r="C76" s="1">
        <v>0</v>
      </c>
      <c r="D76" s="1">
        <v>0</v>
      </c>
      <c r="E76" s="1">
        <v>0</v>
      </c>
      <c r="F76" s="1">
        <f t="shared" si="8"/>
        <v>0</v>
      </c>
      <c r="G76">
        <f t="shared" si="9"/>
        <v>0</v>
      </c>
      <c r="H76"/>
      <c r="I76" t="str">
        <f t="shared" si="10"/>
        <v>Yes</v>
      </c>
      <c r="J76" s="1">
        <f t="shared" si="11"/>
        <v>3</v>
      </c>
    </row>
    <row r="77" spans="1:10">
      <c r="A77" s="1" t="s">
        <v>19</v>
      </c>
      <c r="B77" s="1" t="s">
        <v>46</v>
      </c>
      <c r="C77" s="1">
        <v>0</v>
      </c>
      <c r="D77" s="1">
        <v>0</v>
      </c>
      <c r="E77" s="1">
        <v>1</v>
      </c>
      <c r="F77" s="1">
        <f t="shared" si="8"/>
        <v>0.33333333333333331</v>
      </c>
      <c r="G77">
        <f t="shared" si="9"/>
        <v>2.5641025641025639</v>
      </c>
      <c r="H77"/>
      <c r="I77" t="str">
        <f t="shared" si="10"/>
        <v>Yes</v>
      </c>
      <c r="J77" s="1">
        <f t="shared" si="11"/>
        <v>3</v>
      </c>
    </row>
    <row r="78" spans="1:10">
      <c r="A78" s="1" t="s">
        <v>19</v>
      </c>
      <c r="B78" s="1" t="s">
        <v>47</v>
      </c>
      <c r="C78" s="1">
        <v>0</v>
      </c>
      <c r="D78" s="1">
        <v>0</v>
      </c>
      <c r="E78" s="1">
        <v>0</v>
      </c>
      <c r="F78" s="1">
        <f t="shared" ref="F78:F103" si="12">IF(ISNUMBER(SUM(C78:E78)/J78),SUM(C78:E78)/J78,"")</f>
        <v>0</v>
      </c>
      <c r="G78">
        <f t="shared" ref="G78:G103" si="13">IF(ISNUMBER(F78/$F$10*100),F78/$F$10*100,"")</f>
        <v>0</v>
      </c>
      <c r="H78"/>
      <c r="I78" t="str">
        <f t="shared" ref="I78:I103" si="14">IF(OR(ISNUMBER(C78),ISNUMBER(D78),ISNUMBER(E78)),"Yes","No")</f>
        <v>Yes</v>
      </c>
      <c r="J78" s="1">
        <f t="shared" ref="J78:J103" si="15">IF(IF(ISNUMBER(C78),1,0)+IF(ISNUMBER(D78),1,0)+IF(ISNUMBER(E78),1,0)&gt;0,IF(ISNUMBER(C78),1,0)+IF(ISNUMBER(D78),1,0)+IF(ISNUMBER(E78),1,0),"")</f>
        <v>3</v>
      </c>
    </row>
    <row r="79" spans="1:10">
      <c r="A79" s="1" t="s">
        <v>19</v>
      </c>
      <c r="B79" s="1" t="s">
        <v>48</v>
      </c>
      <c r="C79" s="1">
        <v>0</v>
      </c>
      <c r="D79" s="1">
        <v>0</v>
      </c>
      <c r="E79" s="1">
        <v>0</v>
      </c>
      <c r="F79" s="1">
        <f t="shared" si="12"/>
        <v>0</v>
      </c>
      <c r="G79">
        <f t="shared" si="13"/>
        <v>0</v>
      </c>
      <c r="H79"/>
      <c r="I79" t="str">
        <f t="shared" si="14"/>
        <v>Yes</v>
      </c>
      <c r="J79" s="1">
        <f t="shared" si="15"/>
        <v>3</v>
      </c>
    </row>
    <row r="80" spans="1:10">
      <c r="A80" s="1" t="s">
        <v>14</v>
      </c>
      <c r="B80" s="1" t="s">
        <v>43</v>
      </c>
      <c r="F80" s="1" t="str">
        <f t="shared" si="12"/>
        <v/>
      </c>
      <c r="G80" t="str">
        <f t="shared" si="13"/>
        <v/>
      </c>
      <c r="H80"/>
      <c r="I80" t="str">
        <f t="shared" si="14"/>
        <v>No</v>
      </c>
      <c r="J80" s="1" t="str">
        <f t="shared" si="15"/>
        <v/>
      </c>
    </row>
    <row r="81" spans="1:10">
      <c r="A81" s="1" t="s">
        <v>14</v>
      </c>
      <c r="B81" s="1" t="s">
        <v>44</v>
      </c>
      <c r="F81" s="1" t="str">
        <f t="shared" si="12"/>
        <v/>
      </c>
      <c r="G81" t="str">
        <f t="shared" si="13"/>
        <v/>
      </c>
      <c r="H81"/>
      <c r="I81" t="str">
        <f t="shared" si="14"/>
        <v>No</v>
      </c>
      <c r="J81" s="1" t="str">
        <f t="shared" si="15"/>
        <v/>
      </c>
    </row>
    <row r="82" spans="1:10">
      <c r="A82" s="1" t="s">
        <v>14</v>
      </c>
      <c r="B82" s="1" t="s">
        <v>45</v>
      </c>
      <c r="F82" s="1" t="str">
        <f t="shared" si="12"/>
        <v/>
      </c>
      <c r="G82" t="str">
        <f t="shared" si="13"/>
        <v/>
      </c>
      <c r="H82"/>
      <c r="I82" t="str">
        <f t="shared" si="14"/>
        <v>No</v>
      </c>
      <c r="J82" s="1" t="str">
        <f t="shared" si="15"/>
        <v/>
      </c>
    </row>
    <row r="83" spans="1:10">
      <c r="A83" s="1" t="s">
        <v>14</v>
      </c>
      <c r="B83" s="1" t="s">
        <v>46</v>
      </c>
      <c r="F83" s="1" t="str">
        <f t="shared" si="12"/>
        <v/>
      </c>
      <c r="G83" t="str">
        <f t="shared" si="13"/>
        <v/>
      </c>
      <c r="H83"/>
      <c r="I83" t="str">
        <f t="shared" si="14"/>
        <v>No</v>
      </c>
      <c r="J83" s="1" t="str">
        <f t="shared" si="15"/>
        <v/>
      </c>
    </row>
    <row r="84" spans="1:10">
      <c r="A84" s="1" t="s">
        <v>14</v>
      </c>
      <c r="B84" s="1" t="s">
        <v>47</v>
      </c>
      <c r="F84" s="1" t="str">
        <f t="shared" si="12"/>
        <v/>
      </c>
      <c r="G84" t="str">
        <f t="shared" si="13"/>
        <v/>
      </c>
      <c r="H84"/>
      <c r="I84" t="str">
        <f t="shared" si="14"/>
        <v>No</v>
      </c>
      <c r="J84" s="1" t="str">
        <f t="shared" si="15"/>
        <v/>
      </c>
    </row>
    <row r="85" spans="1:10">
      <c r="A85" s="1" t="s">
        <v>14</v>
      </c>
      <c r="B85" s="1" t="s">
        <v>48</v>
      </c>
      <c r="F85" s="1" t="str">
        <f t="shared" si="12"/>
        <v/>
      </c>
      <c r="G85" t="str">
        <f t="shared" si="13"/>
        <v/>
      </c>
      <c r="H85"/>
      <c r="I85" t="str">
        <f t="shared" si="14"/>
        <v>No</v>
      </c>
      <c r="J85" s="1" t="str">
        <f t="shared" si="15"/>
        <v/>
      </c>
    </row>
    <row r="86" spans="1:10">
      <c r="A86" s="1" t="s">
        <v>15</v>
      </c>
      <c r="B86" s="1" t="s">
        <v>43</v>
      </c>
      <c r="C86" s="1">
        <v>10</v>
      </c>
      <c r="E86" s="1">
        <v>6</v>
      </c>
      <c r="F86" s="1">
        <f t="shared" si="12"/>
        <v>8</v>
      </c>
      <c r="G86">
        <f t="shared" si="13"/>
        <v>61.53846153846154</v>
      </c>
      <c r="H86"/>
      <c r="I86" t="str">
        <f t="shared" si="14"/>
        <v>Yes</v>
      </c>
      <c r="J86" s="1">
        <f t="shared" si="15"/>
        <v>2</v>
      </c>
    </row>
    <row r="87" spans="1:10">
      <c r="A87" s="1" t="s">
        <v>15</v>
      </c>
      <c r="B87" s="1" t="s">
        <v>44</v>
      </c>
      <c r="C87" s="1">
        <v>1</v>
      </c>
      <c r="D87" s="1">
        <v>1</v>
      </c>
      <c r="E87" s="1">
        <v>1</v>
      </c>
      <c r="F87" s="1">
        <f t="shared" si="12"/>
        <v>1</v>
      </c>
      <c r="G87">
        <f t="shared" si="13"/>
        <v>7.6923076923076925</v>
      </c>
      <c r="H87"/>
      <c r="I87" t="str">
        <f t="shared" si="14"/>
        <v>Yes</v>
      </c>
      <c r="J87" s="1">
        <f t="shared" si="15"/>
        <v>3</v>
      </c>
    </row>
    <row r="88" spans="1:10">
      <c r="A88" s="1" t="s">
        <v>15</v>
      </c>
      <c r="B88" s="1" t="s">
        <v>45</v>
      </c>
      <c r="C88" s="1">
        <v>2</v>
      </c>
      <c r="D88" s="1">
        <v>1</v>
      </c>
      <c r="E88" s="1">
        <v>2</v>
      </c>
      <c r="F88" s="1">
        <f t="shared" si="12"/>
        <v>1.6666666666666667</v>
      </c>
      <c r="G88">
        <f t="shared" si="13"/>
        <v>12.820512820512823</v>
      </c>
      <c r="H88"/>
      <c r="I88" t="str">
        <f t="shared" si="14"/>
        <v>Yes</v>
      </c>
      <c r="J88" s="1">
        <f t="shared" si="15"/>
        <v>3</v>
      </c>
    </row>
    <row r="89" spans="1:10">
      <c r="A89" s="1" t="s">
        <v>15</v>
      </c>
      <c r="B89" s="1" t="s">
        <v>46</v>
      </c>
      <c r="C89" s="1">
        <v>5</v>
      </c>
      <c r="D89" s="1">
        <v>2</v>
      </c>
      <c r="E89" s="1">
        <v>5</v>
      </c>
      <c r="F89" s="1">
        <f t="shared" si="12"/>
        <v>4</v>
      </c>
      <c r="G89">
        <f t="shared" si="13"/>
        <v>30.76923076923077</v>
      </c>
      <c r="H89"/>
      <c r="I89" t="str">
        <f t="shared" si="14"/>
        <v>Yes</v>
      </c>
      <c r="J89" s="1">
        <f t="shared" si="15"/>
        <v>3</v>
      </c>
    </row>
    <row r="90" spans="1:10">
      <c r="A90" s="1" t="s">
        <v>15</v>
      </c>
      <c r="B90" s="1" t="s">
        <v>47</v>
      </c>
      <c r="C90" s="1">
        <v>4</v>
      </c>
      <c r="D90" s="1">
        <v>3</v>
      </c>
      <c r="E90" s="1">
        <v>4</v>
      </c>
      <c r="F90" s="1">
        <f t="shared" si="12"/>
        <v>3.6666666666666665</v>
      </c>
      <c r="G90">
        <f t="shared" si="13"/>
        <v>28.205128205128204</v>
      </c>
      <c r="H90"/>
      <c r="I90" t="str">
        <f t="shared" si="14"/>
        <v>Yes</v>
      </c>
      <c r="J90" s="1">
        <f t="shared" si="15"/>
        <v>3</v>
      </c>
    </row>
    <row r="91" spans="1:10">
      <c r="A91" s="1" t="s">
        <v>15</v>
      </c>
      <c r="B91" s="1" t="s">
        <v>48</v>
      </c>
      <c r="C91" s="1">
        <v>9</v>
      </c>
      <c r="D91" s="1">
        <v>11</v>
      </c>
      <c r="E91" s="1">
        <v>10</v>
      </c>
      <c r="F91" s="1">
        <f t="shared" si="12"/>
        <v>10</v>
      </c>
      <c r="G91">
        <f t="shared" si="13"/>
        <v>76.923076923076934</v>
      </c>
      <c r="H91"/>
      <c r="I91" t="str">
        <f t="shared" si="14"/>
        <v>Yes</v>
      </c>
      <c r="J91" s="1">
        <f t="shared" si="15"/>
        <v>3</v>
      </c>
    </row>
    <row r="92" spans="1:10">
      <c r="A92" s="1" t="s">
        <v>16</v>
      </c>
      <c r="B92" s="1" t="s">
        <v>43</v>
      </c>
      <c r="C92" s="1">
        <v>6</v>
      </c>
      <c r="E92" s="1">
        <v>0</v>
      </c>
      <c r="F92" s="1">
        <f t="shared" si="12"/>
        <v>3</v>
      </c>
      <c r="G92">
        <f t="shared" si="13"/>
        <v>23.076923076923077</v>
      </c>
      <c r="H92"/>
      <c r="I92" t="str">
        <f t="shared" si="14"/>
        <v>Yes</v>
      </c>
      <c r="J92" s="1">
        <f t="shared" si="15"/>
        <v>2</v>
      </c>
    </row>
    <row r="93" spans="1:10">
      <c r="A93" s="1" t="s">
        <v>16</v>
      </c>
      <c r="B93" s="1" t="s">
        <v>44</v>
      </c>
      <c r="C93" s="1">
        <v>2</v>
      </c>
      <c r="D93" s="1">
        <v>2</v>
      </c>
      <c r="E93" s="1">
        <v>2</v>
      </c>
      <c r="F93" s="1">
        <f t="shared" si="12"/>
        <v>2</v>
      </c>
      <c r="G93">
        <f t="shared" si="13"/>
        <v>15.384615384615385</v>
      </c>
      <c r="H93"/>
      <c r="I93" t="str">
        <f t="shared" si="14"/>
        <v>Yes</v>
      </c>
      <c r="J93" s="1">
        <f t="shared" si="15"/>
        <v>3</v>
      </c>
    </row>
    <row r="94" spans="1:10">
      <c r="A94" s="1" t="s">
        <v>16</v>
      </c>
      <c r="B94" s="1" t="s">
        <v>45</v>
      </c>
      <c r="C94" s="1">
        <v>4</v>
      </c>
      <c r="D94" s="1">
        <v>0</v>
      </c>
      <c r="E94" s="1">
        <v>0</v>
      </c>
      <c r="F94" s="1">
        <f t="shared" si="12"/>
        <v>1.3333333333333333</v>
      </c>
      <c r="G94">
        <f t="shared" si="13"/>
        <v>10.256410256410255</v>
      </c>
      <c r="H94"/>
      <c r="I94" t="str">
        <f t="shared" si="14"/>
        <v>Yes</v>
      </c>
      <c r="J94" s="1">
        <f t="shared" si="15"/>
        <v>3</v>
      </c>
    </row>
    <row r="95" spans="1:10">
      <c r="A95" s="1" t="s">
        <v>16</v>
      </c>
      <c r="B95" s="1" t="s">
        <v>46</v>
      </c>
      <c r="C95" s="1">
        <v>9</v>
      </c>
      <c r="D95" s="1">
        <v>0</v>
      </c>
      <c r="E95" s="1">
        <v>0</v>
      </c>
      <c r="F95" s="1">
        <f t="shared" si="12"/>
        <v>3</v>
      </c>
      <c r="G95">
        <f t="shared" si="13"/>
        <v>23.076923076923077</v>
      </c>
      <c r="H95"/>
      <c r="I95" t="str">
        <f t="shared" si="14"/>
        <v>Yes</v>
      </c>
      <c r="J95" s="1">
        <f t="shared" si="15"/>
        <v>3</v>
      </c>
    </row>
    <row r="96" spans="1:10">
      <c r="A96" s="1" t="s">
        <v>16</v>
      </c>
      <c r="B96" s="1" t="s">
        <v>47</v>
      </c>
      <c r="C96" s="1">
        <v>3</v>
      </c>
      <c r="D96" s="1">
        <v>0</v>
      </c>
      <c r="E96" s="1">
        <v>0</v>
      </c>
      <c r="F96" s="1">
        <f t="shared" si="12"/>
        <v>1</v>
      </c>
      <c r="G96">
        <f t="shared" si="13"/>
        <v>7.6923076923076925</v>
      </c>
      <c r="H96"/>
      <c r="I96" t="str">
        <f t="shared" si="14"/>
        <v>Yes</v>
      </c>
      <c r="J96" s="1">
        <f t="shared" si="15"/>
        <v>3</v>
      </c>
    </row>
    <row r="97" spans="1:10">
      <c r="A97" s="1" t="s">
        <v>16</v>
      </c>
      <c r="B97" s="1" t="s">
        <v>48</v>
      </c>
      <c r="C97" s="1">
        <v>2</v>
      </c>
      <c r="D97" s="1">
        <v>2</v>
      </c>
      <c r="E97" s="1">
        <v>1</v>
      </c>
      <c r="F97" s="1">
        <f t="shared" si="12"/>
        <v>1.6666666666666667</v>
      </c>
      <c r="G97">
        <f t="shared" si="13"/>
        <v>12.820512820512823</v>
      </c>
      <c r="H97"/>
      <c r="I97" t="str">
        <f t="shared" si="14"/>
        <v>Yes</v>
      </c>
      <c r="J97" s="1">
        <f t="shared" si="15"/>
        <v>3</v>
      </c>
    </row>
    <row r="98" spans="1:10">
      <c r="A98" s="1" t="s">
        <v>21</v>
      </c>
      <c r="B98" s="1" t="s">
        <v>43</v>
      </c>
      <c r="C98" s="1">
        <v>19</v>
      </c>
      <c r="E98" s="1">
        <v>13</v>
      </c>
      <c r="F98" s="1">
        <f t="shared" si="12"/>
        <v>16</v>
      </c>
      <c r="G98">
        <f t="shared" si="13"/>
        <v>123.07692307692308</v>
      </c>
      <c r="H98"/>
      <c r="I98" t="str">
        <f t="shared" si="14"/>
        <v>Yes</v>
      </c>
      <c r="J98" s="1">
        <f t="shared" si="15"/>
        <v>2</v>
      </c>
    </row>
    <row r="99" spans="1:10">
      <c r="A99" s="1" t="s">
        <v>21</v>
      </c>
      <c r="B99" s="1" t="s">
        <v>44</v>
      </c>
      <c r="C99" s="1">
        <v>10</v>
      </c>
      <c r="D99" s="1">
        <v>10</v>
      </c>
      <c r="E99" s="1">
        <v>10</v>
      </c>
      <c r="F99" s="1">
        <f t="shared" si="12"/>
        <v>10</v>
      </c>
      <c r="G99">
        <f t="shared" si="13"/>
        <v>76.923076923076934</v>
      </c>
      <c r="H99"/>
      <c r="I99" t="str">
        <f t="shared" si="14"/>
        <v>Yes</v>
      </c>
      <c r="J99" s="1">
        <f t="shared" si="15"/>
        <v>3</v>
      </c>
    </row>
    <row r="100" spans="1:10">
      <c r="A100" s="1" t="s">
        <v>21</v>
      </c>
      <c r="B100" s="1" t="s">
        <v>45</v>
      </c>
      <c r="C100" s="1">
        <v>16</v>
      </c>
      <c r="D100" s="1">
        <v>16</v>
      </c>
      <c r="E100" s="1">
        <v>16</v>
      </c>
      <c r="F100" s="1">
        <f t="shared" si="12"/>
        <v>16</v>
      </c>
      <c r="G100">
        <f t="shared" si="13"/>
        <v>123.07692307692308</v>
      </c>
      <c r="H100"/>
      <c r="I100" t="str">
        <f t="shared" si="14"/>
        <v>Yes</v>
      </c>
      <c r="J100" s="1">
        <f t="shared" si="15"/>
        <v>3</v>
      </c>
    </row>
    <row r="101" spans="1:10">
      <c r="A101" s="1" t="s">
        <v>21</v>
      </c>
      <c r="B101" s="1" t="s">
        <v>46</v>
      </c>
      <c r="C101" s="1">
        <v>9</v>
      </c>
      <c r="D101" s="1">
        <v>7</v>
      </c>
      <c r="E101" s="1">
        <v>14</v>
      </c>
      <c r="F101" s="1">
        <f t="shared" si="12"/>
        <v>10</v>
      </c>
      <c r="G101">
        <f t="shared" si="13"/>
        <v>76.923076923076934</v>
      </c>
      <c r="H101"/>
      <c r="I101" t="str">
        <f t="shared" si="14"/>
        <v>Yes</v>
      </c>
      <c r="J101" s="1">
        <f t="shared" si="15"/>
        <v>3</v>
      </c>
    </row>
    <row r="102" spans="1:10">
      <c r="A102" s="1" t="s">
        <v>21</v>
      </c>
      <c r="B102" s="1" t="s">
        <v>47</v>
      </c>
      <c r="C102" s="1">
        <v>7</v>
      </c>
      <c r="D102" s="1">
        <v>7</v>
      </c>
      <c r="E102" s="1">
        <v>3</v>
      </c>
      <c r="F102" s="1">
        <f t="shared" si="12"/>
        <v>5.666666666666667</v>
      </c>
      <c r="G102">
        <f t="shared" si="13"/>
        <v>43.589743589743591</v>
      </c>
      <c r="H102"/>
      <c r="I102" t="str">
        <f t="shared" si="14"/>
        <v>Yes</v>
      </c>
      <c r="J102" s="1">
        <f t="shared" si="15"/>
        <v>3</v>
      </c>
    </row>
    <row r="103" spans="1:10">
      <c r="A103" s="1" t="s">
        <v>21</v>
      </c>
      <c r="B103" s="1" t="s">
        <v>48</v>
      </c>
      <c r="C103" s="1">
        <v>7</v>
      </c>
      <c r="D103" s="1">
        <v>4</v>
      </c>
      <c r="E103" s="1">
        <v>9</v>
      </c>
      <c r="F103" s="1">
        <f t="shared" si="12"/>
        <v>6.666666666666667</v>
      </c>
      <c r="G103">
        <f t="shared" si="13"/>
        <v>51.282051282051292</v>
      </c>
      <c r="H103"/>
      <c r="I103" t="str">
        <f t="shared" si="14"/>
        <v>Yes</v>
      </c>
      <c r="J103" s="1">
        <f t="shared" si="15"/>
        <v>3</v>
      </c>
    </row>
    <row r="104" spans="1:10">
      <c r="G104"/>
      <c r="H104"/>
      <c r="I104"/>
    </row>
    <row r="105" spans="1:10" ht="30">
      <c r="A105" s="24" t="s">
        <v>23</v>
      </c>
      <c r="B105" s="24" t="s">
        <v>67</v>
      </c>
      <c r="C105" s="24" t="s">
        <v>40</v>
      </c>
      <c r="D105" s="24" t="s">
        <v>39</v>
      </c>
      <c r="E105" s="24" t="s">
        <v>41</v>
      </c>
      <c r="F105" s="24" t="s">
        <v>68</v>
      </c>
      <c r="G105" t="s">
        <v>63</v>
      </c>
      <c r="H105"/>
      <c r="I105"/>
    </row>
    <row r="106" spans="1:10">
      <c r="A106" t="s">
        <v>1</v>
      </c>
      <c r="C106" s="1">
        <f>SUM(F26:F31)</f>
        <v>0</v>
      </c>
      <c r="D106" s="1">
        <f>SUM($F$5*IF(ISNUMBER(F26),1,0),$F$6*IF(ISNUMBER(F27),1,0),$F$7*IF(ISNUMBER(F28),1,0),$F$8*IF(ISNUMBER(F29),1,0),$F$9*IF(ISNUMBER(F30),1,0),$F$10*IF(ISNUMBER(F31),1,0))</f>
        <v>29</v>
      </c>
      <c r="E106" s="1">
        <f>SUM(Table18[Total])</f>
        <v>98</v>
      </c>
      <c r="G106">
        <f t="shared" ref="G106:G120" si="16">IF(D106=0,"",C106/D106*100)</f>
        <v>0</v>
      </c>
      <c r="H106"/>
      <c r="I106"/>
    </row>
    <row r="107" spans="1:10">
      <c r="A107" t="s">
        <v>10</v>
      </c>
      <c r="C107" s="1">
        <f>SUM(F20:F25)</f>
        <v>63</v>
      </c>
      <c r="D107" s="1">
        <f>SUM($F$5*IF(ISNUMBER(F20),1,0),$F$6*IF(ISNUMBER(F21),1,0),$F$7*IF(ISNUMBER(F22),1,0),$F$8*IF(ISNUMBER(F23),1,0),$F$9*IF(ISNUMBER(F24),1,0),$F$10*IF(ISNUMBER(F25),1,0))</f>
        <v>88</v>
      </c>
      <c r="E107" s="1">
        <f>SUM(Table18[Total])</f>
        <v>98</v>
      </c>
      <c r="G107">
        <f t="shared" si="16"/>
        <v>71.590909090909093</v>
      </c>
      <c r="H107"/>
      <c r="I107"/>
    </row>
    <row r="108" spans="1:10">
      <c r="A108" t="s">
        <v>11</v>
      </c>
      <c r="C108" s="1">
        <f>SUM(F56:F61)</f>
        <v>0</v>
      </c>
      <c r="D108" s="1">
        <f>SUM($F$5*IF(ISNUMBER(F56),1,0),$F$6*IF(ISNUMBER(F57),1,0),$F$7*IF(ISNUMBER(F58),1,0),$F$8*IF(ISNUMBER(F59),1,0),$F$9*IF(ISNUMBER(F60),1,0),$F$10*IF(ISNUMBER(F61),1,0))</f>
        <v>0</v>
      </c>
      <c r="E108" s="1">
        <f>SUM(Table18[Total])</f>
        <v>98</v>
      </c>
      <c r="G108" t="str">
        <f t="shared" si="16"/>
        <v/>
      </c>
      <c r="H108"/>
      <c r="I108"/>
    </row>
    <row r="109" spans="1:10">
      <c r="A109" t="s">
        <v>14</v>
      </c>
      <c r="C109" s="1">
        <f>SUM(F80:F85)</f>
        <v>0</v>
      </c>
      <c r="D109" s="1">
        <f>SUM($F$5*IF(ISNUMBER(F80),1,0),$F$6*IF(ISNUMBER(F81),1,0),$F$7*IF(ISNUMBER(F82),1,0),$F$8*IF(ISNUMBER(F83),1,0),$F$9*IF(ISNUMBER(F84),1,0),$F$10*IF(ISNUMBER(F85),1,0))</f>
        <v>0</v>
      </c>
      <c r="E109" s="1">
        <f>SUM(Table18[Total])</f>
        <v>98</v>
      </c>
      <c r="G109" t="str">
        <f t="shared" si="16"/>
        <v/>
      </c>
      <c r="H109"/>
      <c r="I109"/>
    </row>
    <row r="110" spans="1:10">
      <c r="A110" t="s">
        <v>12</v>
      </c>
      <c r="C110" s="1">
        <f>SUM(F38:F43)</f>
        <v>55</v>
      </c>
      <c r="D110" s="1">
        <f>SUM($F$5*IF(ISNUMBER(F38),1,0),$F$6*IF(ISNUMBER(F39),1,0),$F$7*IF(ISNUMBER(F40),1,0),$F$8*IF(ISNUMBER(F41),1,0),$F$9*IF(ISNUMBER(F42),1,0),$F$10*IF(ISNUMBER(F43),1,0))</f>
        <v>88</v>
      </c>
      <c r="E110" s="1">
        <f>SUM(Table18[Total])</f>
        <v>98</v>
      </c>
      <c r="G110">
        <f>IF(D110=0,"",C110/D110*100)</f>
        <v>62.5</v>
      </c>
      <c r="H110"/>
      <c r="I110"/>
    </row>
    <row r="111" spans="1:10">
      <c r="A111" t="s">
        <v>13</v>
      </c>
      <c r="C111" s="1">
        <f>SUM(F32:F37)</f>
        <v>61.666666666666671</v>
      </c>
      <c r="D111" s="1">
        <f>SUM($F$5*IF(ISNUMBER(F32),1,0),$F$6*IF(ISNUMBER(F33),1,0),$F$7*IF(ISNUMBER(F34),1,0),$F$8*IF(ISNUMBER(F35),1,0),$F$9*IF(ISNUMBER(F36),1,0),$F$10*IF(ISNUMBER(F37),1,0))</f>
        <v>88</v>
      </c>
      <c r="E111" s="1">
        <f>SUM(Table18[Total])</f>
        <v>98</v>
      </c>
      <c r="G111">
        <f t="shared" si="16"/>
        <v>70.075757575757578</v>
      </c>
      <c r="H111"/>
      <c r="I111"/>
    </row>
    <row r="112" spans="1:10">
      <c r="A112" t="s">
        <v>15</v>
      </c>
      <c r="C112" s="1">
        <f>SUM(F86:F91)</f>
        <v>28.333333333333332</v>
      </c>
      <c r="D112" s="1">
        <f>SUM($F$5*IF(ISNUMBER(F86),1,0),$F$6*IF(ISNUMBER(F87),1,0),$F$7*IF(ISNUMBER(F88),1,0),$F$8*IF(ISNUMBER(F89),1,0),$F$9*IF(ISNUMBER(F90),1,0),$F$10*IF(ISNUMBER(F91),1,0))</f>
        <v>88</v>
      </c>
      <c r="E112" s="1">
        <f>SUM(Table18[Total])</f>
        <v>98</v>
      </c>
      <c r="G112">
        <f t="shared" si="16"/>
        <v>32.196969696969695</v>
      </c>
      <c r="H112"/>
      <c r="I112"/>
    </row>
    <row r="113" spans="1:9">
      <c r="A113" t="s">
        <v>16</v>
      </c>
      <c r="C113" s="1">
        <f>SUM(F92:F97)</f>
        <v>11.999999999999998</v>
      </c>
      <c r="D113" s="1">
        <f>SUM($F$5*IF(ISNUMBER(F92),1,0),$F$6*IF(ISNUMBER(F93),1,0),$F$7*IF(ISNUMBER(F94),1,0),$F$8*IF(ISNUMBER(F95),1,0),$F$9*IF(ISNUMBER(F96),1,0),$F$10*IF(ISNUMBER(F97),1,0))</f>
        <v>88</v>
      </c>
      <c r="E113" s="1">
        <f>SUM(Table18[Total])</f>
        <v>98</v>
      </c>
      <c r="G113">
        <f t="shared" si="16"/>
        <v>13.636363636363635</v>
      </c>
      <c r="H113"/>
      <c r="I113"/>
    </row>
    <row r="114" spans="1:9">
      <c r="A114" t="s">
        <v>2</v>
      </c>
      <c r="C114" s="1">
        <f>SUM(F44:F49)</f>
        <v>0.66666666666666663</v>
      </c>
      <c r="D114" s="1">
        <f>SUM($F$5*IF(ISNUMBER(F44),1,0),$F$6*IF(ISNUMBER(F45),1,0),$F$7*IF(ISNUMBER(F46),1,0),$F$8*IF(ISNUMBER(F47),1,0),$F$9*IF(ISNUMBER(F48),1,0),$F$10*IF(ISNUMBER(F49),1,0))</f>
        <v>88</v>
      </c>
      <c r="E114" s="1">
        <f>SUM(Table18[Total])</f>
        <v>98</v>
      </c>
      <c r="G114">
        <f t="shared" si="16"/>
        <v>0.75757575757575746</v>
      </c>
      <c r="H114"/>
      <c r="I114"/>
    </row>
    <row r="115" spans="1:9">
      <c r="A115" t="s">
        <v>17</v>
      </c>
      <c r="C115" s="1">
        <f>SUM(F50:F55)</f>
        <v>7.6666666666666661</v>
      </c>
      <c r="D115" s="1">
        <f>SUM($F$5*IF(ISNUMBER(F50),1,0),$F$6*IF(ISNUMBER(F51),1,0),$F$7*IF(ISNUMBER(F52),1,0),$F$8*IF(ISNUMBER(F53),1,0),$F$9*IF(ISNUMBER(F54),1,0),$F$10*IF(ISNUMBER(F55),1,0))</f>
        <v>88</v>
      </c>
      <c r="E115" s="1">
        <f>SUM(Table18[Total])</f>
        <v>98</v>
      </c>
      <c r="G115">
        <f t="shared" si="16"/>
        <v>8.712121212121211</v>
      </c>
      <c r="H115"/>
      <c r="I115"/>
    </row>
    <row r="116" spans="1:9">
      <c r="A116" t="s">
        <v>18</v>
      </c>
      <c r="C116" s="1">
        <f>SUM(F14:F19)</f>
        <v>5.333333333333333</v>
      </c>
      <c r="D116" s="1">
        <f>SUM($F$5*IF(ISNUMBER(F14),1,0),$F$6*IF(ISNUMBER(F15),1,0),$F$7*IF(ISNUMBER(F16),1,0),$F$8*IF(ISNUMBER(F17),1,0),$F$9*IF(ISNUMBER(F18),1,0),$F$10*IF(ISNUMBER(F19),1,0))</f>
        <v>88</v>
      </c>
      <c r="E116" s="1">
        <f>SUM(Table18[Total])</f>
        <v>98</v>
      </c>
      <c r="G116">
        <f t="shared" si="16"/>
        <v>6.0606060606060597</v>
      </c>
      <c r="H116"/>
      <c r="I116"/>
    </row>
    <row r="117" spans="1:9">
      <c r="A117" t="s">
        <v>19</v>
      </c>
      <c r="C117" s="1">
        <f>SUM(F74:F79)</f>
        <v>0.66666666666666663</v>
      </c>
      <c r="D117" s="1">
        <f>SUM($F$5*IF(ISNUMBER(F74),1,0),$F$6*IF(ISNUMBER(F75),1,0),$F$7*IF(ISNUMBER(F76),1,0),$F$8*IF(ISNUMBER(F77),1,0),$F$9*IF(ISNUMBER(F78),1,0),$F$10*IF(ISNUMBER(F79),1,0))</f>
        <v>88</v>
      </c>
      <c r="E117" s="1">
        <f>SUM(Table18[Total])</f>
        <v>98</v>
      </c>
      <c r="G117">
        <f t="shared" si="16"/>
        <v>0.75757575757575746</v>
      </c>
      <c r="H117"/>
      <c r="I117"/>
    </row>
    <row r="118" spans="1:9">
      <c r="A118" t="s">
        <v>20</v>
      </c>
      <c r="C118" s="1">
        <f>SUM(F62:F67)</f>
        <v>29.333333333333332</v>
      </c>
      <c r="D118" s="1">
        <f>SUM($F$5*IF(ISNUMBER(F62),1,0),$F$6*IF(ISNUMBER(F63),1,0),$F$7*IF(ISNUMBER(F64),1,0),$F$8*IF(ISNUMBER(F65),1,0),$F$9*IF(ISNUMBER(F66),1,0),$F$10*IF(ISNUMBER(F67),1,0))</f>
        <v>88</v>
      </c>
      <c r="E118" s="1">
        <f>SUM(Table18[Total])</f>
        <v>98</v>
      </c>
      <c r="G118">
        <f t="shared" si="16"/>
        <v>33.333333333333329</v>
      </c>
      <c r="H118"/>
      <c r="I118"/>
    </row>
    <row r="119" spans="1:9">
      <c r="A119" t="s">
        <v>21</v>
      </c>
      <c r="C119" s="1">
        <f>SUM(F98:F103)</f>
        <v>64.333333333333329</v>
      </c>
      <c r="D119" s="1">
        <f>SUM($F$5*IF(ISNUMBER(F98),1,0),$F$6*IF(ISNUMBER(F99),1,0),$F$7*IF(ISNUMBER(F100),1,0),$F$8*IF(ISNUMBER(F101),1,0),$F$9*IF(ISNUMBER(F102),1,0),$F$10*IF(ISNUMBER(F103),1,0))</f>
        <v>88</v>
      </c>
      <c r="E119" s="1">
        <f>SUM(Table18[Total])</f>
        <v>98</v>
      </c>
      <c r="G119">
        <f t="shared" si="16"/>
        <v>73.106060606060595</v>
      </c>
      <c r="H119"/>
      <c r="I119"/>
    </row>
    <row r="120" spans="1:9">
      <c r="A120" t="s">
        <v>8</v>
      </c>
      <c r="C120" s="1">
        <f>SUM(F68:F73)</f>
        <v>11.333333333333334</v>
      </c>
      <c r="D120" s="1">
        <f>SUM($F$5*IF(ISNUMBER(F68),1,0),$F$6*IF(ISNUMBER(F69),1,0),$F$7*IF(ISNUMBER(F70),1,0),$F$8*IF(ISNUMBER(F71),1,0),$F$9*IF(ISNUMBER(F72),1,0),$F$10*IF(ISNUMBER(F73),1,0))</f>
        <v>59</v>
      </c>
      <c r="E120" s="1">
        <f>SUM(Table18[Total])</f>
        <v>98</v>
      </c>
      <c r="G120">
        <f t="shared" si="16"/>
        <v>19.209039548022599</v>
      </c>
      <c r="H120"/>
      <c r="I120"/>
    </row>
  </sheetData>
  <mergeCells count="3">
    <mergeCell ref="A1:J1"/>
    <mergeCell ref="A2:J2"/>
    <mergeCell ref="A4:A7"/>
  </mergeCells>
  <conditionalFormatting sqref="I1:I4">
    <cfRule type="cellIs" dxfId="84" priority="4" operator="equal">
      <formula>"No"</formula>
    </cfRule>
    <cfRule type="cellIs" dxfId="83" priority="5" operator="equal">
      <formula>"Yes"</formula>
    </cfRule>
  </conditionalFormatting>
  <conditionalFormatting sqref="I1:I4 I121:I1048576">
    <cfRule type="cellIs" dxfId="82" priority="2" operator="equal">
      <formula>"No"</formula>
    </cfRule>
    <cfRule type="cellIs" dxfId="81" priority="3" operator="equal">
      <formula>"Yes"</formula>
    </cfRule>
  </conditionalFormatting>
  <pageMargins left="0.7" right="0.7" top="0.75" bottom="0.75" header="0.3" footer="0.3"/>
  <pageSetup scale="62" fitToHeight="2" orientation="portrait" r:id="rId1"/>
  <tableParts count="3">
    <tablePart r:id="rId2"/>
    <tablePart r:id="rId3"/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4"/>
  <sheetViews>
    <sheetView workbookViewId="0">
      <selection activeCell="A3" sqref="A3"/>
    </sheetView>
  </sheetViews>
  <sheetFormatPr defaultRowHeight="15"/>
  <cols>
    <col min="1" max="1" width="10" bestFit="1" customWidth="1"/>
    <col min="2" max="2" width="16.85546875" bestFit="1" customWidth="1"/>
    <col min="3" max="3" width="11.140625" bestFit="1" customWidth="1"/>
    <col min="4" max="4" width="21.85546875" bestFit="1" customWidth="1"/>
    <col min="5" max="5" width="12.42578125" customWidth="1"/>
    <col min="6" max="6" width="11.140625" bestFit="1" customWidth="1"/>
    <col min="7" max="7" width="24.85546875" bestFit="1" customWidth="1"/>
  </cols>
  <sheetData>
    <row r="1" spans="1:7" ht="21">
      <c r="A1" s="20" t="s">
        <v>0</v>
      </c>
      <c r="B1" s="20"/>
      <c r="C1" s="20"/>
      <c r="D1" s="20"/>
      <c r="E1" s="20"/>
      <c r="F1" s="20"/>
      <c r="G1" s="20"/>
    </row>
    <row r="2" spans="1:7" ht="21">
      <c r="A2" s="20" t="s">
        <v>70</v>
      </c>
      <c r="B2" s="20"/>
      <c r="C2" s="20"/>
      <c r="D2" s="20"/>
      <c r="E2" s="20"/>
      <c r="F2" s="20"/>
      <c r="G2" s="20"/>
    </row>
    <row r="4" spans="1:7">
      <c r="A4" t="s">
        <v>9</v>
      </c>
      <c r="B4" t="s">
        <v>26</v>
      </c>
      <c r="C4" t="s">
        <v>25</v>
      </c>
      <c r="D4" t="s">
        <v>29</v>
      </c>
      <c r="F4" t="s">
        <v>9</v>
      </c>
      <c r="G4" t="s">
        <v>27</v>
      </c>
    </row>
    <row r="5" spans="1:7">
      <c r="A5" t="s">
        <v>43</v>
      </c>
      <c r="B5">
        <v>248</v>
      </c>
      <c r="C5">
        <v>2</v>
      </c>
      <c r="D5">
        <f>B5*C5</f>
        <v>496</v>
      </c>
      <c r="F5" t="s">
        <v>43</v>
      </c>
      <c r="G5" s="3">
        <f>SUM(D5:D13)/SUM(C5:C13)</f>
        <v>110.94736842105263</v>
      </c>
    </row>
    <row r="6" spans="1:7">
      <c r="A6" t="s">
        <v>43</v>
      </c>
      <c r="B6">
        <v>119</v>
      </c>
      <c r="C6">
        <v>2</v>
      </c>
      <c r="D6">
        <f t="shared" ref="D6:D22" si="0">B6*C6</f>
        <v>238</v>
      </c>
      <c r="F6" t="s">
        <v>44</v>
      </c>
      <c r="G6" s="3">
        <f>SUM(D14:D19)/SUM(C14:C19)</f>
        <v>46.666666666666664</v>
      </c>
    </row>
    <row r="7" spans="1:7">
      <c r="A7" t="s">
        <v>43</v>
      </c>
      <c r="B7">
        <v>137</v>
      </c>
      <c r="C7">
        <v>2</v>
      </c>
      <c r="D7">
        <f t="shared" si="0"/>
        <v>274</v>
      </c>
      <c r="F7" t="s">
        <v>45</v>
      </c>
      <c r="G7" s="3">
        <f>SUM(D20:D26)/SUM(C20:C26)</f>
        <v>51.3125</v>
      </c>
    </row>
    <row r="8" spans="1:7">
      <c r="A8" t="s">
        <v>43</v>
      </c>
      <c r="B8">
        <v>82</v>
      </c>
      <c r="C8">
        <v>2</v>
      </c>
      <c r="D8">
        <f t="shared" si="0"/>
        <v>164</v>
      </c>
      <c r="F8" t="s">
        <v>46</v>
      </c>
      <c r="G8" s="3">
        <f>SUM(D27:D33)/SUM(C27:C33)</f>
        <v>43.421052631578945</v>
      </c>
    </row>
    <row r="9" spans="1:7">
      <c r="A9" t="s">
        <v>43</v>
      </c>
      <c r="B9">
        <v>50</v>
      </c>
      <c r="C9">
        <v>2</v>
      </c>
      <c r="D9">
        <f t="shared" si="0"/>
        <v>100</v>
      </c>
      <c r="G9" s="3"/>
    </row>
    <row r="10" spans="1:7">
      <c r="A10" t="s">
        <v>43</v>
      </c>
      <c r="B10">
        <v>10</v>
      </c>
      <c r="C10">
        <v>2</v>
      </c>
      <c r="D10">
        <f t="shared" si="0"/>
        <v>20</v>
      </c>
      <c r="F10" s="6"/>
      <c r="G10" s="7"/>
    </row>
    <row r="11" spans="1:7">
      <c r="A11" t="s">
        <v>43</v>
      </c>
      <c r="B11">
        <v>78</v>
      </c>
      <c r="C11">
        <v>1</v>
      </c>
      <c r="D11">
        <f t="shared" si="0"/>
        <v>78</v>
      </c>
    </row>
    <row r="12" spans="1:7">
      <c r="A12" t="s">
        <v>43</v>
      </c>
      <c r="B12">
        <v>81</v>
      </c>
      <c r="C12">
        <v>2</v>
      </c>
      <c r="D12">
        <f t="shared" si="0"/>
        <v>162</v>
      </c>
      <c r="F12" t="s">
        <v>38</v>
      </c>
      <c r="G12" s="3" t="s">
        <v>42</v>
      </c>
    </row>
    <row r="13" spans="1:7">
      <c r="A13" t="s">
        <v>43</v>
      </c>
      <c r="B13">
        <v>144</v>
      </c>
      <c r="C13">
        <v>4</v>
      </c>
      <c r="D13">
        <f t="shared" si="0"/>
        <v>576</v>
      </c>
      <c r="F13" t="s">
        <v>7</v>
      </c>
      <c r="G13" s="3">
        <f>SUM(Table411[Total Time (seconds)])/SUM(Table411[Students])</f>
        <v>68.977777777777774</v>
      </c>
    </row>
    <row r="14" spans="1:7">
      <c r="A14" t="s">
        <v>44</v>
      </c>
      <c r="B14">
        <v>64</v>
      </c>
      <c r="C14">
        <v>2</v>
      </c>
      <c r="D14">
        <f t="shared" si="0"/>
        <v>128</v>
      </c>
    </row>
    <row r="15" spans="1:7">
      <c r="A15" t="s">
        <v>44</v>
      </c>
      <c r="B15">
        <v>60</v>
      </c>
      <c r="C15">
        <v>2</v>
      </c>
      <c r="D15">
        <f t="shared" si="0"/>
        <v>120</v>
      </c>
      <c r="F15" t="s">
        <v>53</v>
      </c>
      <c r="G15">
        <f>STDEV(Table411[Time (seconds)],B5:B10,B12:B43,B13,B23,B24,B27,B29,B30,B33,B37,B39,B40,B41,B13,B27)</f>
        <v>60.016098547755355</v>
      </c>
    </row>
    <row r="16" spans="1:7">
      <c r="A16" t="s">
        <v>44</v>
      </c>
      <c r="B16">
        <v>25</v>
      </c>
      <c r="C16">
        <v>2</v>
      </c>
      <c r="D16">
        <f t="shared" si="0"/>
        <v>50</v>
      </c>
    </row>
    <row r="17" spans="1:7">
      <c r="A17" t="s">
        <v>44</v>
      </c>
      <c r="B17">
        <v>33</v>
      </c>
      <c r="C17">
        <v>2</v>
      </c>
      <c r="D17">
        <f t="shared" si="0"/>
        <v>66</v>
      </c>
      <c r="F17" t="s">
        <v>54</v>
      </c>
      <c r="G17">
        <v>12.57</v>
      </c>
    </row>
    <row r="18" spans="1:7">
      <c r="A18" t="s">
        <v>44</v>
      </c>
      <c r="B18">
        <v>63</v>
      </c>
      <c r="C18">
        <v>2</v>
      </c>
      <c r="D18">
        <f t="shared" si="0"/>
        <v>126</v>
      </c>
    </row>
    <row r="19" spans="1:7">
      <c r="A19" t="s">
        <v>44</v>
      </c>
      <c r="B19">
        <v>35</v>
      </c>
      <c r="C19">
        <v>2</v>
      </c>
      <c r="D19">
        <f t="shared" si="0"/>
        <v>70</v>
      </c>
      <c r="F19" s="22" t="s">
        <v>65</v>
      </c>
      <c r="G19" s="22"/>
    </row>
    <row r="20" spans="1:7">
      <c r="A20" t="s">
        <v>45</v>
      </c>
      <c r="B20">
        <v>28</v>
      </c>
      <c r="C20">
        <v>2</v>
      </c>
      <c r="D20">
        <f t="shared" si="0"/>
        <v>56</v>
      </c>
      <c r="F20" s="22"/>
      <c r="G20" s="22"/>
    </row>
    <row r="21" spans="1:7">
      <c r="A21" t="s">
        <v>45</v>
      </c>
      <c r="B21">
        <v>19</v>
      </c>
      <c r="C21">
        <v>2</v>
      </c>
      <c r="D21">
        <f t="shared" si="0"/>
        <v>38</v>
      </c>
      <c r="F21" s="22"/>
      <c r="G21" s="22"/>
    </row>
    <row r="22" spans="1:7">
      <c r="A22" t="s">
        <v>45</v>
      </c>
      <c r="B22">
        <v>14</v>
      </c>
      <c r="C22">
        <v>2</v>
      </c>
      <c r="D22">
        <f t="shared" si="0"/>
        <v>28</v>
      </c>
      <c r="F22" s="22"/>
      <c r="G22" s="22"/>
    </row>
    <row r="23" spans="1:7">
      <c r="A23" s="6" t="s">
        <v>45</v>
      </c>
      <c r="B23" s="6">
        <v>65</v>
      </c>
      <c r="C23" s="6">
        <v>3</v>
      </c>
      <c r="D23" s="6">
        <f t="shared" ref="D23:D43" si="1">B23*C23</f>
        <v>195</v>
      </c>
    </row>
    <row r="24" spans="1:7">
      <c r="A24" s="6" t="s">
        <v>45</v>
      </c>
      <c r="B24" s="6">
        <v>120</v>
      </c>
      <c r="C24" s="6">
        <v>3</v>
      </c>
      <c r="D24" s="6">
        <f t="shared" si="1"/>
        <v>360</v>
      </c>
    </row>
    <row r="25" spans="1:7">
      <c r="A25" s="6" t="s">
        <v>45</v>
      </c>
      <c r="B25" s="6">
        <v>57</v>
      </c>
      <c r="C25" s="6">
        <v>2</v>
      </c>
      <c r="D25" s="6">
        <f t="shared" si="1"/>
        <v>114</v>
      </c>
    </row>
    <row r="26" spans="1:7">
      <c r="A26" s="6" t="s">
        <v>45</v>
      </c>
      <c r="B26" s="6">
        <v>15</v>
      </c>
      <c r="C26" s="6">
        <v>2</v>
      </c>
      <c r="D26" s="6">
        <f t="shared" si="1"/>
        <v>30</v>
      </c>
    </row>
    <row r="27" spans="1:7">
      <c r="A27" s="6" t="s">
        <v>46</v>
      </c>
      <c r="B27" s="6">
        <v>12</v>
      </c>
      <c r="C27" s="6">
        <v>4</v>
      </c>
      <c r="D27" s="6">
        <f t="shared" si="1"/>
        <v>48</v>
      </c>
    </row>
    <row r="28" spans="1:7">
      <c r="A28" s="6" t="s">
        <v>46</v>
      </c>
      <c r="B28" s="6">
        <v>143</v>
      </c>
      <c r="C28" s="6">
        <v>2</v>
      </c>
      <c r="D28" s="6">
        <f t="shared" si="1"/>
        <v>286</v>
      </c>
    </row>
    <row r="29" spans="1:7">
      <c r="A29" s="6" t="s">
        <v>46</v>
      </c>
      <c r="B29" s="6">
        <v>21</v>
      </c>
      <c r="C29" s="6">
        <v>3</v>
      </c>
      <c r="D29" s="6">
        <f t="shared" si="1"/>
        <v>63</v>
      </c>
    </row>
    <row r="30" spans="1:7">
      <c r="A30" s="6" t="s">
        <v>46</v>
      </c>
      <c r="B30" s="6">
        <v>66</v>
      </c>
      <c r="C30" s="6">
        <v>3</v>
      </c>
      <c r="D30" s="6">
        <f t="shared" si="1"/>
        <v>198</v>
      </c>
    </row>
    <row r="31" spans="1:7">
      <c r="A31" s="6" t="s">
        <v>46</v>
      </c>
      <c r="B31" s="6">
        <v>43</v>
      </c>
      <c r="C31" s="6">
        <v>2</v>
      </c>
      <c r="D31" s="6">
        <f t="shared" si="1"/>
        <v>86</v>
      </c>
    </row>
    <row r="32" spans="1:7">
      <c r="A32" s="6" t="s">
        <v>46</v>
      </c>
      <c r="B32" s="6">
        <v>51</v>
      </c>
      <c r="C32" s="6">
        <v>2</v>
      </c>
      <c r="D32" s="6">
        <f t="shared" si="1"/>
        <v>102</v>
      </c>
    </row>
    <row r="33" spans="1:4">
      <c r="A33" s="6" t="s">
        <v>46</v>
      </c>
      <c r="B33" s="6">
        <v>14</v>
      </c>
      <c r="C33" s="6">
        <v>3</v>
      </c>
      <c r="D33" s="6">
        <f t="shared" si="1"/>
        <v>42</v>
      </c>
    </row>
    <row r="34" spans="1:4">
      <c r="A34" s="6" t="s">
        <v>47</v>
      </c>
      <c r="B34" s="6">
        <v>39</v>
      </c>
      <c r="C34" s="6">
        <v>2</v>
      </c>
      <c r="D34" s="6">
        <f t="shared" si="1"/>
        <v>78</v>
      </c>
    </row>
    <row r="35" spans="1:4">
      <c r="A35" s="6" t="s">
        <v>47</v>
      </c>
      <c r="B35" s="6">
        <v>36</v>
      </c>
      <c r="C35" s="6">
        <v>2</v>
      </c>
      <c r="D35" s="6">
        <f t="shared" si="1"/>
        <v>72</v>
      </c>
    </row>
    <row r="36" spans="1:4">
      <c r="A36" s="6" t="s">
        <v>47</v>
      </c>
      <c r="B36" s="6">
        <v>29</v>
      </c>
      <c r="C36" s="6">
        <v>2</v>
      </c>
      <c r="D36" s="6">
        <f t="shared" si="1"/>
        <v>58</v>
      </c>
    </row>
    <row r="37" spans="1:4">
      <c r="A37" s="6" t="s">
        <v>47</v>
      </c>
      <c r="B37" s="6">
        <v>233</v>
      </c>
      <c r="C37" s="6">
        <v>3</v>
      </c>
      <c r="D37" s="6">
        <f t="shared" si="1"/>
        <v>699</v>
      </c>
    </row>
    <row r="38" spans="1:4">
      <c r="A38" s="6" t="s">
        <v>47</v>
      </c>
      <c r="B38" s="6">
        <v>16</v>
      </c>
      <c r="C38" s="6">
        <v>2</v>
      </c>
      <c r="D38" s="6">
        <f t="shared" si="1"/>
        <v>32</v>
      </c>
    </row>
    <row r="39" spans="1:4">
      <c r="A39" s="6" t="s">
        <v>48</v>
      </c>
      <c r="B39" s="6">
        <v>30</v>
      </c>
      <c r="C39" s="6">
        <v>3</v>
      </c>
      <c r="D39" s="6">
        <f t="shared" si="1"/>
        <v>90</v>
      </c>
    </row>
    <row r="40" spans="1:4">
      <c r="A40" s="6" t="s">
        <v>48</v>
      </c>
      <c r="B40" s="6">
        <v>37</v>
      </c>
      <c r="C40" s="6">
        <v>3</v>
      </c>
      <c r="D40" s="6">
        <f t="shared" si="1"/>
        <v>111</v>
      </c>
    </row>
    <row r="41" spans="1:4">
      <c r="A41" s="6" t="s">
        <v>48</v>
      </c>
      <c r="B41" s="6">
        <v>166</v>
      </c>
      <c r="C41" s="6">
        <v>3</v>
      </c>
      <c r="D41" s="6">
        <f t="shared" si="1"/>
        <v>498</v>
      </c>
    </row>
    <row r="42" spans="1:4">
      <c r="A42" s="6" t="s">
        <v>48</v>
      </c>
      <c r="B42" s="6">
        <v>89</v>
      </c>
      <c r="C42" s="6">
        <v>2</v>
      </c>
      <c r="D42" s="6">
        <f t="shared" si="1"/>
        <v>178</v>
      </c>
    </row>
    <row r="43" spans="1:4">
      <c r="A43" s="6" t="s">
        <v>48</v>
      </c>
      <c r="B43" s="6">
        <v>39</v>
      </c>
      <c r="C43" s="6">
        <v>2</v>
      </c>
      <c r="D43" s="6">
        <f t="shared" si="1"/>
        <v>78</v>
      </c>
    </row>
    <row r="44" spans="1:4">
      <c r="A44" s="6"/>
      <c r="B44" s="6"/>
      <c r="C44" s="6">
        <f>SUM([Students])</f>
        <v>90</v>
      </c>
      <c r="D44" s="6"/>
    </row>
  </sheetData>
  <mergeCells count="3">
    <mergeCell ref="A1:G1"/>
    <mergeCell ref="A2:G2"/>
    <mergeCell ref="F19:G22"/>
  </mergeCells>
  <pageMargins left="0.7" right="0.7" top="0.75" bottom="0.75" header="0.3" footer="0.3"/>
  <pageSetup scale="83" fitToHeight="2" orientation="portrait" r:id="rId1"/>
  <tableParts count="3">
    <tablePart r:id="rId2"/>
    <tablePart r:id="rId3"/>
    <tablePart r:id="rId4"/>
  </tablePart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tabSelected="1" workbookViewId="0">
      <selection activeCell="C38" sqref="C38"/>
    </sheetView>
  </sheetViews>
  <sheetFormatPr defaultRowHeight="15"/>
  <cols>
    <col min="1" max="1" width="31" bestFit="1" customWidth="1"/>
    <col min="2" max="2" width="14.140625" bestFit="1" customWidth="1"/>
    <col min="3" max="3" width="13.28515625" bestFit="1" customWidth="1"/>
    <col min="4" max="4" width="15.5703125" bestFit="1" customWidth="1"/>
    <col min="5" max="5" width="17" bestFit="1" customWidth="1"/>
    <col min="6" max="6" width="14.28515625" bestFit="1" customWidth="1"/>
    <col min="7" max="7" width="16.5703125" bestFit="1" customWidth="1"/>
    <col min="8" max="8" width="10" bestFit="1" customWidth="1"/>
  </cols>
  <sheetData>
    <row r="1" spans="1:5">
      <c r="A1" t="s">
        <v>71</v>
      </c>
      <c r="B1" t="s">
        <v>49</v>
      </c>
      <c r="C1" t="s">
        <v>50</v>
      </c>
      <c r="D1" t="s">
        <v>52</v>
      </c>
      <c r="E1" t="s">
        <v>55</v>
      </c>
    </row>
    <row r="2" spans="1:5">
      <c r="A2" t="s">
        <v>1</v>
      </c>
      <c r="B2" s="9">
        <v>7.0175438596491224</v>
      </c>
      <c r="C2" s="9">
        <v>0</v>
      </c>
      <c r="D2" s="9">
        <f>ABS(C2-B2)/((C2+Table13[[#This Row],[Old]])/2)*100</f>
        <v>200</v>
      </c>
      <c r="E2" s="9">
        <f>Table13[[#This Row],[New]]-Table13[[#This Row],[Old]]</f>
        <v>-7.0175438596491224</v>
      </c>
    </row>
    <row r="3" spans="1:5">
      <c r="A3" t="s">
        <v>10</v>
      </c>
      <c r="B3" s="9">
        <v>79.523809523809533</v>
      </c>
      <c r="C3" s="9">
        <v>71.590909090909093</v>
      </c>
      <c r="D3" s="9">
        <f>ABS(C3-B3)/((C3+Table13[[#This Row],[Old]])/2)*100</f>
        <v>10.49917639475758</v>
      </c>
      <c r="E3" s="9">
        <f>Table13[[#This Row],[New]]-Table13[[#This Row],[Old]]</f>
        <v>-7.9329004329004391</v>
      </c>
    </row>
    <row r="4" spans="1:5">
      <c r="A4" t="s">
        <v>11</v>
      </c>
      <c r="B4" s="9">
        <v>90.370370370370381</v>
      </c>
      <c r="C4" s="9" t="s">
        <v>51</v>
      </c>
      <c r="D4" s="9"/>
      <c r="E4" s="9"/>
    </row>
    <row r="5" spans="1:5">
      <c r="A5" t="s">
        <v>14</v>
      </c>
      <c r="B5" s="9">
        <v>62.5</v>
      </c>
      <c r="C5" s="9" t="s">
        <v>51</v>
      </c>
      <c r="D5" s="9"/>
      <c r="E5" s="9"/>
    </row>
    <row r="6" spans="1:5">
      <c r="A6" t="s">
        <v>12</v>
      </c>
      <c r="B6" s="9" t="s">
        <v>51</v>
      </c>
      <c r="C6" s="9">
        <v>62.5</v>
      </c>
      <c r="D6" s="9"/>
      <c r="E6" s="9"/>
    </row>
    <row r="7" spans="1:5">
      <c r="A7" t="s">
        <v>13</v>
      </c>
      <c r="B7" s="9" t="s">
        <v>51</v>
      </c>
      <c r="C7" s="9">
        <v>70.075757575757578</v>
      </c>
      <c r="D7" s="9"/>
      <c r="E7" s="9"/>
    </row>
    <row r="8" spans="1:5">
      <c r="A8" t="s">
        <v>15</v>
      </c>
      <c r="B8" s="9">
        <v>33.333333333333329</v>
      </c>
      <c r="C8" s="9">
        <v>32.196969696969695</v>
      </c>
      <c r="D8" s="9">
        <f>ABS(C8-B8)/((C8+Table13[[#This Row],[Old]])/2)*100</f>
        <v>3.468208092485539</v>
      </c>
      <c r="E8" s="9">
        <f>Table13[[#This Row],[New]]-Table13[[#This Row],[Old]]</f>
        <v>-1.1363636363636331</v>
      </c>
    </row>
    <row r="9" spans="1:5">
      <c r="A9" t="s">
        <v>16</v>
      </c>
      <c r="B9" s="9">
        <v>9.5238095238095255</v>
      </c>
      <c r="C9" s="9">
        <v>13.636363636363635</v>
      </c>
      <c r="D9" s="9">
        <f>ABS(C9-B9)/((C9+Table13[[#This Row],[Old]])/2)*100</f>
        <v>35.51401869158876</v>
      </c>
      <c r="E9" s="9">
        <f>Table13[[#This Row],[New]]-Table13[[#This Row],[Old]]</f>
        <v>4.1125541125541094</v>
      </c>
    </row>
    <row r="10" spans="1:5">
      <c r="A10" t="s">
        <v>2</v>
      </c>
      <c r="B10" s="9">
        <v>0</v>
      </c>
      <c r="C10" s="9">
        <v>0.75757575757575746</v>
      </c>
      <c r="D10" s="9">
        <f>ABS(C10-B10)/((C10+Table13[[#This Row],[Old]])/2)*100</f>
        <v>200</v>
      </c>
      <c r="E10" s="9">
        <f>Table13[[#This Row],[New]]-Table13[[#This Row],[Old]]</f>
        <v>0.75757575757575746</v>
      </c>
    </row>
    <row r="11" spans="1:5">
      <c r="A11" t="s">
        <v>17</v>
      </c>
      <c r="B11" s="9">
        <v>2.8571428571428572</v>
      </c>
      <c r="C11" s="9">
        <v>8.712121212121211</v>
      </c>
      <c r="D11" s="9">
        <f>ABS(C11-B11)/((C11+Table13[[#This Row],[Old]])/2)*100</f>
        <v>101.21608980355469</v>
      </c>
      <c r="E11" s="9">
        <f>Table13[[#This Row],[New]]-Table13[[#This Row],[Old]]</f>
        <v>5.8549783549783534</v>
      </c>
    </row>
    <row r="12" spans="1:5">
      <c r="A12" t="s">
        <v>18</v>
      </c>
      <c r="B12" s="9">
        <v>6.666666666666667</v>
      </c>
      <c r="C12" s="9">
        <v>6.0606060606060597</v>
      </c>
      <c r="D12" s="9">
        <f>ABS(C12-B12)/((C12+Table13[[#This Row],[Old]])/2)*100</f>
        <v>9.5238095238095433</v>
      </c>
      <c r="E12" s="9">
        <f>Table13[[#This Row],[New]]-Table13[[#This Row],[Old]]</f>
        <v>-0.6060606060606073</v>
      </c>
    </row>
    <row r="13" spans="1:5">
      <c r="A13" t="s">
        <v>19</v>
      </c>
      <c r="B13" s="9">
        <v>0</v>
      </c>
      <c r="C13" s="9">
        <v>0.75757575757575746</v>
      </c>
      <c r="D13" s="9">
        <f>ABS(C13-B13)/((C13+Table13[[#This Row],[Old]])/2)*100</f>
        <v>200</v>
      </c>
      <c r="E13" s="9">
        <f>Table13[[#This Row],[New]]-Table13[[#This Row],[Old]]</f>
        <v>0.75757575757575746</v>
      </c>
    </row>
    <row r="14" spans="1:5">
      <c r="A14" t="s">
        <v>20</v>
      </c>
      <c r="B14" s="9">
        <v>25.287356321839077</v>
      </c>
      <c r="C14" s="9">
        <v>33.333333333333329</v>
      </c>
      <c r="D14" s="9">
        <f>ABS(C14-B14)/((C14+Table13[[#This Row],[Old]])/2)*100</f>
        <v>27.450980392156861</v>
      </c>
      <c r="E14" s="9">
        <f>Table13[[#This Row],[New]]-Table13[[#This Row],[Old]]</f>
        <v>8.0459770114942515</v>
      </c>
    </row>
    <row r="15" spans="1:5">
      <c r="A15" t="s">
        <v>21</v>
      </c>
      <c r="B15" s="9">
        <v>87.777777777777771</v>
      </c>
      <c r="C15" s="9">
        <v>73.106060606060595</v>
      </c>
      <c r="D15" s="9">
        <f>ABS(C15-B15)/((C15+Table13[[#This Row],[Old]])/2)*100</f>
        <v>18.238894992936753</v>
      </c>
      <c r="E15" s="9">
        <f>Table13[[#This Row],[New]]-Table13[[#This Row],[Old]]</f>
        <v>-14.671717171717177</v>
      </c>
    </row>
    <row r="16" spans="1:5">
      <c r="A16" t="s">
        <v>8</v>
      </c>
      <c r="B16" s="9">
        <v>0</v>
      </c>
      <c r="C16" s="9">
        <v>19.209039548022599</v>
      </c>
      <c r="D16" s="9">
        <f>ABS(C16-B16)/((C16+Table13[[#This Row],[Old]])/2)*100</f>
        <v>200</v>
      </c>
      <c r="E16" s="9">
        <f>Table13[[#This Row],[New]]-Table13[[#This Row],[Old]]</f>
        <v>19.209039548022599</v>
      </c>
    </row>
    <row r="18" spans="1:8">
      <c r="A18" t="s">
        <v>71</v>
      </c>
      <c r="B18" t="s">
        <v>57</v>
      </c>
      <c r="C18" t="s">
        <v>58</v>
      </c>
      <c r="D18" t="s">
        <v>59</v>
      </c>
      <c r="E18" t="s">
        <v>60</v>
      </c>
      <c r="F18" t="s">
        <v>61</v>
      </c>
      <c r="G18" t="s">
        <v>62</v>
      </c>
      <c r="H18" t="s">
        <v>56</v>
      </c>
    </row>
    <row r="19" spans="1:8">
      <c r="A19" t="s">
        <v>1</v>
      </c>
      <c r="B19">
        <v>1.3333333333333333</v>
      </c>
      <c r="C19" s="8">
        <f>ROUND(Table14[[#This Row],[Old Average]],0)</f>
        <v>1</v>
      </c>
      <c r="D19" s="3">
        <v>19</v>
      </c>
      <c r="E19">
        <v>0</v>
      </c>
      <c r="F19" s="8">
        <f>ROUND(Table14[[#This Row],[New Average]],0)</f>
        <v>0</v>
      </c>
      <c r="G19" s="3">
        <v>29</v>
      </c>
      <c r="H19" s="3">
        <v>0.21184251900000001</v>
      </c>
    </row>
    <row r="20" spans="1:8">
      <c r="A20" t="s">
        <v>10</v>
      </c>
      <c r="B20">
        <v>27.833333333333336</v>
      </c>
      <c r="C20" s="8">
        <f>ROUND(Table14[[#This Row],[Old Average]],0)</f>
        <v>28</v>
      </c>
      <c r="D20" s="3">
        <v>35</v>
      </c>
      <c r="E20">
        <v>63</v>
      </c>
      <c r="F20" s="8">
        <f>ROUND(Table14[[#This Row],[New Average]],0)</f>
        <v>63</v>
      </c>
      <c r="G20" s="3">
        <v>88</v>
      </c>
      <c r="H20" s="3">
        <v>0.33748900929999998</v>
      </c>
    </row>
    <row r="21" spans="1:8">
      <c r="A21" t="s">
        <v>11</v>
      </c>
      <c r="B21">
        <v>40.666666666666671</v>
      </c>
      <c r="C21" s="8">
        <f>ROUND(Table14[[#This Row],[Old Average]],0)</f>
        <v>41</v>
      </c>
      <c r="D21" s="3">
        <v>45</v>
      </c>
      <c r="E21">
        <v>0</v>
      </c>
      <c r="F21" s="8">
        <f>ROUND(Table14[[#This Row],[New Average]],0)</f>
        <v>0</v>
      </c>
      <c r="G21" s="3">
        <v>0</v>
      </c>
      <c r="H21" s="3"/>
    </row>
    <row r="22" spans="1:8">
      <c r="A22" t="s">
        <v>14</v>
      </c>
      <c r="B22">
        <v>10</v>
      </c>
      <c r="C22" s="8">
        <f>ROUND(Table14[[#This Row],[Old Average]],0)</f>
        <v>10</v>
      </c>
      <c r="D22" s="3">
        <v>16</v>
      </c>
      <c r="E22">
        <v>0</v>
      </c>
      <c r="F22" s="8">
        <f>ROUND(Table14[[#This Row],[New Average]],0)</f>
        <v>0</v>
      </c>
      <c r="G22" s="3">
        <v>0</v>
      </c>
      <c r="H22" s="3"/>
    </row>
    <row r="23" spans="1:8">
      <c r="A23" t="s">
        <v>12</v>
      </c>
      <c r="B23">
        <v>0</v>
      </c>
      <c r="C23" s="8">
        <f>ROUND(Table14[[#This Row],[Old Average]],0)</f>
        <v>0</v>
      </c>
      <c r="D23" s="3">
        <v>0</v>
      </c>
      <c r="E23">
        <v>55</v>
      </c>
      <c r="F23" s="8">
        <f>ROUND(Table14[[#This Row],[New Average]],0)</f>
        <v>55</v>
      </c>
      <c r="G23" s="3">
        <v>88</v>
      </c>
      <c r="H23" s="3"/>
    </row>
    <row r="24" spans="1:8">
      <c r="A24" t="s">
        <v>13</v>
      </c>
      <c r="B24">
        <v>0</v>
      </c>
      <c r="C24" s="8">
        <f>ROUND(Table14[[#This Row],[Old Average]],0)</f>
        <v>0</v>
      </c>
      <c r="D24" s="3">
        <v>0</v>
      </c>
      <c r="E24">
        <v>61.666666666666671</v>
      </c>
      <c r="F24" s="8">
        <f>ROUND(Table14[[#This Row],[New Average]],0)</f>
        <v>62</v>
      </c>
      <c r="G24" s="3">
        <v>88</v>
      </c>
      <c r="H24" s="3"/>
    </row>
    <row r="25" spans="1:8">
      <c r="A25" t="s">
        <v>15</v>
      </c>
      <c r="B25">
        <v>11.666666666666666</v>
      </c>
      <c r="C25" s="8">
        <f>ROUND(Table14[[#This Row],[Old Average]],0)</f>
        <v>12</v>
      </c>
      <c r="D25" s="3">
        <v>35</v>
      </c>
      <c r="E25">
        <v>28.333333333333332</v>
      </c>
      <c r="F25" s="8">
        <f>ROUND(Table14[[#This Row],[New Average]],0)</f>
        <v>28</v>
      </c>
      <c r="G25" s="3">
        <v>88</v>
      </c>
      <c r="H25" s="3">
        <v>0.79209933730000004</v>
      </c>
    </row>
    <row r="26" spans="1:8">
      <c r="A26" t="s">
        <v>16</v>
      </c>
      <c r="B26">
        <v>3.3333333333333335</v>
      </c>
      <c r="C26" s="8">
        <f>ROUND(Table14[[#This Row],[Old Average]],0)</f>
        <v>3</v>
      </c>
      <c r="D26" s="3">
        <v>35</v>
      </c>
      <c r="E26">
        <v>11.999999999999998</v>
      </c>
      <c r="F26" s="8">
        <f>ROUND(Table14[[#This Row],[New Average]],0)</f>
        <v>12</v>
      </c>
      <c r="G26" s="3">
        <v>88</v>
      </c>
      <c r="H26" s="3">
        <v>0.43861092260000001</v>
      </c>
    </row>
    <row r="27" spans="1:8">
      <c r="A27" t="s">
        <v>2</v>
      </c>
      <c r="B27">
        <v>0</v>
      </c>
      <c r="C27" s="8">
        <f>ROUND(Table14[[#This Row],[Old Average]],0)</f>
        <v>0</v>
      </c>
      <c r="D27" s="3">
        <v>35</v>
      </c>
      <c r="E27">
        <v>0.66666666666666663</v>
      </c>
      <c r="F27" s="8">
        <f>ROUND(Table14[[#This Row],[New Average]],0)</f>
        <v>1</v>
      </c>
      <c r="G27" s="3">
        <v>88</v>
      </c>
      <c r="H27" s="3">
        <v>0.52657967039999998</v>
      </c>
    </row>
    <row r="28" spans="1:8">
      <c r="A28" t="s">
        <v>17</v>
      </c>
      <c r="B28">
        <v>1</v>
      </c>
      <c r="C28" s="8">
        <f>ROUND(Table14[[#This Row],[Old Average]],0)</f>
        <v>1</v>
      </c>
      <c r="D28" s="3">
        <v>35</v>
      </c>
      <c r="E28">
        <v>7.6666666666666661</v>
      </c>
      <c r="F28" s="8">
        <f>ROUND(Table14[[#This Row],[New Average]],0)</f>
        <v>8</v>
      </c>
      <c r="G28" s="3">
        <v>88</v>
      </c>
      <c r="H28" s="3">
        <v>0.23097306079999999</v>
      </c>
    </row>
    <row r="29" spans="1:8">
      <c r="A29" t="s">
        <v>18</v>
      </c>
      <c r="B29">
        <v>2.3333333333333335</v>
      </c>
      <c r="C29" s="8">
        <f>ROUND(Table14[[#This Row],[Old Average]],0)</f>
        <v>2</v>
      </c>
      <c r="D29" s="3">
        <v>35</v>
      </c>
      <c r="E29">
        <v>5.333333333333333</v>
      </c>
      <c r="F29" s="8">
        <f>ROUND(Table14[[#This Row],[New Average]],0)</f>
        <v>5</v>
      </c>
      <c r="G29" s="3">
        <v>88</v>
      </c>
      <c r="H29" s="3">
        <v>0.99440450729999996</v>
      </c>
    </row>
    <row r="30" spans="1:8">
      <c r="A30" t="s">
        <v>19</v>
      </c>
      <c r="B30">
        <v>0</v>
      </c>
      <c r="C30" s="8">
        <f>ROUND(Table14[[#This Row],[Old Average]],0)</f>
        <v>0</v>
      </c>
      <c r="D30" s="3">
        <v>35</v>
      </c>
      <c r="E30">
        <v>0.66666666666666663</v>
      </c>
      <c r="F30" s="8">
        <f>ROUND(Table14[[#This Row],[New Average]],0)</f>
        <v>1</v>
      </c>
      <c r="G30" s="3">
        <v>88</v>
      </c>
      <c r="H30" s="3">
        <v>0.52657967039999998</v>
      </c>
    </row>
    <row r="31" spans="1:8">
      <c r="A31" t="s">
        <v>20</v>
      </c>
      <c r="B31">
        <v>7.333333333333333</v>
      </c>
      <c r="C31" s="8">
        <f>ROUND(Table14[[#This Row],[Old Average]],0)</f>
        <v>7</v>
      </c>
      <c r="D31" s="3">
        <v>29</v>
      </c>
      <c r="E31">
        <v>29.333333333333332</v>
      </c>
      <c r="F31" s="8">
        <f>ROUND(Table14[[#This Row],[New Average]],0)</f>
        <v>29</v>
      </c>
      <c r="G31" s="3">
        <v>88</v>
      </c>
      <c r="H31" s="3">
        <v>0.37230863939999997</v>
      </c>
    </row>
    <row r="32" spans="1:8">
      <c r="A32" t="s">
        <v>21</v>
      </c>
      <c r="B32">
        <v>39.5</v>
      </c>
      <c r="C32" s="8">
        <f>ROUND(Table14[[#This Row],[Old Average]],0)</f>
        <v>40</v>
      </c>
      <c r="D32" s="3">
        <v>45</v>
      </c>
      <c r="E32">
        <v>64.333333333333329</v>
      </c>
      <c r="F32" s="8">
        <f>ROUND(Table14[[#This Row],[New Average]],0)</f>
        <v>64</v>
      </c>
      <c r="G32" s="3">
        <v>88</v>
      </c>
      <c r="H32" s="3">
        <v>3.2702840400000002E-2</v>
      </c>
    </row>
    <row r="33" spans="1:8">
      <c r="A33" t="s">
        <v>8</v>
      </c>
      <c r="B33">
        <v>0</v>
      </c>
      <c r="C33" s="8">
        <f>ROUND(Table14[[#This Row],[Old Average]],0)</f>
        <v>0</v>
      </c>
      <c r="D33" s="3">
        <v>16</v>
      </c>
      <c r="E33">
        <v>11.333333333333334</v>
      </c>
      <c r="F33" s="8">
        <f>ROUND(Table14[[#This Row],[New Average]],0)</f>
        <v>11</v>
      </c>
      <c r="G33" s="3">
        <v>59</v>
      </c>
      <c r="H33" s="3">
        <v>6.1525932899999997E-2</v>
      </c>
    </row>
  </sheetData>
  <conditionalFormatting sqref="B34:C1048576 B1:C1 B17:C17">
    <cfRule type="colorScale" priority="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4:D1048576 D17">
    <cfRule type="cellIs" dxfId="52" priority="3" operator="lessThan">
      <formula>0</formula>
    </cfRule>
    <cfRule type="cellIs" dxfId="51" priority="4" operator="greaterThan">
      <formula>0</formula>
    </cfRule>
    <cfRule type="expression" dxfId="50" priority="5">
      <formula>"&lt;0"</formula>
    </cfRule>
  </conditionalFormatting>
  <conditionalFormatting sqref="E34:E1048576 E17">
    <cfRule type="cellIs" dxfId="49" priority="1" operator="lessThan">
      <formula>0</formula>
    </cfRule>
    <cfRule type="cellIs" dxfId="48" priority="2" operator="greaterThan">
      <formula>0</formula>
    </cfRule>
  </conditionalFormatting>
  <pageMargins left="0.7" right="0.7" top="0.75" bottom="0.75" header="0.3" footer="0.3"/>
  <pageSetup scale="68" orientation="portrait" r:id="rId1"/>
  <tableParts count="2">
    <tablePart r:id="rId2"/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>
  <dimension ref="A1:M69"/>
  <sheetViews>
    <sheetView topLeftCell="A33" workbookViewId="0">
      <selection activeCell="E69" sqref="E69"/>
    </sheetView>
  </sheetViews>
  <sheetFormatPr defaultRowHeight="15"/>
  <cols>
    <col min="1" max="1" width="10" bestFit="1" customWidth="1"/>
    <col min="2" max="2" width="7.7109375" bestFit="1" customWidth="1"/>
    <col min="3" max="3" width="11.140625" bestFit="1" customWidth="1"/>
    <col min="4" max="4" width="17.5703125" bestFit="1" customWidth="1"/>
    <col min="5" max="6" width="12" bestFit="1" customWidth="1"/>
    <col min="8" max="8" width="4" bestFit="1" customWidth="1"/>
    <col min="9" max="9" width="4" customWidth="1"/>
    <col min="10" max="10" width="18.140625" bestFit="1" customWidth="1"/>
    <col min="11" max="11" width="4" bestFit="1" customWidth="1"/>
    <col min="12" max="12" width="4" customWidth="1"/>
    <col min="13" max="13" width="18.140625" bestFit="1" customWidth="1"/>
  </cols>
  <sheetData>
    <row r="1" spans="1:13">
      <c r="A1" s="25" t="s">
        <v>69</v>
      </c>
      <c r="B1" s="25"/>
      <c r="C1" s="25"/>
      <c r="D1" s="25"/>
      <c r="E1" s="25"/>
      <c r="F1" s="25"/>
      <c r="I1" s="25" t="s">
        <v>78</v>
      </c>
      <c r="J1" s="25"/>
      <c r="K1" s="3"/>
      <c r="L1" s="25" t="s">
        <v>77</v>
      </c>
      <c r="M1" s="25"/>
    </row>
    <row r="2" spans="1:13">
      <c r="A2" t="s">
        <v>9</v>
      </c>
      <c r="B2" t="s">
        <v>72</v>
      </c>
      <c r="C2" t="s">
        <v>25</v>
      </c>
      <c r="D2" t="s">
        <v>73</v>
      </c>
      <c r="E2" s="3" t="s">
        <v>74</v>
      </c>
      <c r="F2" s="3" t="s">
        <v>53</v>
      </c>
      <c r="I2" s="3" t="s">
        <v>75</v>
      </c>
      <c r="J2" s="3" t="s">
        <v>76</v>
      </c>
      <c r="K2" s="3"/>
      <c r="L2" s="3" t="s">
        <v>75</v>
      </c>
      <c r="M2" s="3" t="s">
        <v>76</v>
      </c>
    </row>
    <row r="3" spans="1:13">
      <c r="A3" s="10" t="s">
        <v>22</v>
      </c>
      <c r="B3" s="10">
        <v>117</v>
      </c>
      <c r="C3" s="10">
        <v>2</v>
      </c>
      <c r="D3" s="11">
        <f>B3*C3</f>
        <v>234</v>
      </c>
      <c r="E3" s="3">
        <v>43.363636363636367</v>
      </c>
      <c r="F3" s="3">
        <v>28.621906481843435</v>
      </c>
      <c r="I3">
        <v>0</v>
      </c>
      <c r="J3">
        <f>(1/($F$3*SQRT(2*PI())))*EXP(-POWER((I3-$E$3),2)/(2*POWER($F$3,2)))</f>
        <v>4.4236060499310533E-3</v>
      </c>
      <c r="L3">
        <v>0</v>
      </c>
      <c r="M3">
        <f>(1/($F$23*SQRT(2*PI())))*EXP(-POWER((L3-$E$23),2)/(2*POWER($F$23,2)))</f>
        <v>3.4340290961030273E-3</v>
      </c>
    </row>
    <row r="4" spans="1:13">
      <c r="A4" s="12" t="s">
        <v>22</v>
      </c>
      <c r="B4" s="12">
        <v>56</v>
      </c>
      <c r="C4" s="12">
        <v>2</v>
      </c>
      <c r="D4" s="13">
        <f t="shared" ref="D4:D20" si="0">B4*C4</f>
        <v>112</v>
      </c>
      <c r="I4">
        <v>3</v>
      </c>
      <c r="J4">
        <f>(1/($F$3*SQRT(2*PI())))*EXP(-POWER((I4-$E$3),2)/(2*POWER($F$3,2)))</f>
        <v>5.1565198017125783E-3</v>
      </c>
      <c r="L4">
        <v>3</v>
      </c>
      <c r="M4">
        <f>(1/($F$23*SQRT(2*PI())))*EXP(-POWER((L4-$E$23),2)/(2*POWER($F$23,2)))</f>
        <v>3.6325524453482533E-3</v>
      </c>
    </row>
    <row r="5" spans="1:13">
      <c r="A5" s="14" t="s">
        <v>22</v>
      </c>
      <c r="B5" s="14">
        <v>98</v>
      </c>
      <c r="C5" s="14">
        <v>3</v>
      </c>
      <c r="D5" s="15">
        <f t="shared" si="0"/>
        <v>294</v>
      </c>
      <c r="I5">
        <v>6</v>
      </c>
      <c r="J5">
        <f>(1/($F$3*SQRT(2*PI())))*EXP(-POWER((I5-$E$3),2)/(2*POWER($F$3,2)))</f>
        <v>5.9451896553482679E-3</v>
      </c>
      <c r="L5">
        <v>6</v>
      </c>
      <c r="M5">
        <f>(1/($F$23*SQRT(2*PI())))*EXP(-POWER((L5-$E$23),2)/(2*POWER($F$23,2)))</f>
        <v>3.8329633090064528E-3</v>
      </c>
    </row>
    <row r="6" spans="1:13">
      <c r="A6" s="12" t="s">
        <v>22</v>
      </c>
      <c r="B6" s="12">
        <v>34</v>
      </c>
      <c r="C6" s="12">
        <v>2</v>
      </c>
      <c r="D6" s="13">
        <f t="shared" si="0"/>
        <v>68</v>
      </c>
      <c r="I6">
        <v>9</v>
      </c>
      <c r="J6">
        <f>(1/($F$3*SQRT(2*PI())))*EXP(-POWER((I6-$E$3),2)/(2*POWER($F$3,2)))</f>
        <v>6.7795913074657176E-3</v>
      </c>
      <c r="L6">
        <v>9</v>
      </c>
      <c r="M6">
        <f>(1/($F$23*SQRT(2*PI())))*EXP(-POWER((L6-$E$23),2)/(2*POWER($F$23,2)))</f>
        <v>4.0343379633866914E-3</v>
      </c>
    </row>
    <row r="7" spans="1:13">
      <c r="A7" s="14" t="s">
        <v>22</v>
      </c>
      <c r="B7" s="14">
        <v>28</v>
      </c>
      <c r="C7" s="14">
        <v>2</v>
      </c>
      <c r="D7" s="15">
        <f t="shared" si="0"/>
        <v>56</v>
      </c>
      <c r="I7">
        <v>12</v>
      </c>
      <c r="J7">
        <f>(1/($F$3*SQRT(2*PI())))*EXP(-POWER((I7-$E$3),2)/(2*POWER($F$3,2)))</f>
        <v>7.6466302763418684E-3</v>
      </c>
      <c r="L7">
        <v>12</v>
      </c>
      <c r="M7">
        <f>(1/($F$23*SQRT(2*PI())))*EXP(-POWER((L7-$E$23),2)/(2*POWER($F$23,2)))</f>
        <v>4.2356955645819223E-3</v>
      </c>
    </row>
    <row r="8" spans="1:13">
      <c r="A8" s="12" t="s">
        <v>22</v>
      </c>
      <c r="B8" s="12">
        <v>27</v>
      </c>
      <c r="C8" s="12">
        <v>3</v>
      </c>
      <c r="D8" s="13">
        <f t="shared" si="0"/>
        <v>81</v>
      </c>
      <c r="I8">
        <v>15</v>
      </c>
      <c r="J8">
        <f>(1/($F$3*SQRT(2*PI())))*EXP(-POWER((I8-$E$3),2)/(2*POWER($F$3,2)))</f>
        <v>8.5303224308298856E-3</v>
      </c>
      <c r="L8">
        <v>15</v>
      </c>
      <c r="M8">
        <f>(1/($F$23*SQRT(2*PI())))*EXP(-POWER((L8-$E$23),2)/(2*POWER($F$23,2)))</f>
        <v>4.4360051895333055E-3</v>
      </c>
    </row>
    <row r="9" spans="1:13">
      <c r="A9" s="14" t="s">
        <v>22</v>
      </c>
      <c r="B9" s="14">
        <v>72</v>
      </c>
      <c r="C9" s="14">
        <v>3</v>
      </c>
      <c r="D9" s="15">
        <f t="shared" si="0"/>
        <v>216</v>
      </c>
      <c r="I9">
        <v>18</v>
      </c>
      <c r="J9">
        <f>(1/($F$3*SQRT(2*PI())))*EXP(-POWER((I9-$E$3),2)/(2*POWER($F$3,2)))</f>
        <v>9.412166022172503E-3</v>
      </c>
      <c r="L9">
        <v>18</v>
      </c>
      <c r="M9">
        <f>(1/($F$23*SQRT(2*PI())))*EXP(-POWER((L9-$E$23),2)/(2*POWER($F$23,2)))</f>
        <v>4.6341938774380163E-3</v>
      </c>
    </row>
    <row r="10" spans="1:13">
      <c r="A10" s="12" t="s">
        <v>22</v>
      </c>
      <c r="B10" s="12">
        <v>39</v>
      </c>
      <c r="C10" s="12">
        <v>2</v>
      </c>
      <c r="D10" s="13">
        <f t="shared" si="0"/>
        <v>78</v>
      </c>
      <c r="I10">
        <v>21</v>
      </c>
      <c r="J10">
        <f>(1/($F$3*SQRT(2*PI())))*EXP(-POWER((I10-$E$3),2)/(2*POWER($F$3,2)))</f>
        <v>1.0271703823639101E-2</v>
      </c>
      <c r="L10">
        <v>21</v>
      </c>
      <c r="M10">
        <f>(1/($F$23*SQRT(2*PI())))*EXP(-POWER((L10-$E$23),2)/(2*POWER($F$23,2)))</f>
        <v>4.8291555981617102E-3</v>
      </c>
    </row>
    <row r="11" spans="1:13">
      <c r="A11" s="14" t="s">
        <v>36</v>
      </c>
      <c r="B11" s="14">
        <v>16</v>
      </c>
      <c r="C11" s="14">
        <v>2</v>
      </c>
      <c r="D11" s="15">
        <f t="shared" si="0"/>
        <v>32</v>
      </c>
      <c r="I11">
        <v>24</v>
      </c>
      <c r="J11">
        <f>(1/($F$3*SQRT(2*PI())))*EXP(-POWER((I11-$E$3),2)/(2*POWER($F$3,2)))</f>
        <v>1.108725853793496E-2</v>
      </c>
      <c r="L11">
        <v>24</v>
      </c>
      <c r="M11">
        <f>(1/($F$23*SQRT(2*PI())))*EXP(-POWER((L11-$E$23),2)/(2*POWER($F$23,2)))</f>
        <v>5.0197610542053938E-3</v>
      </c>
    </row>
    <row r="12" spans="1:13">
      <c r="A12" s="12" t="s">
        <v>36</v>
      </c>
      <c r="B12" s="12">
        <v>50</v>
      </c>
      <c r="C12" s="12">
        <v>3</v>
      </c>
      <c r="D12" s="13">
        <f t="shared" si="0"/>
        <v>150</v>
      </c>
      <c r="I12">
        <v>27</v>
      </c>
      <c r="J12">
        <f>(1/($F$3*SQRT(2*PI())))*EXP(-POWER((I12-$E$3),2)/(2*POWER($F$3,2)))</f>
        <v>1.1836808955516413E-2</v>
      </c>
      <c r="L12">
        <v>27</v>
      </c>
      <c r="M12">
        <f>(1/($F$23*SQRT(2*PI())))*EXP(-POWER((L12-$E$23),2)/(2*POWER($F$23,2)))</f>
        <v>5.2048682036206009E-3</v>
      </c>
    </row>
    <row r="13" spans="1:13">
      <c r="A13" s="14" t="s">
        <v>36</v>
      </c>
      <c r="B13" s="14">
        <v>10</v>
      </c>
      <c r="C13" s="14">
        <v>2</v>
      </c>
      <c r="D13" s="15">
        <f t="shared" si="0"/>
        <v>20</v>
      </c>
      <c r="I13">
        <v>30</v>
      </c>
      <c r="J13">
        <f>(1/($F$3*SQRT(2*PI())))*EXP(-POWER((I13-$E$3),2)/(2*POWER($F$3,2)))</f>
        <v>1.2498960017837063E-2</v>
      </c>
      <c r="L13">
        <v>30</v>
      </c>
      <c r="M13">
        <f>(1/($F$23*SQRT(2*PI())))*EXP(-POWER((L13-$E$23),2)/(2*POWER($F$23,2)))</f>
        <v>5.3833333735491462E-3</v>
      </c>
    </row>
    <row r="14" spans="1:13">
      <c r="A14" s="12" t="s">
        <v>36</v>
      </c>
      <c r="B14" s="12">
        <v>38</v>
      </c>
      <c r="C14" s="12">
        <v>3</v>
      </c>
      <c r="D14" s="13">
        <f t="shared" si="0"/>
        <v>114</v>
      </c>
      <c r="I14">
        <v>33</v>
      </c>
      <c r="J14">
        <f>(1/($F$3*SQRT(2*PI())))*EXP(-POWER((I14-$E$3),2)/(2*POWER($F$3,2)))</f>
        <v>1.305394854683347E-2</v>
      </c>
      <c r="L14">
        <v>33</v>
      </c>
      <c r="M14">
        <f>(1/($F$23*SQRT(2*PI())))*EXP(-POWER((L14-$E$23),2)/(2*POWER($F$23,2)))</f>
        <v>5.5540228182520248E-3</v>
      </c>
    </row>
    <row r="15" spans="1:13">
      <c r="A15" s="14" t="s">
        <v>36</v>
      </c>
      <c r="B15" s="14">
        <v>11</v>
      </c>
      <c r="C15" s="14">
        <v>3</v>
      </c>
      <c r="D15" s="15">
        <f t="shared" si="0"/>
        <v>33</v>
      </c>
      <c r="I15">
        <v>36</v>
      </c>
      <c r="J15">
        <f>(1/($F$3*SQRT(2*PI())))*EXP(-POWER((I15-$E$3),2)/(2*POWER($F$3,2)))</f>
        <v>1.3484619347428738E-2</v>
      </c>
      <c r="L15">
        <v>36</v>
      </c>
      <c r="M15">
        <f>(1/($F$23*SQRT(2*PI())))*EXP(-POWER((L15-$E$23),2)/(2*POWER($F$23,2)))</f>
        <v>5.7158245620250858E-3</v>
      </c>
    </row>
    <row r="16" spans="1:13">
      <c r="A16" s="12" t="s">
        <v>36</v>
      </c>
      <c r="B16" s="12">
        <v>24</v>
      </c>
      <c r="C16" s="12">
        <v>2</v>
      </c>
      <c r="D16" s="13">
        <f t="shared" si="0"/>
        <v>48</v>
      </c>
      <c r="I16">
        <v>39</v>
      </c>
      <c r="J16">
        <f>(1/($F$3*SQRT(2*PI())))*EXP(-POWER((I16-$E$3),2)/(2*POWER($F$3,2)))</f>
        <v>1.3777304699803056E-2</v>
      </c>
      <c r="L16">
        <v>39</v>
      </c>
      <c r="M16">
        <f>(1/($F$23*SQRT(2*PI())))*EXP(-POWER((L16-$E$23),2)/(2*POWER($F$23,2)))</f>
        <v>5.8676603566736561E-3</v>
      </c>
    </row>
    <row r="17" spans="1:13">
      <c r="A17" s="14" t="s">
        <v>36</v>
      </c>
      <c r="B17" s="14">
        <v>12</v>
      </c>
      <c r="C17" s="14">
        <v>1</v>
      </c>
      <c r="D17" s="15">
        <f t="shared" si="0"/>
        <v>12</v>
      </c>
      <c r="I17">
        <v>42</v>
      </c>
      <c r="J17">
        <f>(1/($F$3*SQRT(2*PI())))*EXP(-POWER((I17-$E$3),2)/(2*POWER($F$3,2)))</f>
        <v>1.3922544430356181E-2</v>
      </c>
      <c r="L17">
        <v>42</v>
      </c>
      <c r="M17">
        <f>(1/($F$23*SQRT(2*PI())))*EXP(-POWER((L17-$E$23),2)/(2*POWER($F$23,2)))</f>
        <v>6.0084975755761508E-3</v>
      </c>
    </row>
    <row r="18" spans="1:13">
      <c r="A18" s="12" t="s">
        <v>37</v>
      </c>
      <c r="B18" s="12">
        <v>44</v>
      </c>
      <c r="C18" s="12">
        <v>3</v>
      </c>
      <c r="D18" s="13">
        <f t="shared" si="0"/>
        <v>132</v>
      </c>
      <c r="I18">
        <v>45</v>
      </c>
      <c r="J18">
        <f>(1/($F$3*SQRT(2*PI())))*EXP(-POWER((I18-$E$3),2)/(2*POWER($F$3,2)))</f>
        <v>1.3915593660772744E-2</v>
      </c>
      <c r="L18">
        <v>45</v>
      </c>
      <c r="M18">
        <f>(1/($F$23*SQRT(2*PI())))*EXP(-POWER((L18-$E$23),2)/(2*POWER($F$23,2)))</f>
        <v>6.1373608620834061E-3</v>
      </c>
    </row>
    <row r="19" spans="1:13">
      <c r="A19" s="14" t="s">
        <v>37</v>
      </c>
      <c r="B19" s="14">
        <v>57</v>
      </c>
      <c r="C19" s="14">
        <v>3</v>
      </c>
      <c r="D19" s="15">
        <f t="shared" si="0"/>
        <v>171</v>
      </c>
      <c r="I19">
        <v>48</v>
      </c>
      <c r="J19">
        <f>(1/($F$3*SQRT(2*PI())))*EXP(-POWER((I19-$E$3),2)/(2*POWER($F$3,2)))</f>
        <v>1.3756680222067245E-2</v>
      </c>
      <c r="L19">
        <v>48</v>
      </c>
      <c r="M19">
        <f>(1/($F$23*SQRT(2*PI())))*EXP(-POWER((L19-$E$23),2)/(2*POWER($F$23,2)))</f>
        <v>6.2533433492754087E-3</v>
      </c>
    </row>
    <row r="20" spans="1:13">
      <c r="A20" s="16" t="s">
        <v>37</v>
      </c>
      <c r="B20" s="16">
        <v>19</v>
      </c>
      <c r="C20" s="16">
        <v>3</v>
      </c>
      <c r="D20" s="17">
        <f t="shared" si="0"/>
        <v>57</v>
      </c>
      <c r="I20">
        <v>51</v>
      </c>
      <c r="J20">
        <f>(1/($F$3*SQRT(2*PI())))*EXP(-POWER((I20-$E$3),2)/(2*POWER($F$3,2)))</f>
        <v>1.3450992253576641E-2</v>
      </c>
      <c r="L20">
        <v>51</v>
      </c>
      <c r="M20">
        <f>(1/($F$23*SQRT(2*PI())))*EXP(-POWER((L20-$E$23),2)/(2*POWER($F$23,2)))</f>
        <v>6.3556172710455732E-3</v>
      </c>
    </row>
    <row r="21" spans="1:13">
      <c r="A21" s="25" t="s">
        <v>70</v>
      </c>
      <c r="B21" s="25"/>
      <c r="C21" s="25"/>
      <c r="D21" s="25"/>
      <c r="E21" s="25"/>
      <c r="F21" s="25"/>
      <c r="I21">
        <v>54</v>
      </c>
      <c r="J21">
        <f>(1/($F$3*SQRT(2*PI())))*EXP(-POWER((I21-$E$3),2)/(2*POWER($F$3,2)))</f>
        <v>1.3008396928460581E-2</v>
      </c>
      <c r="L21">
        <v>54</v>
      </c>
      <c r="M21">
        <f>(1/($F$23*SQRT(2*PI())))*EXP(-POWER((L21-$E$23),2)/(2*POWER($F$23,2)))</f>
        <v>6.4434437911306524E-3</v>
      </c>
    </row>
    <row r="22" spans="1:13">
      <c r="A22" t="s">
        <v>9</v>
      </c>
      <c r="B22" t="s">
        <v>72</v>
      </c>
      <c r="C22" t="s">
        <v>25</v>
      </c>
      <c r="D22" t="s">
        <v>73</v>
      </c>
      <c r="E22" s="3" t="s">
        <v>74</v>
      </c>
      <c r="F22" s="3" t="s">
        <v>53</v>
      </c>
      <c r="I22">
        <v>57</v>
      </c>
      <c r="J22">
        <f>(1/($F$3*SQRT(2*PI())))*EXP(-POWER((I22-$E$3),2)/(2*POWER($F$3,2)))</f>
        <v>1.2442911577280393E-2</v>
      </c>
      <c r="L22">
        <v>57</v>
      </c>
      <c r="M22">
        <f>(1/($F$23*SQRT(2*PI())))*EXP(-POWER((L22-$E$23),2)/(2*POWER($F$23,2)))</f>
        <v>6.5161818869849744E-3</v>
      </c>
    </row>
    <row r="23" spans="1:13">
      <c r="A23" s="10" t="s">
        <v>43</v>
      </c>
      <c r="B23" s="10">
        <v>248</v>
      </c>
      <c r="C23" s="10">
        <v>2</v>
      </c>
      <c r="D23" s="11">
        <f>B23*C23</f>
        <v>496</v>
      </c>
      <c r="E23" s="3">
        <v>68.977777777777774</v>
      </c>
      <c r="F23" s="3">
        <v>60.016098547755355</v>
      </c>
      <c r="I23">
        <v>60</v>
      </c>
      <c r="J23">
        <f>(1/($F$3*SQRT(2*PI())))*EXP(-POWER((I23-$E$3),2)/(2*POWER($F$3,2)))</f>
        <v>1.17719667504233E-2</v>
      </c>
      <c r="L23">
        <v>60</v>
      </c>
      <c r="M23">
        <f>(1/($F$23*SQRT(2*PI())))*EXP(-POWER((L23-$E$23),2)/(2*POWER($F$23,2)))</f>
        <v>6.5732961391516088E-3</v>
      </c>
    </row>
    <row r="24" spans="1:13">
      <c r="A24" s="12" t="s">
        <v>43</v>
      </c>
      <c r="B24" s="12">
        <v>119</v>
      </c>
      <c r="C24" s="12">
        <v>2</v>
      </c>
      <c r="D24" s="13">
        <f t="shared" ref="D24:D61" si="1">B24*C24</f>
        <v>238</v>
      </c>
      <c r="I24">
        <v>63</v>
      </c>
      <c r="J24">
        <f>(1/($F$3*SQRT(2*PI())))*EXP(-POWER((I24-$E$3),2)/(2*POWER($F$3,2)))</f>
        <v>1.1015515242424639E-2</v>
      </c>
      <c r="L24">
        <v>63</v>
      </c>
      <c r="M24">
        <f>(1/($F$23*SQRT(2*PI())))*EXP(-POWER((L24-$E$23),2)/(2*POWER($F$23,2)))</f>
        <v>6.6143632937605851E-3</v>
      </c>
    </row>
    <row r="25" spans="1:13">
      <c r="A25" s="14" t="s">
        <v>43</v>
      </c>
      <c r="B25" s="14">
        <v>137</v>
      </c>
      <c r="C25" s="14">
        <v>2</v>
      </c>
      <c r="D25" s="15">
        <f t="shared" si="1"/>
        <v>274</v>
      </c>
      <c r="I25">
        <v>66</v>
      </c>
      <c r="J25">
        <f>(1/($F$3*SQRT(2*PI())))*EXP(-POWER((I25-$E$3),2)/(2*POWER($F$3,2)))</f>
        <v>1.019505051217859E-2</v>
      </c>
      <c r="L25">
        <v>66</v>
      </c>
      <c r="M25">
        <f>(1/($F$23*SQRT(2*PI())))*EXP(-POWER((L25-$E$23),2)/(2*POWER($F$23,2)))</f>
        <v>6.639077485650729E-3</v>
      </c>
    </row>
    <row r="26" spans="1:13">
      <c r="A26" s="12" t="s">
        <v>43</v>
      </c>
      <c r="B26" s="12">
        <v>82</v>
      </c>
      <c r="C26" s="12">
        <v>2</v>
      </c>
      <c r="D26" s="13">
        <f t="shared" si="1"/>
        <v>164</v>
      </c>
      <c r="I26">
        <v>69</v>
      </c>
      <c r="J26">
        <f>(1/($F$3*SQRT(2*PI())))*EXP(-POWER((I26-$E$3),2)/(2*POWER($F$3,2)))</f>
        <v>9.3326015676939607E-3</v>
      </c>
      <c r="L26">
        <v>69</v>
      </c>
      <c r="M26">
        <f>(1/($F$23*SQRT(2*PI())))*EXP(-POWER((L26-$E$23),2)/(2*POWER($F$23,2)))</f>
        <v>6.6472540319556517E-3</v>
      </c>
    </row>
    <row r="27" spans="1:13">
      <c r="A27" s="14" t="s">
        <v>43</v>
      </c>
      <c r="B27" s="14">
        <v>50</v>
      </c>
      <c r="C27" s="14">
        <v>2</v>
      </c>
      <c r="D27" s="15">
        <f t="shared" si="1"/>
        <v>100</v>
      </c>
      <c r="I27">
        <v>72</v>
      </c>
      <c r="J27">
        <f>(1/($F$3*SQRT(2*PI())))*EXP(-POWER((I27-$E$3),2)/(2*POWER($F$3,2)))</f>
        <v>8.4497691769527383E-3</v>
      </c>
      <c r="L27">
        <v>72</v>
      </c>
      <c r="M27">
        <f>(1/($F$23*SQRT(2*PI())))*EXP(-POWER((L27-$E$23),2)/(2*POWER($F$23,2)))</f>
        <v>6.6388317303375339E-3</v>
      </c>
    </row>
    <row r="28" spans="1:13">
      <c r="A28" s="12" t="s">
        <v>43</v>
      </c>
      <c r="B28" s="12">
        <v>10</v>
      </c>
      <c r="C28" s="12">
        <v>2</v>
      </c>
      <c r="D28" s="13">
        <f t="shared" si="1"/>
        <v>20</v>
      </c>
      <c r="I28">
        <v>75</v>
      </c>
      <c r="J28">
        <f>(1/($F$3*SQRT(2*PI())))*EXP(-POWER((I28-$E$3),2)/(2*POWER($F$3,2)))</f>
        <v>7.5668607682228117E-3</v>
      </c>
      <c r="L28">
        <v>75</v>
      </c>
      <c r="M28">
        <f>(1/($F$23*SQRT(2*PI())))*EXP(-POWER((L28-$E$23),2)/(2*POWER($F$23,2)))</f>
        <v>6.613873621862363E-3</v>
      </c>
    </row>
    <row r="29" spans="1:13">
      <c r="A29" s="14" t="s">
        <v>43</v>
      </c>
      <c r="B29" s="14">
        <v>78</v>
      </c>
      <c r="C29" s="14">
        <v>1</v>
      </c>
      <c r="D29" s="15">
        <f t="shared" si="1"/>
        <v>78</v>
      </c>
      <c r="I29">
        <v>78</v>
      </c>
      <c r="J29">
        <f>(1/($F$3*SQRT(2*PI())))*EXP(-POWER((I29-$E$3),2)/(2*POWER($F$3,2)))</f>
        <v>6.7021696613648917E-3</v>
      </c>
      <c r="L29">
        <v>78</v>
      </c>
      <c r="M29">
        <f>(1/($F$23*SQRT(2*PI())))*EXP(-POWER((L29-$E$23),2)/(2*POWER($F$23,2)))</f>
        <v>6.5725662052149875E-3</v>
      </c>
    </row>
    <row r="30" spans="1:13">
      <c r="A30" s="12" t="s">
        <v>43</v>
      </c>
      <c r="B30" s="12">
        <v>81</v>
      </c>
      <c r="C30" s="12">
        <v>2</v>
      </c>
      <c r="D30" s="13">
        <f t="shared" si="1"/>
        <v>162</v>
      </c>
      <c r="I30">
        <v>81</v>
      </c>
      <c r="J30">
        <f>(1/($F$3*SQRT(2*PI())))*EXP(-POWER((I30-$E$3),2)/(2*POWER($F$3,2)))</f>
        <v>5.8714297531510225E-3</v>
      </c>
      <c r="L30">
        <v>81</v>
      </c>
      <c r="M30">
        <f>(1/($F$23*SQRT(2*PI())))*EXP(-POWER((L30-$E$23),2)/(2*POWER($F$23,2)))</f>
        <v>6.5152171159549082E-3</v>
      </c>
    </row>
    <row r="31" spans="1:13">
      <c r="A31" s="14" t="s">
        <v>43</v>
      </c>
      <c r="B31" s="14">
        <v>144</v>
      </c>
      <c r="C31" s="14">
        <v>4</v>
      </c>
      <c r="D31" s="15">
        <f t="shared" si="1"/>
        <v>576</v>
      </c>
      <c r="I31">
        <v>84</v>
      </c>
      <c r="J31">
        <f>(1/($F$3*SQRT(2*PI())))*EXP(-POWER((I31-$E$3),2)/(2*POWER($F$3,2)))</f>
        <v>5.0874610602239731E-3</v>
      </c>
      <c r="L31">
        <v>84</v>
      </c>
      <c r="M31">
        <f>(1/($F$23*SQRT(2*PI())))*EXP(-POWER((L31-$E$23),2)/(2*POWER($F$23,2)))</f>
        <v>6.4422513112095204E-3</v>
      </c>
    </row>
    <row r="32" spans="1:13">
      <c r="A32" s="12" t="s">
        <v>44</v>
      </c>
      <c r="B32" s="12">
        <v>64</v>
      </c>
      <c r="C32" s="12">
        <v>2</v>
      </c>
      <c r="D32" s="13">
        <f t="shared" si="1"/>
        <v>128</v>
      </c>
      <c r="I32">
        <v>87</v>
      </c>
      <c r="J32">
        <f>(1/($F$3*SQRT(2*PI())))*EXP(-POWER((I32-$E$3),2)/(2*POWER($F$3,2)))</f>
        <v>4.3600061725288302E-3</v>
      </c>
      <c r="L32">
        <v>87</v>
      </c>
      <c r="M32">
        <f>(1/($F$23*SQRT(2*PI())))*EXP(-POWER((L32-$E$23),2)/(2*POWER($F$23,2)))</f>
        <v>6.3542058259938358E-3</v>
      </c>
    </row>
    <row r="33" spans="1:13">
      <c r="A33" s="14" t="s">
        <v>44</v>
      </c>
      <c r="B33" s="14">
        <v>60</v>
      </c>
      <c r="C33" s="14">
        <v>2</v>
      </c>
      <c r="D33" s="15">
        <f t="shared" si="1"/>
        <v>120</v>
      </c>
      <c r="I33">
        <v>90</v>
      </c>
      <c r="J33">
        <f>(1/($F$3*SQRT(2*PI())))*EXP(-POWER((I33-$E$3),2)/(2*POWER($F$3,2)))</f>
        <v>3.6957440570868946E-3</v>
      </c>
      <c r="L33">
        <v>90</v>
      </c>
      <c r="M33">
        <f>(1/($F$23*SQRT(2*PI())))*EXP(-POWER((L33-$E$23),2)/(2*POWER($F$23,2)))</f>
        <v>6.2517231916630733E-3</v>
      </c>
    </row>
    <row r="34" spans="1:13">
      <c r="A34" s="12" t="s">
        <v>44</v>
      </c>
      <c r="B34" s="12">
        <v>25</v>
      </c>
      <c r="C34" s="12">
        <v>2</v>
      </c>
      <c r="D34" s="13">
        <f t="shared" si="1"/>
        <v>50</v>
      </c>
      <c r="I34">
        <v>93</v>
      </c>
      <c r="J34">
        <f>(1/($F$3*SQRT(2*PI())))*EXP(-POWER((I34-$E$3),2)/(2*POWER($F$3,2)))</f>
        <v>3.0984568144942107E-3</v>
      </c>
      <c r="L34">
        <v>93</v>
      </c>
      <c r="M34">
        <f>(1/($F$23*SQRT(2*PI())))*EXP(-POWER((L34-$E$23),2)/(2*POWER($F$23,2)))</f>
        <v>6.1355436293149997E-3</v>
      </c>
    </row>
    <row r="35" spans="1:13">
      <c r="A35" s="14" t="s">
        <v>44</v>
      </c>
      <c r="B35" s="14">
        <v>33</v>
      </c>
      <c r="C35" s="14">
        <v>2</v>
      </c>
      <c r="D35" s="15">
        <f t="shared" si="1"/>
        <v>66</v>
      </c>
      <c r="I35">
        <v>96</v>
      </c>
      <c r="J35">
        <f>(1/($F$3*SQRT(2*PI())))*EXP(-POWER((I35-$E$3),2)/(2*POWER($F$3,2)))</f>
        <v>2.5693175582697865E-3</v>
      </c>
      <c r="L35">
        <v>96</v>
      </c>
      <c r="M35">
        <f>(1/($F$23*SQRT(2*PI())))*EXP(-POWER((L35-$E$23),2)/(2*POWER($F$23,2)))</f>
        <v>6.0064961507854467E-3</v>
      </c>
    </row>
    <row r="36" spans="1:13">
      <c r="A36" s="12" t="s">
        <v>44</v>
      </c>
      <c r="B36" s="12">
        <v>63</v>
      </c>
      <c r="C36" s="12">
        <v>2</v>
      </c>
      <c r="D36" s="13">
        <f t="shared" si="1"/>
        <v>126</v>
      </c>
      <c r="I36">
        <v>99</v>
      </c>
      <c r="J36">
        <f>(1/($F$3*SQRT(2*PI())))*EXP(-POWER((I36-$E$3),2)/(2*POWER($F$3,2)))</f>
        <v>2.1072637643851457E-3</v>
      </c>
      <c r="L36">
        <v>99</v>
      </c>
      <c r="M36">
        <f>(1/($F$23*SQRT(2*PI())))*EXP(-POWER((L36-$E$23),2)/(2*POWER($F$23,2)))</f>
        <v>5.8654887168124248E-3</v>
      </c>
    </row>
    <row r="37" spans="1:13">
      <c r="A37" s="14" t="s">
        <v>44</v>
      </c>
      <c r="B37" s="14">
        <v>35</v>
      </c>
      <c r="C37" s="14">
        <v>2</v>
      </c>
      <c r="D37" s="15">
        <f t="shared" si="1"/>
        <v>70</v>
      </c>
      <c r="I37">
        <v>102</v>
      </c>
      <c r="J37">
        <f>(1/($F$3*SQRT(2*PI())))*EXP(-POWER((I37-$E$3),2)/(2*POWER($F$3,2)))</f>
        <v>1.7094200395027547E-3</v>
      </c>
      <c r="L37">
        <v>102</v>
      </c>
      <c r="M37">
        <f>(1/($F$23*SQRT(2*PI())))*EXP(-POWER((L37-$E$23),2)/(2*POWER($F$23,2)))</f>
        <v>5.7134976156482681E-3</v>
      </c>
    </row>
    <row r="38" spans="1:13">
      <c r="A38" s="12" t="s">
        <v>45</v>
      </c>
      <c r="B38" s="12">
        <v>28</v>
      </c>
      <c r="C38" s="12">
        <v>2</v>
      </c>
      <c r="D38" s="13">
        <f t="shared" si="1"/>
        <v>56</v>
      </c>
      <c r="I38">
        <v>105</v>
      </c>
      <c r="J38">
        <f>(1/($F$3*SQRT(2*PI())))*EXP(-POWER((I38-$E$3),2)/(2*POWER($F$3,2)))</f>
        <v>1.3715367837775676E-3</v>
      </c>
      <c r="L38">
        <v>105</v>
      </c>
      <c r="M38">
        <f>(1/($F$23*SQRT(2*PI())))*EXP(-POWER((L38-$E$23),2)/(2*POWER($F$23,2)))</f>
        <v>5.5515562356270292E-3</v>
      </c>
    </row>
    <row r="39" spans="1:13">
      <c r="A39" s="14" t="s">
        <v>45</v>
      </c>
      <c r="B39" s="14">
        <v>19</v>
      </c>
      <c r="C39" s="14">
        <v>2</v>
      </c>
      <c r="D39" s="15">
        <f t="shared" si="1"/>
        <v>38</v>
      </c>
      <c r="I39">
        <v>108</v>
      </c>
      <c r="J39">
        <f>(1/($F$3*SQRT(2*PI())))*EXP(-POWER((I39-$E$3),2)/(2*POWER($F$3,2)))</f>
        <v>1.0884159700909738E-3</v>
      </c>
      <c r="L39">
        <v>108</v>
      </c>
      <c r="M39">
        <f>(1/($F$23*SQRT(2*PI())))*EXP(-POWER((L39-$E$23),2)/(2*POWER($F$23,2)))</f>
        <v>5.3807434117876824E-3</v>
      </c>
    </row>
    <row r="40" spans="1:13">
      <c r="A40" s="12" t="s">
        <v>45</v>
      </c>
      <c r="B40" s="12">
        <v>14</v>
      </c>
      <c r="C40" s="12">
        <v>2</v>
      </c>
      <c r="D40" s="13">
        <f t="shared" si="1"/>
        <v>28</v>
      </c>
      <c r="I40">
        <v>111</v>
      </c>
      <c r="J40">
        <f>(1/($F$3*SQRT(2*PI())))*EXP(-POWER((I40-$E$3),2)/(2*POWER($F$3,2)))</f>
        <v>8.5430142040124237E-4</v>
      </c>
      <c r="L40">
        <v>111</v>
      </c>
      <c r="M40">
        <f>(1/($F$23*SQRT(2*PI())))*EXP(-POWER((L40-$E$23),2)/(2*POWER($F$23,2)))</f>
        <v>5.2021715295473628E-3</v>
      </c>
    </row>
    <row r="41" spans="1:13">
      <c r="A41" s="14" t="s">
        <v>45</v>
      </c>
      <c r="B41" s="14">
        <v>65</v>
      </c>
      <c r="C41" s="14">
        <v>3</v>
      </c>
      <c r="D41" s="15">
        <f t="shared" si="1"/>
        <v>195</v>
      </c>
      <c r="I41">
        <v>114</v>
      </c>
      <c r="J41">
        <f>(1/($F$3*SQRT(2*PI())))*EXP(-POWER((I41-$E$3),2)/(2*POWER($F$3,2)))</f>
        <v>6.6321773110297223E-4</v>
      </c>
      <c r="L41">
        <v>114</v>
      </c>
      <c r="M41">
        <f>(1/($F$23*SQRT(2*PI())))*EXP(-POWER((L41-$E$23),2)/(2*POWER($F$23,2)))</f>
        <v>5.0169745676400109E-3</v>
      </c>
    </row>
    <row r="42" spans="1:13">
      <c r="A42" s="12" t="s">
        <v>45</v>
      </c>
      <c r="B42" s="12">
        <v>120</v>
      </c>
      <c r="C42" s="12">
        <v>3</v>
      </c>
      <c r="D42" s="13">
        <f t="shared" si="1"/>
        <v>360</v>
      </c>
      <c r="I42">
        <v>117</v>
      </c>
      <c r="J42">
        <f>(1/($F$3*SQRT(2*PI())))*EXP(-POWER((I42-$E$3),2)/(2*POWER($F$3,2)))</f>
        <v>5.0924867274715455E-4</v>
      </c>
      <c r="L42">
        <v>117</v>
      </c>
      <c r="M42">
        <f>(1/($F$23*SQRT(2*PI())))*EXP(-POWER((L42-$E$23),2)/(2*POWER($F$23,2)))</f>
        <v>4.8262962582011053E-3</v>
      </c>
    </row>
    <row r="43" spans="1:13">
      <c r="A43" s="14" t="s">
        <v>45</v>
      </c>
      <c r="B43" s="14">
        <v>57</v>
      </c>
      <c r="C43" s="14">
        <v>2</v>
      </c>
      <c r="D43" s="15">
        <f t="shared" si="1"/>
        <v>114</v>
      </c>
      <c r="I43">
        <v>120</v>
      </c>
      <c r="J43">
        <f>(1/($F$3*SQRT(2*PI())))*EXP(-POWER((I43-$E$3),2)/(2*POWER($F$3,2)))</f>
        <v>3.8675190372885825E-4</v>
      </c>
      <c r="L43">
        <v>120</v>
      </c>
      <c r="M43">
        <f>(1/($F$23*SQRT(2*PI())))*EXP(-POWER((L43-$E$23),2)/(2*POWER($F$23,2)))</f>
        <v>4.6312785341891304E-3</v>
      </c>
    </row>
    <row r="44" spans="1:13">
      <c r="A44" s="12" t="s">
        <v>45</v>
      </c>
      <c r="B44" s="12">
        <v>15</v>
      </c>
      <c r="C44" s="12">
        <v>2</v>
      </c>
      <c r="D44" s="13">
        <f t="shared" si="1"/>
        <v>30</v>
      </c>
      <c r="I44">
        <v>123</v>
      </c>
      <c r="J44">
        <f>(1/($F$3*SQRT(2*PI())))*EXP(-POWER((I44-$E$3),2)/(2*POWER($F$3,2)))</f>
        <v>2.9051180960533993E-4</v>
      </c>
      <c r="L44">
        <v>123</v>
      </c>
      <c r="M44">
        <f>(1/($F$23*SQRT(2*PI())))*EXP(-POWER((L44-$E$23),2)/(2*POWER($F$23,2)))</f>
        <v>4.4330504235657302E-3</v>
      </c>
    </row>
    <row r="45" spans="1:13">
      <c r="A45" s="14" t="s">
        <v>46</v>
      </c>
      <c r="B45" s="14">
        <v>12</v>
      </c>
      <c r="C45" s="14">
        <v>4</v>
      </c>
      <c r="D45" s="15">
        <f t="shared" si="1"/>
        <v>48</v>
      </c>
      <c r="I45">
        <v>126</v>
      </c>
      <c r="J45">
        <f>(1/($F$3*SQRT(2*PI())))*EXP(-POWER((I45-$E$3),2)/(2*POWER($F$3,2)))</f>
        <v>2.1583600815373166E-4</v>
      </c>
      <c r="L45">
        <v>126</v>
      </c>
      <c r="M45">
        <f>(1/($F$23*SQRT(2*PI())))*EXP(-POWER((L45-$E$23),2)/(2*POWER($F$23,2)))</f>
        <v>4.2327175361518274E-3</v>
      </c>
    </row>
    <row r="46" spans="1:13">
      <c r="A46" s="12" t="s">
        <v>46</v>
      </c>
      <c r="B46" s="12">
        <v>143</v>
      </c>
      <c r="C46" s="12">
        <v>2</v>
      </c>
      <c r="D46" s="13">
        <f t="shared" si="1"/>
        <v>286</v>
      </c>
      <c r="I46">
        <v>129</v>
      </c>
      <c r="J46">
        <f>(1/($F$3*SQRT(2*PI())))*EXP(-POWER((I46-$E$3),2)/(2*POWER($F$3,2)))</f>
        <v>1.5860350694134353E-4</v>
      </c>
      <c r="L46">
        <v>129</v>
      </c>
      <c r="M46">
        <f>(1/($F$23*SQRT(2*PI())))*EXP(-POWER((L46-$E$23),2)/(2*POWER($F$23,2)))</f>
        <v>4.031352273233698E-3</v>
      </c>
    </row>
    <row r="47" spans="1:13">
      <c r="A47" s="14" t="s">
        <v>46</v>
      </c>
      <c r="B47" s="14">
        <v>21</v>
      </c>
      <c r="C47" s="14">
        <v>3</v>
      </c>
      <c r="D47" s="15">
        <f t="shared" si="1"/>
        <v>63</v>
      </c>
      <c r="I47">
        <v>132</v>
      </c>
      <c r="J47">
        <f>(1/($F$3*SQRT(2*PI())))*EXP(-POWER((I47-$E$3),2)/(2*POWER($F$3,2)))</f>
        <v>1.1527375723353634E-4</v>
      </c>
      <c r="L47">
        <v>132</v>
      </c>
      <c r="M47">
        <f>(1/($F$23*SQRT(2*PI())))*EXP(-POWER((L47-$E$23),2)/(2*POWER($F$23,2)))</f>
        <v>3.8299848722506595E-3</v>
      </c>
    </row>
    <row r="48" spans="1:13">
      <c r="A48" s="12" t="s">
        <v>46</v>
      </c>
      <c r="B48" s="12">
        <v>66</v>
      </c>
      <c r="C48" s="12">
        <v>3</v>
      </c>
      <c r="D48" s="13">
        <f t="shared" si="1"/>
        <v>198</v>
      </c>
      <c r="I48">
        <v>135</v>
      </c>
      <c r="J48">
        <f>(1/($F$3*SQRT(2*PI())))*EXP(-POWER((I48-$E$3),2)/(2*POWER($F$3,2)))</f>
        <v>8.2866097905422257E-5</v>
      </c>
      <c r="L48">
        <v>135</v>
      </c>
      <c r="M48">
        <f>(1/($F$23*SQRT(2*PI())))*EXP(-POWER((L48-$E$23),2)/(2*POWER($F$23,2)))</f>
        <v>3.6295953797224334E-3</v>
      </c>
    </row>
    <row r="49" spans="1:13">
      <c r="A49" s="14" t="s">
        <v>46</v>
      </c>
      <c r="B49" s="14">
        <v>43</v>
      </c>
      <c r="C49" s="14">
        <v>2</v>
      </c>
      <c r="D49" s="15">
        <f t="shared" si="1"/>
        <v>86</v>
      </c>
      <c r="I49">
        <v>138</v>
      </c>
      <c r="J49">
        <f>(1/($F$3*SQRT(2*PI())))*EXP(-POWER((I49-$E$3),2)/(2*POWER($F$3,2)))</f>
        <v>5.891855755092628E-5</v>
      </c>
      <c r="L49">
        <v>138</v>
      </c>
      <c r="M49">
        <f>(1/($F$23*SQRT(2*PI())))*EXP(-POWER((L49-$E$23),2)/(2*POWER($F$23,2)))</f>
        <v>3.4311066254523459E-3</v>
      </c>
    </row>
    <row r="50" spans="1:13">
      <c r="A50" s="12" t="s">
        <v>46</v>
      </c>
      <c r="B50" s="12">
        <v>51</v>
      </c>
      <c r="C50" s="12">
        <v>2</v>
      </c>
      <c r="D50" s="13">
        <f t="shared" si="1"/>
        <v>102</v>
      </c>
      <c r="I50">
        <v>141</v>
      </c>
      <c r="J50">
        <f>(1/($F$3*SQRT(2*PI())))*EXP(-POWER((I50-$E$3),2)/(2*POWER($F$3,2)))</f>
        <v>4.1433927337870679E-5</v>
      </c>
      <c r="L50">
        <v>141</v>
      </c>
      <c r="M50">
        <f>(1/($F$23*SQRT(2*PI())))*EXP(-POWER((L50-$E$23),2)/(2*POWER($F$23,2)))</f>
        <v>3.2353782504563641E-3</v>
      </c>
    </row>
    <row r="51" spans="1:13">
      <c r="A51" s="14" t="s">
        <v>46</v>
      </c>
      <c r="B51" s="14">
        <v>14</v>
      </c>
      <c r="C51" s="14">
        <v>3</v>
      </c>
      <c r="D51" s="15">
        <f t="shared" si="1"/>
        <v>42</v>
      </c>
      <c r="I51">
        <v>144</v>
      </c>
      <c r="J51">
        <f>(1/($F$3*SQRT(2*PI())))*EXP(-POWER((I51-$E$3),2)/(2*POWER($F$3,2)))</f>
        <v>2.88196612294532E-5</v>
      </c>
      <c r="L51">
        <v>144</v>
      </c>
      <c r="M51">
        <f>(1/($F$23*SQRT(2*PI())))*EXP(-POWER((L51-$E$23),2)/(2*POWER($F$23,2)))</f>
        <v>3.0432018204900055E-3</v>
      </c>
    </row>
    <row r="52" spans="1:13">
      <c r="A52" s="12" t="s">
        <v>47</v>
      </c>
      <c r="B52" s="12">
        <v>39</v>
      </c>
      <c r="C52" s="12">
        <v>2</v>
      </c>
      <c r="D52" s="13">
        <f t="shared" si="1"/>
        <v>78</v>
      </c>
      <c r="I52">
        <v>147</v>
      </c>
      <c r="J52">
        <f>(1/($F$3*SQRT(2*PI())))*EXP(-POWER((I52-$E$3),2)/(2*POWER($F$3,2)))</f>
        <v>1.9826699298770518E-5</v>
      </c>
      <c r="L52">
        <v>147</v>
      </c>
      <c r="M52">
        <f>(1/($F$23*SQRT(2*PI())))*EXP(-POWER((L52-$E$23),2)/(2*POWER($F$23,2)))</f>
        <v>2.8552970369238916E-3</v>
      </c>
    </row>
    <row r="53" spans="1:13">
      <c r="A53" s="14" t="s">
        <v>47</v>
      </c>
      <c r="B53" s="14">
        <v>36</v>
      </c>
      <c r="C53" s="14">
        <v>2</v>
      </c>
      <c r="D53" s="15">
        <f t="shared" si="1"/>
        <v>72</v>
      </c>
      <c r="I53">
        <v>150</v>
      </c>
      <c r="J53">
        <f>(1/($F$3*SQRT(2*PI())))*EXP(-POWER((I53-$E$3),2)/(2*POWER($F$3,2)))</f>
        <v>1.3490894482718112E-5</v>
      </c>
      <c r="L53">
        <v>150</v>
      </c>
      <c r="M53">
        <f>(1/($F$23*SQRT(2*PI())))*EXP(-POWER((L53-$E$23),2)/(2*POWER($F$23,2)))</f>
        <v>2.6723090374685581E-3</v>
      </c>
    </row>
    <row r="54" spans="1:13">
      <c r="A54" s="12" t="s">
        <v>47</v>
      </c>
      <c r="B54" s="12">
        <v>29</v>
      </c>
      <c r="C54" s="12">
        <v>2</v>
      </c>
      <c r="D54" s="13">
        <f t="shared" si="1"/>
        <v>58</v>
      </c>
      <c r="I54">
        <v>153</v>
      </c>
      <c r="J54">
        <f>(1/($F$3*SQRT(2*PI())))*EXP(-POWER((I54-$E$3),2)/(2*POWER($F$3,2)))</f>
        <v>9.0794564162937234E-6</v>
      </c>
      <c r="L54">
        <v>153</v>
      </c>
      <c r="M54">
        <f>(1/($F$23*SQRT(2*PI())))*EXP(-POWER((L54-$E$23),2)/(2*POWER($F$23,2)))</f>
        <v>2.4948067612402753E-3</v>
      </c>
    </row>
    <row r="55" spans="1:13">
      <c r="A55" s="14" t="s">
        <v>47</v>
      </c>
      <c r="B55" s="14">
        <v>233</v>
      </c>
      <c r="C55" s="14">
        <v>3</v>
      </c>
      <c r="D55" s="15">
        <f t="shared" si="1"/>
        <v>699</v>
      </c>
      <c r="I55">
        <v>156</v>
      </c>
      <c r="J55">
        <f>(1/($F$3*SQRT(2*PI())))*EXP(-POWER((I55-$E$3),2)/(2*POWER($F$3,2)))</f>
        <v>6.0437672098701049E-6</v>
      </c>
      <c r="L55">
        <v>156</v>
      </c>
      <c r="M55">
        <f>(1/($F$23*SQRT(2*PI())))*EXP(-POWER((L55-$E$23),2)/(2*POWER($F$23,2)))</f>
        <v>2.3232823362117159E-3</v>
      </c>
    </row>
    <row r="56" spans="1:13">
      <c r="A56" s="12" t="s">
        <v>47</v>
      </c>
      <c r="B56" s="12">
        <v>16</v>
      </c>
      <c r="C56" s="12">
        <v>2</v>
      </c>
      <c r="D56" s="13">
        <f t="shared" si="1"/>
        <v>32</v>
      </c>
      <c r="I56">
        <v>159</v>
      </c>
      <c r="J56">
        <f>(1/($F$3*SQRT(2*PI())))*EXP(-POWER((I56-$E$3),2)/(2*POWER($F$3,2)))</f>
        <v>3.9790957066082451E-6</v>
      </c>
      <c r="L56">
        <v>159</v>
      </c>
      <c r="M56">
        <f>(1/($F$23*SQRT(2*PI())))*EXP(-POWER((L56-$E$23),2)/(2*POWER($F$23,2)))</f>
        <v>2.1581514324669729E-3</v>
      </c>
    </row>
    <row r="57" spans="1:13">
      <c r="A57" s="14" t="s">
        <v>48</v>
      </c>
      <c r="B57" s="14">
        <v>30</v>
      </c>
      <c r="C57" s="14">
        <v>3</v>
      </c>
      <c r="D57" s="15">
        <f t="shared" si="1"/>
        <v>90</v>
      </c>
      <c r="I57">
        <v>162</v>
      </c>
      <c r="J57">
        <f>(1/($F$3*SQRT(2*PI())))*EXP(-POWER((I57-$E$3),2)/(2*POWER($F$3,2)))</f>
        <v>2.5911336787335496E-6</v>
      </c>
      <c r="L57">
        <v>162</v>
      </c>
      <c r="M57">
        <f>(1/($F$23*SQRT(2*PI())))*EXP(-POWER((L57-$E$23),2)/(2*POWER($F$23,2)))</f>
        <v>1.9997545120823881E-3</v>
      </c>
    </row>
    <row r="58" spans="1:13">
      <c r="A58" s="12" t="s">
        <v>48</v>
      </c>
      <c r="B58" s="12">
        <v>37</v>
      </c>
      <c r="C58" s="12">
        <v>3</v>
      </c>
      <c r="D58" s="13">
        <f t="shared" si="1"/>
        <v>111</v>
      </c>
      <c r="I58">
        <v>165</v>
      </c>
      <c r="J58">
        <f>(1/($F$3*SQRT(2*PI())))*EXP(-POWER((I58-$E$3),2)/(2*POWER($F$3,2)))</f>
        <v>1.6688758511223473E-6</v>
      </c>
      <c r="L58">
        <v>165</v>
      </c>
      <c r="M58">
        <f>(1/($F$23*SQRT(2*PI())))*EXP(-POWER((L58-$E$23),2)/(2*POWER($F$23,2)))</f>
        <v>1.8483588960238177E-3</v>
      </c>
    </row>
    <row r="59" spans="1:13">
      <c r="A59" s="14" t="s">
        <v>48</v>
      </c>
      <c r="B59" s="14">
        <v>166</v>
      </c>
      <c r="C59" s="14">
        <v>3</v>
      </c>
      <c r="D59" s="15">
        <f t="shared" si="1"/>
        <v>498</v>
      </c>
      <c r="I59">
        <v>168</v>
      </c>
      <c r="J59">
        <f>(1/($F$3*SQRT(2*PI())))*EXP(-POWER((I59-$E$3),2)/(2*POWER($F$3,2)))</f>
        <v>1.0631315795692683E-6</v>
      </c>
      <c r="L59">
        <v>168</v>
      </c>
      <c r="M59">
        <f>(1/($F$23*SQRT(2*PI())))*EXP(-POWER((L59-$E$23),2)/(2*POWER($F$23,2)))</f>
        <v>1.7041615602667313E-3</v>
      </c>
    </row>
    <row r="60" spans="1:13">
      <c r="A60" s="12" t="s">
        <v>48</v>
      </c>
      <c r="B60" s="12">
        <v>89</v>
      </c>
      <c r="C60" s="12">
        <v>2</v>
      </c>
      <c r="D60" s="13">
        <f t="shared" si="1"/>
        <v>178</v>
      </c>
      <c r="I60">
        <v>171</v>
      </c>
      <c r="J60">
        <f>(1/($F$3*SQRT(2*PI())))*EXP(-POWER((I60-$E$3),2)/(2*POWER($F$3,2)))</f>
        <v>6.698518855995298E-7</v>
      </c>
      <c r="L60">
        <v>171</v>
      </c>
      <c r="M60">
        <f>(1/($F$23*SQRT(2*PI())))*EXP(-POWER((L60-$E$23),2)/(2*POWER($F$23,2)))</f>
        <v>1.5672925674280413E-3</v>
      </c>
    </row>
    <row r="61" spans="1:13">
      <c r="A61" s="18" t="s">
        <v>48</v>
      </c>
      <c r="B61" s="18">
        <v>39</v>
      </c>
      <c r="C61" s="18">
        <v>2</v>
      </c>
      <c r="D61" s="19">
        <f t="shared" si="1"/>
        <v>78</v>
      </c>
      <c r="I61">
        <v>174</v>
      </c>
      <c r="J61">
        <f>(1/($F$3*SQRT(2*PI())))*EXP(-POWER((I61-$E$3),2)/(2*POWER($F$3,2)))</f>
        <v>4.1744506076908627E-7</v>
      </c>
      <c r="L61">
        <v>174</v>
      </c>
      <c r="M61">
        <f>(1/($F$23*SQRT(2*PI())))*EXP(-POWER((L61-$E$23),2)/(2*POWER($F$23,2)))</f>
        <v>1.4378190365120251E-3</v>
      </c>
    </row>
    <row r="62" spans="1:13">
      <c r="I62">
        <v>177</v>
      </c>
      <c r="J62">
        <f>(1/($F$3*SQRT(2*PI())))*EXP(-POWER((I62-$E$3),2)/(2*POWER($F$3,2)))</f>
        <v>2.5730524940767748E-7</v>
      </c>
      <c r="L62">
        <v>177</v>
      </c>
      <c r="M62">
        <f>(1/($F$23*SQRT(2*PI())))*EXP(-POWER((L62-$E$23),2)/(2*POWER($F$23,2)))</f>
        <v>1.3157495518305575E-3</v>
      </c>
    </row>
    <row r="63" spans="1:13">
      <c r="I63">
        <v>180</v>
      </c>
      <c r="J63">
        <f>(1/($F$3*SQRT(2*PI())))*EXP(-POWER((I63-$E$3),2)/(2*POWER($F$3,2)))</f>
        <v>1.568652490685607E-7</v>
      </c>
      <c r="L63">
        <v>180</v>
      </c>
      <c r="M63">
        <f>(1/($F$23*SQRT(2*PI())))*EXP(-POWER((L63-$E$23),2)/(2*POWER($F$23,2)))</f>
        <v>1.2010389126288119E-3</v>
      </c>
    </row>
    <row r="64" spans="1:13">
      <c r="I64">
        <v>183</v>
      </c>
      <c r="J64">
        <f>(1/($F$3*SQRT(2*PI())))*EXP(-POWER((I64-$E$3),2)/(2*POWER($F$3,2)))</f>
        <v>9.4587471773323531E-8</v>
      </c>
      <c r="L64">
        <v>183</v>
      </c>
      <c r="M64">
        <f>(1/($F$23*SQRT(2*PI())))*EXP(-POWER((L64-$E$23),2)/(2*POWER($F$23,2)))</f>
        <v>1.0935931272624242E-3</v>
      </c>
    </row>
    <row r="65" spans="9:13">
      <c r="I65">
        <v>186</v>
      </c>
      <c r="J65">
        <f>(1/($F$3*SQRT(2*PI())))*EXP(-POWER((I65-$E$3),2)/(2*POWER($F$3,2)))</f>
        <v>5.6411710499084024E-8</v>
      </c>
      <c r="L65">
        <v>186</v>
      </c>
      <c r="M65">
        <f>(1/($F$23*SQRT(2*PI())))*EXP(-POWER((L65-$E$23),2)/(2*POWER($F$23,2)))</f>
        <v>9.9327455973115329E-4</v>
      </c>
    </row>
    <row r="66" spans="9:13">
      <c r="I66">
        <v>189</v>
      </c>
      <c r="J66">
        <f>(1/($F$3*SQRT(2*PI())))*EXP(-POWER((I66-$E$3),2)/(2*POWER($F$3,2)))</f>
        <v>3.3276197764387194E-8</v>
      </c>
      <c r="L66">
        <v>189</v>
      </c>
      <c r="M66">
        <f>(1/($F$23*SQRT(2*PI())))*EXP(-POWER((L66-$E$23),2)/(2*POWER($F$23,2)))</f>
        <v>8.9990714175495839E-4</v>
      </c>
    </row>
    <row r="67" spans="9:13">
      <c r="I67">
        <v>192</v>
      </c>
      <c r="J67">
        <f>(1/($F$3*SQRT(2*PI())))*EXP(-POWER((I67-$E$3),2)/(2*POWER($F$3,2)))</f>
        <v>1.9414530926656335E-8</v>
      </c>
      <c r="L67">
        <v>192</v>
      </c>
      <c r="M67">
        <f>(1/($F$23*SQRT(2*PI())))*EXP(-POWER((L67-$E$23),2)/(2*POWER($F$23,2)))</f>
        <v>8.1328157014375936E-4</v>
      </c>
    </row>
    <row r="68" spans="9:13">
      <c r="I68">
        <v>195</v>
      </c>
      <c r="J68">
        <f>(1/($F$3*SQRT(2*PI())))*EXP(-POWER((I68-$E$3),2)/(2*POWER($F$3,2)))</f>
        <v>1.1203375298563794E-8</v>
      </c>
      <c r="L68">
        <v>195</v>
      </c>
      <c r="M68">
        <f>(1/($F$23*SQRT(2*PI())))*EXP(-POWER((L68-$E$23),2)/(2*POWER($F$23,2)))</f>
        <v>7.3316041671702553E-4</v>
      </c>
    </row>
    <row r="69" spans="9:13">
      <c r="I69">
        <v>198</v>
      </c>
      <c r="J69">
        <f>(1/($F$3*SQRT(2*PI())))*EXP(-POWER((I69-$E$3),2)/(2*POWER($F$3,2)))</f>
        <v>6.3943977053938961E-9</v>
      </c>
      <c r="L69">
        <v>198</v>
      </c>
      <c r="M69">
        <f>(1/($F$23*SQRT(2*PI())))*EXP(-POWER((L69-$E$23),2)/(2*POWER($F$23,2)))</f>
        <v>6.5928308622841599E-4</v>
      </c>
    </row>
  </sheetData>
  <mergeCells count="4">
    <mergeCell ref="I1:J1"/>
    <mergeCell ref="L1:M1"/>
    <mergeCell ref="A1:F1"/>
    <mergeCell ref="A21:F21"/>
  </mergeCells>
  <pageMargins left="0.7" right="0.7" top="0.75" bottom="0.75" header="0.3" footer="0.3"/>
  <drawing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Old</vt:lpstr>
      <vt:lpstr>Old Times</vt:lpstr>
      <vt:lpstr>New</vt:lpstr>
      <vt:lpstr>New Times</vt:lpstr>
      <vt:lpstr>Comparison</vt:lpstr>
      <vt:lpstr>Times Comparison</vt:lpstr>
      <vt:lpstr>New</vt:lpstr>
      <vt:lpstr>Old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Chad</dc:creator>
  <cp:lastModifiedBy>Chad</cp:lastModifiedBy>
  <cp:lastPrinted>2009-04-20T03:12:41Z</cp:lastPrinted>
  <dcterms:created xsi:type="dcterms:W3CDTF">2009-03-26T02:22:12Z</dcterms:created>
  <dcterms:modified xsi:type="dcterms:W3CDTF">2009-04-20T03:27:30Z</dcterms:modified>
</cp:coreProperties>
</file>