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<sst xmlns="http://schemas.openxmlformats.org/spreadsheetml/2006/main" count="42" uniqueCount="28">
  <si>
    <t>SEE CNFL BREAKDOWN</t>
  </si>
  <si>
    <t>ENTER INFORMATION IN THE BLUE SECTIONS</t>
  </si>
  <si>
    <t>TMT</t>
  </si>
  <si>
    <t>T-AP</t>
  </si>
  <si>
    <t>T-CS</t>
  </si>
  <si>
    <t>T-CO</t>
  </si>
  <si>
    <t>T-REH</t>
  </si>
  <si>
    <t>T-RE</t>
  </si>
  <si>
    <t>T-IN / T-PRO</t>
  </si>
  <si>
    <t>Energy Consumption (kWh)</t>
  </si>
  <si>
    <t>E.C (kWh)</t>
  </si>
  <si>
    <t>Peak</t>
  </si>
  <si>
    <t>Power Consumption (kW)</t>
  </si>
  <si>
    <t>Valley</t>
  </si>
  <si>
    <t>Price of E.C (Under 3000kWh)</t>
  </si>
  <si>
    <t>Night</t>
  </si>
  <si>
    <t>Price of E.C (Over 3000kWh)</t>
  </si>
  <si>
    <t>Block 0-30?</t>
  </si>
  <si>
    <t>Price of P.C</t>
  </si>
  <si>
    <t xml:space="preserve">Price of P.C </t>
  </si>
  <si>
    <t>Block 31-200?</t>
  </si>
  <si>
    <t>Peak Price</t>
  </si>
  <si>
    <t>Block 201-300?</t>
  </si>
  <si>
    <t>Valley Price</t>
  </si>
  <si>
    <t>Block 300+?</t>
  </si>
  <si>
    <t>Night Price</t>
  </si>
  <si>
    <t>TAX (COLONES)</t>
  </si>
  <si>
    <t>TAX (USD)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</si>
</sst>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color rgb="FFFF0000"/>
    </font>
    <font/>
    <font>
      <sz val="11.0"/>
      <color rgb="FF000000"/>
      <name val="Inconsolata"/>
    </font>
  </fonts>
  <fills count="6">
    <fill>
      <patternFill patternType="none"/>
    </fill>
    <fill>
      <patternFill patternType="lightGray"/>
    </fill>
    <fill>
      <patternFill patternType="solid">
        <fgColor rgb="FF00FFFF"/>
        <bgColor rgb="FF00FFFF"/>
      </patternFill>
    </fill>
    <fill>
      <patternFill patternType="solid">
        <fgColor rgb="FF00E2E2"/>
        <bgColor rgb="FF00E2E2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</fills>
  <borders count="1">
    <border/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2" fontId="2" numFmtId="0" xfId="0" applyAlignment="1" applyFill="1" applyFont="1">
      <alignment readingOrder="0"/>
    </xf>
    <xf borderId="0" fillId="3" fontId="2" numFmtId="0" xfId="0" applyAlignment="1" applyFill="1" applyFont="1">
      <alignment readingOrder="0"/>
    </xf>
    <xf borderId="0" fillId="3" fontId="2" numFmtId="0" xfId="0" applyFont="1"/>
    <xf borderId="0" fillId="0" fontId="2" numFmtId="0" xfId="0" applyAlignment="1" applyFont="1">
      <alignment horizontal="right" readingOrder="0"/>
    </xf>
    <xf borderId="0" fillId="0" fontId="2" numFmtId="0" xfId="0" applyAlignment="1" applyFont="1">
      <alignment readingOrder="0"/>
    </xf>
    <xf borderId="0" fillId="4" fontId="3" numFmtId="0" xfId="0" applyFill="1" applyFont="1"/>
    <xf borderId="0" fillId="2" fontId="2" numFmtId="0" xfId="0" applyFont="1"/>
    <xf borderId="0" fillId="5" fontId="2" numFmtId="0" xfId="0" applyAlignment="1" applyFill="1" applyFont="1">
      <alignment readingOrder="0"/>
    </xf>
    <xf borderId="0" fillId="5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3.86"/>
    <col customWidth="1" min="4" max="4" width="26.57"/>
    <col customWidth="1" min="6" max="6" width="27.29"/>
    <col customWidth="1" min="8" max="8" width="18.14"/>
    <col customWidth="1" min="10" max="10" width="14.71"/>
    <col customWidth="1" min="12" max="12" width="25.86"/>
  </cols>
  <sheetData>
    <row r="1">
      <c r="A1" s="1" t="s">
        <v>0</v>
      </c>
      <c r="B1" s="1" t="s">
        <v>1</v>
      </c>
    </row>
    <row r="2">
      <c r="A2" s="1"/>
      <c r="B2" s="1"/>
    </row>
    <row r="3">
      <c r="B3" s="2" t="s">
        <v>2</v>
      </c>
      <c r="C3" s="2" t="s">
        <v>3</v>
      </c>
      <c r="E3" s="2" t="s">
        <v>4</v>
      </c>
      <c r="G3" s="2" t="s">
        <v>5</v>
      </c>
      <c r="I3" s="2" t="s">
        <v>6</v>
      </c>
      <c r="K3" s="2" t="s">
        <v>7</v>
      </c>
      <c r="M3" s="2" t="s">
        <v>8</v>
      </c>
    </row>
    <row r="4">
      <c r="A4" s="3" t="s">
        <v>9</v>
      </c>
      <c r="B4" s="4"/>
      <c r="C4" s="3">
        <v>200.0</v>
      </c>
      <c r="D4" s="4"/>
      <c r="E4" s="3">
        <v>35.0</v>
      </c>
      <c r="F4" s="4"/>
      <c r="G4" s="3">
        <v>3001.0</v>
      </c>
      <c r="H4" s="4"/>
      <c r="I4" s="4"/>
      <c r="J4" s="3" t="s">
        <v>10</v>
      </c>
      <c r="K4" s="3">
        <v>10000.0</v>
      </c>
      <c r="L4" s="4"/>
      <c r="M4" s="3">
        <v>3001.0</v>
      </c>
    </row>
    <row r="5">
      <c r="A5" s="5" t="s">
        <v>11</v>
      </c>
      <c r="B5" s="2">
        <v>1.0</v>
      </c>
      <c r="D5" s="6" t="s">
        <v>12</v>
      </c>
      <c r="E5" s="2">
        <v>9.0</v>
      </c>
      <c r="F5" s="6" t="s">
        <v>12</v>
      </c>
      <c r="G5" s="2">
        <v>9.0</v>
      </c>
      <c r="H5" s="5" t="s">
        <v>11</v>
      </c>
      <c r="I5" s="2">
        <v>200.0</v>
      </c>
      <c r="L5" s="6" t="s">
        <v>12</v>
      </c>
      <c r="M5" s="2">
        <v>9.0</v>
      </c>
    </row>
    <row r="6">
      <c r="A6" s="5" t="s">
        <v>13</v>
      </c>
      <c r="B6" s="2">
        <v>1.0</v>
      </c>
      <c r="D6" s="6" t="s">
        <v>14</v>
      </c>
      <c r="E6" s="7">
        <f>IF(E4&lt;=3000,E4*71.84,0)</f>
        <v>2514.4</v>
      </c>
      <c r="F6" s="6" t="s">
        <v>14</v>
      </c>
      <c r="G6" s="7">
        <f>IF(G4&lt;=3000,G4*106.68,0)</f>
        <v>0</v>
      </c>
      <c r="H6" s="5" t="s">
        <v>13</v>
      </c>
      <c r="I6" s="2">
        <v>200.0</v>
      </c>
      <c r="L6" s="6" t="s">
        <v>14</v>
      </c>
      <c r="M6" s="7">
        <f>IF(M4&lt;=3000,M4*106.68,0)</f>
        <v>0</v>
      </c>
    </row>
    <row r="7">
      <c r="A7" s="5" t="s">
        <v>15</v>
      </c>
      <c r="B7" s="2">
        <v>1.0</v>
      </c>
      <c r="D7" s="6" t="s">
        <v>16</v>
      </c>
      <c r="E7">
        <f>IF(E4&gt;3000,(124110+((E4-3000)*41.37)),0)</f>
        <v>0</v>
      </c>
      <c r="F7" s="6" t="s">
        <v>16</v>
      </c>
      <c r="G7">
        <f>IF(G4&gt;3000,(192660+((G4-3000)*64.22)),0)</f>
        <v>192724.22</v>
      </c>
      <c r="H7" s="5" t="s">
        <v>15</v>
      </c>
      <c r="I7" s="2">
        <v>200.0</v>
      </c>
      <c r="J7" s="6" t="s">
        <v>17</v>
      </c>
      <c r="K7">
        <f>IF(AND(K4&lt;=30,K4&gt;=0),0,1893.9)</f>
        <v>1893.9</v>
      </c>
      <c r="L7" s="6" t="s">
        <v>16</v>
      </c>
      <c r="M7">
        <f>IF(M4&gt;3000,(192660+((M4-3000)*64.22)),0)</f>
        <v>192724.22</v>
      </c>
    </row>
    <row r="8">
      <c r="B8" s="8"/>
      <c r="D8" s="6" t="s">
        <v>18</v>
      </c>
      <c r="E8">
        <f>IF(E5&lt;8,0,53579.84+((E5-8)*6697.48))</f>
        <v>60277.32</v>
      </c>
      <c r="F8" s="6" t="s">
        <v>19</v>
      </c>
      <c r="G8">
        <f>IF(G5&lt;8,0,(80426.32+((G5-8)*10053.29)))</f>
        <v>90479.61</v>
      </c>
      <c r="J8" s="6" t="s">
        <v>20</v>
      </c>
      <c r="K8">
        <f>IF(AND(K4&gt;=31,K4&lt;=200),(K7+((K4-30)*63.13)),0)</f>
        <v>0</v>
      </c>
      <c r="L8" s="6" t="s">
        <v>19</v>
      </c>
      <c r="M8">
        <f>IF(M5&lt;8,0,(80426.32+((M5-8)*10053.29)))</f>
        <v>90479.61</v>
      </c>
    </row>
    <row r="9">
      <c r="A9" s="6" t="s">
        <v>12</v>
      </c>
      <c r="B9" s="8"/>
      <c r="H9" s="6" t="s">
        <v>21</v>
      </c>
      <c r="I9">
        <f>IF(I5&lt;=300,I5*133.89,IF(I5&lt;=500,I5*152.39,IF(I5&gt;=501,I5*180.69,0)))</f>
        <v>26778</v>
      </c>
      <c r="J9" s="6" t="s">
        <v>22</v>
      </c>
      <c r="K9">
        <f>IF(AND(K4&gt;=201,K4&lt;=300),(SUM(K7:K8)+((K4-200)*96.87)),0)</f>
        <v>0</v>
      </c>
    </row>
    <row r="10">
      <c r="A10" s="5" t="s">
        <v>11</v>
      </c>
      <c r="B10" s="2">
        <v>1.0</v>
      </c>
      <c r="H10" s="6" t="s">
        <v>23</v>
      </c>
      <c r="I10">
        <f>IF(I6&lt;=300,I6*55.51,IF(I6&lt;=500,I6*61.04,IF(I6&gt;=501,I6*72.93,0)))</f>
        <v>11102</v>
      </c>
      <c r="J10" s="6" t="s">
        <v>24</v>
      </c>
      <c r="K10">
        <f>IF(K4&gt;300,(SUM(K7:K9)+((K4-300)*100.14)),0)</f>
        <v>973251.9</v>
      </c>
    </row>
    <row r="11">
      <c r="A11" s="5" t="s">
        <v>13</v>
      </c>
      <c r="B11" s="2">
        <v>1.0</v>
      </c>
      <c r="H11" s="6" t="s">
        <v>25</v>
      </c>
      <c r="I11">
        <f>IF(I7&lt;=300,I7*22.86,IF(I7&lt;=500,I7*26.13,IF(I7&gt;=501,I7*33.75,0)))</f>
        <v>4572</v>
      </c>
    </row>
    <row r="12">
      <c r="A12" s="5" t="s">
        <v>15</v>
      </c>
      <c r="B12" s="2">
        <v>1.0</v>
      </c>
    </row>
    <row r="14">
      <c r="A14" s="9" t="s">
        <v>26</v>
      </c>
      <c r="B14" s="10">
        <f>(B5*54.42)+(B6*27.21)+(B7*19.59)+(B10*9542.79)+(B11*6790)+(B12*4310.42)</f>
        <v>20744.43</v>
      </c>
      <c r="C14" s="10">
        <f>C4*(3.51)</f>
        <v>702</v>
      </c>
      <c r="D14" s="10"/>
      <c r="E14" s="10">
        <f>SUM(E6:E8)</f>
        <v>62791.72</v>
      </c>
      <c r="F14" s="10"/>
      <c r="G14" s="10">
        <f>SUM(G6:G8)</f>
        <v>283203.83</v>
      </c>
      <c r="H14" s="10"/>
      <c r="I14" s="10">
        <f>SUM(I9:I11)</f>
        <v>42452</v>
      </c>
      <c r="J14" s="10"/>
      <c r="K14" s="10">
        <f>SUM(K7:K10)</f>
        <v>975145.8</v>
      </c>
      <c r="L14" s="10"/>
      <c r="M14" s="10">
        <f>SUM(M6:M8)</f>
        <v>283203.83</v>
      </c>
    </row>
    <row r="15">
      <c r="A15" s="9" t="s">
        <v>27</v>
      </c>
      <c r="B15" s="10">
        <f t="shared" ref="B15:C15" si="1">ROUND(B14*0.0016,2)</f>
        <v>33.19</v>
      </c>
      <c r="C15" s="10">
        <f t="shared" si="1"/>
        <v>1.12</v>
      </c>
      <c r="D15" s="10"/>
      <c r="E15" s="10">
        <f>ROUND(E14*0.0016,2)</f>
        <v>100.47</v>
      </c>
      <c r="F15" s="10"/>
      <c r="G15" s="10">
        <f>ROUND(G14*0.0016,2)</f>
        <v>453.13</v>
      </c>
      <c r="H15" s="10"/>
      <c r="I15" s="10">
        <f>ROUND(I14*0.0016,2)</f>
        <v>67.92</v>
      </c>
      <c r="J15" s="10"/>
      <c r="K15" s="10">
        <f>ROUND(K14*0.0016,2)</f>
        <v>1560.23</v>
      </c>
      <c r="L15" s="10"/>
      <c r="M15" s="10">
        <f>ROUND(M14*0.0016,2)</f>
        <v>453.13</v>
      </c>
    </row>
  </sheetData>
  <drawing r:id="rId1"/>
</worksheet>
</file>