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<sst xmlns="http://schemas.openxmlformats.org/spreadsheetml/2006/main" count="53" uniqueCount="39">
  <si>
    <t>Fill in blue cells</t>
  </si>
  <si>
    <t>12 Meter Bus</t>
  </si>
  <si>
    <t>Taxi</t>
  </si>
  <si>
    <t>Smaller Bus for City (Currently not Legally Applicable)</t>
  </si>
  <si>
    <t>Lvl 1 Charging Station</t>
  </si>
  <si>
    <t>Lvl 2 Charging Station</t>
  </si>
  <si>
    <t>Fast Charging Station</t>
  </si>
  <si>
    <t>Number</t>
  </si>
  <si>
    <t>Cost Per ($USD)</t>
  </si>
  <si>
    <t>Depends on kW output, manufacturer</t>
  </si>
  <si>
    <t>Battery Capacity (kWh)</t>
  </si>
  <si>
    <t>(~$10,000)</t>
  </si>
  <si>
    <t>(~$60,000)</t>
  </si>
  <si>
    <t>Night Electricity Tariff (colones / kWh)</t>
  </si>
  <si>
    <t>Kw Output</t>
  </si>
  <si>
    <t>Peak Electricity Tariff (colones / kWh)</t>
  </si>
  <si>
    <t>Electricity Tariff 
Fast Charging (colones / kWh)</t>
  </si>
  <si>
    <t>Time to Charge</t>
  </si>
  <si>
    <t>Lvl 1</t>
  </si>
  <si>
    <t>Lvl 2</t>
  </si>
  <si>
    <t>Colones to USD:</t>
  </si>
  <si>
    <t>Lvl 3</t>
  </si>
  <si>
    <t>Days in Operation:</t>
  </si>
  <si>
    <t>Per Vehicle</t>
  </si>
  <si>
    <t>Cost to Full Charge Overnight ($USD)</t>
  </si>
  <si>
    <t>Cost to Full Charge Daytime ($USD)</t>
  </si>
  <si>
    <t>Cost to Fast Charge ($USD)</t>
  </si>
  <si>
    <t>Cost to Charge Per Hour ($USD)</t>
  </si>
  <si>
    <t>Range (km)</t>
  </si>
  <si>
    <t>Range Increase per Hour Charging (km)</t>
  </si>
  <si>
    <t>Intended Range Per Day (km)</t>
  </si>
  <si>
    <t># Charges Per Day</t>
  </si>
  <si>
    <t>Cost to Charge per Day Operating</t>
  </si>
  <si>
    <t>(One or the other)</t>
  </si>
  <si>
    <t>Fleet</t>
  </si>
  <si>
    <t>Operational Cost ($USD/Day)</t>
  </si>
  <si>
    <t>Nightly Charging</t>
  </si>
  <si>
    <t>Operational Cost ($USD/Year)</t>
  </si>
  <si>
    <t>Initial Investment ($USD)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</si>
</sst>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DFDF"/>
        <bgColor rgb="FFFFDFDF"/>
      </patternFill>
    </fill>
    <fill>
      <patternFill patternType="solid">
        <fgColor rgb="FFC9DAF8"/>
        <bgColor rgb="FFC9DAF8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bottom"/>
    </xf>
    <xf borderId="0" fillId="0" fontId="1" numFmtId="0" xfId="0" applyAlignment="1" applyFont="1">
      <alignment vertical="bottom"/>
    </xf>
    <xf borderId="0" fillId="3" fontId="1" numFmtId="0" xfId="0" applyAlignment="1" applyFill="1" applyFont="1">
      <alignment readingOrder="0" vertical="bottom"/>
    </xf>
    <xf borderId="1" fillId="3" fontId="1" numFmtId="0" xfId="0" applyAlignment="1" applyBorder="1" applyFont="1">
      <alignment readingOrder="0" shrinkToFit="0" vertical="bottom" wrapText="1"/>
    </xf>
    <xf borderId="0" fillId="3" fontId="1" numFmtId="0" xfId="0" applyAlignment="1" applyFont="1">
      <alignment vertical="bottom"/>
    </xf>
    <xf borderId="0" fillId="4" fontId="1" numFmtId="0" xfId="0" applyAlignment="1" applyFill="1" applyFont="1">
      <alignment readingOrder="0" vertical="bottom"/>
    </xf>
    <xf borderId="0" fillId="0" fontId="1" numFmtId="0" xfId="0" applyAlignment="1" applyFont="1">
      <alignment horizontal="right" vertical="bottom"/>
    </xf>
    <xf borderId="0" fillId="4" fontId="1" numFmtId="0" xfId="0" applyAlignment="1" applyFont="1">
      <alignment horizontal="right" readingOrder="0" vertical="bottom"/>
    </xf>
    <xf borderId="0" fillId="0" fontId="1" numFmtId="0" xfId="0" applyAlignment="1" applyFont="1">
      <alignment readingOrder="0" vertical="bottom"/>
    </xf>
    <xf borderId="0" fillId="3" fontId="1" numFmtId="0" xfId="0" applyAlignment="1" applyFont="1">
      <alignment horizontal="right" readingOrder="0" vertical="bottom"/>
    </xf>
    <xf borderId="0" fillId="4" fontId="1" numFmtId="0" xfId="0" applyAlignment="1" applyFont="1">
      <alignment horizontal="center" readingOrder="0" vertical="bottom"/>
    </xf>
    <xf borderId="0" fillId="0" fontId="1" numFmtId="0" xfId="0" applyAlignment="1" applyFont="1">
      <alignment horizontal="right" readingOrder="0" vertical="bottom"/>
    </xf>
    <xf borderId="0" fillId="0" fontId="1" numFmtId="0" xfId="0" applyAlignment="1" applyFont="1">
      <alignment horizontal="center" vertical="bottom"/>
    </xf>
    <xf borderId="1" fillId="0" fontId="1" numFmtId="0" xfId="0" applyAlignment="1" applyBorder="1" applyFont="1">
      <alignment shrinkToFit="0" vertical="bottom" wrapText="1"/>
    </xf>
    <xf borderId="1" fillId="0" fontId="1" numFmtId="0" xfId="0" applyAlignment="1" applyBorder="1" applyFont="1">
      <alignment vertical="bottom"/>
    </xf>
    <xf borderId="0" fillId="0" fontId="1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36.14"/>
    <col customWidth="1" min="5" max="5" width="17.57"/>
    <col customWidth="1" min="6" max="6" width="36.29"/>
    <col customWidth="1" min="7" max="8" width="18.86"/>
    <col customWidth="1" min="9" max="9" width="20.0"/>
    <col customWidth="1" min="10" max="10" width="19.14"/>
    <col customWidth="1" min="11" max="11" width="32.29"/>
  </cols>
  <sheetData>
    <row r="1">
      <c r="A1" s="1" t="s">
        <v>0</v>
      </c>
      <c r="B1" s="2"/>
      <c r="C1" s="2"/>
      <c r="D1" s="3" t="s">
        <v>1</v>
      </c>
      <c r="E1" s="3" t="s">
        <v>2</v>
      </c>
      <c r="F1" s="4" t="s">
        <v>3</v>
      </c>
      <c r="G1" s="2"/>
      <c r="H1" s="5" t="s">
        <v>4</v>
      </c>
      <c r="I1" s="5" t="s">
        <v>5</v>
      </c>
      <c r="J1" s="5" t="s">
        <v>6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>
      <c r="A2" s="2"/>
      <c r="B2" s="2" t="s">
        <v>7</v>
      </c>
      <c r="C2" s="2"/>
      <c r="D2" s="6">
        <v>200.0</v>
      </c>
      <c r="E2" s="6">
        <v>75.0</v>
      </c>
      <c r="F2" s="6">
        <v>50.0</v>
      </c>
      <c r="G2" s="7"/>
      <c r="H2" s="8">
        <v>175.0</v>
      </c>
      <c r="I2" s="6">
        <v>20.0</v>
      </c>
      <c r="J2" s="6">
        <v>4.0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>
      <c r="A3" s="2"/>
      <c r="B3" s="9" t="s">
        <v>8</v>
      </c>
      <c r="C3" s="2"/>
      <c r="D3" s="6">
        <v>200000.0</v>
      </c>
      <c r="E3" s="6">
        <v>33000.0</v>
      </c>
      <c r="F3" s="6">
        <v>150000.0</v>
      </c>
      <c r="G3" s="2"/>
      <c r="H3" s="6">
        <v>0.0</v>
      </c>
      <c r="I3" s="6">
        <v>12500.0</v>
      </c>
      <c r="J3" s="6">
        <v>75000.0</v>
      </c>
      <c r="K3" s="3" t="s">
        <v>9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>
      <c r="A4" s="2"/>
      <c r="B4" s="9" t="s">
        <v>10</v>
      </c>
      <c r="C4" s="2"/>
      <c r="D4" s="6">
        <v>32.0</v>
      </c>
      <c r="E4" s="6">
        <v>25.0</v>
      </c>
      <c r="F4" s="6">
        <v>28.0</v>
      </c>
      <c r="G4" s="7"/>
      <c r="H4" s="7"/>
      <c r="I4" s="3" t="s">
        <v>11</v>
      </c>
      <c r="J4" s="3" t="s">
        <v>12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>
      <c r="A5" s="2"/>
      <c r="B5" s="9" t="s">
        <v>13</v>
      </c>
      <c r="C5" s="6">
        <v>120.0</v>
      </c>
      <c r="D5" s="2"/>
      <c r="E5" s="2"/>
      <c r="F5" s="2"/>
      <c r="G5" s="10" t="s">
        <v>14</v>
      </c>
      <c r="H5" s="8">
        <v>4.0</v>
      </c>
      <c r="I5" s="11">
        <v>20.0</v>
      </c>
      <c r="J5" s="11">
        <v>75.0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>
      <c r="A6" s="2"/>
      <c r="B6" s="9" t="s">
        <v>15</v>
      </c>
      <c r="C6" s="6">
        <v>150.0</v>
      </c>
      <c r="D6" s="2"/>
      <c r="E6" s="2"/>
      <c r="F6" s="2"/>
      <c r="G6" s="10"/>
      <c r="H6" s="8"/>
      <c r="I6" s="11"/>
      <c r="J6" s="1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ht="27.75" customHeight="1">
      <c r="A7" s="2"/>
      <c r="B7" s="9" t="s">
        <v>16</v>
      </c>
      <c r="C7" s="6">
        <v>200.0</v>
      </c>
      <c r="D7" s="2"/>
      <c r="E7" s="2"/>
      <c r="F7" s="2"/>
      <c r="G7" s="12"/>
      <c r="H7" s="7"/>
      <c r="I7" s="13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>
      <c r="A8" s="2"/>
      <c r="B8" s="9" t="s">
        <v>17</v>
      </c>
      <c r="C8" s="2"/>
      <c r="D8" s="2"/>
      <c r="E8" s="2"/>
      <c r="F8" s="2"/>
      <c r="G8" s="2"/>
      <c r="H8" s="2"/>
      <c r="I8" s="14"/>
      <c r="J8" s="15"/>
      <c r="K8" s="15"/>
      <c r="L8" s="15"/>
      <c r="M8" s="15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>
      <c r="A9" s="2"/>
      <c r="B9" s="2"/>
      <c r="C9" s="9" t="s">
        <v>18</v>
      </c>
      <c r="D9" s="2">
        <f>D4/H5</f>
        <v>8</v>
      </c>
      <c r="E9" s="2">
        <f>E4/H5</f>
        <v>6.25</v>
      </c>
      <c r="F9" s="2">
        <f>F4/H5</f>
        <v>7</v>
      </c>
      <c r="G9" s="2"/>
      <c r="H9" s="2"/>
      <c r="I9" s="14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>
      <c r="A10" s="2"/>
      <c r="B10" s="2"/>
      <c r="C10" s="9" t="s">
        <v>19</v>
      </c>
      <c r="D10" s="2">
        <f>D4/I5</f>
        <v>1.6</v>
      </c>
      <c r="E10" s="2">
        <f>E4/I5</f>
        <v>1.25</v>
      </c>
      <c r="F10" s="2">
        <f>F4/I5</f>
        <v>1.4</v>
      </c>
      <c r="G10" s="9" t="s">
        <v>20</v>
      </c>
      <c r="H10" s="6">
        <v>0.0016</v>
      </c>
      <c r="I10" s="14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>
      <c r="A11" s="2"/>
      <c r="B11" s="2"/>
      <c r="C11" s="9" t="s">
        <v>21</v>
      </c>
      <c r="D11" s="2">
        <f>D4/J5</f>
        <v>0.4266666667</v>
      </c>
      <c r="E11" s="2">
        <f>E4/J5</f>
        <v>0.3333333333</v>
      </c>
      <c r="F11" s="2">
        <f>F4/J5</f>
        <v>0.3733333333</v>
      </c>
      <c r="G11" s="9" t="s">
        <v>22</v>
      </c>
      <c r="H11" s="6">
        <v>220.0</v>
      </c>
      <c r="I11" s="14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>
      <c r="A12" s="2" t="s">
        <v>23</v>
      </c>
      <c r="B12" s="9" t="s">
        <v>24</v>
      </c>
      <c r="C12" s="2"/>
      <c r="D12" s="2">
        <f>D4*C5*H10</f>
        <v>6.144</v>
      </c>
      <c r="E12" s="2">
        <f>E4*C5*H10</f>
        <v>4.8</v>
      </c>
      <c r="F12" s="2">
        <f>F4*C5*H10</f>
        <v>5.376</v>
      </c>
      <c r="G12" s="2"/>
      <c r="H12" s="2"/>
      <c r="I12" s="1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>
      <c r="A13" s="2"/>
      <c r="B13" s="9" t="s">
        <v>25</v>
      </c>
      <c r="C13" s="2"/>
      <c r="D13" s="2">
        <f>D4*C6*H10</f>
        <v>7.68</v>
      </c>
      <c r="E13" s="2">
        <f>E4*C6*H10</f>
        <v>6</v>
      </c>
      <c r="F13" s="2">
        <f>F4*C6*H10</f>
        <v>6.72</v>
      </c>
      <c r="G13" s="2"/>
      <c r="H13" s="2"/>
      <c r="I13" s="1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>
      <c r="A14" s="2"/>
      <c r="B14" s="9" t="s">
        <v>26</v>
      </c>
      <c r="C14" s="2"/>
      <c r="D14" s="2">
        <f>D4*C7*H10</f>
        <v>10.24</v>
      </c>
      <c r="E14" s="2">
        <f>E4*C7*H10</f>
        <v>8</v>
      </c>
      <c r="F14" s="2">
        <f>F4*C7*H10</f>
        <v>8.96</v>
      </c>
      <c r="G14" s="2"/>
      <c r="H14" s="2"/>
      <c r="I14" s="1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>
      <c r="A15" s="2"/>
      <c r="B15" s="9" t="s">
        <v>27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>
      <c r="A16" s="2"/>
      <c r="B16" s="2"/>
      <c r="C16" s="2" t="s">
        <v>18</v>
      </c>
      <c r="D16" s="13">
        <f t="shared" ref="D16:F16" si="1">D12/D9</f>
        <v>0.768</v>
      </c>
      <c r="E16" s="13">
        <f t="shared" si="1"/>
        <v>0.768</v>
      </c>
      <c r="F16" s="13">
        <f t="shared" si="1"/>
        <v>0.768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>
      <c r="A17" s="2"/>
      <c r="B17" s="2"/>
      <c r="C17" s="2" t="s">
        <v>19</v>
      </c>
      <c r="D17" s="13">
        <f t="shared" ref="D17:F17" si="2">D12/D10</f>
        <v>3.84</v>
      </c>
      <c r="E17" s="13">
        <f t="shared" si="2"/>
        <v>3.84</v>
      </c>
      <c r="F17" s="13">
        <f t="shared" si="2"/>
        <v>3.84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>
      <c r="A18" s="2"/>
      <c r="B18" s="2"/>
      <c r="C18" s="2" t="s">
        <v>21</v>
      </c>
      <c r="D18" s="13">
        <f t="shared" ref="D18:F18" si="3">D14/D11</f>
        <v>24</v>
      </c>
      <c r="E18" s="13">
        <f t="shared" si="3"/>
        <v>24</v>
      </c>
      <c r="F18" s="13">
        <f t="shared" si="3"/>
        <v>24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>
      <c r="A19" s="2"/>
      <c r="B19" s="9" t="s">
        <v>28</v>
      </c>
      <c r="C19" s="2"/>
      <c r="D19" s="9">
        <v>275.0</v>
      </c>
      <c r="E19" s="9">
        <v>220.0</v>
      </c>
      <c r="F19" s="9">
        <v>220.0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>
      <c r="A20" s="2"/>
      <c r="B20" s="9" t="s">
        <v>29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>
      <c r="A21" s="2"/>
      <c r="B21" s="2"/>
      <c r="C21" s="2" t="s">
        <v>18</v>
      </c>
      <c r="D21" s="13">
        <f t="shared" ref="D21:F21" si="4">D19/D9</f>
        <v>34.375</v>
      </c>
      <c r="E21" s="13">
        <f t="shared" si="4"/>
        <v>35.2</v>
      </c>
      <c r="F21" s="13">
        <f t="shared" si="4"/>
        <v>31.42857143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>
      <c r="A22" s="2"/>
      <c r="B22" s="2"/>
      <c r="C22" s="2" t="s">
        <v>19</v>
      </c>
      <c r="D22" s="13">
        <f t="shared" ref="D22:F22" si="5">D19/D10</f>
        <v>171.875</v>
      </c>
      <c r="E22" s="13">
        <f t="shared" si="5"/>
        <v>176</v>
      </c>
      <c r="F22" s="13">
        <f t="shared" si="5"/>
        <v>157.1428571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>
      <c r="A23" s="2"/>
      <c r="B23" s="2"/>
      <c r="C23" s="2" t="s">
        <v>21</v>
      </c>
      <c r="D23" s="13">
        <f t="shared" ref="D23:F23" si="6">D19/D11</f>
        <v>644.53125</v>
      </c>
      <c r="E23" s="13">
        <f t="shared" si="6"/>
        <v>660</v>
      </c>
      <c r="F23" s="13">
        <f t="shared" si="6"/>
        <v>589.2857143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>
      <c r="A24" s="2"/>
      <c r="B24" s="9" t="s">
        <v>30</v>
      </c>
      <c r="C24" s="2"/>
      <c r="D24" s="9">
        <v>200.0</v>
      </c>
      <c r="E24" s="9">
        <v>250.0</v>
      </c>
      <c r="F24" s="9">
        <v>200.0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>
      <c r="A25" s="2"/>
      <c r="B25" s="2" t="s">
        <v>31</v>
      </c>
      <c r="C25" s="2"/>
      <c r="D25" s="13">
        <f t="shared" ref="D25:F25" si="7">IF(D24/D19&gt;1,ROUNDUP(D24/D19-1),0)</f>
        <v>0</v>
      </c>
      <c r="E25" s="13">
        <f t="shared" si="7"/>
        <v>1</v>
      </c>
      <c r="F25" s="13">
        <f t="shared" si="7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>
      <c r="A26" s="2"/>
      <c r="B26" s="2" t="s">
        <v>32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>
      <c r="A27" s="2"/>
      <c r="B27" s="9" t="s">
        <v>33</v>
      </c>
      <c r="C27" s="2" t="s">
        <v>19</v>
      </c>
      <c r="D27" s="13">
        <f t="shared" ref="D27:F27" si="8">D25*D12</f>
        <v>0</v>
      </c>
      <c r="E27" s="13">
        <f t="shared" si="8"/>
        <v>4.8</v>
      </c>
      <c r="F27" s="13">
        <f t="shared" si="8"/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>
      <c r="A28" s="2"/>
      <c r="B28" s="9" t="s">
        <v>33</v>
      </c>
      <c r="C28" s="2" t="s">
        <v>21</v>
      </c>
      <c r="D28" s="13">
        <f t="shared" ref="D28:F28" si="9">D25*D14</f>
        <v>0</v>
      </c>
      <c r="E28" s="13">
        <f t="shared" si="9"/>
        <v>8</v>
      </c>
      <c r="F28" s="13">
        <f t="shared" si="9"/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>
      <c r="A29" s="2" t="s">
        <v>34</v>
      </c>
      <c r="B29" s="9" t="s">
        <v>35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>
      <c r="A30" s="2"/>
      <c r="B30" s="9" t="s">
        <v>36</v>
      </c>
      <c r="C30" s="9" t="s">
        <v>18</v>
      </c>
      <c r="D30" s="13">
        <f t="shared" ref="D30:F30" si="10">D12*D2</f>
        <v>1228.8</v>
      </c>
      <c r="E30" s="13">
        <f t="shared" si="10"/>
        <v>360</v>
      </c>
      <c r="F30" s="13">
        <f t="shared" si="10"/>
        <v>268.8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>
      <c r="A31" s="2"/>
      <c r="B31" s="9" t="s">
        <v>33</v>
      </c>
      <c r="C31" s="2" t="s">
        <v>19</v>
      </c>
      <c r="D31" s="13">
        <f t="shared" ref="D31:F31" si="11">D2*D27</f>
        <v>0</v>
      </c>
      <c r="E31" s="13">
        <f t="shared" si="11"/>
        <v>360</v>
      </c>
      <c r="F31" s="13">
        <f t="shared" si="11"/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>
      <c r="A32" s="2"/>
      <c r="B32" s="9" t="s">
        <v>33</v>
      </c>
      <c r="C32" s="2" t="s">
        <v>21</v>
      </c>
      <c r="D32" s="13">
        <f t="shared" ref="D32:F32" si="12">D2*D28</f>
        <v>0</v>
      </c>
      <c r="E32" s="13">
        <f t="shared" si="12"/>
        <v>600</v>
      </c>
      <c r="F32" s="13">
        <f t="shared" si="12"/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>
      <c r="A33" s="2"/>
      <c r="B33" s="9" t="s">
        <v>37</v>
      </c>
      <c r="C33" s="7"/>
      <c r="D33" s="2">
        <f>H11*(D30+D31+D32)</f>
        <v>270336</v>
      </c>
      <c r="E33" s="2">
        <f>H11*(E30+E31+E32)</f>
        <v>290400</v>
      </c>
      <c r="F33" s="2">
        <f>H11*(F30+F31+F32)</f>
        <v>59136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>
      <c r="A34" s="2"/>
      <c r="B34" s="9" t="s">
        <v>38</v>
      </c>
      <c r="C34" s="7">
        <f>D2*D3+E2*E3+F2*F3+H2*H3+I2*I3+J2*J3</f>
        <v>50525000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</row>
  </sheetData>
  <drawing r:id="rId1"/>
</worksheet>
</file>