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iguest\Downloads\"/>
    </mc:Choice>
  </mc:AlternateContent>
  <bookViews>
    <workbookView xWindow="0" yWindow="0" windowWidth="19200" windowHeight="7640"/>
  </bookViews>
  <sheets>
    <sheet name="Projection" sheetId="1" r:id="rId1"/>
    <sheet name="Multi-Year Projected Income Sta" sheetId="2" r:id="rId2"/>
    <sheet name="Theoretical Current Income Stat" sheetId="3" r:id="rId3"/>
    <sheet name="Loan Payment Structure" sheetId="4" r:id="rId4"/>
  </sheets>
  <calcPr calcId="162913"/>
</workbook>
</file>

<file path=xl/calcChain.xml><?xml version="1.0" encoding="utf-8"?>
<calcChain xmlns="http://schemas.openxmlformats.org/spreadsheetml/2006/main">
  <c r="G7" i="4" l="1"/>
  <c r="X26" i="2" s="1"/>
  <c r="C5" i="4"/>
  <c r="I20" i="3"/>
  <c r="I21" i="3" s="1"/>
  <c r="I18" i="3"/>
  <c r="D18" i="3"/>
  <c r="I8" i="3"/>
  <c r="I5" i="3"/>
  <c r="I7" i="3" s="1"/>
  <c r="AH26" i="2"/>
  <c r="AC26" i="2"/>
  <c r="N26" i="2"/>
  <c r="I26" i="2"/>
  <c r="D17" i="2"/>
  <c r="I17" i="2" s="1"/>
  <c r="N17" i="2" s="1"/>
  <c r="S17" i="2" s="1"/>
  <c r="X17" i="2" s="1"/>
  <c r="AC17" i="2" s="1"/>
  <c r="AH17" i="2" s="1"/>
  <c r="D16" i="2"/>
  <c r="I16" i="2" s="1"/>
  <c r="N16" i="2" s="1"/>
  <c r="S16" i="2" s="1"/>
  <c r="X16" i="2" s="1"/>
  <c r="AC16" i="2" s="1"/>
  <c r="AH16" i="2" s="1"/>
  <c r="D15" i="2"/>
  <c r="I15" i="2" s="1"/>
  <c r="N15" i="2" s="1"/>
  <c r="S15" i="2" s="1"/>
  <c r="X15" i="2" s="1"/>
  <c r="AC15" i="2" s="1"/>
  <c r="AH15" i="2" s="1"/>
  <c r="D14" i="2"/>
  <c r="I14" i="2" s="1"/>
  <c r="N14" i="2" s="1"/>
  <c r="S14" i="2" s="1"/>
  <c r="X14" i="2" s="1"/>
  <c r="AC14" i="2" s="1"/>
  <c r="AH14" i="2" s="1"/>
  <c r="D13" i="2"/>
  <c r="B8" i="1"/>
  <c r="C9" i="1" s="1"/>
  <c r="C10" i="1" s="1"/>
  <c r="D5" i="1"/>
  <c r="B9" i="1" l="1"/>
  <c r="B10" i="1" s="1"/>
  <c r="B11" i="1" s="1"/>
  <c r="C17" i="1"/>
  <c r="I13" i="2"/>
  <c r="D28" i="2"/>
  <c r="D20" i="3"/>
  <c r="D21" i="3" s="1"/>
  <c r="D5" i="3"/>
  <c r="D7" i="3" s="1"/>
  <c r="D8" i="3" s="1"/>
  <c r="F5" i="1"/>
  <c r="D8" i="1"/>
  <c r="S26" i="2"/>
  <c r="D7" i="2" l="1"/>
  <c r="B12" i="1"/>
  <c r="D9" i="1"/>
  <c r="D10" i="1" s="1"/>
  <c r="D11" i="1" s="1"/>
  <c r="C18" i="1"/>
  <c r="E9" i="1"/>
  <c r="E10" i="1" s="1"/>
  <c r="F8" i="1"/>
  <c r="H5" i="1"/>
  <c r="I28" i="2"/>
  <c r="N13" i="2"/>
  <c r="B13" i="1"/>
  <c r="D12" i="1" l="1"/>
  <c r="I7" i="2"/>
  <c r="H8" i="1"/>
  <c r="J5" i="1"/>
  <c r="D13" i="1"/>
  <c r="D6" i="2"/>
  <c r="K18" i="1"/>
  <c r="B14" i="1"/>
  <c r="G9" i="1"/>
  <c r="G10" i="1" s="1"/>
  <c r="C19" i="1"/>
  <c r="F9" i="1"/>
  <c r="F10" i="1" s="1"/>
  <c r="F11" i="1" s="1"/>
  <c r="S13" i="2"/>
  <c r="N28" i="2"/>
  <c r="J8" i="1" l="1"/>
  <c r="L5" i="1"/>
  <c r="D9" i="2"/>
  <c r="D10" i="2" s="1"/>
  <c r="D30" i="2"/>
  <c r="D31" i="2" s="1"/>
  <c r="S28" i="2"/>
  <c r="X13" i="2"/>
  <c r="I6" i="2"/>
  <c r="H9" i="1"/>
  <c r="H10" i="1" s="1"/>
  <c r="C20" i="1"/>
  <c r="I9" i="1"/>
  <c r="I10" i="1" s="1"/>
  <c r="F12" i="1"/>
  <c r="F13" i="1" s="1"/>
  <c r="N7" i="2"/>
  <c r="H12" i="1"/>
  <c r="D14" i="1"/>
  <c r="K19" i="1"/>
  <c r="K20" i="1" l="1"/>
  <c r="F14" i="1"/>
  <c r="I30" i="2"/>
  <c r="I31" i="2" s="1"/>
  <c r="I9" i="2"/>
  <c r="I10" i="2" s="1"/>
  <c r="N5" i="1"/>
  <c r="L8" i="1"/>
  <c r="AC13" i="2"/>
  <c r="X28" i="2"/>
  <c r="H11" i="1"/>
  <c r="S7" i="2"/>
  <c r="J12" i="1"/>
  <c r="K9" i="1"/>
  <c r="K10" i="1" s="1"/>
  <c r="C21" i="1"/>
  <c r="J9" i="1"/>
  <c r="J10" i="1" s="1"/>
  <c r="L12" i="1" l="1"/>
  <c r="X7" i="2"/>
  <c r="L9" i="1"/>
  <c r="L10" i="1" s="1"/>
  <c r="C22" i="1"/>
  <c r="M9" i="1"/>
  <c r="M10" i="1" s="1"/>
  <c r="AC28" i="2"/>
  <c r="AH13" i="2"/>
  <c r="AH28" i="2" s="1"/>
  <c r="J11" i="1"/>
  <c r="N6" i="2"/>
  <c r="H13" i="1"/>
  <c r="N8" i="1"/>
  <c r="P5" i="1"/>
  <c r="P8" i="1" s="1"/>
  <c r="N30" i="2" l="1"/>
  <c r="N31" i="2" s="1"/>
  <c r="N9" i="2"/>
  <c r="N10" i="2" s="1"/>
  <c r="P9" i="1"/>
  <c r="P10" i="1" s="1"/>
  <c r="P11" i="1" s="1"/>
  <c r="C24" i="1"/>
  <c r="Q9" i="1"/>
  <c r="Q10" i="1" s="1"/>
  <c r="S6" i="2"/>
  <c r="J13" i="1"/>
  <c r="O9" i="1"/>
  <c r="O10" i="1" s="1"/>
  <c r="N9" i="1"/>
  <c r="N10" i="1" s="1"/>
  <c r="C23" i="1"/>
  <c r="AH7" i="2"/>
  <c r="P12" i="1"/>
  <c r="L11" i="1"/>
  <c r="K21" i="1"/>
  <c r="H14" i="1"/>
  <c r="N12" i="1"/>
  <c r="AC7" i="2"/>
  <c r="K22" i="1" l="1"/>
  <c r="J14" i="1"/>
  <c r="AH6" i="2"/>
  <c r="P13" i="1"/>
  <c r="S9" i="2"/>
  <c r="S10" i="2" s="1"/>
  <c r="S30" i="2"/>
  <c r="S31" i="2" s="1"/>
  <c r="L13" i="1"/>
  <c r="X6" i="2"/>
  <c r="N11" i="1"/>
  <c r="X9" i="2" l="1"/>
  <c r="X10" i="2" s="1"/>
  <c r="X30" i="2"/>
  <c r="X31" i="2" s="1"/>
  <c r="K25" i="1"/>
  <c r="P14" i="1"/>
  <c r="L14" i="1"/>
  <c r="K23" i="1"/>
  <c r="AH30" i="2"/>
  <c r="AH31" i="2" s="1"/>
  <c r="AH9" i="2"/>
  <c r="AH10" i="2" s="1"/>
  <c r="N13" i="1"/>
  <c r="AC6" i="2"/>
  <c r="AC30" i="2" l="1"/>
  <c r="AC31" i="2" s="1"/>
  <c r="AC9" i="2"/>
  <c r="AC10" i="2" s="1"/>
  <c r="K24" i="1"/>
  <c r="N14" i="1"/>
</calcChain>
</file>

<file path=xl/sharedStrings.xml><?xml version="1.0" encoding="utf-8"?>
<sst xmlns="http://schemas.openxmlformats.org/spreadsheetml/2006/main" count="174" uniqueCount="57">
  <si>
    <t>2020 (año de inversión)</t>
  </si>
  <si>
    <t>Estado de Resultados (₡)</t>
  </si>
  <si>
    <t>Ingresos - Revenue</t>
  </si>
  <si>
    <t>Ingresos</t>
  </si>
  <si>
    <t>Precio - COGS</t>
  </si>
  <si>
    <t>Beneficio Bruto - Gross Profit</t>
  </si>
  <si>
    <t>Margen Bruto % - Gross Margin %</t>
  </si>
  <si>
    <t>Los Gastos de Operación - Operating Expenses</t>
  </si>
  <si>
    <t>Salarios</t>
  </si>
  <si>
    <t>Income Statement (₡)</t>
  </si>
  <si>
    <t>Revenue</t>
  </si>
  <si>
    <t>Azucar</t>
  </si>
  <si>
    <t>COGS</t>
  </si>
  <si>
    <t>Gross Profit</t>
  </si>
  <si>
    <t>Gross Margin %</t>
  </si>
  <si>
    <t>La Reina</t>
  </si>
  <si>
    <t>Operating Expenses</t>
  </si>
  <si>
    <t>Labor</t>
  </si>
  <si>
    <t>Sugar</t>
  </si>
  <si>
    <t>Queens</t>
  </si>
  <si>
    <t>Timol</t>
  </si>
  <si>
    <t>Timol (Medicine)</t>
  </si>
  <si>
    <t>Vitaminas</t>
  </si>
  <si>
    <t>Vitamins</t>
  </si>
  <si>
    <t xml:space="preserve">Transportacion </t>
  </si>
  <si>
    <t>Transportation</t>
  </si>
  <si>
    <t>Gastos Totales de Operación</t>
  </si>
  <si>
    <t>Total Operating Expenses</t>
  </si>
  <si>
    <t>Benificio Neto - Net Profit</t>
  </si>
  <si>
    <t>Net Profit</t>
  </si>
  <si>
    <t>Margin de Beneficio - Profit Margin</t>
  </si>
  <si>
    <t>Profit Margin</t>
  </si>
  <si>
    <t>Loan Repayment</t>
  </si>
  <si>
    <t>Interest Rate Calculator</t>
  </si>
  <si>
    <t>Loan Payment Calculation</t>
  </si>
  <si>
    <t>Tasa de Interés Anual (%)</t>
  </si>
  <si>
    <t>Valor Present del Prestamo</t>
  </si>
  <si>
    <t>Tiempos Compuestos en un Año</t>
  </si>
  <si>
    <t>Valor Futuro del Préstamo</t>
  </si>
  <si>
    <t>Tasas de Interés (%)</t>
  </si>
  <si>
    <t>Tasa Compuesta (%)</t>
  </si>
  <si>
    <t>El Pago</t>
  </si>
  <si>
    <t>Monto del Pago</t>
  </si>
  <si>
    <t>Modifiable --&gt;</t>
  </si>
  <si>
    <t>Year</t>
  </si>
  <si>
    <t>Percent Increase</t>
  </si>
  <si>
    <t>--</t>
  </si>
  <si>
    <t>Number of Honey</t>
  </si>
  <si>
    <t>Price per Barrel/Bottle</t>
  </si>
  <si>
    <t>Percent Sold in Barrels/Bottles</t>
  </si>
  <si>
    <t>Number of Barrels Produced</t>
  </si>
  <si>
    <t>Quantity Sold per Barrel/Bottle</t>
  </si>
  <si>
    <t>Money Made per Barrel/Bottle</t>
  </si>
  <si>
    <t>Total Revenue</t>
  </si>
  <si>
    <t>Total Costs</t>
  </si>
  <si>
    <t>Net Profit (Colones)</t>
  </si>
  <si>
    <t>Net Profit (Dolares)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</si>
</sst>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>
    <font>
      <sz val="10"/>
      <color rgb="FF000000"/>
      <name val="Arial"/>
    </font>
    <font>
      <sz val="14"/>
      <name val="Arial"/>
    </font>
    <font>
      <b/>
      <sz val="14"/>
      <name val="Roboto"/>
    </font>
    <font>
      <sz val="14"/>
      <name val="Arial"/>
    </font>
    <font>
      <b/>
      <sz val="14"/>
      <color rgb="FF000000"/>
      <name val="Roboto"/>
    </font>
    <font>
      <sz val="10"/>
      <name val="Arial"/>
    </font>
    <font>
      <b/>
      <sz val="18"/>
      <name val="Roboto"/>
    </font>
    <font>
      <b/>
      <sz val="12"/>
      <name val="Roboto"/>
    </font>
    <font>
      <b/>
      <sz val="10"/>
      <name val="Roboto"/>
    </font>
    <font>
      <sz val="10"/>
      <name val="Roboto"/>
    </font>
    <font>
      <sz val="10"/>
      <name val="Arial"/>
    </font>
    <font>
      <sz val="10"/>
      <color rgb="FF000000"/>
      <name val="Inconsolata"/>
    </font>
    <font>
      <sz val="10"/>
      <name val="Roboto"/>
    </font>
    <font>
      <sz val="11"/>
      <name val="Roboto"/>
    </font>
    <font>
      <sz val="11"/>
      <color rgb="FF000000"/>
      <name val="Inconsolata"/>
    </font>
    <font>
      <b/>
      <sz val="10"/>
      <name val="Arial"/>
    </font>
    <font>
      <i/>
      <sz val="10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/>
    <xf numFmtId="0" fontId="8" fillId="0" borderId="2" xfId="0" applyFont="1" applyBorder="1" applyAlignment="1"/>
    <xf numFmtId="0" fontId="5" fillId="0" borderId="2" xfId="0" applyFont="1" applyBorder="1" applyAlignment="1"/>
    <xf numFmtId="3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3" fontId="5" fillId="0" borderId="0" xfId="0" applyNumberFormat="1" applyFont="1" applyAlignment="1"/>
    <xf numFmtId="0" fontId="9" fillId="0" borderId="1" xfId="0" applyFont="1" applyBorder="1" applyAlignment="1"/>
    <xf numFmtId="4" fontId="10" fillId="0" borderId="0" xfId="0" applyNumberFormat="1" applyFont="1"/>
    <xf numFmtId="0" fontId="9" fillId="0" borderId="1" xfId="0" applyFont="1" applyBorder="1" applyAlignment="1"/>
    <xf numFmtId="10" fontId="9" fillId="0" borderId="0" xfId="0" applyNumberFormat="1" applyFont="1" applyAlignment="1">
      <alignment horizontal="right"/>
    </xf>
    <xf numFmtId="0" fontId="5" fillId="0" borderId="1" xfId="0" applyFont="1" applyBorder="1" applyAlignment="1"/>
    <xf numFmtId="0" fontId="9" fillId="3" borderId="0" xfId="0" applyFont="1" applyFill="1" applyAlignment="1"/>
    <xf numFmtId="0" fontId="5" fillId="3" borderId="0" xfId="0" applyFont="1" applyFill="1" applyAlignment="1"/>
    <xf numFmtId="3" fontId="9" fillId="3" borderId="0" xfId="0" applyNumberFormat="1" applyFont="1" applyFill="1" applyAlignment="1">
      <alignment horizontal="right"/>
    </xf>
    <xf numFmtId="3" fontId="11" fillId="3" borderId="0" xfId="0" applyNumberFormat="1" applyFont="1" applyFill="1"/>
    <xf numFmtId="3" fontId="11" fillId="3" borderId="0" xfId="0" applyNumberFormat="1" applyFont="1" applyFill="1" applyAlignment="1">
      <alignment horizontal="right"/>
    </xf>
    <xf numFmtId="0" fontId="7" fillId="0" borderId="1" xfId="0" applyFont="1" applyBorder="1" applyAlignment="1"/>
    <xf numFmtId="3" fontId="9" fillId="3" borderId="0" xfId="0" applyNumberFormat="1" applyFont="1" applyFill="1" applyAlignment="1">
      <alignment horizontal="right"/>
    </xf>
    <xf numFmtId="0" fontId="8" fillId="0" borderId="2" xfId="0" applyFont="1" applyBorder="1" applyAlignment="1"/>
    <xf numFmtId="0" fontId="9" fillId="0" borderId="0" xfId="0" applyFont="1" applyAlignment="1"/>
    <xf numFmtId="0" fontId="9" fillId="0" borderId="1" xfId="0" applyFont="1" applyBorder="1" applyAlignment="1"/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8" fillId="0" borderId="3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/>
    <xf numFmtId="0" fontId="8" fillId="0" borderId="3" xfId="0" applyFont="1" applyBorder="1" applyAlignment="1"/>
    <xf numFmtId="10" fontId="9" fillId="0" borderId="2" xfId="0" applyNumberFormat="1" applyFont="1" applyBorder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9" fillId="3" borderId="0" xfId="0" applyFont="1" applyFill="1" applyAlignment="1"/>
    <xf numFmtId="0" fontId="10" fillId="3" borderId="0" xfId="0" applyFont="1" applyFill="1"/>
    <xf numFmtId="0" fontId="13" fillId="3" borderId="0" xfId="0" applyFont="1" applyFill="1" applyAlignment="1"/>
    <xf numFmtId="3" fontId="12" fillId="0" borderId="0" xfId="0" applyNumberFormat="1" applyFont="1" applyAlignment="1">
      <alignment horizontal="right"/>
    </xf>
    <xf numFmtId="3" fontId="14" fillId="2" borderId="0" xfId="0" applyNumberFormat="1" applyFont="1" applyFill="1"/>
    <xf numFmtId="0" fontId="15" fillId="0" borderId="0" xfId="0" applyFont="1" applyAlignment="1"/>
    <xf numFmtId="0" fontId="10" fillId="0" borderId="0" xfId="0" applyFont="1" applyAlignment="1"/>
    <xf numFmtId="10" fontId="10" fillId="3" borderId="0" xfId="0" applyNumberFormat="1" applyFont="1" applyFill="1" applyAlignment="1"/>
    <xf numFmtId="0" fontId="10" fillId="3" borderId="0" xfId="0" applyFont="1" applyFill="1" applyAlignment="1"/>
    <xf numFmtId="2" fontId="10" fillId="0" borderId="0" xfId="0" applyNumberFormat="1" applyFont="1"/>
    <xf numFmtId="0" fontId="15" fillId="0" borderId="4" xfId="0" applyFont="1" applyBorder="1" applyAlignment="1"/>
    <xf numFmtId="4" fontId="15" fillId="0" borderId="4" xfId="0" applyNumberFormat="1" applyFont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0" fillId="3" borderId="5" xfId="0" applyFont="1" applyFill="1" applyBorder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7" xfId="0" applyFont="1" applyBorder="1" applyAlignment="1">
      <alignment horizontal="right" wrapText="1"/>
    </xf>
    <xf numFmtId="3" fontId="10" fillId="3" borderId="0" xfId="0" applyNumberFormat="1" applyFont="1" applyFill="1" applyAlignment="1">
      <alignment wrapText="1"/>
    </xf>
    <xf numFmtId="3" fontId="10" fillId="3" borderId="7" xfId="0" applyNumberFormat="1" applyFont="1" applyFill="1" applyBorder="1" applyAlignment="1"/>
    <xf numFmtId="3" fontId="10" fillId="3" borderId="0" xfId="0" applyNumberFormat="1" applyFont="1" applyFill="1" applyAlignment="1"/>
    <xf numFmtId="0" fontId="10" fillId="3" borderId="7" xfId="0" applyFont="1" applyFill="1" applyBorder="1" applyAlignment="1"/>
    <xf numFmtId="0" fontId="10" fillId="0" borderId="7" xfId="0" applyFont="1" applyBorder="1" applyAlignment="1"/>
    <xf numFmtId="3" fontId="10" fillId="0" borderId="0" xfId="0" applyNumberFormat="1" applyFont="1" applyAlignment="1">
      <alignment wrapText="1"/>
    </xf>
    <xf numFmtId="3" fontId="10" fillId="0" borderId="7" xfId="0" applyNumberFormat="1" applyFont="1" applyBorder="1" applyAlignment="1">
      <alignment wrapText="1"/>
    </xf>
    <xf numFmtId="0" fontId="15" fillId="0" borderId="9" xfId="0" applyFont="1" applyBorder="1" applyAlignment="1">
      <alignment horizontal="right"/>
    </xf>
    <xf numFmtId="0" fontId="17" fillId="0" borderId="0" xfId="0" applyFont="1" applyAlignment="1"/>
    <xf numFmtId="1" fontId="17" fillId="0" borderId="0" xfId="0" applyNumberFormat="1" applyFont="1" applyAlignment="1"/>
    <xf numFmtId="3" fontId="17" fillId="0" borderId="0" xfId="0" applyNumberFormat="1" applyFont="1"/>
    <xf numFmtId="0" fontId="0" fillId="0" borderId="0" xfId="0" applyFont="1" applyAlignment="1"/>
    <xf numFmtId="1" fontId="10" fillId="0" borderId="8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0" fillId="0" borderId="2" xfId="0" applyFont="1" applyBorder="1"/>
    <xf numFmtId="1" fontId="10" fillId="0" borderId="0" xfId="0" applyNumberFormat="1" applyFont="1" applyAlignment="1">
      <alignment horizontal="center"/>
    </xf>
    <xf numFmtId="0" fontId="10" fillId="0" borderId="7" xfId="0" applyFont="1" applyBorder="1"/>
    <xf numFmtId="0" fontId="10" fillId="3" borderId="0" xfId="0" applyFont="1" applyFill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Alignment="1">
      <alignment horizontal="center"/>
    </xf>
    <xf numFmtId="1" fontId="10" fillId="3" borderId="0" xfId="0" applyNumberFormat="1" applyFont="1" applyFill="1" applyAlignment="1">
      <alignment horizontal="center"/>
    </xf>
    <xf numFmtId="0" fontId="10" fillId="0" borderId="4" xfId="0" applyFont="1" applyBorder="1"/>
    <xf numFmtId="164" fontId="10" fillId="0" borderId="8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r>
              <a:rPr lang="en-US"/>
              <a:t>Barrel Production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Projection!$B$17:$B$24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Projection!$C$17:$C$24</c:f>
              <c:numCache>
                <c:formatCode>0</c:formatCode>
                <c:ptCount val="8"/>
                <c:pt idx="0">
                  <c:v>60</c:v>
                </c:pt>
                <c:pt idx="1">
                  <c:v>84</c:v>
                </c:pt>
                <c:pt idx="2">
                  <c:v>109.2</c:v>
                </c:pt>
                <c:pt idx="3">
                  <c:v>131.04</c:v>
                </c:pt>
                <c:pt idx="4">
                  <c:v>144.14400000000001</c:v>
                </c:pt>
                <c:pt idx="5">
                  <c:v>151.35120000000001</c:v>
                </c:pt>
                <c:pt idx="6">
                  <c:v>158.91876000000002</c:v>
                </c:pt>
                <c:pt idx="7">
                  <c:v>166.86469800000003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8-4BCA-B722-2D72357C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95906"/>
        <c:axId val="1061170738"/>
      </c:lineChart>
      <c:catAx>
        <c:axId val="341959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endParaRPr lang="en-US"/>
          </a:p>
        </c:txPr>
        <c:crossAx val="1061170738"/>
        <c:crosses val="autoZero"/>
        <c:auto val="1"/>
        <c:lblAlgn val="ctr"/>
        <c:lblOffset val="100"/>
        <c:noMultiLvlLbl val="1"/>
      </c:catAx>
      <c:valAx>
        <c:axId val="10611707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rPr lang="en-US"/>
                  <a:t>Barrels</a:t>
                </a:r>
              </a:p>
            </c:rich>
          </c:tx>
          <c:layout/>
          <c:overlay val="0"/>
        </c:title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endParaRPr lang="en-US"/>
          </a:p>
        </c:txPr>
        <c:crossAx val="3419590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r>
              <a:rPr lang="en-US"/>
              <a:t>Profit Over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Projection!$J$18:$J$25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Projection!$K$18:$K$25</c:f>
              <c:numCache>
                <c:formatCode>#,##0</c:formatCode>
                <c:ptCount val="8"/>
                <c:pt idx="0">
                  <c:v>24270000</c:v>
                </c:pt>
                <c:pt idx="1">
                  <c:v>34266000</c:v>
                </c:pt>
                <c:pt idx="2">
                  <c:v>42795577.209701046</c:v>
                </c:pt>
                <c:pt idx="3">
                  <c:v>61741777.209701031</c:v>
                </c:pt>
                <c:pt idx="4">
                  <c:v>70106497.209701046</c:v>
                </c:pt>
                <c:pt idx="5">
                  <c:v>77980363.209701046</c:v>
                </c:pt>
                <c:pt idx="6">
                  <c:v>104659615.80970109</c:v>
                </c:pt>
                <c:pt idx="7">
                  <c:v>121916017.47220111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8-4081-B479-523DDE2BF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48476"/>
        <c:axId val="1459096962"/>
      </c:lineChart>
      <c:catAx>
        <c:axId val="565048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endParaRPr lang="en-US"/>
          </a:p>
        </c:txPr>
        <c:crossAx val="1459096962"/>
        <c:crosses val="autoZero"/>
        <c:auto val="1"/>
        <c:lblAlgn val="ctr"/>
        <c:lblOffset val="100"/>
        <c:noMultiLvlLbl val="1"/>
      </c:catAx>
      <c:valAx>
        <c:axId val="14590969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</a:defRPr>
                </a:pPr>
                <a:r>
                  <a:rPr lang="en-US"/>
                  <a:t>Profit (colones)</a:t>
                </a:r>
              </a:p>
            </c:rich>
          </c:tx>
          <c:layout/>
          <c:overlay val="0"/>
        </c:title>
        <c:numFmt formatCode="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</a:defRPr>
            </a:pPr>
            <a:endParaRPr lang="en-US"/>
          </a:p>
        </c:txPr>
        <c:crossAx val="56504847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14</xdr:row>
      <xdr:rowOff>152400</xdr:rowOff>
    </xdr:from>
    <xdr:ext cx="5019675" cy="3333750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381000</xdr:colOff>
      <xdr:row>14</xdr:row>
      <xdr:rowOff>142875</xdr:rowOff>
    </xdr:from>
    <xdr:ext cx="5000625" cy="3343275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3"/>
  <sheetViews>
    <sheetView tabSelected="1" workbookViewId="0">
      <selection activeCell="B6" sqref="B6"/>
    </sheetView>
  </sheetViews>
  <sheetFormatPr defaultColWidth="14.453125" defaultRowHeight="15.75" customHeight="1"/>
  <cols>
    <col min="1" max="1" width="28.453125" customWidth="1"/>
  </cols>
  <sheetData>
    <row r="1" spans="1:19" ht="15.75" customHeight="1">
      <c r="A1" s="52" t="s">
        <v>43</v>
      </c>
      <c r="B1" s="53"/>
    </row>
    <row r="2" spans="1:19" ht="15.75" customHeight="1">
      <c r="A2" s="54"/>
    </row>
    <row r="3" spans="1:19" ht="15.75" customHeight="1">
      <c r="A3" s="55" t="s">
        <v>44</v>
      </c>
      <c r="B3" s="71">
        <v>2018</v>
      </c>
      <c r="C3" s="72"/>
      <c r="D3" s="71">
        <v>2019</v>
      </c>
      <c r="E3" s="72"/>
      <c r="F3" s="71">
        <v>2020</v>
      </c>
      <c r="G3" s="72"/>
      <c r="H3" s="71">
        <v>2021</v>
      </c>
      <c r="I3" s="72"/>
      <c r="J3" s="71">
        <v>2022</v>
      </c>
      <c r="K3" s="72"/>
      <c r="L3" s="71">
        <v>2023</v>
      </c>
      <c r="M3" s="72"/>
      <c r="N3" s="71">
        <v>2024</v>
      </c>
      <c r="O3" s="72"/>
      <c r="P3" s="71">
        <v>2025</v>
      </c>
      <c r="Q3" s="72"/>
    </row>
    <row r="4" spans="1:19" ht="15.75" customHeight="1">
      <c r="A4" s="56" t="s">
        <v>45</v>
      </c>
      <c r="B4" s="80" t="s">
        <v>46</v>
      </c>
      <c r="C4" s="74"/>
      <c r="D4" s="75">
        <v>40</v>
      </c>
      <c r="E4" s="74"/>
      <c r="F4" s="75">
        <v>30</v>
      </c>
      <c r="G4" s="74"/>
      <c r="H4" s="75">
        <v>20</v>
      </c>
      <c r="I4" s="74"/>
      <c r="J4" s="75">
        <v>10</v>
      </c>
      <c r="K4" s="74"/>
      <c r="L4" s="75">
        <v>5</v>
      </c>
      <c r="M4" s="74"/>
      <c r="N4" s="75">
        <v>5</v>
      </c>
      <c r="O4" s="74"/>
      <c r="P4" s="75">
        <v>5</v>
      </c>
      <c r="Q4" s="69"/>
    </row>
    <row r="5" spans="1:19" ht="15.75" customHeight="1">
      <c r="A5" s="56" t="s">
        <v>47</v>
      </c>
      <c r="B5" s="81">
        <v>600</v>
      </c>
      <c r="C5" s="74"/>
      <c r="D5" s="73">
        <f>B5*(D4/100+1)</f>
        <v>840</v>
      </c>
      <c r="E5" s="74"/>
      <c r="F5" s="73">
        <f>D5*(F4/100+1)</f>
        <v>1092</v>
      </c>
      <c r="G5" s="74"/>
      <c r="H5" s="73">
        <f>F5*(H4/100+1)</f>
        <v>1310.3999999999999</v>
      </c>
      <c r="I5" s="74"/>
      <c r="J5" s="73">
        <f>H5*(J4/100+1)</f>
        <v>1441.44</v>
      </c>
      <c r="K5" s="74"/>
      <c r="L5" s="73">
        <f>J5*(L4/100+1)</f>
        <v>1513.5120000000002</v>
      </c>
      <c r="M5" s="74"/>
      <c r="N5" s="73">
        <f>L5*(N4/100+1)</f>
        <v>1589.1876000000002</v>
      </c>
      <c r="O5" s="74"/>
      <c r="P5" s="70">
        <f>N5*(P4/100+1)</f>
        <v>1668.6469800000002</v>
      </c>
      <c r="Q5" s="69"/>
      <c r="R5" s="69"/>
      <c r="S5" s="69"/>
    </row>
    <row r="6" spans="1:19" ht="15.75" customHeight="1">
      <c r="A6" s="57" t="s">
        <v>48</v>
      </c>
      <c r="B6" s="58">
        <v>725000</v>
      </c>
      <c r="C6" s="59">
        <v>4000</v>
      </c>
      <c r="D6" s="58">
        <v>725000</v>
      </c>
      <c r="E6" s="59">
        <v>4000</v>
      </c>
      <c r="F6" s="58">
        <v>725000</v>
      </c>
      <c r="G6" s="59">
        <v>4000</v>
      </c>
      <c r="H6" s="58">
        <v>725000</v>
      </c>
      <c r="I6" s="59">
        <v>4000</v>
      </c>
      <c r="J6" s="58">
        <v>725000</v>
      </c>
      <c r="K6" s="59">
        <v>4000</v>
      </c>
      <c r="L6" s="58">
        <v>725000</v>
      </c>
      <c r="M6" s="59">
        <v>4000</v>
      </c>
      <c r="N6" s="58">
        <v>725000</v>
      </c>
      <c r="O6" s="59">
        <v>4000</v>
      </c>
      <c r="P6" s="58">
        <v>725000</v>
      </c>
      <c r="Q6" s="60">
        <v>4000</v>
      </c>
    </row>
    <row r="7" spans="1:19" ht="15.75" customHeight="1">
      <c r="A7" s="56" t="s">
        <v>49</v>
      </c>
      <c r="B7" s="47">
        <v>70</v>
      </c>
      <c r="C7" s="61">
        <v>30</v>
      </c>
      <c r="D7" s="47">
        <v>70</v>
      </c>
      <c r="E7" s="61">
        <v>30</v>
      </c>
      <c r="F7" s="47">
        <v>70</v>
      </c>
      <c r="G7" s="61">
        <v>30</v>
      </c>
      <c r="H7" s="47">
        <v>70</v>
      </c>
      <c r="I7" s="61">
        <v>30</v>
      </c>
      <c r="J7" s="47">
        <v>60</v>
      </c>
      <c r="K7" s="61">
        <v>40</v>
      </c>
      <c r="L7" s="47">
        <v>50</v>
      </c>
      <c r="M7" s="61">
        <v>50</v>
      </c>
      <c r="N7" s="47">
        <v>20</v>
      </c>
      <c r="O7" s="61">
        <v>80</v>
      </c>
      <c r="P7" s="47">
        <v>5</v>
      </c>
      <c r="Q7" s="47">
        <v>95</v>
      </c>
    </row>
    <row r="8" spans="1:19" ht="15.75" customHeight="1">
      <c r="A8" s="56" t="s">
        <v>50</v>
      </c>
      <c r="B8" s="73">
        <f>B5/10</f>
        <v>60</v>
      </c>
      <c r="C8" s="74"/>
      <c r="D8" s="73">
        <f>D5/10</f>
        <v>84</v>
      </c>
      <c r="E8" s="74"/>
      <c r="F8" s="73">
        <f>F5/10</f>
        <v>109.2</v>
      </c>
      <c r="G8" s="74"/>
      <c r="H8" s="73">
        <f>H5/10</f>
        <v>131.04</v>
      </c>
      <c r="I8" s="74"/>
      <c r="J8" s="73">
        <f>J5/10</f>
        <v>144.14400000000001</v>
      </c>
      <c r="K8" s="74"/>
      <c r="L8" s="73">
        <f>L5/10</f>
        <v>151.35120000000001</v>
      </c>
      <c r="M8" s="74"/>
      <c r="N8" s="73">
        <f>N5/10</f>
        <v>158.91876000000002</v>
      </c>
      <c r="O8" s="74"/>
      <c r="P8" s="73">
        <f>P5/10</f>
        <v>166.86469800000003</v>
      </c>
      <c r="Q8" s="69"/>
    </row>
    <row r="9" spans="1:19" ht="15.75" customHeight="1">
      <c r="A9" s="57" t="s">
        <v>51</v>
      </c>
      <c r="B9" s="45">
        <f>B8*(B7/100)</f>
        <v>42</v>
      </c>
      <c r="C9" s="62">
        <f>(B8*(C7/100))*300</f>
        <v>5400</v>
      </c>
      <c r="D9" s="45">
        <f>D8*(D7/100)</f>
        <v>58.8</v>
      </c>
      <c r="E9" s="62">
        <f>(D8*(E7/100))*300</f>
        <v>7560</v>
      </c>
      <c r="F9" s="45">
        <f>F8*(F7/100)</f>
        <v>76.44</v>
      </c>
      <c r="G9" s="62">
        <f>(F8*(G7/100))*300</f>
        <v>9828</v>
      </c>
      <c r="H9" s="45">
        <f>H8*(H7/100)</f>
        <v>91.727999999999994</v>
      </c>
      <c r="I9" s="62">
        <f>(H8*(I7/100))*300</f>
        <v>11793.599999999999</v>
      </c>
      <c r="J9" s="45">
        <f>J8*(J7/100)</f>
        <v>86.486400000000003</v>
      </c>
      <c r="K9" s="62">
        <f>(J8*(K7/100))*300</f>
        <v>17297.28</v>
      </c>
      <c r="L9" s="45">
        <f>L8*(L7/100)</f>
        <v>75.675600000000003</v>
      </c>
      <c r="M9" s="62">
        <f>(L8*(M7/100))*300</f>
        <v>22702.68</v>
      </c>
      <c r="N9" s="45">
        <f>N8*(N7/100)</f>
        <v>31.783752000000007</v>
      </c>
      <c r="O9" s="62">
        <f>(N8*(O7/100))*300</f>
        <v>38140.502400000005</v>
      </c>
      <c r="P9" s="45">
        <f>P8*(P7/100)</f>
        <v>8.3432349000000023</v>
      </c>
      <c r="Q9" s="45">
        <f>(P8*(Q7/100))*300</f>
        <v>47556.438930000011</v>
      </c>
    </row>
    <row r="10" spans="1:19" ht="15.75" customHeight="1">
      <c r="A10" s="57" t="s">
        <v>52</v>
      </c>
      <c r="B10" s="63">
        <f t="shared" ref="B10:Q10" si="0">B9*B6</f>
        <v>30450000</v>
      </c>
      <c r="C10" s="64">
        <f t="shared" si="0"/>
        <v>21600000</v>
      </c>
      <c r="D10" s="63">
        <f t="shared" si="0"/>
        <v>42630000</v>
      </c>
      <c r="E10" s="64">
        <f t="shared" si="0"/>
        <v>30240000</v>
      </c>
      <c r="F10" s="63">
        <f t="shared" si="0"/>
        <v>55419000</v>
      </c>
      <c r="G10" s="64">
        <f t="shared" si="0"/>
        <v>39312000</v>
      </c>
      <c r="H10" s="63">
        <f t="shared" si="0"/>
        <v>66502799.999999993</v>
      </c>
      <c r="I10" s="64">
        <f t="shared" si="0"/>
        <v>47174399.999999993</v>
      </c>
      <c r="J10" s="63">
        <f t="shared" si="0"/>
        <v>62702640</v>
      </c>
      <c r="K10" s="64">
        <f t="shared" si="0"/>
        <v>69189120</v>
      </c>
      <c r="L10" s="63">
        <f t="shared" si="0"/>
        <v>54864810</v>
      </c>
      <c r="M10" s="64">
        <f t="shared" si="0"/>
        <v>90810720</v>
      </c>
      <c r="N10" s="63">
        <f t="shared" si="0"/>
        <v>23043220.200000007</v>
      </c>
      <c r="O10" s="64">
        <f t="shared" si="0"/>
        <v>152562009.60000002</v>
      </c>
      <c r="P10" s="63">
        <f t="shared" si="0"/>
        <v>6048845.3025000021</v>
      </c>
      <c r="Q10" s="63">
        <f t="shared" si="0"/>
        <v>190225755.72000006</v>
      </c>
    </row>
    <row r="11" spans="1:19" ht="15.75" customHeight="1">
      <c r="A11" s="56" t="s">
        <v>53</v>
      </c>
      <c r="B11" s="77">
        <f>B10+C10</f>
        <v>52050000</v>
      </c>
      <c r="C11" s="74"/>
      <c r="D11" s="77">
        <f>D10+E10</f>
        <v>72870000</v>
      </c>
      <c r="E11" s="74"/>
      <c r="F11" s="77">
        <f>F10+G10</f>
        <v>94731000</v>
      </c>
      <c r="G11" s="74"/>
      <c r="H11" s="77">
        <f>H10+I10</f>
        <v>113677199.99999999</v>
      </c>
      <c r="I11" s="74"/>
      <c r="J11" s="77">
        <f>J10+K10</f>
        <v>131891760</v>
      </c>
      <c r="K11" s="74"/>
      <c r="L11" s="77">
        <f>L10+M10</f>
        <v>145675530</v>
      </c>
      <c r="M11" s="74"/>
      <c r="N11" s="77">
        <f>N10+O10</f>
        <v>175605229.80000004</v>
      </c>
      <c r="O11" s="74"/>
      <c r="P11" s="77">
        <f>P10+Q10</f>
        <v>196274601.02250007</v>
      </c>
      <c r="Q11" s="69"/>
    </row>
    <row r="12" spans="1:19" ht="15.75" customHeight="1">
      <c r="A12" s="56" t="s">
        <v>54</v>
      </c>
      <c r="B12" s="76">
        <f>'Multi-Year Projected Income Sta'!D28</f>
        <v>27780000</v>
      </c>
      <c r="C12" s="74"/>
      <c r="D12" s="76">
        <f>'Multi-Year Projected Income Sta'!I28</f>
        <v>38604000</v>
      </c>
      <c r="E12" s="74"/>
      <c r="F12" s="76">
        <f>'Multi-Year Projected Income Sta'!N28</f>
        <v>51935422.790298954</v>
      </c>
      <c r="G12" s="74"/>
      <c r="H12" s="76">
        <f>'Multi-Year Projected Income Sta'!N28</f>
        <v>51935422.790298954</v>
      </c>
      <c r="I12" s="74"/>
      <c r="J12" s="76">
        <f>'Multi-Year Projected Income Sta'!S28</f>
        <v>61785262.790298954</v>
      </c>
      <c r="K12" s="74"/>
      <c r="L12" s="76">
        <f>'Multi-Year Projected Income Sta'!X28</f>
        <v>67695166.790298954</v>
      </c>
      <c r="M12" s="74"/>
      <c r="N12" s="76">
        <f>'Multi-Year Projected Income Sta'!AC28</f>
        <v>70945613.990298957</v>
      </c>
      <c r="O12" s="74"/>
      <c r="P12" s="76">
        <f>'Multi-Year Projected Income Sta'!AH28</f>
        <v>74358583.550298959</v>
      </c>
      <c r="Q12" s="69"/>
    </row>
    <row r="13" spans="1:19" ht="15.75" customHeight="1">
      <c r="A13" s="65" t="s">
        <v>55</v>
      </c>
      <c r="B13" s="78">
        <f>B11-B12</f>
        <v>24270000</v>
      </c>
      <c r="C13" s="79"/>
      <c r="D13" s="78">
        <f>D11-D12</f>
        <v>34266000</v>
      </c>
      <c r="E13" s="79"/>
      <c r="F13" s="78">
        <f>F11-F12</f>
        <v>42795577.209701046</v>
      </c>
      <c r="G13" s="79"/>
      <c r="H13" s="78">
        <f>H11-H12</f>
        <v>61741777.209701031</v>
      </c>
      <c r="I13" s="79"/>
      <c r="J13" s="78">
        <f>J11-J12</f>
        <v>70106497.209701046</v>
      </c>
      <c r="K13" s="79"/>
      <c r="L13" s="78">
        <f>L11-L12</f>
        <v>77980363.209701046</v>
      </c>
      <c r="M13" s="79"/>
      <c r="N13" s="78">
        <f>N11-N12</f>
        <v>104659615.80970109</v>
      </c>
      <c r="O13" s="79"/>
      <c r="P13" s="78">
        <f>P11-P12</f>
        <v>121916017.47220111</v>
      </c>
      <c r="Q13" s="82"/>
    </row>
    <row r="14" spans="1:19" ht="15.75" customHeight="1">
      <c r="A14" s="56" t="s">
        <v>56</v>
      </c>
      <c r="B14" s="84">
        <f>B13/600</f>
        <v>40450</v>
      </c>
      <c r="C14" s="74"/>
      <c r="D14" s="84">
        <f>D13/600</f>
        <v>57110</v>
      </c>
      <c r="E14" s="74"/>
      <c r="F14" s="84">
        <f>F13/600</f>
        <v>71325.962016168414</v>
      </c>
      <c r="G14" s="74"/>
      <c r="H14" s="84">
        <f>H13/600</f>
        <v>102902.96201616839</v>
      </c>
      <c r="I14" s="74"/>
      <c r="J14" s="84">
        <f>J13/600</f>
        <v>116844.16201616841</v>
      </c>
      <c r="K14" s="74"/>
      <c r="L14" s="84">
        <f>L13/600</f>
        <v>129967.27201616841</v>
      </c>
      <c r="M14" s="74"/>
      <c r="N14" s="84">
        <f>N13/600</f>
        <v>174432.69301616849</v>
      </c>
      <c r="O14" s="74"/>
      <c r="P14" s="83">
        <f>P13/600</f>
        <v>203193.36245366852</v>
      </c>
      <c r="Q14" s="69"/>
    </row>
    <row r="15" spans="1:19" ht="15.75" customHeight="1">
      <c r="A15" s="54"/>
    </row>
    <row r="16" spans="1:19" ht="15.75" customHeight="1">
      <c r="A16" s="54"/>
    </row>
    <row r="17" spans="1:11" ht="15.75" customHeight="1">
      <c r="A17" s="54"/>
      <c r="B17" s="66">
        <v>2018</v>
      </c>
      <c r="C17" s="67">
        <f>B8</f>
        <v>60</v>
      </c>
    </row>
    <row r="18" spans="1:11" ht="15.75" customHeight="1">
      <c r="A18" s="54"/>
      <c r="B18" s="66">
        <v>2019</v>
      </c>
      <c r="C18" s="67">
        <f>D8</f>
        <v>84</v>
      </c>
      <c r="J18" s="45">
        <v>2018</v>
      </c>
      <c r="K18" s="68">
        <f>B13</f>
        <v>24270000</v>
      </c>
    </row>
    <row r="19" spans="1:11" ht="15.75" customHeight="1">
      <c r="A19" s="54"/>
      <c r="B19" s="66">
        <v>2020</v>
      </c>
      <c r="C19" s="67">
        <f>F8</f>
        <v>109.2</v>
      </c>
      <c r="J19" s="45">
        <v>2019</v>
      </c>
      <c r="K19" s="68">
        <f>D13</f>
        <v>34266000</v>
      </c>
    </row>
    <row r="20" spans="1:11" ht="15.75" customHeight="1">
      <c r="A20" s="54"/>
      <c r="B20" s="66">
        <v>2021</v>
      </c>
      <c r="C20" s="67">
        <f>H8</f>
        <v>131.04</v>
      </c>
      <c r="J20" s="45">
        <v>2020</v>
      </c>
      <c r="K20" s="68">
        <f>F13</f>
        <v>42795577.209701046</v>
      </c>
    </row>
    <row r="21" spans="1:11" ht="15.75" customHeight="1">
      <c r="A21" s="54"/>
      <c r="B21" s="66">
        <v>2022</v>
      </c>
      <c r="C21" s="67">
        <f>J8</f>
        <v>144.14400000000001</v>
      </c>
      <c r="J21" s="45">
        <v>2021</v>
      </c>
      <c r="K21" s="68">
        <f>H13</f>
        <v>61741777.209701031</v>
      </c>
    </row>
    <row r="22" spans="1:11" ht="15.75" customHeight="1">
      <c r="A22" s="54"/>
      <c r="B22" s="66">
        <v>2023</v>
      </c>
      <c r="C22" s="67">
        <f>L8</f>
        <v>151.35120000000001</v>
      </c>
      <c r="J22" s="45">
        <v>2022</v>
      </c>
      <c r="K22" s="68">
        <f>J13</f>
        <v>70106497.209701046</v>
      </c>
    </row>
    <row r="23" spans="1:11" ht="15.75" customHeight="1">
      <c r="A23" s="54"/>
      <c r="B23" s="66">
        <v>2024</v>
      </c>
      <c r="C23" s="67">
        <f>N8</f>
        <v>158.91876000000002</v>
      </c>
      <c r="J23" s="45">
        <v>2023</v>
      </c>
      <c r="K23" s="68">
        <f>L13</f>
        <v>77980363.209701046</v>
      </c>
    </row>
    <row r="24" spans="1:11" ht="12.5">
      <c r="A24" s="54"/>
      <c r="B24" s="66">
        <v>2025</v>
      </c>
      <c r="C24" s="67">
        <f>P8</f>
        <v>166.86469800000003</v>
      </c>
      <c r="J24" s="45">
        <v>2024</v>
      </c>
      <c r="K24" s="68">
        <f>N13</f>
        <v>104659615.80970109</v>
      </c>
    </row>
    <row r="25" spans="1:11" ht="12.5">
      <c r="A25" s="54"/>
      <c r="J25" s="45">
        <v>2025</v>
      </c>
      <c r="K25" s="68">
        <f>P13</f>
        <v>121916017.47220111</v>
      </c>
    </row>
    <row r="26" spans="1:11" ht="12.5">
      <c r="A26" s="54"/>
    </row>
    <row r="27" spans="1:11" ht="12.5">
      <c r="A27" s="54"/>
    </row>
    <row r="28" spans="1:11" ht="12.5">
      <c r="A28" s="54"/>
    </row>
    <row r="29" spans="1:11" ht="12.5">
      <c r="A29" s="54"/>
    </row>
    <row r="30" spans="1:11" ht="12.5">
      <c r="A30" s="54"/>
    </row>
    <row r="31" spans="1:11" ht="12.5">
      <c r="A31" s="54"/>
    </row>
    <row r="32" spans="1:11" ht="12.5">
      <c r="A32" s="54"/>
    </row>
    <row r="33" spans="1:1" ht="12.5">
      <c r="A33" s="54"/>
    </row>
    <row r="34" spans="1:1" ht="12.5">
      <c r="A34" s="54"/>
    </row>
    <row r="35" spans="1:1" ht="12.5">
      <c r="A35" s="54"/>
    </row>
    <row r="36" spans="1:1" ht="12.5">
      <c r="A36" s="54"/>
    </row>
    <row r="37" spans="1:1" ht="12.5">
      <c r="A37" s="54"/>
    </row>
    <row r="38" spans="1:1" ht="12.5">
      <c r="A38" s="54"/>
    </row>
    <row r="39" spans="1:1" ht="12.5">
      <c r="A39" s="54"/>
    </row>
    <row r="40" spans="1:1" ht="12.5">
      <c r="A40" s="54"/>
    </row>
    <row r="41" spans="1:1" ht="12.5">
      <c r="A41" s="54"/>
    </row>
    <row r="42" spans="1:1" ht="12.5">
      <c r="A42" s="54"/>
    </row>
    <row r="43" spans="1:1" ht="12.5">
      <c r="A43" s="54"/>
    </row>
    <row r="44" spans="1:1" ht="12.5">
      <c r="A44" s="54"/>
    </row>
    <row r="45" spans="1:1" ht="12.5">
      <c r="A45" s="54"/>
    </row>
    <row r="46" spans="1:1" ht="12.5">
      <c r="A46" s="54"/>
    </row>
    <row r="47" spans="1:1" ht="12.5">
      <c r="A47" s="54"/>
    </row>
    <row r="48" spans="1:1" ht="12.5">
      <c r="A48" s="54"/>
    </row>
    <row r="49" spans="1:1" ht="12.5">
      <c r="A49" s="54"/>
    </row>
    <row r="50" spans="1:1" ht="12.5">
      <c r="A50" s="54"/>
    </row>
    <row r="51" spans="1:1" ht="12.5">
      <c r="A51" s="54"/>
    </row>
    <row r="52" spans="1:1" ht="12.5">
      <c r="A52" s="54"/>
    </row>
    <row r="53" spans="1:1" ht="12.5">
      <c r="A53" s="54"/>
    </row>
    <row r="54" spans="1:1" ht="12.5">
      <c r="A54" s="54"/>
    </row>
    <row r="55" spans="1:1" ht="12.5">
      <c r="A55" s="54"/>
    </row>
    <row r="56" spans="1:1" ht="12.5">
      <c r="A56" s="54"/>
    </row>
    <row r="57" spans="1:1" ht="12.5">
      <c r="A57" s="54"/>
    </row>
    <row r="58" spans="1:1" ht="12.5">
      <c r="A58" s="54"/>
    </row>
    <row r="59" spans="1:1" ht="12.5">
      <c r="A59" s="54"/>
    </row>
    <row r="60" spans="1:1" ht="12.5">
      <c r="A60" s="54"/>
    </row>
    <row r="61" spans="1:1" ht="12.5">
      <c r="A61" s="54"/>
    </row>
    <row r="62" spans="1:1" ht="12.5">
      <c r="A62" s="54"/>
    </row>
    <row r="63" spans="1:1" ht="12.5">
      <c r="A63" s="54"/>
    </row>
    <row r="64" spans="1:1" ht="12.5">
      <c r="A64" s="54"/>
    </row>
    <row r="65" spans="1:1" ht="12.5">
      <c r="A65" s="54"/>
    </row>
    <row r="66" spans="1:1" ht="12.5">
      <c r="A66" s="54"/>
    </row>
    <row r="67" spans="1:1" ht="12.5">
      <c r="A67" s="54"/>
    </row>
    <row r="68" spans="1:1" ht="12.5">
      <c r="A68" s="54"/>
    </row>
    <row r="69" spans="1:1" ht="12.5">
      <c r="A69" s="54"/>
    </row>
    <row r="70" spans="1:1" ht="12.5">
      <c r="A70" s="54"/>
    </row>
    <row r="71" spans="1:1" ht="12.5">
      <c r="A71" s="54"/>
    </row>
    <row r="72" spans="1:1" ht="12.5">
      <c r="A72" s="54"/>
    </row>
    <row r="73" spans="1:1" ht="12.5">
      <c r="A73" s="54"/>
    </row>
    <row r="74" spans="1:1" ht="12.5">
      <c r="A74" s="54"/>
    </row>
    <row r="75" spans="1:1" ht="12.5">
      <c r="A75" s="54"/>
    </row>
    <row r="76" spans="1:1" ht="12.5">
      <c r="A76" s="54"/>
    </row>
    <row r="77" spans="1:1" ht="12.5">
      <c r="A77" s="54"/>
    </row>
    <row r="78" spans="1:1" ht="12.5">
      <c r="A78" s="54"/>
    </row>
    <row r="79" spans="1:1" ht="12.5">
      <c r="A79" s="54"/>
    </row>
    <row r="80" spans="1:1" ht="12.5">
      <c r="A80" s="54"/>
    </row>
    <row r="81" spans="1:1" ht="12.5">
      <c r="A81" s="54"/>
    </row>
    <row r="82" spans="1:1" ht="12.5">
      <c r="A82" s="54"/>
    </row>
    <row r="83" spans="1:1" ht="12.5">
      <c r="A83" s="54"/>
    </row>
    <row r="84" spans="1:1" ht="12.5">
      <c r="A84" s="54"/>
    </row>
    <row r="85" spans="1:1" ht="12.5">
      <c r="A85" s="54"/>
    </row>
    <row r="86" spans="1:1" ht="12.5">
      <c r="A86" s="54"/>
    </row>
    <row r="87" spans="1:1" ht="12.5">
      <c r="A87" s="54"/>
    </row>
    <row r="88" spans="1:1" ht="12.5">
      <c r="A88" s="54"/>
    </row>
    <row r="89" spans="1:1" ht="12.5">
      <c r="A89" s="54"/>
    </row>
    <row r="90" spans="1:1" ht="12.5">
      <c r="A90" s="54"/>
    </row>
    <row r="91" spans="1:1" ht="12.5">
      <c r="A91" s="54"/>
    </row>
    <row r="92" spans="1:1" ht="12.5">
      <c r="A92" s="54"/>
    </row>
    <row r="93" spans="1:1" ht="12.5">
      <c r="A93" s="54"/>
    </row>
    <row r="94" spans="1:1" ht="12.5">
      <c r="A94" s="54"/>
    </row>
    <row r="95" spans="1:1" ht="12.5">
      <c r="A95" s="54"/>
    </row>
    <row r="96" spans="1:1" ht="12.5">
      <c r="A96" s="54"/>
    </row>
    <row r="97" spans="1:1" ht="12.5">
      <c r="A97" s="54"/>
    </row>
    <row r="98" spans="1:1" ht="12.5">
      <c r="A98" s="54"/>
    </row>
    <row r="99" spans="1:1" ht="12.5">
      <c r="A99" s="54"/>
    </row>
    <row r="100" spans="1:1" ht="12.5">
      <c r="A100" s="54"/>
    </row>
    <row r="101" spans="1:1" ht="12.5">
      <c r="A101" s="54"/>
    </row>
    <row r="102" spans="1:1" ht="12.5">
      <c r="A102" s="54"/>
    </row>
    <row r="103" spans="1:1" ht="12.5">
      <c r="A103" s="54"/>
    </row>
    <row r="104" spans="1:1" ht="12.5">
      <c r="A104" s="54"/>
    </row>
    <row r="105" spans="1:1" ht="12.5">
      <c r="A105" s="54"/>
    </row>
    <row r="106" spans="1:1" ht="12.5">
      <c r="A106" s="54"/>
    </row>
    <row r="107" spans="1:1" ht="12.5">
      <c r="A107" s="54"/>
    </row>
    <row r="108" spans="1:1" ht="12.5">
      <c r="A108" s="54"/>
    </row>
    <row r="109" spans="1:1" ht="12.5">
      <c r="A109" s="54"/>
    </row>
    <row r="110" spans="1:1" ht="12.5">
      <c r="A110" s="54"/>
    </row>
    <row r="111" spans="1:1" ht="12.5">
      <c r="A111" s="54"/>
    </row>
    <row r="112" spans="1:1" ht="12.5">
      <c r="A112" s="54"/>
    </row>
    <row r="113" spans="1:1" ht="12.5">
      <c r="A113" s="54"/>
    </row>
    <row r="114" spans="1:1" ht="12.5">
      <c r="A114" s="54"/>
    </row>
    <row r="115" spans="1:1" ht="12.5">
      <c r="A115" s="54"/>
    </row>
    <row r="116" spans="1:1" ht="12.5">
      <c r="A116" s="54"/>
    </row>
    <row r="117" spans="1:1" ht="12.5">
      <c r="A117" s="54"/>
    </row>
    <row r="118" spans="1:1" ht="12.5">
      <c r="A118" s="54"/>
    </row>
    <row r="119" spans="1:1" ht="12.5">
      <c r="A119" s="54"/>
    </row>
    <row r="120" spans="1:1" ht="12.5">
      <c r="A120" s="54"/>
    </row>
    <row r="121" spans="1:1" ht="12.5">
      <c r="A121" s="54"/>
    </row>
    <row r="122" spans="1:1" ht="12.5">
      <c r="A122" s="54"/>
    </row>
    <row r="123" spans="1:1" ht="12.5">
      <c r="A123" s="54"/>
    </row>
    <row r="124" spans="1:1" ht="12.5">
      <c r="A124" s="54"/>
    </row>
    <row r="125" spans="1:1" ht="12.5">
      <c r="A125" s="54"/>
    </row>
    <row r="126" spans="1:1" ht="12.5">
      <c r="A126" s="54"/>
    </row>
    <row r="127" spans="1:1" ht="12.5">
      <c r="A127" s="54"/>
    </row>
    <row r="128" spans="1:1" ht="12.5">
      <c r="A128" s="54"/>
    </row>
    <row r="129" spans="1:1" ht="12.5">
      <c r="A129" s="54"/>
    </row>
    <row r="130" spans="1:1" ht="12.5">
      <c r="A130" s="54"/>
    </row>
    <row r="131" spans="1:1" ht="12.5">
      <c r="A131" s="54"/>
    </row>
    <row r="132" spans="1:1" ht="12.5">
      <c r="A132" s="54"/>
    </row>
    <row r="133" spans="1:1" ht="12.5">
      <c r="A133" s="54"/>
    </row>
    <row r="134" spans="1:1" ht="12.5">
      <c r="A134" s="54"/>
    </row>
    <row r="135" spans="1:1" ht="12.5">
      <c r="A135" s="54"/>
    </row>
    <row r="136" spans="1:1" ht="12.5">
      <c r="A136" s="54"/>
    </row>
    <row r="137" spans="1:1" ht="12.5">
      <c r="A137" s="54"/>
    </row>
    <row r="138" spans="1:1" ht="12.5">
      <c r="A138" s="54"/>
    </row>
    <row r="139" spans="1:1" ht="12.5">
      <c r="A139" s="54"/>
    </row>
    <row r="140" spans="1:1" ht="12.5">
      <c r="A140" s="54"/>
    </row>
    <row r="141" spans="1:1" ht="12.5">
      <c r="A141" s="54"/>
    </row>
    <row r="142" spans="1:1" ht="12.5">
      <c r="A142" s="54"/>
    </row>
    <row r="143" spans="1:1" ht="12.5">
      <c r="A143" s="54"/>
    </row>
    <row r="144" spans="1:1" ht="12.5">
      <c r="A144" s="54"/>
    </row>
    <row r="145" spans="1:1" ht="12.5">
      <c r="A145" s="54"/>
    </row>
    <row r="146" spans="1:1" ht="12.5">
      <c r="A146" s="54"/>
    </row>
    <row r="147" spans="1:1" ht="12.5">
      <c r="A147" s="54"/>
    </row>
    <row r="148" spans="1:1" ht="12.5">
      <c r="A148" s="54"/>
    </row>
    <row r="149" spans="1:1" ht="12.5">
      <c r="A149" s="54"/>
    </row>
    <row r="150" spans="1:1" ht="12.5">
      <c r="A150" s="54"/>
    </row>
    <row r="151" spans="1:1" ht="12.5">
      <c r="A151" s="54"/>
    </row>
    <row r="152" spans="1:1" ht="12.5">
      <c r="A152" s="54"/>
    </row>
    <row r="153" spans="1:1" ht="12.5">
      <c r="A153" s="54"/>
    </row>
    <row r="154" spans="1:1" ht="12.5">
      <c r="A154" s="54"/>
    </row>
    <row r="155" spans="1:1" ht="12.5">
      <c r="A155" s="54"/>
    </row>
    <row r="156" spans="1:1" ht="12.5">
      <c r="A156" s="54"/>
    </row>
    <row r="157" spans="1:1" ht="12.5">
      <c r="A157" s="54"/>
    </row>
    <row r="158" spans="1:1" ht="12.5">
      <c r="A158" s="54"/>
    </row>
    <row r="159" spans="1:1" ht="12.5">
      <c r="A159" s="54"/>
    </row>
    <row r="160" spans="1:1" ht="12.5">
      <c r="A160" s="54"/>
    </row>
    <row r="161" spans="1:1" ht="12.5">
      <c r="A161" s="54"/>
    </row>
    <row r="162" spans="1:1" ht="12.5">
      <c r="A162" s="54"/>
    </row>
    <row r="163" spans="1:1" ht="12.5">
      <c r="A163" s="54"/>
    </row>
    <row r="164" spans="1:1" ht="12.5">
      <c r="A164" s="54"/>
    </row>
    <row r="165" spans="1:1" ht="12.5">
      <c r="A165" s="54"/>
    </row>
    <row r="166" spans="1:1" ht="12.5">
      <c r="A166" s="54"/>
    </row>
    <row r="167" spans="1:1" ht="12.5">
      <c r="A167" s="54"/>
    </row>
    <row r="168" spans="1:1" ht="12.5">
      <c r="A168" s="54"/>
    </row>
    <row r="169" spans="1:1" ht="12.5">
      <c r="A169" s="54"/>
    </row>
    <row r="170" spans="1:1" ht="12.5">
      <c r="A170" s="54"/>
    </row>
    <row r="171" spans="1:1" ht="12.5">
      <c r="A171" s="54"/>
    </row>
    <row r="172" spans="1:1" ht="12.5">
      <c r="A172" s="54"/>
    </row>
    <row r="173" spans="1:1" ht="12.5">
      <c r="A173" s="54"/>
    </row>
    <row r="174" spans="1:1" ht="12.5">
      <c r="A174" s="54"/>
    </row>
    <row r="175" spans="1:1" ht="12.5">
      <c r="A175" s="54"/>
    </row>
    <row r="176" spans="1:1" ht="12.5">
      <c r="A176" s="54"/>
    </row>
    <row r="177" spans="1:1" ht="12.5">
      <c r="A177" s="54"/>
    </row>
    <row r="178" spans="1:1" ht="12.5">
      <c r="A178" s="54"/>
    </row>
    <row r="179" spans="1:1" ht="12.5">
      <c r="A179" s="54"/>
    </row>
    <row r="180" spans="1:1" ht="12.5">
      <c r="A180" s="54"/>
    </row>
    <row r="181" spans="1:1" ht="12.5">
      <c r="A181" s="54"/>
    </row>
    <row r="182" spans="1:1" ht="12.5">
      <c r="A182" s="54"/>
    </row>
    <row r="183" spans="1:1" ht="12.5">
      <c r="A183" s="54"/>
    </row>
    <row r="184" spans="1:1" ht="12.5">
      <c r="A184" s="54"/>
    </row>
    <row r="185" spans="1:1" ht="12.5">
      <c r="A185" s="54"/>
    </row>
    <row r="186" spans="1:1" ht="12.5">
      <c r="A186" s="54"/>
    </row>
    <row r="187" spans="1:1" ht="12.5">
      <c r="A187" s="54"/>
    </row>
    <row r="188" spans="1:1" ht="12.5">
      <c r="A188" s="54"/>
    </row>
    <row r="189" spans="1:1" ht="12.5">
      <c r="A189" s="54"/>
    </row>
    <row r="190" spans="1:1" ht="12.5">
      <c r="A190" s="54"/>
    </row>
    <row r="191" spans="1:1" ht="12.5">
      <c r="A191" s="54"/>
    </row>
    <row r="192" spans="1:1" ht="12.5">
      <c r="A192" s="54"/>
    </row>
    <row r="193" spans="1:1" ht="12.5">
      <c r="A193" s="54"/>
    </row>
    <row r="194" spans="1:1" ht="12.5">
      <c r="A194" s="54"/>
    </row>
    <row r="195" spans="1:1" ht="12.5">
      <c r="A195" s="54"/>
    </row>
    <row r="196" spans="1:1" ht="12.5">
      <c r="A196" s="54"/>
    </row>
    <row r="197" spans="1:1" ht="12.5">
      <c r="A197" s="54"/>
    </row>
    <row r="198" spans="1:1" ht="12.5">
      <c r="A198" s="54"/>
    </row>
    <row r="199" spans="1:1" ht="12.5">
      <c r="A199" s="54"/>
    </row>
    <row r="200" spans="1:1" ht="12.5">
      <c r="A200" s="54"/>
    </row>
    <row r="201" spans="1:1" ht="12.5">
      <c r="A201" s="54"/>
    </row>
    <row r="202" spans="1:1" ht="12.5">
      <c r="A202" s="54"/>
    </row>
    <row r="203" spans="1:1" ht="12.5">
      <c r="A203" s="54"/>
    </row>
    <row r="204" spans="1:1" ht="12.5">
      <c r="A204" s="54"/>
    </row>
    <row r="205" spans="1:1" ht="12.5">
      <c r="A205" s="54"/>
    </row>
    <row r="206" spans="1:1" ht="12.5">
      <c r="A206" s="54"/>
    </row>
    <row r="207" spans="1:1" ht="12.5">
      <c r="A207" s="54"/>
    </row>
    <row r="208" spans="1:1" ht="12.5">
      <c r="A208" s="54"/>
    </row>
    <row r="209" spans="1:1" ht="12.5">
      <c r="A209" s="54"/>
    </row>
    <row r="210" spans="1:1" ht="12.5">
      <c r="A210" s="54"/>
    </row>
    <row r="211" spans="1:1" ht="12.5">
      <c r="A211" s="54"/>
    </row>
    <row r="212" spans="1:1" ht="12.5">
      <c r="A212" s="54"/>
    </row>
    <row r="213" spans="1:1" ht="12.5">
      <c r="A213" s="54"/>
    </row>
    <row r="214" spans="1:1" ht="12.5">
      <c r="A214" s="54"/>
    </row>
    <row r="215" spans="1:1" ht="12.5">
      <c r="A215" s="54"/>
    </row>
    <row r="216" spans="1:1" ht="12.5">
      <c r="A216" s="54"/>
    </row>
    <row r="217" spans="1:1" ht="12.5">
      <c r="A217" s="54"/>
    </row>
    <row r="218" spans="1:1" ht="12.5">
      <c r="A218" s="54"/>
    </row>
    <row r="219" spans="1:1" ht="12.5">
      <c r="A219" s="54"/>
    </row>
    <row r="220" spans="1:1" ht="12.5">
      <c r="A220" s="54"/>
    </row>
    <row r="221" spans="1:1" ht="12.5">
      <c r="A221" s="54"/>
    </row>
    <row r="222" spans="1:1" ht="12.5">
      <c r="A222" s="54"/>
    </row>
    <row r="223" spans="1:1" ht="12.5">
      <c r="A223" s="54"/>
    </row>
    <row r="224" spans="1:1" ht="12.5">
      <c r="A224" s="54"/>
    </row>
    <row r="225" spans="1:1" ht="12.5">
      <c r="A225" s="54"/>
    </row>
    <row r="226" spans="1:1" ht="12.5">
      <c r="A226" s="54"/>
    </row>
    <row r="227" spans="1:1" ht="12.5">
      <c r="A227" s="54"/>
    </row>
    <row r="228" spans="1:1" ht="12.5">
      <c r="A228" s="54"/>
    </row>
    <row r="229" spans="1:1" ht="12.5">
      <c r="A229" s="54"/>
    </row>
    <row r="230" spans="1:1" ht="12.5">
      <c r="A230" s="54"/>
    </row>
    <row r="231" spans="1:1" ht="12.5">
      <c r="A231" s="54"/>
    </row>
    <row r="232" spans="1:1" ht="12.5">
      <c r="A232" s="54"/>
    </row>
    <row r="233" spans="1:1" ht="12.5">
      <c r="A233" s="54"/>
    </row>
    <row r="234" spans="1:1" ht="12.5">
      <c r="A234" s="54"/>
    </row>
    <row r="235" spans="1:1" ht="12.5">
      <c r="A235" s="54"/>
    </row>
    <row r="236" spans="1:1" ht="12.5">
      <c r="A236" s="54"/>
    </row>
    <row r="237" spans="1:1" ht="12.5">
      <c r="A237" s="54"/>
    </row>
    <row r="238" spans="1:1" ht="12.5">
      <c r="A238" s="54"/>
    </row>
    <row r="239" spans="1:1" ht="12.5">
      <c r="A239" s="54"/>
    </row>
    <row r="240" spans="1:1" ht="12.5">
      <c r="A240" s="54"/>
    </row>
    <row r="241" spans="1:1" ht="12.5">
      <c r="A241" s="54"/>
    </row>
    <row r="242" spans="1:1" ht="12.5">
      <c r="A242" s="54"/>
    </row>
    <row r="243" spans="1:1" ht="12.5">
      <c r="A243" s="54"/>
    </row>
    <row r="244" spans="1:1" ht="12.5">
      <c r="A244" s="54"/>
    </row>
    <row r="245" spans="1:1" ht="12.5">
      <c r="A245" s="54"/>
    </row>
    <row r="246" spans="1:1" ht="12.5">
      <c r="A246" s="54"/>
    </row>
    <row r="247" spans="1:1" ht="12.5">
      <c r="A247" s="54"/>
    </row>
    <row r="248" spans="1:1" ht="12.5">
      <c r="A248" s="54"/>
    </row>
    <row r="249" spans="1:1" ht="12.5">
      <c r="A249" s="54"/>
    </row>
    <row r="250" spans="1:1" ht="12.5">
      <c r="A250" s="54"/>
    </row>
    <row r="251" spans="1:1" ht="12.5">
      <c r="A251" s="54"/>
    </row>
    <row r="252" spans="1:1" ht="12.5">
      <c r="A252" s="54"/>
    </row>
    <row r="253" spans="1:1" ht="12.5">
      <c r="A253" s="54"/>
    </row>
    <row r="254" spans="1:1" ht="12.5">
      <c r="A254" s="54"/>
    </row>
    <row r="255" spans="1:1" ht="12.5">
      <c r="A255" s="54"/>
    </row>
    <row r="256" spans="1:1" ht="12.5">
      <c r="A256" s="54"/>
    </row>
    <row r="257" spans="1:1" ht="12.5">
      <c r="A257" s="54"/>
    </row>
    <row r="258" spans="1:1" ht="12.5">
      <c r="A258" s="54"/>
    </row>
    <row r="259" spans="1:1" ht="12.5">
      <c r="A259" s="54"/>
    </row>
    <row r="260" spans="1:1" ht="12.5">
      <c r="A260" s="54"/>
    </row>
    <row r="261" spans="1:1" ht="12.5">
      <c r="A261" s="54"/>
    </row>
    <row r="262" spans="1:1" ht="12.5">
      <c r="A262" s="54"/>
    </row>
    <row r="263" spans="1:1" ht="12.5">
      <c r="A263" s="54"/>
    </row>
    <row r="264" spans="1:1" ht="12.5">
      <c r="A264" s="54"/>
    </row>
    <row r="265" spans="1:1" ht="12.5">
      <c r="A265" s="54"/>
    </row>
    <row r="266" spans="1:1" ht="12.5">
      <c r="A266" s="54"/>
    </row>
    <row r="267" spans="1:1" ht="12.5">
      <c r="A267" s="54"/>
    </row>
    <row r="268" spans="1:1" ht="12.5">
      <c r="A268" s="54"/>
    </row>
    <row r="269" spans="1:1" ht="12.5">
      <c r="A269" s="54"/>
    </row>
    <row r="270" spans="1:1" ht="12.5">
      <c r="A270" s="54"/>
    </row>
    <row r="271" spans="1:1" ht="12.5">
      <c r="A271" s="54"/>
    </row>
    <row r="272" spans="1:1" ht="12.5">
      <c r="A272" s="54"/>
    </row>
    <row r="273" spans="1:1" ht="12.5">
      <c r="A273" s="54"/>
    </row>
    <row r="274" spans="1:1" ht="12.5">
      <c r="A274" s="54"/>
    </row>
    <row r="275" spans="1:1" ht="12.5">
      <c r="A275" s="54"/>
    </row>
    <row r="276" spans="1:1" ht="12.5">
      <c r="A276" s="54"/>
    </row>
    <row r="277" spans="1:1" ht="12.5">
      <c r="A277" s="54"/>
    </row>
    <row r="278" spans="1:1" ht="12.5">
      <c r="A278" s="54"/>
    </row>
    <row r="279" spans="1:1" ht="12.5">
      <c r="A279" s="54"/>
    </row>
    <row r="280" spans="1:1" ht="12.5">
      <c r="A280" s="54"/>
    </row>
    <row r="281" spans="1:1" ht="12.5">
      <c r="A281" s="54"/>
    </row>
    <row r="282" spans="1:1" ht="12.5">
      <c r="A282" s="54"/>
    </row>
    <row r="283" spans="1:1" ht="12.5">
      <c r="A283" s="54"/>
    </row>
    <row r="284" spans="1:1" ht="12.5">
      <c r="A284" s="54"/>
    </row>
    <row r="285" spans="1:1" ht="12.5">
      <c r="A285" s="54"/>
    </row>
    <row r="286" spans="1:1" ht="12.5">
      <c r="A286" s="54"/>
    </row>
    <row r="287" spans="1:1" ht="12.5">
      <c r="A287" s="54"/>
    </row>
    <row r="288" spans="1:1" ht="12.5">
      <c r="A288" s="54"/>
    </row>
    <row r="289" spans="1:1" ht="12.5">
      <c r="A289" s="54"/>
    </row>
    <row r="290" spans="1:1" ht="12.5">
      <c r="A290" s="54"/>
    </row>
    <row r="291" spans="1:1" ht="12.5">
      <c r="A291" s="54"/>
    </row>
    <row r="292" spans="1:1" ht="12.5">
      <c r="A292" s="54"/>
    </row>
    <row r="293" spans="1:1" ht="12.5">
      <c r="A293" s="54"/>
    </row>
    <row r="294" spans="1:1" ht="12.5">
      <c r="A294" s="54"/>
    </row>
    <row r="295" spans="1:1" ht="12.5">
      <c r="A295" s="54"/>
    </row>
    <row r="296" spans="1:1" ht="12.5">
      <c r="A296" s="54"/>
    </row>
    <row r="297" spans="1:1" ht="12.5">
      <c r="A297" s="54"/>
    </row>
    <row r="298" spans="1:1" ht="12.5">
      <c r="A298" s="54"/>
    </row>
    <row r="299" spans="1:1" ht="12.5">
      <c r="A299" s="54"/>
    </row>
    <row r="300" spans="1:1" ht="12.5">
      <c r="A300" s="54"/>
    </row>
    <row r="301" spans="1:1" ht="12.5">
      <c r="A301" s="54"/>
    </row>
    <row r="302" spans="1:1" ht="12.5">
      <c r="A302" s="54"/>
    </row>
    <row r="303" spans="1:1" ht="12.5">
      <c r="A303" s="54"/>
    </row>
    <row r="304" spans="1:1" ht="12.5">
      <c r="A304" s="54"/>
    </row>
    <row r="305" spans="1:1" ht="12.5">
      <c r="A305" s="54"/>
    </row>
    <row r="306" spans="1:1" ht="12.5">
      <c r="A306" s="54"/>
    </row>
    <row r="307" spans="1:1" ht="12.5">
      <c r="A307" s="54"/>
    </row>
    <row r="308" spans="1:1" ht="12.5">
      <c r="A308" s="54"/>
    </row>
    <row r="309" spans="1:1" ht="12.5">
      <c r="A309" s="54"/>
    </row>
    <row r="310" spans="1:1" ht="12.5">
      <c r="A310" s="54"/>
    </row>
    <row r="311" spans="1:1" ht="12.5">
      <c r="A311" s="54"/>
    </row>
    <row r="312" spans="1:1" ht="12.5">
      <c r="A312" s="54"/>
    </row>
    <row r="313" spans="1:1" ht="12.5">
      <c r="A313" s="54"/>
    </row>
    <row r="314" spans="1:1" ht="12.5">
      <c r="A314" s="54"/>
    </row>
    <row r="315" spans="1:1" ht="12.5">
      <c r="A315" s="54"/>
    </row>
    <row r="316" spans="1:1" ht="12.5">
      <c r="A316" s="54"/>
    </row>
    <row r="317" spans="1:1" ht="12.5">
      <c r="A317" s="54"/>
    </row>
    <row r="318" spans="1:1" ht="12.5">
      <c r="A318" s="54"/>
    </row>
    <row r="319" spans="1:1" ht="12.5">
      <c r="A319" s="54"/>
    </row>
    <row r="320" spans="1:1" ht="12.5">
      <c r="A320" s="54"/>
    </row>
    <row r="321" spans="1:1" ht="12.5">
      <c r="A321" s="54"/>
    </row>
    <row r="322" spans="1:1" ht="12.5">
      <c r="A322" s="54"/>
    </row>
    <row r="323" spans="1:1" ht="12.5">
      <c r="A323" s="54"/>
    </row>
    <row r="324" spans="1:1" ht="12.5">
      <c r="A324" s="54"/>
    </row>
    <row r="325" spans="1:1" ht="12.5">
      <c r="A325" s="54"/>
    </row>
    <row r="326" spans="1:1" ht="12.5">
      <c r="A326" s="54"/>
    </row>
    <row r="327" spans="1:1" ht="12.5">
      <c r="A327" s="54"/>
    </row>
    <row r="328" spans="1:1" ht="12.5">
      <c r="A328" s="54"/>
    </row>
    <row r="329" spans="1:1" ht="12.5">
      <c r="A329" s="54"/>
    </row>
    <row r="330" spans="1:1" ht="12.5">
      <c r="A330" s="54"/>
    </row>
    <row r="331" spans="1:1" ht="12.5">
      <c r="A331" s="54"/>
    </row>
    <row r="332" spans="1:1" ht="12.5">
      <c r="A332" s="54"/>
    </row>
    <row r="333" spans="1:1" ht="12.5">
      <c r="A333" s="54"/>
    </row>
    <row r="334" spans="1:1" ht="12.5">
      <c r="A334" s="54"/>
    </row>
    <row r="335" spans="1:1" ht="12.5">
      <c r="A335" s="54"/>
    </row>
    <row r="336" spans="1:1" ht="12.5">
      <c r="A336" s="54"/>
    </row>
    <row r="337" spans="1:1" ht="12.5">
      <c r="A337" s="54"/>
    </row>
    <row r="338" spans="1:1" ht="12.5">
      <c r="A338" s="54"/>
    </row>
    <row r="339" spans="1:1" ht="12.5">
      <c r="A339" s="54"/>
    </row>
    <row r="340" spans="1:1" ht="12.5">
      <c r="A340" s="54"/>
    </row>
    <row r="341" spans="1:1" ht="12.5">
      <c r="A341" s="54"/>
    </row>
    <row r="342" spans="1:1" ht="12.5">
      <c r="A342" s="54"/>
    </row>
    <row r="343" spans="1:1" ht="12.5">
      <c r="A343" s="54"/>
    </row>
    <row r="344" spans="1:1" ht="12.5">
      <c r="A344" s="54"/>
    </row>
    <row r="345" spans="1:1" ht="12.5">
      <c r="A345" s="54"/>
    </row>
    <row r="346" spans="1:1" ht="12.5">
      <c r="A346" s="54"/>
    </row>
    <row r="347" spans="1:1" ht="12.5">
      <c r="A347" s="54"/>
    </row>
    <row r="348" spans="1:1" ht="12.5">
      <c r="A348" s="54"/>
    </row>
    <row r="349" spans="1:1" ht="12.5">
      <c r="A349" s="54"/>
    </row>
    <row r="350" spans="1:1" ht="12.5">
      <c r="A350" s="54"/>
    </row>
    <row r="351" spans="1:1" ht="12.5">
      <c r="A351" s="54"/>
    </row>
    <row r="352" spans="1:1" ht="12.5">
      <c r="A352" s="54"/>
    </row>
    <row r="353" spans="1:1" ht="12.5">
      <c r="A353" s="54"/>
    </row>
    <row r="354" spans="1:1" ht="12.5">
      <c r="A354" s="54"/>
    </row>
    <row r="355" spans="1:1" ht="12.5">
      <c r="A355" s="54"/>
    </row>
    <row r="356" spans="1:1" ht="12.5">
      <c r="A356" s="54"/>
    </row>
    <row r="357" spans="1:1" ht="12.5">
      <c r="A357" s="54"/>
    </row>
    <row r="358" spans="1:1" ht="12.5">
      <c r="A358" s="54"/>
    </row>
    <row r="359" spans="1:1" ht="12.5">
      <c r="A359" s="54"/>
    </row>
    <row r="360" spans="1:1" ht="12.5">
      <c r="A360" s="54"/>
    </row>
    <row r="361" spans="1:1" ht="12.5">
      <c r="A361" s="54"/>
    </row>
    <row r="362" spans="1:1" ht="12.5">
      <c r="A362" s="54"/>
    </row>
    <row r="363" spans="1:1" ht="12.5">
      <c r="A363" s="54"/>
    </row>
    <row r="364" spans="1:1" ht="12.5">
      <c r="A364" s="54"/>
    </row>
    <row r="365" spans="1:1" ht="12.5">
      <c r="A365" s="54"/>
    </row>
    <row r="366" spans="1:1" ht="12.5">
      <c r="A366" s="54"/>
    </row>
    <row r="367" spans="1:1" ht="12.5">
      <c r="A367" s="54"/>
    </row>
    <row r="368" spans="1:1" ht="12.5">
      <c r="A368" s="54"/>
    </row>
    <row r="369" spans="1:1" ht="12.5">
      <c r="A369" s="54"/>
    </row>
    <row r="370" spans="1:1" ht="12.5">
      <c r="A370" s="54"/>
    </row>
    <row r="371" spans="1:1" ht="12.5">
      <c r="A371" s="54"/>
    </row>
    <row r="372" spans="1:1" ht="12.5">
      <c r="A372" s="54"/>
    </row>
    <row r="373" spans="1:1" ht="12.5">
      <c r="A373" s="54"/>
    </row>
    <row r="374" spans="1:1" ht="12.5">
      <c r="A374" s="54"/>
    </row>
    <row r="375" spans="1:1" ht="12.5">
      <c r="A375" s="54"/>
    </row>
    <row r="376" spans="1:1" ht="12.5">
      <c r="A376" s="54"/>
    </row>
    <row r="377" spans="1:1" ht="12.5">
      <c r="A377" s="54"/>
    </row>
    <row r="378" spans="1:1" ht="12.5">
      <c r="A378" s="54"/>
    </row>
    <row r="379" spans="1:1" ht="12.5">
      <c r="A379" s="54"/>
    </row>
    <row r="380" spans="1:1" ht="12.5">
      <c r="A380" s="54"/>
    </row>
    <row r="381" spans="1:1" ht="12.5">
      <c r="A381" s="54"/>
    </row>
    <row r="382" spans="1:1" ht="12.5">
      <c r="A382" s="54"/>
    </row>
    <row r="383" spans="1:1" ht="12.5">
      <c r="A383" s="54"/>
    </row>
    <row r="384" spans="1:1" ht="12.5">
      <c r="A384" s="54"/>
    </row>
    <row r="385" spans="1:1" ht="12.5">
      <c r="A385" s="54"/>
    </row>
    <row r="386" spans="1:1" ht="12.5">
      <c r="A386" s="54"/>
    </row>
    <row r="387" spans="1:1" ht="12.5">
      <c r="A387" s="54"/>
    </row>
    <row r="388" spans="1:1" ht="12.5">
      <c r="A388" s="54"/>
    </row>
    <row r="389" spans="1:1" ht="12.5">
      <c r="A389" s="54"/>
    </row>
    <row r="390" spans="1:1" ht="12.5">
      <c r="A390" s="54"/>
    </row>
    <row r="391" spans="1:1" ht="12.5">
      <c r="A391" s="54"/>
    </row>
    <row r="392" spans="1:1" ht="12.5">
      <c r="A392" s="54"/>
    </row>
    <row r="393" spans="1:1" ht="12.5">
      <c r="A393" s="54"/>
    </row>
    <row r="394" spans="1:1" ht="12.5">
      <c r="A394" s="54"/>
    </row>
    <row r="395" spans="1:1" ht="12.5">
      <c r="A395" s="54"/>
    </row>
    <row r="396" spans="1:1" ht="12.5">
      <c r="A396" s="54"/>
    </row>
    <row r="397" spans="1:1" ht="12.5">
      <c r="A397" s="54"/>
    </row>
    <row r="398" spans="1:1" ht="12.5">
      <c r="A398" s="54"/>
    </row>
    <row r="399" spans="1:1" ht="12.5">
      <c r="A399" s="54"/>
    </row>
    <row r="400" spans="1:1" ht="12.5">
      <c r="A400" s="54"/>
    </row>
    <row r="401" spans="1:1" ht="12.5">
      <c r="A401" s="54"/>
    </row>
    <row r="402" spans="1:1" ht="12.5">
      <c r="A402" s="54"/>
    </row>
    <row r="403" spans="1:1" ht="12.5">
      <c r="A403" s="54"/>
    </row>
    <row r="404" spans="1:1" ht="12.5">
      <c r="A404" s="54"/>
    </row>
    <row r="405" spans="1:1" ht="12.5">
      <c r="A405" s="54"/>
    </row>
    <row r="406" spans="1:1" ht="12.5">
      <c r="A406" s="54"/>
    </row>
    <row r="407" spans="1:1" ht="12.5">
      <c r="A407" s="54"/>
    </row>
    <row r="408" spans="1:1" ht="12.5">
      <c r="A408" s="54"/>
    </row>
    <row r="409" spans="1:1" ht="12.5">
      <c r="A409" s="54"/>
    </row>
    <row r="410" spans="1:1" ht="12.5">
      <c r="A410" s="54"/>
    </row>
    <row r="411" spans="1:1" ht="12.5">
      <c r="A411" s="54"/>
    </row>
    <row r="412" spans="1:1" ht="12.5">
      <c r="A412" s="54"/>
    </row>
    <row r="413" spans="1:1" ht="12.5">
      <c r="A413" s="54"/>
    </row>
    <row r="414" spans="1:1" ht="12.5">
      <c r="A414" s="54"/>
    </row>
    <row r="415" spans="1:1" ht="12.5">
      <c r="A415" s="54"/>
    </row>
    <row r="416" spans="1:1" ht="12.5">
      <c r="A416" s="54"/>
    </row>
    <row r="417" spans="1:1" ht="12.5">
      <c r="A417" s="54"/>
    </row>
    <row r="418" spans="1:1" ht="12.5">
      <c r="A418" s="54"/>
    </row>
    <row r="419" spans="1:1" ht="12.5">
      <c r="A419" s="54"/>
    </row>
    <row r="420" spans="1:1" ht="12.5">
      <c r="A420" s="54"/>
    </row>
    <row r="421" spans="1:1" ht="12.5">
      <c r="A421" s="54"/>
    </row>
    <row r="422" spans="1:1" ht="12.5">
      <c r="A422" s="54"/>
    </row>
    <row r="423" spans="1:1" ht="12.5">
      <c r="A423" s="54"/>
    </row>
    <row r="424" spans="1:1" ht="12.5">
      <c r="A424" s="54"/>
    </row>
    <row r="425" spans="1:1" ht="12.5">
      <c r="A425" s="54"/>
    </row>
    <row r="426" spans="1:1" ht="12.5">
      <c r="A426" s="54"/>
    </row>
    <row r="427" spans="1:1" ht="12.5">
      <c r="A427" s="54"/>
    </row>
    <row r="428" spans="1:1" ht="12.5">
      <c r="A428" s="54"/>
    </row>
    <row r="429" spans="1:1" ht="12.5">
      <c r="A429" s="54"/>
    </row>
    <row r="430" spans="1:1" ht="12.5">
      <c r="A430" s="54"/>
    </row>
    <row r="431" spans="1:1" ht="12.5">
      <c r="A431" s="54"/>
    </row>
    <row r="432" spans="1:1" ht="12.5">
      <c r="A432" s="54"/>
    </row>
    <row r="433" spans="1:1" ht="12.5">
      <c r="A433" s="54"/>
    </row>
    <row r="434" spans="1:1" ht="12.5">
      <c r="A434" s="54"/>
    </row>
    <row r="435" spans="1:1" ht="12.5">
      <c r="A435" s="54"/>
    </row>
    <row r="436" spans="1:1" ht="12.5">
      <c r="A436" s="54"/>
    </row>
    <row r="437" spans="1:1" ht="12.5">
      <c r="A437" s="54"/>
    </row>
    <row r="438" spans="1:1" ht="12.5">
      <c r="A438" s="54"/>
    </row>
    <row r="439" spans="1:1" ht="12.5">
      <c r="A439" s="54"/>
    </row>
    <row r="440" spans="1:1" ht="12.5">
      <c r="A440" s="54"/>
    </row>
    <row r="441" spans="1:1" ht="12.5">
      <c r="A441" s="54"/>
    </row>
    <row r="442" spans="1:1" ht="12.5">
      <c r="A442" s="54"/>
    </row>
    <row r="443" spans="1:1" ht="12.5">
      <c r="A443" s="54"/>
    </row>
    <row r="444" spans="1:1" ht="12.5">
      <c r="A444" s="54"/>
    </row>
    <row r="445" spans="1:1" ht="12.5">
      <c r="A445" s="54"/>
    </row>
    <row r="446" spans="1:1" ht="12.5">
      <c r="A446" s="54"/>
    </row>
    <row r="447" spans="1:1" ht="12.5">
      <c r="A447" s="54"/>
    </row>
    <row r="448" spans="1:1" ht="12.5">
      <c r="A448" s="54"/>
    </row>
    <row r="449" spans="1:1" ht="12.5">
      <c r="A449" s="54"/>
    </row>
    <row r="450" spans="1:1" ht="12.5">
      <c r="A450" s="54"/>
    </row>
    <row r="451" spans="1:1" ht="12.5">
      <c r="A451" s="54"/>
    </row>
    <row r="452" spans="1:1" ht="12.5">
      <c r="A452" s="54"/>
    </row>
    <row r="453" spans="1:1" ht="12.5">
      <c r="A453" s="54"/>
    </row>
    <row r="454" spans="1:1" ht="12.5">
      <c r="A454" s="54"/>
    </row>
    <row r="455" spans="1:1" ht="12.5">
      <c r="A455" s="54"/>
    </row>
    <row r="456" spans="1:1" ht="12.5">
      <c r="A456" s="54"/>
    </row>
    <row r="457" spans="1:1" ht="12.5">
      <c r="A457" s="54"/>
    </row>
    <row r="458" spans="1:1" ht="12.5">
      <c r="A458" s="54"/>
    </row>
    <row r="459" spans="1:1" ht="12.5">
      <c r="A459" s="54"/>
    </row>
    <row r="460" spans="1:1" ht="12.5">
      <c r="A460" s="54"/>
    </row>
    <row r="461" spans="1:1" ht="12.5">
      <c r="A461" s="54"/>
    </row>
    <row r="462" spans="1:1" ht="12.5">
      <c r="A462" s="54"/>
    </row>
    <row r="463" spans="1:1" ht="12.5">
      <c r="A463" s="54"/>
    </row>
    <row r="464" spans="1:1" ht="12.5">
      <c r="A464" s="54"/>
    </row>
    <row r="465" spans="1:1" ht="12.5">
      <c r="A465" s="54"/>
    </row>
    <row r="466" spans="1:1" ht="12.5">
      <c r="A466" s="54"/>
    </row>
    <row r="467" spans="1:1" ht="12.5">
      <c r="A467" s="54"/>
    </row>
    <row r="468" spans="1:1" ht="12.5">
      <c r="A468" s="54"/>
    </row>
    <row r="469" spans="1:1" ht="12.5">
      <c r="A469" s="54"/>
    </row>
    <row r="470" spans="1:1" ht="12.5">
      <c r="A470" s="54"/>
    </row>
    <row r="471" spans="1:1" ht="12.5">
      <c r="A471" s="54"/>
    </row>
    <row r="472" spans="1:1" ht="12.5">
      <c r="A472" s="54"/>
    </row>
    <row r="473" spans="1:1" ht="12.5">
      <c r="A473" s="54"/>
    </row>
    <row r="474" spans="1:1" ht="12.5">
      <c r="A474" s="54"/>
    </row>
    <row r="475" spans="1:1" ht="12.5">
      <c r="A475" s="54"/>
    </row>
    <row r="476" spans="1:1" ht="12.5">
      <c r="A476" s="54"/>
    </row>
    <row r="477" spans="1:1" ht="12.5">
      <c r="A477" s="54"/>
    </row>
    <row r="478" spans="1:1" ht="12.5">
      <c r="A478" s="54"/>
    </row>
    <row r="479" spans="1:1" ht="12.5">
      <c r="A479" s="54"/>
    </row>
    <row r="480" spans="1:1" ht="12.5">
      <c r="A480" s="54"/>
    </row>
    <row r="481" spans="1:1" ht="12.5">
      <c r="A481" s="54"/>
    </row>
    <row r="482" spans="1:1" ht="12.5">
      <c r="A482" s="54"/>
    </row>
    <row r="483" spans="1:1" ht="12.5">
      <c r="A483" s="54"/>
    </row>
    <row r="484" spans="1:1" ht="12.5">
      <c r="A484" s="54"/>
    </row>
    <row r="485" spans="1:1" ht="12.5">
      <c r="A485" s="54"/>
    </row>
    <row r="486" spans="1:1" ht="12.5">
      <c r="A486" s="54"/>
    </row>
    <row r="487" spans="1:1" ht="12.5">
      <c r="A487" s="54"/>
    </row>
    <row r="488" spans="1:1" ht="12.5">
      <c r="A488" s="54"/>
    </row>
    <row r="489" spans="1:1" ht="12.5">
      <c r="A489" s="54"/>
    </row>
    <row r="490" spans="1:1" ht="12.5">
      <c r="A490" s="54"/>
    </row>
    <row r="491" spans="1:1" ht="12.5">
      <c r="A491" s="54"/>
    </row>
    <row r="492" spans="1:1" ht="12.5">
      <c r="A492" s="54"/>
    </row>
    <row r="493" spans="1:1" ht="12.5">
      <c r="A493" s="54"/>
    </row>
    <row r="494" spans="1:1" ht="12.5">
      <c r="A494" s="54"/>
    </row>
    <row r="495" spans="1:1" ht="12.5">
      <c r="A495" s="54"/>
    </row>
    <row r="496" spans="1:1" ht="12.5">
      <c r="A496" s="54"/>
    </row>
    <row r="497" spans="1:1" ht="12.5">
      <c r="A497" s="54"/>
    </row>
    <row r="498" spans="1:1" ht="12.5">
      <c r="A498" s="54"/>
    </row>
    <row r="499" spans="1:1" ht="12.5">
      <c r="A499" s="54"/>
    </row>
    <row r="500" spans="1:1" ht="12.5">
      <c r="A500" s="54"/>
    </row>
    <row r="501" spans="1:1" ht="12.5">
      <c r="A501" s="54"/>
    </row>
    <row r="502" spans="1:1" ht="12.5">
      <c r="A502" s="54"/>
    </row>
    <row r="503" spans="1:1" ht="12.5">
      <c r="A503" s="54"/>
    </row>
    <row r="504" spans="1:1" ht="12.5">
      <c r="A504" s="54"/>
    </row>
    <row r="505" spans="1:1" ht="12.5">
      <c r="A505" s="54"/>
    </row>
    <row r="506" spans="1:1" ht="12.5">
      <c r="A506" s="54"/>
    </row>
    <row r="507" spans="1:1" ht="12.5">
      <c r="A507" s="54"/>
    </row>
    <row r="508" spans="1:1" ht="12.5">
      <c r="A508" s="54"/>
    </row>
    <row r="509" spans="1:1" ht="12.5">
      <c r="A509" s="54"/>
    </row>
    <row r="510" spans="1:1" ht="12.5">
      <c r="A510" s="54"/>
    </row>
    <row r="511" spans="1:1" ht="12.5">
      <c r="A511" s="54"/>
    </row>
    <row r="512" spans="1:1" ht="12.5">
      <c r="A512" s="54"/>
    </row>
    <row r="513" spans="1:1" ht="12.5">
      <c r="A513" s="54"/>
    </row>
    <row r="514" spans="1:1" ht="12.5">
      <c r="A514" s="54"/>
    </row>
    <row r="515" spans="1:1" ht="12.5">
      <c r="A515" s="54"/>
    </row>
    <row r="516" spans="1:1" ht="12.5">
      <c r="A516" s="54"/>
    </row>
    <row r="517" spans="1:1" ht="12.5">
      <c r="A517" s="54"/>
    </row>
    <row r="518" spans="1:1" ht="12.5">
      <c r="A518" s="54"/>
    </row>
    <row r="519" spans="1:1" ht="12.5">
      <c r="A519" s="54"/>
    </row>
    <row r="520" spans="1:1" ht="12.5">
      <c r="A520" s="54"/>
    </row>
    <row r="521" spans="1:1" ht="12.5">
      <c r="A521" s="54"/>
    </row>
    <row r="522" spans="1:1" ht="12.5">
      <c r="A522" s="54"/>
    </row>
    <row r="523" spans="1:1" ht="12.5">
      <c r="A523" s="54"/>
    </row>
    <row r="524" spans="1:1" ht="12.5">
      <c r="A524" s="54"/>
    </row>
    <row r="525" spans="1:1" ht="12.5">
      <c r="A525" s="54"/>
    </row>
    <row r="526" spans="1:1" ht="12.5">
      <c r="A526" s="54"/>
    </row>
    <row r="527" spans="1:1" ht="12.5">
      <c r="A527" s="54"/>
    </row>
    <row r="528" spans="1:1" ht="12.5">
      <c r="A528" s="54"/>
    </row>
    <row r="529" spans="1:1" ht="12.5">
      <c r="A529" s="54"/>
    </row>
    <row r="530" spans="1:1" ht="12.5">
      <c r="A530" s="54"/>
    </row>
    <row r="531" spans="1:1" ht="12.5">
      <c r="A531" s="54"/>
    </row>
    <row r="532" spans="1:1" ht="12.5">
      <c r="A532" s="54"/>
    </row>
    <row r="533" spans="1:1" ht="12.5">
      <c r="A533" s="54"/>
    </row>
    <row r="534" spans="1:1" ht="12.5">
      <c r="A534" s="54"/>
    </row>
    <row r="535" spans="1:1" ht="12.5">
      <c r="A535" s="54"/>
    </row>
    <row r="536" spans="1:1" ht="12.5">
      <c r="A536" s="54"/>
    </row>
    <row r="537" spans="1:1" ht="12.5">
      <c r="A537" s="54"/>
    </row>
    <row r="538" spans="1:1" ht="12.5">
      <c r="A538" s="54"/>
    </row>
    <row r="539" spans="1:1" ht="12.5">
      <c r="A539" s="54"/>
    </row>
    <row r="540" spans="1:1" ht="12.5">
      <c r="A540" s="54"/>
    </row>
    <row r="541" spans="1:1" ht="12.5">
      <c r="A541" s="54"/>
    </row>
    <row r="542" spans="1:1" ht="12.5">
      <c r="A542" s="54"/>
    </row>
    <row r="543" spans="1:1" ht="12.5">
      <c r="A543" s="54"/>
    </row>
    <row r="544" spans="1:1" ht="12.5">
      <c r="A544" s="54"/>
    </row>
    <row r="545" spans="1:1" ht="12.5">
      <c r="A545" s="54"/>
    </row>
    <row r="546" spans="1:1" ht="12.5">
      <c r="A546" s="54"/>
    </row>
    <row r="547" spans="1:1" ht="12.5">
      <c r="A547" s="54"/>
    </row>
    <row r="548" spans="1:1" ht="12.5">
      <c r="A548" s="54"/>
    </row>
    <row r="549" spans="1:1" ht="12.5">
      <c r="A549" s="54"/>
    </row>
    <row r="550" spans="1:1" ht="12.5">
      <c r="A550" s="54"/>
    </row>
    <row r="551" spans="1:1" ht="12.5">
      <c r="A551" s="54"/>
    </row>
    <row r="552" spans="1:1" ht="12.5">
      <c r="A552" s="54"/>
    </row>
    <row r="553" spans="1:1" ht="12.5">
      <c r="A553" s="54"/>
    </row>
    <row r="554" spans="1:1" ht="12.5">
      <c r="A554" s="54"/>
    </row>
    <row r="555" spans="1:1" ht="12.5">
      <c r="A555" s="54"/>
    </row>
    <row r="556" spans="1:1" ht="12.5">
      <c r="A556" s="54"/>
    </row>
    <row r="557" spans="1:1" ht="12.5">
      <c r="A557" s="54"/>
    </row>
    <row r="558" spans="1:1" ht="12.5">
      <c r="A558" s="54"/>
    </row>
    <row r="559" spans="1:1" ht="12.5">
      <c r="A559" s="54"/>
    </row>
    <row r="560" spans="1:1" ht="12.5">
      <c r="A560" s="54"/>
    </row>
    <row r="561" spans="1:1" ht="12.5">
      <c r="A561" s="54"/>
    </row>
    <row r="562" spans="1:1" ht="12.5">
      <c r="A562" s="54"/>
    </row>
    <row r="563" spans="1:1" ht="12.5">
      <c r="A563" s="54"/>
    </row>
    <row r="564" spans="1:1" ht="12.5">
      <c r="A564" s="54"/>
    </row>
    <row r="565" spans="1:1" ht="12.5">
      <c r="A565" s="54"/>
    </row>
    <row r="566" spans="1:1" ht="12.5">
      <c r="A566" s="54"/>
    </row>
    <row r="567" spans="1:1" ht="12.5">
      <c r="A567" s="54"/>
    </row>
    <row r="568" spans="1:1" ht="12.5">
      <c r="A568" s="54"/>
    </row>
    <row r="569" spans="1:1" ht="12.5">
      <c r="A569" s="54"/>
    </row>
    <row r="570" spans="1:1" ht="12.5">
      <c r="A570" s="54"/>
    </row>
    <row r="571" spans="1:1" ht="12.5">
      <c r="A571" s="54"/>
    </row>
    <row r="572" spans="1:1" ht="12.5">
      <c r="A572" s="54"/>
    </row>
    <row r="573" spans="1:1" ht="12.5">
      <c r="A573" s="54"/>
    </row>
    <row r="574" spans="1:1" ht="12.5">
      <c r="A574" s="54"/>
    </row>
    <row r="575" spans="1:1" ht="12.5">
      <c r="A575" s="54"/>
    </row>
    <row r="576" spans="1:1" ht="12.5">
      <c r="A576" s="54"/>
    </row>
    <row r="577" spans="1:1" ht="12.5">
      <c r="A577" s="54"/>
    </row>
    <row r="578" spans="1:1" ht="12.5">
      <c r="A578" s="54"/>
    </row>
    <row r="579" spans="1:1" ht="12.5">
      <c r="A579" s="54"/>
    </row>
    <row r="580" spans="1:1" ht="12.5">
      <c r="A580" s="54"/>
    </row>
    <row r="581" spans="1:1" ht="12.5">
      <c r="A581" s="54"/>
    </row>
    <row r="582" spans="1:1" ht="12.5">
      <c r="A582" s="54"/>
    </row>
    <row r="583" spans="1:1" ht="12.5">
      <c r="A583" s="54"/>
    </row>
    <row r="584" spans="1:1" ht="12.5">
      <c r="A584" s="54"/>
    </row>
    <row r="585" spans="1:1" ht="12.5">
      <c r="A585" s="54"/>
    </row>
    <row r="586" spans="1:1" ht="12.5">
      <c r="A586" s="54"/>
    </row>
    <row r="587" spans="1:1" ht="12.5">
      <c r="A587" s="54"/>
    </row>
    <row r="588" spans="1:1" ht="12.5">
      <c r="A588" s="54"/>
    </row>
    <row r="589" spans="1:1" ht="12.5">
      <c r="A589" s="54"/>
    </row>
    <row r="590" spans="1:1" ht="12.5">
      <c r="A590" s="54"/>
    </row>
    <row r="591" spans="1:1" ht="12.5">
      <c r="A591" s="54"/>
    </row>
    <row r="592" spans="1:1" ht="12.5">
      <c r="A592" s="54"/>
    </row>
    <row r="593" spans="1:1" ht="12.5">
      <c r="A593" s="54"/>
    </row>
    <row r="594" spans="1:1" ht="12.5">
      <c r="A594" s="54"/>
    </row>
    <row r="595" spans="1:1" ht="12.5">
      <c r="A595" s="54"/>
    </row>
    <row r="596" spans="1:1" ht="12.5">
      <c r="A596" s="54"/>
    </row>
    <row r="597" spans="1:1" ht="12.5">
      <c r="A597" s="54"/>
    </row>
    <row r="598" spans="1:1" ht="12.5">
      <c r="A598" s="54"/>
    </row>
    <row r="599" spans="1:1" ht="12.5">
      <c r="A599" s="54"/>
    </row>
    <row r="600" spans="1:1" ht="12.5">
      <c r="A600" s="54"/>
    </row>
    <row r="601" spans="1:1" ht="12.5">
      <c r="A601" s="54"/>
    </row>
    <row r="602" spans="1:1" ht="12.5">
      <c r="A602" s="54"/>
    </row>
    <row r="603" spans="1:1" ht="12.5">
      <c r="A603" s="54"/>
    </row>
    <row r="604" spans="1:1" ht="12.5">
      <c r="A604" s="54"/>
    </row>
    <row r="605" spans="1:1" ht="12.5">
      <c r="A605" s="54"/>
    </row>
    <row r="606" spans="1:1" ht="12.5">
      <c r="A606" s="54"/>
    </row>
    <row r="607" spans="1:1" ht="12.5">
      <c r="A607" s="54"/>
    </row>
    <row r="608" spans="1:1" ht="12.5">
      <c r="A608" s="54"/>
    </row>
    <row r="609" spans="1:1" ht="12.5">
      <c r="A609" s="54"/>
    </row>
    <row r="610" spans="1:1" ht="12.5">
      <c r="A610" s="54"/>
    </row>
    <row r="611" spans="1:1" ht="12.5">
      <c r="A611" s="54"/>
    </row>
    <row r="612" spans="1:1" ht="12.5">
      <c r="A612" s="54"/>
    </row>
    <row r="613" spans="1:1" ht="12.5">
      <c r="A613" s="54"/>
    </row>
    <row r="614" spans="1:1" ht="12.5">
      <c r="A614" s="54"/>
    </row>
    <row r="615" spans="1:1" ht="12.5">
      <c r="A615" s="54"/>
    </row>
    <row r="616" spans="1:1" ht="12.5">
      <c r="A616" s="54"/>
    </row>
    <row r="617" spans="1:1" ht="12.5">
      <c r="A617" s="54"/>
    </row>
    <row r="618" spans="1:1" ht="12.5">
      <c r="A618" s="54"/>
    </row>
    <row r="619" spans="1:1" ht="12.5">
      <c r="A619" s="54"/>
    </row>
    <row r="620" spans="1:1" ht="12.5">
      <c r="A620" s="54"/>
    </row>
    <row r="621" spans="1:1" ht="12.5">
      <c r="A621" s="54"/>
    </row>
    <row r="622" spans="1:1" ht="12.5">
      <c r="A622" s="54"/>
    </row>
    <row r="623" spans="1:1" ht="12.5">
      <c r="A623" s="54"/>
    </row>
    <row r="624" spans="1:1" ht="12.5">
      <c r="A624" s="54"/>
    </row>
    <row r="625" spans="1:1" ht="12.5">
      <c r="A625" s="54"/>
    </row>
    <row r="626" spans="1:1" ht="12.5">
      <c r="A626" s="54"/>
    </row>
    <row r="627" spans="1:1" ht="12.5">
      <c r="A627" s="54"/>
    </row>
    <row r="628" spans="1:1" ht="12.5">
      <c r="A628" s="54"/>
    </row>
    <row r="629" spans="1:1" ht="12.5">
      <c r="A629" s="54"/>
    </row>
    <row r="630" spans="1:1" ht="12.5">
      <c r="A630" s="54"/>
    </row>
    <row r="631" spans="1:1" ht="12.5">
      <c r="A631" s="54"/>
    </row>
    <row r="632" spans="1:1" ht="12.5">
      <c r="A632" s="54"/>
    </row>
    <row r="633" spans="1:1" ht="12.5">
      <c r="A633" s="54"/>
    </row>
    <row r="634" spans="1:1" ht="12.5">
      <c r="A634" s="54"/>
    </row>
    <row r="635" spans="1:1" ht="12.5">
      <c r="A635" s="54"/>
    </row>
    <row r="636" spans="1:1" ht="12.5">
      <c r="A636" s="54"/>
    </row>
    <row r="637" spans="1:1" ht="12.5">
      <c r="A637" s="54"/>
    </row>
    <row r="638" spans="1:1" ht="12.5">
      <c r="A638" s="54"/>
    </row>
    <row r="639" spans="1:1" ht="12.5">
      <c r="A639" s="54"/>
    </row>
    <row r="640" spans="1:1" ht="12.5">
      <c r="A640" s="54"/>
    </row>
    <row r="641" spans="1:1" ht="12.5">
      <c r="A641" s="54"/>
    </row>
    <row r="642" spans="1:1" ht="12.5">
      <c r="A642" s="54"/>
    </row>
    <row r="643" spans="1:1" ht="12.5">
      <c r="A643" s="54"/>
    </row>
    <row r="644" spans="1:1" ht="12.5">
      <c r="A644" s="54"/>
    </row>
    <row r="645" spans="1:1" ht="12.5">
      <c r="A645" s="54"/>
    </row>
    <row r="646" spans="1:1" ht="12.5">
      <c r="A646" s="54"/>
    </row>
    <row r="647" spans="1:1" ht="12.5">
      <c r="A647" s="54"/>
    </row>
    <row r="648" spans="1:1" ht="12.5">
      <c r="A648" s="54"/>
    </row>
    <row r="649" spans="1:1" ht="12.5">
      <c r="A649" s="54"/>
    </row>
    <row r="650" spans="1:1" ht="12.5">
      <c r="A650" s="54"/>
    </row>
    <row r="651" spans="1:1" ht="12.5">
      <c r="A651" s="54"/>
    </row>
    <row r="652" spans="1:1" ht="12.5">
      <c r="A652" s="54"/>
    </row>
    <row r="653" spans="1:1" ht="12.5">
      <c r="A653" s="54"/>
    </row>
    <row r="654" spans="1:1" ht="12.5">
      <c r="A654" s="54"/>
    </row>
    <row r="655" spans="1:1" ht="12.5">
      <c r="A655" s="54"/>
    </row>
    <row r="656" spans="1:1" ht="12.5">
      <c r="A656" s="54"/>
    </row>
    <row r="657" spans="1:1" ht="12.5">
      <c r="A657" s="54"/>
    </row>
    <row r="658" spans="1:1" ht="12.5">
      <c r="A658" s="54"/>
    </row>
    <row r="659" spans="1:1" ht="12.5">
      <c r="A659" s="54"/>
    </row>
    <row r="660" spans="1:1" ht="12.5">
      <c r="A660" s="54"/>
    </row>
    <row r="661" spans="1:1" ht="12.5">
      <c r="A661" s="54"/>
    </row>
    <row r="662" spans="1:1" ht="12.5">
      <c r="A662" s="54"/>
    </row>
    <row r="663" spans="1:1" ht="12.5">
      <c r="A663" s="54"/>
    </row>
    <row r="664" spans="1:1" ht="12.5">
      <c r="A664" s="54"/>
    </row>
    <row r="665" spans="1:1" ht="12.5">
      <c r="A665" s="54"/>
    </row>
    <row r="666" spans="1:1" ht="12.5">
      <c r="A666" s="54"/>
    </row>
    <row r="667" spans="1:1" ht="12.5">
      <c r="A667" s="54"/>
    </row>
    <row r="668" spans="1:1" ht="12.5">
      <c r="A668" s="54"/>
    </row>
    <row r="669" spans="1:1" ht="12.5">
      <c r="A669" s="54"/>
    </row>
    <row r="670" spans="1:1" ht="12.5">
      <c r="A670" s="54"/>
    </row>
    <row r="671" spans="1:1" ht="12.5">
      <c r="A671" s="54"/>
    </row>
    <row r="672" spans="1:1" ht="12.5">
      <c r="A672" s="54"/>
    </row>
    <row r="673" spans="1:1" ht="12.5">
      <c r="A673" s="54"/>
    </row>
    <row r="674" spans="1:1" ht="12.5">
      <c r="A674" s="54"/>
    </row>
    <row r="675" spans="1:1" ht="12.5">
      <c r="A675" s="54"/>
    </row>
    <row r="676" spans="1:1" ht="12.5">
      <c r="A676" s="54"/>
    </row>
    <row r="677" spans="1:1" ht="12.5">
      <c r="A677" s="54"/>
    </row>
    <row r="678" spans="1:1" ht="12.5">
      <c r="A678" s="54"/>
    </row>
    <row r="679" spans="1:1" ht="12.5">
      <c r="A679" s="54"/>
    </row>
    <row r="680" spans="1:1" ht="12.5">
      <c r="A680" s="54"/>
    </row>
    <row r="681" spans="1:1" ht="12.5">
      <c r="A681" s="54"/>
    </row>
    <row r="682" spans="1:1" ht="12.5">
      <c r="A682" s="54"/>
    </row>
    <row r="683" spans="1:1" ht="12.5">
      <c r="A683" s="54"/>
    </row>
    <row r="684" spans="1:1" ht="12.5">
      <c r="A684" s="54"/>
    </row>
    <row r="685" spans="1:1" ht="12.5">
      <c r="A685" s="54"/>
    </row>
    <row r="686" spans="1:1" ht="12.5">
      <c r="A686" s="54"/>
    </row>
    <row r="687" spans="1:1" ht="12.5">
      <c r="A687" s="54"/>
    </row>
    <row r="688" spans="1:1" ht="12.5">
      <c r="A688" s="54"/>
    </row>
    <row r="689" spans="1:1" ht="12.5">
      <c r="A689" s="54"/>
    </row>
    <row r="690" spans="1:1" ht="12.5">
      <c r="A690" s="54"/>
    </row>
    <row r="691" spans="1:1" ht="12.5">
      <c r="A691" s="54"/>
    </row>
    <row r="692" spans="1:1" ht="12.5">
      <c r="A692" s="54"/>
    </row>
    <row r="693" spans="1:1" ht="12.5">
      <c r="A693" s="54"/>
    </row>
    <row r="694" spans="1:1" ht="12.5">
      <c r="A694" s="54"/>
    </row>
    <row r="695" spans="1:1" ht="12.5">
      <c r="A695" s="54"/>
    </row>
    <row r="696" spans="1:1" ht="12.5">
      <c r="A696" s="54"/>
    </row>
    <row r="697" spans="1:1" ht="12.5">
      <c r="A697" s="54"/>
    </row>
    <row r="698" spans="1:1" ht="12.5">
      <c r="A698" s="54"/>
    </row>
    <row r="699" spans="1:1" ht="12.5">
      <c r="A699" s="54"/>
    </row>
    <row r="700" spans="1:1" ht="12.5">
      <c r="A700" s="54"/>
    </row>
    <row r="701" spans="1:1" ht="12.5">
      <c r="A701" s="54"/>
    </row>
    <row r="702" spans="1:1" ht="12.5">
      <c r="A702" s="54"/>
    </row>
    <row r="703" spans="1:1" ht="12.5">
      <c r="A703" s="54"/>
    </row>
    <row r="704" spans="1:1" ht="12.5">
      <c r="A704" s="54"/>
    </row>
    <row r="705" spans="1:1" ht="12.5">
      <c r="A705" s="54"/>
    </row>
    <row r="706" spans="1:1" ht="12.5">
      <c r="A706" s="54"/>
    </row>
    <row r="707" spans="1:1" ht="12.5">
      <c r="A707" s="54"/>
    </row>
    <row r="708" spans="1:1" ht="12.5">
      <c r="A708" s="54"/>
    </row>
    <row r="709" spans="1:1" ht="12.5">
      <c r="A709" s="54"/>
    </row>
    <row r="710" spans="1:1" ht="12.5">
      <c r="A710" s="54"/>
    </row>
    <row r="711" spans="1:1" ht="12.5">
      <c r="A711" s="54"/>
    </row>
    <row r="712" spans="1:1" ht="12.5">
      <c r="A712" s="54"/>
    </row>
    <row r="713" spans="1:1" ht="12.5">
      <c r="A713" s="54"/>
    </row>
    <row r="714" spans="1:1" ht="12.5">
      <c r="A714" s="54"/>
    </row>
    <row r="715" spans="1:1" ht="12.5">
      <c r="A715" s="54"/>
    </row>
    <row r="716" spans="1:1" ht="12.5">
      <c r="A716" s="54"/>
    </row>
    <row r="717" spans="1:1" ht="12.5">
      <c r="A717" s="54"/>
    </row>
    <row r="718" spans="1:1" ht="12.5">
      <c r="A718" s="54"/>
    </row>
    <row r="719" spans="1:1" ht="12.5">
      <c r="A719" s="54"/>
    </row>
    <row r="720" spans="1:1" ht="12.5">
      <c r="A720" s="54"/>
    </row>
    <row r="721" spans="1:1" ht="12.5">
      <c r="A721" s="54"/>
    </row>
    <row r="722" spans="1:1" ht="12.5">
      <c r="A722" s="54"/>
    </row>
    <row r="723" spans="1:1" ht="12.5">
      <c r="A723" s="54"/>
    </row>
    <row r="724" spans="1:1" ht="12.5">
      <c r="A724" s="54"/>
    </row>
    <row r="725" spans="1:1" ht="12.5">
      <c r="A725" s="54"/>
    </row>
    <row r="726" spans="1:1" ht="12.5">
      <c r="A726" s="54"/>
    </row>
    <row r="727" spans="1:1" ht="12.5">
      <c r="A727" s="54"/>
    </row>
    <row r="728" spans="1:1" ht="12.5">
      <c r="A728" s="54"/>
    </row>
    <row r="729" spans="1:1" ht="12.5">
      <c r="A729" s="54"/>
    </row>
    <row r="730" spans="1:1" ht="12.5">
      <c r="A730" s="54"/>
    </row>
    <row r="731" spans="1:1" ht="12.5">
      <c r="A731" s="54"/>
    </row>
    <row r="732" spans="1:1" ht="12.5">
      <c r="A732" s="54"/>
    </row>
    <row r="733" spans="1:1" ht="12.5">
      <c r="A733" s="54"/>
    </row>
    <row r="734" spans="1:1" ht="12.5">
      <c r="A734" s="54"/>
    </row>
    <row r="735" spans="1:1" ht="12.5">
      <c r="A735" s="54"/>
    </row>
    <row r="736" spans="1:1" ht="12.5">
      <c r="A736" s="54"/>
    </row>
    <row r="737" spans="1:1" ht="12.5">
      <c r="A737" s="54"/>
    </row>
    <row r="738" spans="1:1" ht="12.5">
      <c r="A738" s="54"/>
    </row>
    <row r="739" spans="1:1" ht="12.5">
      <c r="A739" s="54"/>
    </row>
    <row r="740" spans="1:1" ht="12.5">
      <c r="A740" s="54"/>
    </row>
    <row r="741" spans="1:1" ht="12.5">
      <c r="A741" s="54"/>
    </row>
    <row r="742" spans="1:1" ht="12.5">
      <c r="A742" s="54"/>
    </row>
    <row r="743" spans="1:1" ht="12.5">
      <c r="A743" s="54"/>
    </row>
    <row r="744" spans="1:1" ht="12.5">
      <c r="A744" s="54"/>
    </row>
    <row r="745" spans="1:1" ht="12.5">
      <c r="A745" s="54"/>
    </row>
    <row r="746" spans="1:1" ht="12.5">
      <c r="A746" s="54"/>
    </row>
    <row r="747" spans="1:1" ht="12.5">
      <c r="A747" s="54"/>
    </row>
    <row r="748" spans="1:1" ht="12.5">
      <c r="A748" s="54"/>
    </row>
    <row r="749" spans="1:1" ht="12.5">
      <c r="A749" s="54"/>
    </row>
    <row r="750" spans="1:1" ht="12.5">
      <c r="A750" s="54"/>
    </row>
    <row r="751" spans="1:1" ht="12.5">
      <c r="A751" s="54"/>
    </row>
    <row r="752" spans="1:1" ht="12.5">
      <c r="A752" s="54"/>
    </row>
    <row r="753" spans="1:1" ht="12.5">
      <c r="A753" s="54"/>
    </row>
    <row r="754" spans="1:1" ht="12.5">
      <c r="A754" s="54"/>
    </row>
    <row r="755" spans="1:1" ht="12.5">
      <c r="A755" s="54"/>
    </row>
    <row r="756" spans="1:1" ht="12.5">
      <c r="A756" s="54"/>
    </row>
    <row r="757" spans="1:1" ht="12.5">
      <c r="A757" s="54"/>
    </row>
    <row r="758" spans="1:1" ht="12.5">
      <c r="A758" s="54"/>
    </row>
    <row r="759" spans="1:1" ht="12.5">
      <c r="A759" s="54"/>
    </row>
    <row r="760" spans="1:1" ht="12.5">
      <c r="A760" s="54"/>
    </row>
    <row r="761" spans="1:1" ht="12.5">
      <c r="A761" s="54"/>
    </row>
    <row r="762" spans="1:1" ht="12.5">
      <c r="A762" s="54"/>
    </row>
    <row r="763" spans="1:1" ht="12.5">
      <c r="A763" s="54"/>
    </row>
    <row r="764" spans="1:1" ht="12.5">
      <c r="A764" s="54"/>
    </row>
    <row r="765" spans="1:1" ht="12.5">
      <c r="A765" s="54"/>
    </row>
    <row r="766" spans="1:1" ht="12.5">
      <c r="A766" s="54"/>
    </row>
    <row r="767" spans="1:1" ht="12.5">
      <c r="A767" s="54"/>
    </row>
    <row r="768" spans="1:1" ht="12.5">
      <c r="A768" s="54"/>
    </row>
    <row r="769" spans="1:1" ht="12.5">
      <c r="A769" s="54"/>
    </row>
    <row r="770" spans="1:1" ht="12.5">
      <c r="A770" s="54"/>
    </row>
    <row r="771" spans="1:1" ht="12.5">
      <c r="A771" s="54"/>
    </row>
    <row r="772" spans="1:1" ht="12.5">
      <c r="A772" s="54"/>
    </row>
    <row r="773" spans="1:1" ht="12.5">
      <c r="A773" s="54"/>
    </row>
    <row r="774" spans="1:1" ht="12.5">
      <c r="A774" s="54"/>
    </row>
    <row r="775" spans="1:1" ht="12.5">
      <c r="A775" s="54"/>
    </row>
    <row r="776" spans="1:1" ht="12.5">
      <c r="A776" s="54"/>
    </row>
    <row r="777" spans="1:1" ht="12.5">
      <c r="A777" s="54"/>
    </row>
    <row r="778" spans="1:1" ht="12.5">
      <c r="A778" s="54"/>
    </row>
    <row r="779" spans="1:1" ht="12.5">
      <c r="A779" s="54"/>
    </row>
    <row r="780" spans="1:1" ht="12.5">
      <c r="A780" s="54"/>
    </row>
    <row r="781" spans="1:1" ht="12.5">
      <c r="A781" s="54"/>
    </row>
    <row r="782" spans="1:1" ht="12.5">
      <c r="A782" s="54"/>
    </row>
    <row r="783" spans="1:1" ht="12.5">
      <c r="A783" s="54"/>
    </row>
    <row r="784" spans="1:1" ht="12.5">
      <c r="A784" s="54"/>
    </row>
    <row r="785" spans="1:1" ht="12.5">
      <c r="A785" s="54"/>
    </row>
    <row r="786" spans="1:1" ht="12.5">
      <c r="A786" s="54"/>
    </row>
    <row r="787" spans="1:1" ht="12.5">
      <c r="A787" s="54"/>
    </row>
    <row r="788" spans="1:1" ht="12.5">
      <c r="A788" s="54"/>
    </row>
    <row r="789" spans="1:1" ht="12.5">
      <c r="A789" s="54"/>
    </row>
    <row r="790" spans="1:1" ht="12.5">
      <c r="A790" s="54"/>
    </row>
    <row r="791" spans="1:1" ht="12.5">
      <c r="A791" s="54"/>
    </row>
    <row r="792" spans="1:1" ht="12.5">
      <c r="A792" s="54"/>
    </row>
    <row r="793" spans="1:1" ht="12.5">
      <c r="A793" s="54"/>
    </row>
    <row r="794" spans="1:1" ht="12.5">
      <c r="A794" s="54"/>
    </row>
    <row r="795" spans="1:1" ht="12.5">
      <c r="A795" s="54"/>
    </row>
    <row r="796" spans="1:1" ht="12.5">
      <c r="A796" s="54"/>
    </row>
    <row r="797" spans="1:1" ht="12.5">
      <c r="A797" s="54"/>
    </row>
    <row r="798" spans="1:1" ht="12.5">
      <c r="A798" s="54"/>
    </row>
    <row r="799" spans="1:1" ht="12.5">
      <c r="A799" s="54"/>
    </row>
    <row r="800" spans="1:1" ht="12.5">
      <c r="A800" s="54"/>
    </row>
    <row r="801" spans="1:1" ht="12.5">
      <c r="A801" s="54"/>
    </row>
    <row r="802" spans="1:1" ht="12.5">
      <c r="A802" s="54"/>
    </row>
    <row r="803" spans="1:1" ht="12.5">
      <c r="A803" s="54"/>
    </row>
    <row r="804" spans="1:1" ht="12.5">
      <c r="A804" s="54"/>
    </row>
    <row r="805" spans="1:1" ht="12.5">
      <c r="A805" s="54"/>
    </row>
    <row r="806" spans="1:1" ht="12.5">
      <c r="A806" s="54"/>
    </row>
    <row r="807" spans="1:1" ht="12.5">
      <c r="A807" s="54"/>
    </row>
    <row r="808" spans="1:1" ht="12.5">
      <c r="A808" s="54"/>
    </row>
    <row r="809" spans="1:1" ht="12.5">
      <c r="A809" s="54"/>
    </row>
    <row r="810" spans="1:1" ht="12.5">
      <c r="A810" s="54"/>
    </row>
    <row r="811" spans="1:1" ht="12.5">
      <c r="A811" s="54"/>
    </row>
    <row r="812" spans="1:1" ht="12.5">
      <c r="A812" s="54"/>
    </row>
    <row r="813" spans="1:1" ht="12.5">
      <c r="A813" s="54"/>
    </row>
    <row r="814" spans="1:1" ht="12.5">
      <c r="A814" s="54"/>
    </row>
    <row r="815" spans="1:1" ht="12.5">
      <c r="A815" s="54"/>
    </row>
    <row r="816" spans="1:1" ht="12.5">
      <c r="A816" s="54"/>
    </row>
    <row r="817" spans="1:1" ht="12.5">
      <c r="A817" s="54"/>
    </row>
    <row r="818" spans="1:1" ht="12.5">
      <c r="A818" s="54"/>
    </row>
    <row r="819" spans="1:1" ht="12.5">
      <c r="A819" s="54"/>
    </row>
    <row r="820" spans="1:1" ht="12.5">
      <c r="A820" s="54"/>
    </row>
    <row r="821" spans="1:1" ht="12.5">
      <c r="A821" s="54"/>
    </row>
    <row r="822" spans="1:1" ht="12.5">
      <c r="A822" s="54"/>
    </row>
    <row r="823" spans="1:1" ht="12.5">
      <c r="A823" s="54"/>
    </row>
    <row r="824" spans="1:1" ht="12.5">
      <c r="A824" s="54"/>
    </row>
    <row r="825" spans="1:1" ht="12.5">
      <c r="A825" s="54"/>
    </row>
    <row r="826" spans="1:1" ht="12.5">
      <c r="A826" s="54"/>
    </row>
    <row r="827" spans="1:1" ht="12.5">
      <c r="A827" s="54"/>
    </row>
    <row r="828" spans="1:1" ht="12.5">
      <c r="A828" s="54"/>
    </row>
    <row r="829" spans="1:1" ht="12.5">
      <c r="A829" s="54"/>
    </row>
    <row r="830" spans="1:1" ht="12.5">
      <c r="A830" s="54"/>
    </row>
    <row r="831" spans="1:1" ht="12.5">
      <c r="A831" s="54"/>
    </row>
    <row r="832" spans="1:1" ht="12.5">
      <c r="A832" s="54"/>
    </row>
    <row r="833" spans="1:1" ht="12.5">
      <c r="A833" s="54"/>
    </row>
    <row r="834" spans="1:1" ht="12.5">
      <c r="A834" s="54"/>
    </row>
    <row r="835" spans="1:1" ht="12.5">
      <c r="A835" s="54"/>
    </row>
    <row r="836" spans="1:1" ht="12.5">
      <c r="A836" s="54"/>
    </row>
    <row r="837" spans="1:1" ht="12.5">
      <c r="A837" s="54"/>
    </row>
    <row r="838" spans="1:1" ht="12.5">
      <c r="A838" s="54"/>
    </row>
    <row r="839" spans="1:1" ht="12.5">
      <c r="A839" s="54"/>
    </row>
    <row r="840" spans="1:1" ht="12.5">
      <c r="A840" s="54"/>
    </row>
    <row r="841" spans="1:1" ht="12.5">
      <c r="A841" s="54"/>
    </row>
    <row r="842" spans="1:1" ht="12.5">
      <c r="A842" s="54"/>
    </row>
    <row r="843" spans="1:1" ht="12.5">
      <c r="A843" s="54"/>
    </row>
    <row r="844" spans="1:1" ht="12.5">
      <c r="A844" s="54"/>
    </row>
    <row r="845" spans="1:1" ht="12.5">
      <c r="A845" s="54"/>
    </row>
    <row r="846" spans="1:1" ht="12.5">
      <c r="A846" s="54"/>
    </row>
    <row r="847" spans="1:1" ht="12.5">
      <c r="A847" s="54"/>
    </row>
    <row r="848" spans="1:1" ht="12.5">
      <c r="A848" s="54"/>
    </row>
    <row r="849" spans="1:1" ht="12.5">
      <c r="A849" s="54"/>
    </row>
    <row r="850" spans="1:1" ht="12.5">
      <c r="A850" s="54"/>
    </row>
    <row r="851" spans="1:1" ht="12.5">
      <c r="A851" s="54"/>
    </row>
    <row r="852" spans="1:1" ht="12.5">
      <c r="A852" s="54"/>
    </row>
    <row r="853" spans="1:1" ht="12.5">
      <c r="A853" s="54"/>
    </row>
    <row r="854" spans="1:1" ht="12.5">
      <c r="A854" s="54"/>
    </row>
    <row r="855" spans="1:1" ht="12.5">
      <c r="A855" s="54"/>
    </row>
    <row r="856" spans="1:1" ht="12.5">
      <c r="A856" s="54"/>
    </row>
    <row r="857" spans="1:1" ht="12.5">
      <c r="A857" s="54"/>
    </row>
    <row r="858" spans="1:1" ht="12.5">
      <c r="A858" s="54"/>
    </row>
    <row r="859" spans="1:1" ht="12.5">
      <c r="A859" s="54"/>
    </row>
    <row r="860" spans="1:1" ht="12.5">
      <c r="A860" s="54"/>
    </row>
    <row r="861" spans="1:1" ht="12.5">
      <c r="A861" s="54"/>
    </row>
    <row r="862" spans="1:1" ht="12.5">
      <c r="A862" s="54"/>
    </row>
    <row r="863" spans="1:1" ht="12.5">
      <c r="A863" s="54"/>
    </row>
    <row r="864" spans="1:1" ht="12.5">
      <c r="A864" s="54"/>
    </row>
    <row r="865" spans="1:1" ht="12.5">
      <c r="A865" s="54"/>
    </row>
    <row r="866" spans="1:1" ht="12.5">
      <c r="A866" s="54"/>
    </row>
    <row r="867" spans="1:1" ht="12.5">
      <c r="A867" s="54"/>
    </row>
    <row r="868" spans="1:1" ht="12.5">
      <c r="A868" s="54"/>
    </row>
    <row r="869" spans="1:1" ht="12.5">
      <c r="A869" s="54"/>
    </row>
    <row r="870" spans="1:1" ht="12.5">
      <c r="A870" s="54"/>
    </row>
    <row r="871" spans="1:1" ht="12.5">
      <c r="A871" s="54"/>
    </row>
    <row r="872" spans="1:1" ht="12.5">
      <c r="A872" s="54"/>
    </row>
    <row r="873" spans="1:1" ht="12.5">
      <c r="A873" s="54"/>
    </row>
    <row r="874" spans="1:1" ht="12.5">
      <c r="A874" s="54"/>
    </row>
    <row r="875" spans="1:1" ht="12.5">
      <c r="A875" s="54"/>
    </row>
    <row r="876" spans="1:1" ht="12.5">
      <c r="A876" s="54"/>
    </row>
    <row r="877" spans="1:1" ht="12.5">
      <c r="A877" s="54"/>
    </row>
    <row r="878" spans="1:1" ht="12.5">
      <c r="A878" s="54"/>
    </row>
    <row r="879" spans="1:1" ht="12.5">
      <c r="A879" s="54"/>
    </row>
    <row r="880" spans="1:1" ht="12.5">
      <c r="A880" s="54"/>
    </row>
    <row r="881" spans="1:1" ht="12.5">
      <c r="A881" s="54"/>
    </row>
    <row r="882" spans="1:1" ht="12.5">
      <c r="A882" s="54"/>
    </row>
    <row r="883" spans="1:1" ht="12.5">
      <c r="A883" s="54"/>
    </row>
    <row r="884" spans="1:1" ht="12.5">
      <c r="A884" s="54"/>
    </row>
    <row r="885" spans="1:1" ht="12.5">
      <c r="A885" s="54"/>
    </row>
    <row r="886" spans="1:1" ht="12.5">
      <c r="A886" s="54"/>
    </row>
    <row r="887" spans="1:1" ht="12.5">
      <c r="A887" s="54"/>
    </row>
    <row r="888" spans="1:1" ht="12.5">
      <c r="A888" s="54"/>
    </row>
    <row r="889" spans="1:1" ht="12.5">
      <c r="A889" s="54"/>
    </row>
    <row r="890" spans="1:1" ht="12.5">
      <c r="A890" s="54"/>
    </row>
    <row r="891" spans="1:1" ht="12.5">
      <c r="A891" s="54"/>
    </row>
    <row r="892" spans="1:1" ht="12.5">
      <c r="A892" s="54"/>
    </row>
    <row r="893" spans="1:1" ht="12.5">
      <c r="A893" s="54"/>
    </row>
    <row r="894" spans="1:1" ht="12.5">
      <c r="A894" s="54"/>
    </row>
    <row r="895" spans="1:1" ht="12.5">
      <c r="A895" s="54"/>
    </row>
    <row r="896" spans="1:1" ht="12.5">
      <c r="A896" s="54"/>
    </row>
    <row r="897" spans="1:1" ht="12.5">
      <c r="A897" s="54"/>
    </row>
    <row r="898" spans="1:1" ht="12.5">
      <c r="A898" s="54"/>
    </row>
    <row r="899" spans="1:1" ht="12.5">
      <c r="A899" s="54"/>
    </row>
    <row r="900" spans="1:1" ht="12.5">
      <c r="A900" s="54"/>
    </row>
    <row r="901" spans="1:1" ht="12.5">
      <c r="A901" s="54"/>
    </row>
    <row r="902" spans="1:1" ht="12.5">
      <c r="A902" s="54"/>
    </row>
    <row r="903" spans="1:1" ht="12.5">
      <c r="A903" s="54"/>
    </row>
    <row r="904" spans="1:1" ht="12.5">
      <c r="A904" s="54"/>
    </row>
    <row r="905" spans="1:1" ht="12.5">
      <c r="A905" s="54"/>
    </row>
    <row r="906" spans="1:1" ht="12.5">
      <c r="A906" s="54"/>
    </row>
    <row r="907" spans="1:1" ht="12.5">
      <c r="A907" s="54"/>
    </row>
    <row r="908" spans="1:1" ht="12.5">
      <c r="A908" s="54"/>
    </row>
    <row r="909" spans="1:1" ht="12.5">
      <c r="A909" s="54"/>
    </row>
    <row r="910" spans="1:1" ht="12.5">
      <c r="A910" s="54"/>
    </row>
    <row r="911" spans="1:1" ht="12.5">
      <c r="A911" s="54"/>
    </row>
    <row r="912" spans="1:1" ht="12.5">
      <c r="A912" s="54"/>
    </row>
    <row r="913" spans="1:1" ht="12.5">
      <c r="A913" s="54"/>
    </row>
    <row r="914" spans="1:1" ht="12.5">
      <c r="A914" s="54"/>
    </row>
    <row r="915" spans="1:1" ht="12.5">
      <c r="A915" s="54"/>
    </row>
    <row r="916" spans="1:1" ht="12.5">
      <c r="A916" s="54"/>
    </row>
    <row r="917" spans="1:1" ht="12.5">
      <c r="A917" s="54"/>
    </row>
    <row r="918" spans="1:1" ht="12.5">
      <c r="A918" s="54"/>
    </row>
    <row r="919" spans="1:1" ht="12.5">
      <c r="A919" s="54"/>
    </row>
    <row r="920" spans="1:1" ht="12.5">
      <c r="A920" s="54"/>
    </row>
    <row r="921" spans="1:1" ht="12.5">
      <c r="A921" s="54"/>
    </row>
    <row r="922" spans="1:1" ht="12.5">
      <c r="A922" s="54"/>
    </row>
    <row r="923" spans="1:1" ht="12.5">
      <c r="A923" s="54"/>
    </row>
    <row r="924" spans="1:1" ht="12.5">
      <c r="A924" s="54"/>
    </row>
    <row r="925" spans="1:1" ht="12.5">
      <c r="A925" s="54"/>
    </row>
    <row r="926" spans="1:1" ht="12.5">
      <c r="A926" s="54"/>
    </row>
    <row r="927" spans="1:1" ht="12.5">
      <c r="A927" s="54"/>
    </row>
    <row r="928" spans="1:1" ht="12.5">
      <c r="A928" s="54"/>
    </row>
    <row r="929" spans="1:1" ht="12.5">
      <c r="A929" s="54"/>
    </row>
    <row r="930" spans="1:1" ht="12.5">
      <c r="A930" s="54"/>
    </row>
    <row r="931" spans="1:1" ht="12.5">
      <c r="A931" s="54"/>
    </row>
    <row r="932" spans="1:1" ht="12.5">
      <c r="A932" s="54"/>
    </row>
    <row r="933" spans="1:1" ht="12.5">
      <c r="A933" s="54"/>
    </row>
    <row r="934" spans="1:1" ht="12.5">
      <c r="A934" s="54"/>
    </row>
    <row r="935" spans="1:1" ht="12.5">
      <c r="A935" s="54"/>
    </row>
    <row r="936" spans="1:1" ht="12.5">
      <c r="A936" s="54"/>
    </row>
    <row r="937" spans="1:1" ht="12.5">
      <c r="A937" s="54"/>
    </row>
    <row r="938" spans="1:1" ht="12.5">
      <c r="A938" s="54"/>
    </row>
    <row r="939" spans="1:1" ht="12.5">
      <c r="A939" s="54"/>
    </row>
    <row r="940" spans="1:1" ht="12.5">
      <c r="A940" s="54"/>
    </row>
    <row r="941" spans="1:1" ht="12.5">
      <c r="A941" s="54"/>
    </row>
    <row r="942" spans="1:1" ht="12.5">
      <c r="A942" s="54"/>
    </row>
    <row r="943" spans="1:1" ht="12.5">
      <c r="A943" s="54"/>
    </row>
    <row r="944" spans="1:1" ht="12.5">
      <c r="A944" s="54"/>
    </row>
    <row r="945" spans="1:1" ht="12.5">
      <c r="A945" s="54"/>
    </row>
    <row r="946" spans="1:1" ht="12.5">
      <c r="A946" s="54"/>
    </row>
    <row r="947" spans="1:1" ht="12.5">
      <c r="A947" s="54"/>
    </row>
    <row r="948" spans="1:1" ht="12.5">
      <c r="A948" s="54"/>
    </row>
    <row r="949" spans="1:1" ht="12.5">
      <c r="A949" s="54"/>
    </row>
    <row r="950" spans="1:1" ht="12.5">
      <c r="A950" s="54"/>
    </row>
    <row r="951" spans="1:1" ht="12.5">
      <c r="A951" s="54"/>
    </row>
    <row r="952" spans="1:1" ht="12.5">
      <c r="A952" s="54"/>
    </row>
    <row r="953" spans="1:1" ht="12.5">
      <c r="A953" s="54"/>
    </row>
    <row r="954" spans="1:1" ht="12.5">
      <c r="A954" s="54"/>
    </row>
    <row r="955" spans="1:1" ht="12.5">
      <c r="A955" s="54"/>
    </row>
    <row r="956" spans="1:1" ht="12.5">
      <c r="A956" s="54"/>
    </row>
    <row r="957" spans="1:1" ht="12.5">
      <c r="A957" s="54"/>
    </row>
    <row r="958" spans="1:1" ht="12.5">
      <c r="A958" s="54"/>
    </row>
    <row r="959" spans="1:1" ht="12.5">
      <c r="A959" s="54"/>
    </row>
    <row r="960" spans="1:1" ht="12.5">
      <c r="A960" s="54"/>
    </row>
    <row r="961" spans="1:1" ht="12.5">
      <c r="A961" s="54"/>
    </row>
    <row r="962" spans="1:1" ht="12.5">
      <c r="A962" s="54"/>
    </row>
    <row r="963" spans="1:1" ht="12.5">
      <c r="A963" s="54"/>
    </row>
    <row r="964" spans="1:1" ht="12.5">
      <c r="A964" s="54"/>
    </row>
    <row r="965" spans="1:1" ht="12.5">
      <c r="A965" s="54"/>
    </row>
    <row r="966" spans="1:1" ht="12.5">
      <c r="A966" s="54"/>
    </row>
    <row r="967" spans="1:1" ht="12.5">
      <c r="A967" s="54"/>
    </row>
    <row r="968" spans="1:1" ht="12.5">
      <c r="A968" s="54"/>
    </row>
    <row r="969" spans="1:1" ht="12.5">
      <c r="A969" s="54"/>
    </row>
    <row r="970" spans="1:1" ht="12.5">
      <c r="A970" s="54"/>
    </row>
    <row r="971" spans="1:1" ht="12.5">
      <c r="A971" s="54"/>
    </row>
    <row r="972" spans="1:1" ht="12.5">
      <c r="A972" s="54"/>
    </row>
    <row r="973" spans="1:1" ht="12.5">
      <c r="A973" s="54"/>
    </row>
    <row r="974" spans="1:1" ht="12.5">
      <c r="A974" s="54"/>
    </row>
    <row r="975" spans="1:1" ht="12.5">
      <c r="A975" s="54"/>
    </row>
    <row r="976" spans="1:1" ht="12.5">
      <c r="A976" s="54"/>
    </row>
    <row r="977" spans="1:1" ht="12.5">
      <c r="A977" s="54"/>
    </row>
    <row r="978" spans="1:1" ht="12.5">
      <c r="A978" s="54"/>
    </row>
    <row r="979" spans="1:1" ht="12.5">
      <c r="A979" s="54"/>
    </row>
    <row r="980" spans="1:1" ht="12.5">
      <c r="A980" s="54"/>
    </row>
    <row r="981" spans="1:1" ht="12.5">
      <c r="A981" s="54"/>
    </row>
    <row r="982" spans="1:1" ht="12.5">
      <c r="A982" s="54"/>
    </row>
    <row r="983" spans="1:1" ht="12.5">
      <c r="A983" s="54"/>
    </row>
    <row r="984" spans="1:1" ht="12.5">
      <c r="A984" s="54"/>
    </row>
    <row r="985" spans="1:1" ht="12.5">
      <c r="A985" s="54"/>
    </row>
    <row r="986" spans="1:1" ht="12.5">
      <c r="A986" s="54"/>
    </row>
    <row r="987" spans="1:1" ht="12.5">
      <c r="A987" s="54"/>
    </row>
    <row r="988" spans="1:1" ht="12.5">
      <c r="A988" s="54"/>
    </row>
    <row r="989" spans="1:1" ht="12.5">
      <c r="A989" s="54"/>
    </row>
    <row r="990" spans="1:1" ht="12.5">
      <c r="A990" s="54"/>
    </row>
    <row r="991" spans="1:1" ht="12.5">
      <c r="A991" s="54"/>
    </row>
    <row r="992" spans="1:1" ht="12.5">
      <c r="A992" s="54"/>
    </row>
    <row r="993" spans="1:1" ht="12.5">
      <c r="A993" s="54"/>
    </row>
    <row r="994" spans="1:1" ht="12.5">
      <c r="A994" s="54"/>
    </row>
    <row r="995" spans="1:1" ht="12.5">
      <c r="A995" s="54"/>
    </row>
    <row r="996" spans="1:1" ht="12.5">
      <c r="A996" s="54"/>
    </row>
    <row r="997" spans="1:1" ht="12.5">
      <c r="A997" s="54"/>
    </row>
    <row r="998" spans="1:1" ht="12.5">
      <c r="A998" s="54"/>
    </row>
    <row r="999" spans="1:1" ht="12.5">
      <c r="A999" s="54"/>
    </row>
    <row r="1000" spans="1:1" ht="12.5">
      <c r="A1000" s="54"/>
    </row>
    <row r="1001" spans="1:1" ht="12.5">
      <c r="A1001" s="54"/>
    </row>
    <row r="1002" spans="1:1" ht="12.5">
      <c r="A1002" s="54"/>
    </row>
    <row r="1003" spans="1:1" ht="12.5">
      <c r="A1003" s="54"/>
    </row>
  </sheetData>
  <mergeCells count="65">
    <mergeCell ref="F14:G14"/>
    <mergeCell ref="B14:C14"/>
    <mergeCell ref="D14:E14"/>
    <mergeCell ref="P14:Q14"/>
    <mergeCell ref="N14:O14"/>
    <mergeCell ref="H14:I14"/>
    <mergeCell ref="J14:K14"/>
    <mergeCell ref="L14:M14"/>
    <mergeCell ref="L8:M8"/>
    <mergeCell ref="N8:O8"/>
    <mergeCell ref="P8:Q8"/>
    <mergeCell ref="B8:C8"/>
    <mergeCell ref="N3:O3"/>
    <mergeCell ref="P3:Q3"/>
    <mergeCell ref="J4:K4"/>
    <mergeCell ref="L4:M4"/>
    <mergeCell ref="J8:K8"/>
    <mergeCell ref="D8:E8"/>
    <mergeCell ref="F8:G8"/>
    <mergeCell ref="H8:I8"/>
    <mergeCell ref="J12:K12"/>
    <mergeCell ref="H11:I11"/>
    <mergeCell ref="J11:K11"/>
    <mergeCell ref="H12:I12"/>
    <mergeCell ref="D4:E4"/>
    <mergeCell ref="D3:E3"/>
    <mergeCell ref="B3:C3"/>
    <mergeCell ref="B4:C4"/>
    <mergeCell ref="B5:C5"/>
    <mergeCell ref="B11:C11"/>
    <mergeCell ref="D11:E11"/>
    <mergeCell ref="F11:G11"/>
    <mergeCell ref="F5:G5"/>
    <mergeCell ref="D5:E5"/>
    <mergeCell ref="D12:E12"/>
    <mergeCell ref="B12:C12"/>
    <mergeCell ref="B13:C13"/>
    <mergeCell ref="D13:E13"/>
    <mergeCell ref="F13:G13"/>
    <mergeCell ref="J13:K13"/>
    <mergeCell ref="P11:Q11"/>
    <mergeCell ref="N11:O11"/>
    <mergeCell ref="P12:Q12"/>
    <mergeCell ref="F12:G12"/>
    <mergeCell ref="P13:Q13"/>
    <mergeCell ref="H13:I13"/>
    <mergeCell ref="L12:M12"/>
    <mergeCell ref="L11:M11"/>
    <mergeCell ref="N13:O13"/>
    <mergeCell ref="L13:M13"/>
    <mergeCell ref="N12:O12"/>
    <mergeCell ref="F4:G4"/>
    <mergeCell ref="H4:I4"/>
    <mergeCell ref="H3:I3"/>
    <mergeCell ref="F3:G3"/>
    <mergeCell ref="H5:I5"/>
    <mergeCell ref="R5:S5"/>
    <mergeCell ref="P5:Q5"/>
    <mergeCell ref="J3:K3"/>
    <mergeCell ref="L3:M3"/>
    <mergeCell ref="N5:O5"/>
    <mergeCell ref="P4:Q4"/>
    <mergeCell ref="N4:O4"/>
    <mergeCell ref="J5:K5"/>
    <mergeCell ref="L5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31"/>
  <sheetViews>
    <sheetView workbookViewId="0"/>
  </sheetViews>
  <sheetFormatPr defaultColWidth="14.453125" defaultRowHeight="15.75" customHeight="1"/>
  <sheetData>
    <row r="1" spans="1:35" ht="15.75" customHeight="1">
      <c r="A1" s="1"/>
      <c r="B1" s="88">
        <v>2019</v>
      </c>
      <c r="C1" s="69"/>
      <c r="D1" s="2"/>
      <c r="E1" s="3"/>
      <c r="F1" s="3"/>
      <c r="G1" s="87" t="s">
        <v>0</v>
      </c>
      <c r="H1" s="69"/>
      <c r="I1" s="3"/>
      <c r="J1" s="3"/>
      <c r="K1" s="3"/>
      <c r="L1" s="87">
        <v>2021</v>
      </c>
      <c r="M1" s="69"/>
      <c r="N1" s="3"/>
      <c r="O1" s="3"/>
      <c r="P1" s="3"/>
      <c r="Q1" s="87">
        <v>2022</v>
      </c>
      <c r="R1" s="69"/>
      <c r="S1" s="3"/>
      <c r="T1" s="3"/>
      <c r="U1" s="3"/>
      <c r="V1" s="87">
        <v>2023</v>
      </c>
      <c r="W1" s="69"/>
      <c r="X1" s="3"/>
      <c r="Y1" s="3"/>
      <c r="Z1" s="3"/>
      <c r="AA1" s="87">
        <v>2024</v>
      </c>
      <c r="AB1" s="69"/>
      <c r="AC1" s="3"/>
      <c r="AD1" s="3"/>
      <c r="AE1" s="1"/>
      <c r="AF1" s="87">
        <v>2025</v>
      </c>
      <c r="AG1" s="69"/>
      <c r="AH1" s="1"/>
      <c r="AI1" s="3"/>
    </row>
    <row r="2" spans="1:35" ht="15.75" customHeight="1">
      <c r="A2" s="4"/>
      <c r="B2" s="69"/>
      <c r="C2" s="69"/>
      <c r="D2" s="5"/>
      <c r="G2" s="69"/>
      <c r="H2" s="69"/>
      <c r="L2" s="69"/>
      <c r="M2" s="69"/>
      <c r="Q2" s="69"/>
      <c r="R2" s="69"/>
      <c r="V2" s="69"/>
      <c r="W2" s="69"/>
      <c r="AA2" s="69"/>
      <c r="AB2" s="69"/>
      <c r="AE2" s="4"/>
      <c r="AF2" s="69"/>
      <c r="AG2" s="69"/>
      <c r="AH2" s="4"/>
    </row>
    <row r="3" spans="1:35" ht="15.75" customHeight="1">
      <c r="A3" s="86"/>
      <c r="B3" s="85" t="s">
        <v>1</v>
      </c>
      <c r="C3" s="69"/>
      <c r="D3" s="69"/>
      <c r="F3" s="86"/>
      <c r="G3" s="85" t="s">
        <v>1</v>
      </c>
      <c r="H3" s="69"/>
      <c r="I3" s="69"/>
      <c r="K3" s="86"/>
      <c r="L3" s="85" t="s">
        <v>1</v>
      </c>
      <c r="M3" s="69"/>
      <c r="N3" s="69"/>
      <c r="P3" s="86"/>
      <c r="Q3" s="85" t="s">
        <v>1</v>
      </c>
      <c r="R3" s="69"/>
      <c r="S3" s="69"/>
      <c r="U3" s="86"/>
      <c r="V3" s="85" t="s">
        <v>1</v>
      </c>
      <c r="W3" s="69"/>
      <c r="X3" s="69"/>
      <c r="Z3" s="86"/>
      <c r="AA3" s="85" t="s">
        <v>1</v>
      </c>
      <c r="AB3" s="69"/>
      <c r="AC3" s="69"/>
      <c r="AE3" s="86"/>
      <c r="AF3" s="85" t="s">
        <v>1</v>
      </c>
      <c r="AG3" s="69"/>
      <c r="AH3" s="69"/>
    </row>
    <row r="4" spans="1:35" ht="15.75" customHeight="1">
      <c r="A4" s="69"/>
      <c r="B4" s="69"/>
      <c r="C4" s="69"/>
      <c r="D4" s="69"/>
      <c r="F4" s="69"/>
      <c r="G4" s="69"/>
      <c r="H4" s="69"/>
      <c r="I4" s="69"/>
      <c r="K4" s="69"/>
      <c r="L4" s="69"/>
      <c r="M4" s="69"/>
      <c r="N4" s="69"/>
      <c r="P4" s="69"/>
      <c r="Q4" s="69"/>
      <c r="R4" s="69"/>
      <c r="S4" s="69"/>
      <c r="U4" s="69"/>
      <c r="V4" s="69"/>
      <c r="W4" s="69"/>
      <c r="X4" s="69"/>
      <c r="Z4" s="69"/>
      <c r="AA4" s="69"/>
      <c r="AB4" s="69"/>
      <c r="AC4" s="69"/>
      <c r="AE4" s="69"/>
      <c r="AF4" s="69"/>
      <c r="AG4" s="69"/>
      <c r="AH4" s="69"/>
    </row>
    <row r="5" spans="1:35">
      <c r="A5" s="6" t="s">
        <v>2</v>
      </c>
      <c r="B5" s="4"/>
      <c r="C5" s="4"/>
      <c r="D5" s="4"/>
      <c r="F5" s="6" t="s">
        <v>2</v>
      </c>
      <c r="G5" s="4"/>
      <c r="H5" s="4"/>
      <c r="I5" s="4"/>
      <c r="K5" s="6" t="s">
        <v>2</v>
      </c>
      <c r="L5" s="4"/>
      <c r="M5" s="4"/>
      <c r="N5" s="4"/>
      <c r="P5" s="6" t="s">
        <v>2</v>
      </c>
      <c r="Q5" s="4"/>
      <c r="R5" s="4"/>
      <c r="S5" s="4"/>
      <c r="U5" s="6" t="s">
        <v>2</v>
      </c>
      <c r="V5" s="4"/>
      <c r="W5" s="4"/>
      <c r="X5" s="4"/>
      <c r="Z5" s="6" t="s">
        <v>2</v>
      </c>
      <c r="AA5" s="4"/>
      <c r="AB5" s="4"/>
      <c r="AC5" s="4"/>
      <c r="AE5" s="7" t="s">
        <v>2</v>
      </c>
      <c r="AF5" s="4"/>
      <c r="AG5" s="4"/>
      <c r="AH5" s="4"/>
    </row>
    <row r="6" spans="1:35" ht="15.75" customHeight="1">
      <c r="A6" s="4"/>
      <c r="B6" s="8" t="s">
        <v>3</v>
      </c>
      <c r="C6" s="9"/>
      <c r="D6" s="10">
        <f>Projection!D11</f>
        <v>72870000</v>
      </c>
      <c r="F6" s="4"/>
      <c r="G6" s="8" t="s">
        <v>3</v>
      </c>
      <c r="H6" s="9"/>
      <c r="I6" s="10">
        <f>Projection!F11</f>
        <v>94731000</v>
      </c>
      <c r="K6" s="4"/>
      <c r="L6" s="8" t="s">
        <v>3</v>
      </c>
      <c r="M6" s="9"/>
      <c r="N6" s="10">
        <f>Projection!H11</f>
        <v>113677199.99999999</v>
      </c>
      <c r="P6" s="4"/>
      <c r="Q6" s="8" t="s">
        <v>3</v>
      </c>
      <c r="R6" s="9"/>
      <c r="S6" s="10">
        <f>Projection!J11</f>
        <v>131891760</v>
      </c>
      <c r="U6" s="4"/>
      <c r="V6" s="8" t="s">
        <v>3</v>
      </c>
      <c r="W6" s="9"/>
      <c r="X6" s="10">
        <f>Projection!L11</f>
        <v>145675530</v>
      </c>
      <c r="Z6" s="4"/>
      <c r="AA6" s="8" t="s">
        <v>3</v>
      </c>
      <c r="AB6" s="9"/>
      <c r="AC6" s="10">
        <f>Projection!N11</f>
        <v>175605229.80000004</v>
      </c>
      <c r="AE6" s="4"/>
      <c r="AF6" s="8" t="s">
        <v>3</v>
      </c>
      <c r="AG6" s="9"/>
      <c r="AH6" s="11">
        <f>Projection!P11</f>
        <v>196274601.02250007</v>
      </c>
    </row>
    <row r="7" spans="1:35" ht="15.75" customHeight="1">
      <c r="A7" s="4"/>
      <c r="B7" s="12" t="s">
        <v>4</v>
      </c>
      <c r="C7" s="4"/>
      <c r="D7" s="13">
        <f>D28</f>
        <v>27780000</v>
      </c>
      <c r="F7" s="4"/>
      <c r="G7" s="12" t="s">
        <v>4</v>
      </c>
      <c r="H7" s="4"/>
      <c r="I7" s="13">
        <f>I28</f>
        <v>38604000</v>
      </c>
      <c r="K7" s="4"/>
      <c r="L7" s="12" t="s">
        <v>4</v>
      </c>
      <c r="M7" s="4"/>
      <c r="N7" s="13">
        <f>N28</f>
        <v>51935422.790298954</v>
      </c>
      <c r="P7" s="4"/>
      <c r="Q7" s="12" t="s">
        <v>4</v>
      </c>
      <c r="R7" s="4"/>
      <c r="S7" s="13">
        <f>S28</f>
        <v>61785262.790298954</v>
      </c>
      <c r="U7" s="4"/>
      <c r="V7" s="12" t="s">
        <v>4</v>
      </c>
      <c r="W7" s="4"/>
      <c r="X7" s="13">
        <f>X28</f>
        <v>67695166.790298954</v>
      </c>
      <c r="Z7" s="4"/>
      <c r="AA7" s="12" t="s">
        <v>4</v>
      </c>
      <c r="AB7" s="4"/>
      <c r="AC7" s="13">
        <f>AC28</f>
        <v>70945613.990298957</v>
      </c>
      <c r="AE7" s="4"/>
      <c r="AF7" s="14" t="s">
        <v>4</v>
      </c>
      <c r="AG7" s="4"/>
      <c r="AH7" s="13">
        <f>AH28</f>
        <v>74358583.550298959</v>
      </c>
    </row>
    <row r="8" spans="1:35" ht="15.75" customHeight="1">
      <c r="A8" s="4"/>
      <c r="B8" s="4"/>
      <c r="C8" s="4"/>
      <c r="D8" s="15"/>
      <c r="F8" s="4"/>
      <c r="G8" s="4"/>
      <c r="H8" s="4"/>
      <c r="I8" s="15"/>
      <c r="K8" s="4"/>
      <c r="L8" s="4"/>
      <c r="M8" s="4"/>
      <c r="N8" s="15"/>
      <c r="P8" s="4"/>
      <c r="Q8" s="4"/>
      <c r="R8" s="4"/>
      <c r="S8" s="15"/>
      <c r="U8" s="4"/>
      <c r="V8" s="4"/>
      <c r="W8" s="4"/>
      <c r="X8" s="15"/>
      <c r="Z8" s="4"/>
      <c r="AA8" s="4"/>
      <c r="AB8" s="4"/>
      <c r="AC8" s="15"/>
      <c r="AE8" s="4"/>
      <c r="AF8" s="4"/>
      <c r="AG8" s="4"/>
      <c r="AH8" s="15"/>
    </row>
    <row r="9" spans="1:35" ht="15.75" customHeight="1">
      <c r="A9" s="4"/>
      <c r="B9" s="16" t="s">
        <v>5</v>
      </c>
      <c r="C9" s="4"/>
      <c r="D9" s="13">
        <f>D6-D7</f>
        <v>45090000</v>
      </c>
      <c r="E9" s="17"/>
      <c r="F9" s="4"/>
      <c r="G9" s="16" t="s">
        <v>5</v>
      </c>
      <c r="H9" s="4"/>
      <c r="I9" s="13">
        <f>I6-I7</f>
        <v>56127000</v>
      </c>
      <c r="K9" s="4"/>
      <c r="L9" s="16" t="s">
        <v>5</v>
      </c>
      <c r="M9" s="4"/>
      <c r="N9" s="13">
        <f>N6-N7</f>
        <v>61741777.209701031</v>
      </c>
      <c r="P9" s="4"/>
      <c r="Q9" s="16" t="s">
        <v>5</v>
      </c>
      <c r="R9" s="4"/>
      <c r="S9" s="13">
        <f>S6-S7</f>
        <v>70106497.209701046</v>
      </c>
      <c r="U9" s="4"/>
      <c r="V9" s="16" t="s">
        <v>5</v>
      </c>
      <c r="W9" s="4"/>
      <c r="X9" s="13">
        <f>X6-X7</f>
        <v>77980363.209701046</v>
      </c>
      <c r="Z9" s="4"/>
      <c r="AA9" s="16" t="s">
        <v>5</v>
      </c>
      <c r="AB9" s="4"/>
      <c r="AC9" s="13">
        <f>AC6-AC7</f>
        <v>104659615.80970109</v>
      </c>
      <c r="AE9" s="4"/>
      <c r="AF9" s="18" t="s">
        <v>5</v>
      </c>
      <c r="AG9" s="4"/>
      <c r="AH9" s="13">
        <f>AH6-AH7</f>
        <v>121916017.47220111</v>
      </c>
    </row>
    <row r="10" spans="1:35" ht="15.75" customHeight="1">
      <c r="A10" s="4"/>
      <c r="B10" s="16" t="s">
        <v>6</v>
      </c>
      <c r="C10" s="4"/>
      <c r="D10" s="19">
        <f>D9 / D6</f>
        <v>0.61877315767805685</v>
      </c>
      <c r="F10" s="4"/>
      <c r="G10" s="16" t="s">
        <v>6</v>
      </c>
      <c r="H10" s="4"/>
      <c r="I10" s="19">
        <f>I9 / I6</f>
        <v>0.59248820343921205</v>
      </c>
      <c r="K10" s="4"/>
      <c r="L10" s="16" t="s">
        <v>6</v>
      </c>
      <c r="M10" s="4"/>
      <c r="N10" s="19">
        <f>N9 / N6</f>
        <v>0.54313245936477184</v>
      </c>
      <c r="P10" s="4"/>
      <c r="Q10" s="16" t="s">
        <v>6</v>
      </c>
      <c r="R10" s="4"/>
      <c r="S10" s="19">
        <f>S9 / S6</f>
        <v>0.53154569481596914</v>
      </c>
      <c r="U10" s="4"/>
      <c r="V10" s="16" t="s">
        <v>6</v>
      </c>
      <c r="W10" s="4"/>
      <c r="X10" s="19">
        <f>X9 / X6</f>
        <v>0.53530172987667213</v>
      </c>
      <c r="Z10" s="4"/>
      <c r="AA10" s="16" t="s">
        <v>6</v>
      </c>
      <c r="AB10" s="4"/>
      <c r="AC10" s="19">
        <f>AC9 / AC6</f>
        <v>0.59599372939461881</v>
      </c>
      <c r="AE10" s="4"/>
      <c r="AF10" s="18" t="s">
        <v>6</v>
      </c>
      <c r="AG10" s="4"/>
      <c r="AH10" s="19">
        <f>AH9 / AH6</f>
        <v>0.62115024989007717</v>
      </c>
    </row>
    <row r="11" spans="1:35" ht="15.75" customHeight="1">
      <c r="A11" s="4"/>
      <c r="B11" s="4"/>
      <c r="C11" s="4"/>
      <c r="D11" s="4"/>
      <c r="F11" s="4"/>
      <c r="G11" s="4"/>
      <c r="H11" s="4"/>
      <c r="I11" s="4"/>
      <c r="K11" s="4"/>
      <c r="L11" s="4"/>
      <c r="M11" s="4"/>
      <c r="N11" s="4"/>
      <c r="P11" s="4"/>
      <c r="Q11" s="4"/>
      <c r="R11" s="4"/>
      <c r="S11" s="4"/>
      <c r="U11" s="4"/>
      <c r="V11" s="4"/>
      <c r="W11" s="4"/>
      <c r="X11" s="4"/>
      <c r="Z11" s="4"/>
      <c r="AA11" s="4"/>
      <c r="AB11" s="4"/>
      <c r="AC11" s="4"/>
      <c r="AE11" s="4"/>
      <c r="AF11" s="4"/>
      <c r="AG11" s="4"/>
      <c r="AH11" s="4"/>
    </row>
    <row r="12" spans="1:35">
      <c r="A12" s="6" t="s">
        <v>7</v>
      </c>
      <c r="B12" s="20"/>
      <c r="C12" s="20"/>
      <c r="D12" s="4"/>
      <c r="F12" s="6" t="s">
        <v>7</v>
      </c>
      <c r="G12" s="20"/>
      <c r="H12" s="20"/>
      <c r="I12" s="4"/>
      <c r="K12" s="6" t="s">
        <v>7</v>
      </c>
      <c r="L12" s="20"/>
      <c r="M12" s="20"/>
      <c r="N12" s="4"/>
      <c r="P12" s="6" t="s">
        <v>7</v>
      </c>
      <c r="Q12" s="20"/>
      <c r="R12" s="20"/>
      <c r="S12" s="4"/>
      <c r="U12" s="6" t="s">
        <v>7</v>
      </c>
      <c r="V12" s="20"/>
      <c r="W12" s="20"/>
      <c r="X12" s="4"/>
      <c r="Z12" s="6" t="s">
        <v>7</v>
      </c>
      <c r="AA12" s="20"/>
      <c r="AB12" s="20"/>
      <c r="AC12" s="4"/>
      <c r="AE12" s="7" t="s">
        <v>7</v>
      </c>
      <c r="AF12" s="20"/>
      <c r="AG12" s="20"/>
      <c r="AH12" s="4"/>
    </row>
    <row r="13" spans="1:35" ht="15.75" customHeight="1">
      <c r="A13" s="4"/>
      <c r="B13" s="21" t="s">
        <v>8</v>
      </c>
      <c r="C13" s="22"/>
      <c r="D13" s="23">
        <f>Projection!B5*14300</f>
        <v>8580000</v>
      </c>
      <c r="F13" s="4"/>
      <c r="G13" s="21" t="s">
        <v>8</v>
      </c>
      <c r="H13" s="22"/>
      <c r="I13" s="23">
        <f>D13*(Projection!D4/100+1)</f>
        <v>12012000</v>
      </c>
      <c r="K13" s="4"/>
      <c r="L13" s="21" t="s">
        <v>8</v>
      </c>
      <c r="M13" s="22"/>
      <c r="N13" s="24">
        <f>I13*(Projection!$F$4/100+1)</f>
        <v>15615600</v>
      </c>
      <c r="P13" s="4"/>
      <c r="Q13" s="21" t="s">
        <v>8</v>
      </c>
      <c r="R13" s="22"/>
      <c r="S13" s="25">
        <f>N13*(Projection!$H$4/100+1)</f>
        <v>18738720</v>
      </c>
      <c r="U13" s="4"/>
      <c r="V13" s="21" t="s">
        <v>8</v>
      </c>
      <c r="W13" s="22"/>
      <c r="X13" s="25">
        <f>S13*(Projection!$J$4/100+1)</f>
        <v>20612592</v>
      </c>
      <c r="Z13" s="4"/>
      <c r="AA13" s="21" t="s">
        <v>8</v>
      </c>
      <c r="AB13" s="22"/>
      <c r="AC13" s="25">
        <f>X13*(Projection!$L$4/100+1)</f>
        <v>21643221.600000001</v>
      </c>
      <c r="AE13" s="4"/>
      <c r="AF13" s="21" t="s">
        <v>8</v>
      </c>
      <c r="AG13" s="22"/>
      <c r="AH13" s="27">
        <f>AC13*(Projection!$N$4/100+1)</f>
        <v>22725382.680000003</v>
      </c>
    </row>
    <row r="14" spans="1:35" ht="15.75" customHeight="1">
      <c r="A14" s="4"/>
      <c r="B14" s="21" t="s">
        <v>11</v>
      </c>
      <c r="C14" s="22"/>
      <c r="D14" s="23">
        <f>Projection!B5*7500</f>
        <v>4500000</v>
      </c>
      <c r="F14" s="4"/>
      <c r="G14" s="21" t="s">
        <v>11</v>
      </c>
      <c r="H14" s="22"/>
      <c r="I14" s="23">
        <f>D14*(Projection!$D$4/100+1)</f>
        <v>6300000</v>
      </c>
      <c r="K14" s="4"/>
      <c r="L14" s="21" t="s">
        <v>11</v>
      </c>
      <c r="M14" s="22"/>
      <c r="N14" s="24">
        <f>I14*(Projection!$F$4/100+1)</f>
        <v>8190000</v>
      </c>
      <c r="P14" s="4"/>
      <c r="Q14" s="21" t="s">
        <v>11</v>
      </c>
      <c r="R14" s="22"/>
      <c r="S14" s="25">
        <f>N14*(Projection!$H$4/100+1)</f>
        <v>9828000</v>
      </c>
      <c r="U14" s="4"/>
      <c r="V14" s="21" t="s">
        <v>11</v>
      </c>
      <c r="W14" s="22"/>
      <c r="X14" s="25">
        <f>S14*(Projection!$J$4/100+1)</f>
        <v>10810800</v>
      </c>
      <c r="Z14" s="4"/>
      <c r="AA14" s="21" t="s">
        <v>11</v>
      </c>
      <c r="AB14" s="22"/>
      <c r="AC14" s="25">
        <f>X14*(Projection!$L$4/100+1)</f>
        <v>11351340</v>
      </c>
      <c r="AE14" s="4"/>
      <c r="AF14" s="21" t="s">
        <v>11</v>
      </c>
      <c r="AG14" s="22"/>
      <c r="AH14" s="27">
        <f>AC14*(Projection!$N$4/100+1)</f>
        <v>11918907</v>
      </c>
    </row>
    <row r="15" spans="1:35" ht="15.75" customHeight="1">
      <c r="A15" s="4"/>
      <c r="B15" s="21" t="s">
        <v>15</v>
      </c>
      <c r="C15" s="22"/>
      <c r="D15" s="23">
        <f>Projection!B5*20000</f>
        <v>12000000</v>
      </c>
      <c r="F15" s="4"/>
      <c r="G15" s="21" t="s">
        <v>15</v>
      </c>
      <c r="H15" s="22"/>
      <c r="I15" s="23">
        <f>D15*(Projection!$D$4/100+1)</f>
        <v>16800000</v>
      </c>
      <c r="K15" s="4"/>
      <c r="L15" s="21" t="s">
        <v>15</v>
      </c>
      <c r="M15" s="22"/>
      <c r="N15" s="24">
        <f>I15*(Projection!$F$4/100+1)</f>
        <v>21840000</v>
      </c>
      <c r="P15" s="4"/>
      <c r="Q15" s="21" t="s">
        <v>15</v>
      </c>
      <c r="R15" s="22"/>
      <c r="S15" s="25">
        <f>N15*(Projection!$H$4/100+1)</f>
        <v>26208000</v>
      </c>
      <c r="U15" s="4"/>
      <c r="V15" s="21" t="s">
        <v>15</v>
      </c>
      <c r="W15" s="22"/>
      <c r="X15" s="25">
        <f>S15*(Projection!$J$4/100+1)</f>
        <v>28828800.000000004</v>
      </c>
      <c r="Z15" s="4"/>
      <c r="AA15" s="21" t="s">
        <v>15</v>
      </c>
      <c r="AB15" s="22"/>
      <c r="AC15" s="25">
        <f>X15*(Projection!$L$4/100+1)</f>
        <v>30270240.000000004</v>
      </c>
      <c r="AE15" s="4"/>
      <c r="AF15" s="21" t="s">
        <v>15</v>
      </c>
      <c r="AG15" s="22"/>
      <c r="AH15" s="27">
        <f>AC15*(Projection!$N$4/100+1)</f>
        <v>31783752.000000004</v>
      </c>
    </row>
    <row r="16" spans="1:35" ht="15.75" customHeight="1">
      <c r="A16" s="4"/>
      <c r="B16" s="21" t="s">
        <v>20</v>
      </c>
      <c r="C16" s="22"/>
      <c r="D16" s="23">
        <f>Projection!B5*900</f>
        <v>540000</v>
      </c>
      <c r="F16" s="4"/>
      <c r="G16" s="21" t="s">
        <v>20</v>
      </c>
      <c r="H16" s="22"/>
      <c r="I16" s="23">
        <f>D16*(Projection!$D$4/100+1)</f>
        <v>756000</v>
      </c>
      <c r="K16" s="4"/>
      <c r="L16" s="21" t="s">
        <v>20</v>
      </c>
      <c r="M16" s="22"/>
      <c r="N16" s="24">
        <f>I16*(Projection!$F$4/100+1)</f>
        <v>982800</v>
      </c>
      <c r="P16" s="4"/>
      <c r="Q16" s="21" t="s">
        <v>20</v>
      </c>
      <c r="R16" s="22"/>
      <c r="S16" s="25">
        <f>N16*(Projection!$H$4/100+1)</f>
        <v>1179360</v>
      </c>
      <c r="U16" s="4"/>
      <c r="V16" s="21" t="s">
        <v>20</v>
      </c>
      <c r="W16" s="22"/>
      <c r="X16" s="25">
        <f>S16*(Projection!$J$4/100+1)</f>
        <v>1297296</v>
      </c>
      <c r="Z16" s="4"/>
      <c r="AA16" s="21" t="s">
        <v>20</v>
      </c>
      <c r="AB16" s="22"/>
      <c r="AC16" s="25">
        <f>X16*(Projection!$L$4/100+1)</f>
        <v>1362160.8</v>
      </c>
      <c r="AE16" s="4"/>
      <c r="AF16" s="21" t="s">
        <v>20</v>
      </c>
      <c r="AG16" s="22"/>
      <c r="AH16" s="27">
        <f>AC16*(Projection!$N$4/100+1)</f>
        <v>1430268.84</v>
      </c>
    </row>
    <row r="17" spans="1:34" ht="15.75" customHeight="1">
      <c r="A17" s="4"/>
      <c r="B17" s="21" t="s">
        <v>22</v>
      </c>
      <c r="C17" s="22"/>
      <c r="D17" s="23">
        <f>Projection!B5*2400</f>
        <v>1440000</v>
      </c>
      <c r="F17" s="4"/>
      <c r="G17" s="21" t="s">
        <v>22</v>
      </c>
      <c r="H17" s="22"/>
      <c r="I17" s="23">
        <f>D17*(Projection!$D$4/100+1)</f>
        <v>2015999.9999999998</v>
      </c>
      <c r="K17" s="4"/>
      <c r="L17" s="21" t="s">
        <v>22</v>
      </c>
      <c r="M17" s="22"/>
      <c r="N17" s="24">
        <f>I17*(Projection!$F$4/100+1)</f>
        <v>2620800</v>
      </c>
      <c r="P17" s="4"/>
      <c r="Q17" s="21" t="s">
        <v>22</v>
      </c>
      <c r="R17" s="22"/>
      <c r="S17" s="25">
        <f>N17*(Projection!$H$4/100+1)</f>
        <v>3144960</v>
      </c>
      <c r="U17" s="4"/>
      <c r="V17" s="21" t="s">
        <v>22</v>
      </c>
      <c r="W17" s="22"/>
      <c r="X17" s="25">
        <f>S17*(Projection!$J$4/100+1)</f>
        <v>3459456.0000000005</v>
      </c>
      <c r="Z17" s="4"/>
      <c r="AA17" s="21" t="s">
        <v>22</v>
      </c>
      <c r="AB17" s="22"/>
      <c r="AC17" s="25">
        <f>X17*(Projection!$L$4/100+1)</f>
        <v>3632428.8000000007</v>
      </c>
      <c r="AE17" s="4"/>
      <c r="AF17" s="21" t="s">
        <v>22</v>
      </c>
      <c r="AG17" s="22"/>
      <c r="AH17" s="27">
        <f>AC17*(Projection!$N$4/100+1)</f>
        <v>3814050.2400000012</v>
      </c>
    </row>
    <row r="18" spans="1:34" ht="15.75" customHeight="1">
      <c r="A18" s="4"/>
      <c r="B18" s="21" t="s">
        <v>24</v>
      </c>
      <c r="C18" s="22"/>
      <c r="D18" s="27">
        <v>720000</v>
      </c>
      <c r="F18" s="4"/>
      <c r="G18" s="21" t="s">
        <v>24</v>
      </c>
      <c r="H18" s="22"/>
      <c r="I18" s="27">
        <v>720000</v>
      </c>
      <c r="K18" s="4"/>
      <c r="L18" s="21" t="s">
        <v>24</v>
      </c>
      <c r="M18" s="22"/>
      <c r="N18" s="38">
        <v>720000</v>
      </c>
      <c r="P18" s="4"/>
      <c r="Q18" s="21" t="s">
        <v>24</v>
      </c>
      <c r="R18" s="22"/>
      <c r="S18" s="27">
        <v>720000</v>
      </c>
      <c r="U18" s="4"/>
      <c r="V18" s="21" t="s">
        <v>24</v>
      </c>
      <c r="W18" s="22"/>
      <c r="X18" s="27">
        <v>720000</v>
      </c>
      <c r="Z18" s="4"/>
      <c r="AA18" s="21" t="s">
        <v>24</v>
      </c>
      <c r="AB18" s="22"/>
      <c r="AC18" s="27">
        <v>720000</v>
      </c>
      <c r="AE18" s="4"/>
      <c r="AF18" s="21" t="s">
        <v>24</v>
      </c>
      <c r="AG18" s="22"/>
      <c r="AH18" s="27">
        <v>720000</v>
      </c>
    </row>
    <row r="19" spans="1:34" ht="15.75" customHeight="1">
      <c r="A19" s="4"/>
      <c r="B19" s="39"/>
      <c r="C19" s="22"/>
      <c r="D19" s="23"/>
      <c r="F19" s="4"/>
      <c r="G19" s="39"/>
      <c r="H19" s="22"/>
      <c r="I19" s="23"/>
      <c r="K19" s="4"/>
      <c r="L19" s="40"/>
      <c r="M19" s="40"/>
      <c r="N19" s="40"/>
      <c r="Q19" s="40"/>
      <c r="R19" s="40"/>
      <c r="S19" s="40"/>
      <c r="V19" s="40"/>
      <c r="W19" s="40"/>
      <c r="X19" s="40"/>
      <c r="AA19" s="40"/>
      <c r="AB19" s="40"/>
      <c r="AC19" s="40"/>
      <c r="AF19" s="40"/>
      <c r="AG19" s="40"/>
      <c r="AH19" s="40"/>
    </row>
    <row r="20" spans="1:34" ht="15.75" customHeight="1">
      <c r="A20" s="4"/>
      <c r="B20" s="21"/>
      <c r="C20" s="22"/>
      <c r="D20" s="27"/>
      <c r="F20" s="4"/>
      <c r="G20" s="41"/>
      <c r="H20" s="22"/>
      <c r="I20" s="23"/>
      <c r="K20" s="4"/>
      <c r="L20" s="21"/>
      <c r="M20" s="22"/>
      <c r="N20" s="27"/>
      <c r="P20" s="4"/>
      <c r="Q20" s="21"/>
      <c r="R20" s="22"/>
      <c r="S20" s="27"/>
      <c r="U20" s="4"/>
      <c r="V20" s="21"/>
      <c r="W20" s="22"/>
      <c r="X20" s="27"/>
      <c r="Z20" s="4"/>
      <c r="AA20" s="21"/>
      <c r="AB20" s="22"/>
      <c r="AC20" s="27"/>
      <c r="AE20" s="4"/>
      <c r="AF20" s="21"/>
      <c r="AG20" s="22"/>
      <c r="AH20" s="27"/>
    </row>
    <row r="21" spans="1:34" ht="15.75" customHeight="1">
      <c r="A21" s="4"/>
      <c r="B21" s="21"/>
      <c r="C21" s="22"/>
      <c r="D21" s="27"/>
      <c r="F21" s="4"/>
      <c r="G21" s="21"/>
      <c r="H21" s="22"/>
      <c r="I21" s="27"/>
      <c r="K21" s="4"/>
      <c r="L21" s="21"/>
      <c r="M21" s="22"/>
      <c r="N21" s="27"/>
      <c r="P21" s="4"/>
      <c r="Q21" s="21"/>
      <c r="R21" s="22"/>
      <c r="S21" s="27"/>
      <c r="U21" s="4"/>
      <c r="V21" s="21"/>
      <c r="W21" s="22"/>
      <c r="X21" s="27"/>
      <c r="Z21" s="4"/>
      <c r="AA21" s="21"/>
      <c r="AB21" s="22"/>
      <c r="AC21" s="27"/>
      <c r="AE21" s="4"/>
      <c r="AF21" s="21"/>
      <c r="AG21" s="22"/>
      <c r="AH21" s="27"/>
    </row>
    <row r="22" spans="1:34" ht="15.75" customHeight="1">
      <c r="A22" s="4"/>
      <c r="B22" s="21"/>
      <c r="C22" s="22"/>
      <c r="D22" s="27"/>
      <c r="F22" s="4"/>
      <c r="G22" s="21"/>
      <c r="H22" s="22"/>
      <c r="I22" s="27"/>
      <c r="K22" s="4"/>
      <c r="L22" s="21"/>
      <c r="M22" s="22"/>
      <c r="N22" s="27"/>
      <c r="P22" s="4"/>
      <c r="Q22" s="21"/>
      <c r="R22" s="22"/>
      <c r="S22" s="27"/>
      <c r="U22" s="4"/>
      <c r="V22" s="21"/>
      <c r="W22" s="22"/>
      <c r="X22" s="27"/>
      <c r="Z22" s="4"/>
      <c r="AA22" s="21"/>
      <c r="AB22" s="22"/>
      <c r="AC22" s="27"/>
      <c r="AE22" s="4"/>
      <c r="AF22" s="21"/>
      <c r="AG22" s="22"/>
      <c r="AH22" s="27"/>
    </row>
    <row r="23" spans="1:34" ht="15.75" customHeight="1">
      <c r="A23" s="4"/>
      <c r="B23" s="21"/>
      <c r="C23" s="22"/>
      <c r="D23" s="27"/>
      <c r="F23" s="4"/>
      <c r="G23" s="21"/>
      <c r="H23" s="22"/>
      <c r="I23" s="27"/>
      <c r="K23" s="4"/>
      <c r="L23" s="21"/>
      <c r="M23" s="22"/>
      <c r="N23" s="27"/>
      <c r="P23" s="4"/>
      <c r="Q23" s="21"/>
      <c r="R23" s="22"/>
      <c r="S23" s="27"/>
      <c r="U23" s="4"/>
      <c r="V23" s="21"/>
      <c r="W23" s="22"/>
      <c r="X23" s="27"/>
      <c r="Z23" s="4"/>
      <c r="AA23" s="21"/>
      <c r="AB23" s="22"/>
      <c r="AC23" s="27"/>
      <c r="AE23" s="4"/>
      <c r="AF23" s="21"/>
      <c r="AG23" s="22"/>
      <c r="AH23" s="27"/>
    </row>
    <row r="24" spans="1:34" ht="12.5">
      <c r="A24" s="4"/>
      <c r="B24" s="21"/>
      <c r="C24" s="22"/>
      <c r="D24" s="27"/>
      <c r="F24" s="4"/>
      <c r="G24" s="21"/>
      <c r="H24" s="22"/>
      <c r="I24" s="27"/>
      <c r="K24" s="4"/>
      <c r="L24" s="21"/>
      <c r="M24" s="22"/>
      <c r="N24" s="27"/>
      <c r="P24" s="4"/>
      <c r="Q24" s="21"/>
      <c r="R24" s="22"/>
      <c r="S24" s="27"/>
      <c r="U24" s="4"/>
      <c r="V24" s="21"/>
      <c r="W24" s="22"/>
      <c r="X24" s="27"/>
      <c r="Z24" s="4"/>
      <c r="AA24" s="21"/>
      <c r="AB24" s="22"/>
      <c r="AC24" s="27"/>
      <c r="AE24" s="4"/>
      <c r="AF24" s="21"/>
      <c r="AG24" s="22"/>
      <c r="AH24" s="27"/>
    </row>
    <row r="25" spans="1:34" ht="12.5">
      <c r="A25" s="4"/>
      <c r="B25" s="21"/>
      <c r="C25" s="22"/>
      <c r="D25" s="27"/>
      <c r="F25" s="4"/>
      <c r="G25" s="21"/>
      <c r="H25" s="22"/>
      <c r="I25" s="27"/>
      <c r="K25" s="4"/>
      <c r="L25" s="21"/>
      <c r="M25" s="22"/>
      <c r="N25" s="27"/>
      <c r="P25" s="4"/>
      <c r="Q25" s="21"/>
      <c r="R25" s="22"/>
      <c r="S25" s="27"/>
      <c r="U25" s="4"/>
      <c r="V25" s="21"/>
      <c r="W25" s="22"/>
      <c r="X25" s="27"/>
      <c r="Z25" s="4"/>
      <c r="AA25" s="21"/>
      <c r="AB25" s="22"/>
      <c r="AC25" s="27"/>
      <c r="AE25" s="4"/>
      <c r="AF25" s="21"/>
      <c r="AG25" s="22"/>
      <c r="AH25" s="27"/>
    </row>
    <row r="26" spans="1:34" ht="14">
      <c r="A26" s="4"/>
      <c r="B26" s="14"/>
      <c r="C26" s="4"/>
      <c r="D26" s="13"/>
      <c r="F26" s="4"/>
      <c r="G26" s="32"/>
      <c r="H26" s="4"/>
      <c r="I26" s="13">
        <f>'Loan Payment Structure'!D9</f>
        <v>0</v>
      </c>
      <c r="K26" s="4"/>
      <c r="L26" s="32" t="s">
        <v>32</v>
      </c>
      <c r="M26" s="4"/>
      <c r="N26" s="42">
        <f>-('Loan Payment Structure'!G7)</f>
        <v>1966222.7902989571</v>
      </c>
      <c r="P26" s="4"/>
      <c r="Q26" s="32" t="s">
        <v>32</v>
      </c>
      <c r="R26" s="4"/>
      <c r="S26" s="43">
        <f>-('Loan Payment Structure'!G7)</f>
        <v>1966222.7902989571</v>
      </c>
      <c r="U26" s="4"/>
      <c r="V26" s="32" t="s">
        <v>32</v>
      </c>
      <c r="W26" s="4"/>
      <c r="X26" s="43">
        <f>-('Loan Payment Structure'!G7)</f>
        <v>1966222.7902989571</v>
      </c>
      <c r="Z26" s="4"/>
      <c r="AA26" s="32" t="s">
        <v>32</v>
      </c>
      <c r="AB26" s="4"/>
      <c r="AC26" s="43">
        <f>-('Loan Payment Structure'!G7)</f>
        <v>1966222.7902989571</v>
      </c>
      <c r="AE26" s="4"/>
      <c r="AF26" s="32" t="s">
        <v>32</v>
      </c>
      <c r="AG26" s="4"/>
      <c r="AH26" s="43">
        <f>-('Loan Payment Structure'!G7)</f>
        <v>1966222.7902989571</v>
      </c>
    </row>
    <row r="27" spans="1:34" ht="12.5">
      <c r="A27" s="4"/>
      <c r="B27" s="14"/>
      <c r="C27" s="4"/>
      <c r="D27" s="13"/>
      <c r="F27" s="4"/>
      <c r="G27" s="14"/>
      <c r="H27" s="4"/>
      <c r="I27" s="13"/>
      <c r="K27" s="4"/>
      <c r="L27" s="14"/>
      <c r="M27" s="4"/>
      <c r="N27" s="13"/>
      <c r="P27" s="4"/>
      <c r="Q27" s="14"/>
      <c r="R27" s="4"/>
      <c r="S27" s="13"/>
      <c r="U27" s="4"/>
      <c r="V27" s="14"/>
      <c r="W27" s="4"/>
      <c r="X27" s="13"/>
      <c r="Z27" s="4"/>
      <c r="AA27" s="14"/>
      <c r="AB27" s="4"/>
      <c r="AC27" s="13"/>
      <c r="AE27" s="4"/>
      <c r="AF27" s="14"/>
      <c r="AG27" s="4"/>
      <c r="AH27" s="13"/>
    </row>
    <row r="28" spans="1:34" ht="13">
      <c r="A28" s="4"/>
      <c r="B28" s="33" t="s">
        <v>26</v>
      </c>
      <c r="C28" s="9"/>
      <c r="D28" s="11">
        <f>SUM(D13:D27)</f>
        <v>27780000</v>
      </c>
      <c r="F28" s="4"/>
      <c r="G28" s="33" t="s">
        <v>26</v>
      </c>
      <c r="H28" s="9"/>
      <c r="I28" s="11">
        <f>SUM(I13:I27)</f>
        <v>38604000</v>
      </c>
      <c r="K28" s="4"/>
      <c r="L28" s="33" t="s">
        <v>26</v>
      </c>
      <c r="M28" s="9"/>
      <c r="N28" s="11">
        <f>SUM(N13:N27)</f>
        <v>51935422.790298954</v>
      </c>
      <c r="P28" s="4"/>
      <c r="Q28" s="33" t="s">
        <v>26</v>
      </c>
      <c r="R28" s="9"/>
      <c r="S28" s="11">
        <f>SUM(S13:S27)</f>
        <v>61785262.790298954</v>
      </c>
      <c r="U28" s="4"/>
      <c r="V28" s="33" t="s">
        <v>26</v>
      </c>
      <c r="W28" s="9"/>
      <c r="X28" s="11">
        <f>SUM(X13:X27)</f>
        <v>67695166.790298954</v>
      </c>
      <c r="Z28" s="4"/>
      <c r="AA28" s="33" t="s">
        <v>26</v>
      </c>
      <c r="AB28" s="9"/>
      <c r="AC28" s="11">
        <f>SUM(AC13:AC27)</f>
        <v>70945613.990298957</v>
      </c>
      <c r="AE28" s="4"/>
      <c r="AF28" s="33" t="s">
        <v>26</v>
      </c>
      <c r="AG28" s="9"/>
      <c r="AH28" s="11">
        <f>SUM(AH13:AH27)</f>
        <v>74358583.550298959</v>
      </c>
    </row>
    <row r="29" spans="1:34" ht="12.5">
      <c r="A29" s="4"/>
      <c r="B29" s="4"/>
      <c r="C29" s="4"/>
      <c r="D29" s="15"/>
      <c r="F29" s="4"/>
      <c r="G29" s="4"/>
      <c r="H29" s="4"/>
      <c r="I29" s="15"/>
      <c r="K29" s="4"/>
      <c r="L29" s="4"/>
      <c r="M29" s="4"/>
      <c r="N29" s="15"/>
      <c r="P29" s="4"/>
      <c r="Q29" s="4"/>
      <c r="R29" s="4"/>
      <c r="S29" s="15"/>
      <c r="U29" s="4"/>
      <c r="V29" s="4"/>
      <c r="W29" s="4"/>
      <c r="X29" s="15"/>
      <c r="Z29" s="4"/>
      <c r="AA29" s="4"/>
      <c r="AB29" s="4"/>
      <c r="AC29" s="15"/>
      <c r="AE29" s="4"/>
      <c r="AF29" s="4"/>
      <c r="AG29" s="4"/>
      <c r="AH29" s="15"/>
    </row>
    <row r="30" spans="1:34" ht="13">
      <c r="A30" s="4"/>
      <c r="B30" s="35" t="s">
        <v>28</v>
      </c>
      <c r="C30" s="9"/>
      <c r="D30" s="11">
        <f>D6 - D28</f>
        <v>45090000</v>
      </c>
      <c r="F30" s="4"/>
      <c r="G30" s="35" t="s">
        <v>28</v>
      </c>
      <c r="H30" s="9"/>
      <c r="I30" s="11">
        <f>I6 - I28</f>
        <v>56127000</v>
      </c>
      <c r="K30" s="4"/>
      <c r="L30" s="35" t="s">
        <v>28</v>
      </c>
      <c r="M30" s="9"/>
      <c r="N30" s="11">
        <f>N6 - N28</f>
        <v>61741777.209701031</v>
      </c>
      <c r="P30" s="4"/>
      <c r="Q30" s="35" t="s">
        <v>28</v>
      </c>
      <c r="R30" s="9"/>
      <c r="S30" s="11">
        <f>S6 - S28</f>
        <v>70106497.209701046</v>
      </c>
      <c r="U30" s="4"/>
      <c r="V30" s="35" t="s">
        <v>28</v>
      </c>
      <c r="W30" s="9"/>
      <c r="X30" s="11">
        <f>X6 - X28</f>
        <v>77980363.209701046</v>
      </c>
      <c r="Z30" s="4"/>
      <c r="AA30" s="35" t="s">
        <v>28</v>
      </c>
      <c r="AB30" s="9"/>
      <c r="AC30" s="11">
        <f>AC6 - AC28</f>
        <v>104659615.80970109</v>
      </c>
      <c r="AE30" s="4"/>
      <c r="AF30" s="33" t="s">
        <v>28</v>
      </c>
      <c r="AG30" s="9"/>
      <c r="AH30" s="11">
        <f>AH6 - AH28</f>
        <v>121916017.47220111</v>
      </c>
    </row>
    <row r="31" spans="1:34" ht="13">
      <c r="A31" s="4"/>
      <c r="B31" s="35" t="s">
        <v>30</v>
      </c>
      <c r="C31" s="9"/>
      <c r="D31" s="37">
        <f>D30 / D6</f>
        <v>0.61877315767805685</v>
      </c>
      <c r="F31" s="4"/>
      <c r="G31" s="35" t="s">
        <v>30</v>
      </c>
      <c r="H31" s="9"/>
      <c r="I31" s="37">
        <f>I30 / I6</f>
        <v>0.59248820343921205</v>
      </c>
      <c r="K31" s="4"/>
      <c r="L31" s="35" t="s">
        <v>30</v>
      </c>
      <c r="M31" s="9"/>
      <c r="N31" s="37">
        <f>N30 / N6</f>
        <v>0.54313245936477184</v>
      </c>
      <c r="P31" s="4"/>
      <c r="Q31" s="35" t="s">
        <v>30</v>
      </c>
      <c r="R31" s="9"/>
      <c r="S31" s="37">
        <f>S30 / S6</f>
        <v>0.53154569481596914</v>
      </c>
      <c r="U31" s="4"/>
      <c r="V31" s="35" t="s">
        <v>30</v>
      </c>
      <c r="W31" s="9"/>
      <c r="X31" s="37">
        <f>X30 / X6</f>
        <v>0.53530172987667213</v>
      </c>
      <c r="Z31" s="4"/>
      <c r="AA31" s="35" t="s">
        <v>30</v>
      </c>
      <c r="AB31" s="9"/>
      <c r="AC31" s="37">
        <f>AC30 / AC6</f>
        <v>0.59599372939461881</v>
      </c>
      <c r="AE31" s="4"/>
      <c r="AF31" s="33" t="s">
        <v>30</v>
      </c>
      <c r="AG31" s="9"/>
      <c r="AH31" s="37">
        <f>AH30 / AH6</f>
        <v>0.62115024989007717</v>
      </c>
    </row>
  </sheetData>
  <mergeCells count="21">
    <mergeCell ref="B1:C2"/>
    <mergeCell ref="V1:W2"/>
    <mergeCell ref="G1:H2"/>
    <mergeCell ref="AA3:AC4"/>
    <mergeCell ref="AA1:AB2"/>
    <mergeCell ref="AF1:AG2"/>
    <mergeCell ref="AE3:AE4"/>
    <mergeCell ref="AF3:AH4"/>
    <mergeCell ref="Q1:R2"/>
    <mergeCell ref="L1:M2"/>
    <mergeCell ref="Z3:Z4"/>
    <mergeCell ref="Q3:S4"/>
    <mergeCell ref="V3:X4"/>
    <mergeCell ref="U3:U4"/>
    <mergeCell ref="P3:P4"/>
    <mergeCell ref="L3:N4"/>
    <mergeCell ref="K3:K4"/>
    <mergeCell ref="B3:D4"/>
    <mergeCell ref="A3:A4"/>
    <mergeCell ref="F3:F4"/>
    <mergeCell ref="G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4.453125" defaultRowHeight="15.75" customHeight="1"/>
  <sheetData>
    <row r="1" spans="1:9" ht="15.75" customHeight="1">
      <c r="A1" s="86"/>
      <c r="B1" s="85" t="s">
        <v>1</v>
      </c>
      <c r="C1" s="69"/>
      <c r="D1" s="69"/>
      <c r="F1" s="86"/>
      <c r="G1" s="85" t="s">
        <v>9</v>
      </c>
      <c r="H1" s="69"/>
      <c r="I1" s="69"/>
    </row>
    <row r="2" spans="1:9" ht="15.75" customHeight="1">
      <c r="A2" s="69"/>
      <c r="B2" s="69"/>
      <c r="C2" s="69"/>
      <c r="D2" s="69"/>
      <c r="F2" s="69"/>
      <c r="G2" s="69"/>
      <c r="H2" s="69"/>
      <c r="I2" s="69"/>
    </row>
    <row r="3" spans="1:9">
      <c r="A3" s="6" t="s">
        <v>2</v>
      </c>
      <c r="B3" s="4"/>
      <c r="C3" s="4"/>
      <c r="D3" s="4"/>
      <c r="F3" s="26" t="s">
        <v>10</v>
      </c>
      <c r="G3" s="4"/>
      <c r="H3" s="4"/>
      <c r="I3" s="4"/>
    </row>
    <row r="4" spans="1:9" ht="15.75" customHeight="1">
      <c r="A4" s="4"/>
      <c r="B4" s="8" t="s">
        <v>3</v>
      </c>
      <c r="C4" s="9"/>
      <c r="D4" s="10">
        <v>5900000</v>
      </c>
      <c r="F4" s="4"/>
      <c r="G4" s="28" t="s">
        <v>10</v>
      </c>
      <c r="H4" s="9"/>
      <c r="I4" s="10">
        <v>5900000</v>
      </c>
    </row>
    <row r="5" spans="1:9" ht="15.75" customHeight="1">
      <c r="A5" s="4"/>
      <c r="B5" s="12" t="s">
        <v>4</v>
      </c>
      <c r="C5" s="4"/>
      <c r="D5" s="13">
        <f>D18</f>
        <v>3916000</v>
      </c>
      <c r="F5" s="4"/>
      <c r="G5" s="29" t="s">
        <v>12</v>
      </c>
      <c r="H5" s="4"/>
      <c r="I5" s="13">
        <f>I18</f>
        <v>3916000</v>
      </c>
    </row>
    <row r="6" spans="1:9" ht="15.75" customHeight="1">
      <c r="A6" s="4"/>
      <c r="B6" s="4"/>
      <c r="C6" s="4"/>
      <c r="D6" s="15"/>
      <c r="F6" s="4"/>
      <c r="G6" s="4"/>
      <c r="H6" s="4"/>
      <c r="I6" s="15"/>
    </row>
    <row r="7" spans="1:9" ht="15.75" customHeight="1">
      <c r="A7" s="4"/>
      <c r="B7" s="16" t="s">
        <v>5</v>
      </c>
      <c r="C7" s="4"/>
      <c r="D7" s="13">
        <f>D4-D5</f>
        <v>1984000</v>
      </c>
      <c r="F7" s="4"/>
      <c r="G7" s="30" t="s">
        <v>13</v>
      </c>
      <c r="H7" s="4"/>
      <c r="I7" s="13">
        <f>I4-I5</f>
        <v>1984000</v>
      </c>
    </row>
    <row r="8" spans="1:9" ht="15.75" customHeight="1">
      <c r="A8" s="4"/>
      <c r="B8" s="16" t="s">
        <v>6</v>
      </c>
      <c r="C8" s="4"/>
      <c r="D8" s="19">
        <f>D7 / D4</f>
        <v>0.33627118644067799</v>
      </c>
      <c r="F8" s="4"/>
      <c r="G8" s="30" t="s">
        <v>14</v>
      </c>
      <c r="H8" s="4"/>
      <c r="I8" s="19">
        <f>I7 / I4</f>
        <v>0.33627118644067799</v>
      </c>
    </row>
    <row r="9" spans="1:9" ht="15.75" customHeight="1">
      <c r="A9" s="4"/>
      <c r="B9" s="4"/>
      <c r="C9" s="4"/>
      <c r="D9" s="4"/>
      <c r="F9" s="4"/>
      <c r="G9" s="4"/>
      <c r="H9" s="4"/>
      <c r="I9" s="4"/>
    </row>
    <row r="10" spans="1:9">
      <c r="A10" s="6" t="s">
        <v>7</v>
      </c>
      <c r="B10" s="20"/>
      <c r="C10" s="20"/>
      <c r="D10" s="4"/>
      <c r="F10" s="26" t="s">
        <v>16</v>
      </c>
      <c r="G10" s="20"/>
      <c r="H10" s="20"/>
      <c r="I10" s="4"/>
    </row>
    <row r="11" spans="1:9" ht="15.75" customHeight="1">
      <c r="A11" s="4"/>
      <c r="B11" s="14" t="s">
        <v>8</v>
      </c>
      <c r="C11" s="4"/>
      <c r="D11" s="31">
        <v>1000000</v>
      </c>
      <c r="F11" s="4"/>
      <c r="G11" s="32" t="s">
        <v>17</v>
      </c>
      <c r="H11" s="4"/>
      <c r="I11" s="31">
        <v>1000000</v>
      </c>
    </row>
    <row r="12" spans="1:9" ht="15.75" customHeight="1">
      <c r="A12" s="4"/>
      <c r="B12" s="14" t="s">
        <v>11</v>
      </c>
      <c r="C12" s="4"/>
      <c r="D12" s="31">
        <v>525000</v>
      </c>
      <c r="F12" s="4"/>
      <c r="G12" s="32" t="s">
        <v>18</v>
      </c>
      <c r="H12" s="4"/>
      <c r="I12" s="31">
        <v>525000</v>
      </c>
    </row>
    <row r="13" spans="1:9" ht="15.75" customHeight="1">
      <c r="A13" s="4"/>
      <c r="B13" s="14" t="s">
        <v>15</v>
      </c>
      <c r="C13" s="4"/>
      <c r="D13" s="31">
        <v>1440000</v>
      </c>
      <c r="F13" s="4"/>
      <c r="G13" s="32" t="s">
        <v>19</v>
      </c>
      <c r="H13" s="4"/>
      <c r="I13" s="31">
        <v>1440000</v>
      </c>
    </row>
    <row r="14" spans="1:9" ht="15.75" customHeight="1">
      <c r="A14" s="4"/>
      <c r="B14" s="14" t="s">
        <v>20</v>
      </c>
      <c r="C14" s="4"/>
      <c r="D14" s="31">
        <v>63000</v>
      </c>
      <c r="F14" s="4"/>
      <c r="G14" s="32" t="s">
        <v>21</v>
      </c>
      <c r="H14" s="4"/>
      <c r="I14" s="31">
        <v>63000</v>
      </c>
    </row>
    <row r="15" spans="1:9" ht="15.75" customHeight="1">
      <c r="A15" s="4"/>
      <c r="B15" s="14" t="s">
        <v>22</v>
      </c>
      <c r="C15" s="4"/>
      <c r="D15" s="31">
        <v>168000</v>
      </c>
      <c r="F15" s="4"/>
      <c r="G15" s="32" t="s">
        <v>23</v>
      </c>
      <c r="H15" s="4"/>
      <c r="I15" s="31">
        <v>168000</v>
      </c>
    </row>
    <row r="16" spans="1:9" ht="15.75" customHeight="1">
      <c r="A16" s="4"/>
      <c r="B16" s="14" t="s">
        <v>24</v>
      </c>
      <c r="C16" s="4"/>
      <c r="D16" s="13">
        <v>720000</v>
      </c>
      <c r="F16" s="4"/>
      <c r="G16" s="32" t="s">
        <v>25</v>
      </c>
      <c r="H16" s="4"/>
      <c r="I16" s="13">
        <v>720000</v>
      </c>
    </row>
    <row r="17" spans="1:9" ht="15.75" customHeight="1">
      <c r="A17" s="4"/>
      <c r="B17" s="14"/>
      <c r="C17" s="4"/>
      <c r="D17" s="13"/>
      <c r="F17" s="4"/>
      <c r="G17" s="14"/>
      <c r="H17" s="4"/>
      <c r="I17" s="13"/>
    </row>
    <row r="18" spans="1:9" ht="15.75" customHeight="1">
      <c r="A18" s="4"/>
      <c r="B18" s="33" t="s">
        <v>26</v>
      </c>
      <c r="C18" s="9"/>
      <c r="D18" s="11">
        <f>SUM(D11:D16)</f>
        <v>3916000</v>
      </c>
      <c r="F18" s="4"/>
      <c r="G18" s="34" t="s">
        <v>27</v>
      </c>
      <c r="H18" s="9"/>
      <c r="I18" s="11">
        <f>SUM(I11:I16)</f>
        <v>3916000</v>
      </c>
    </row>
    <row r="19" spans="1:9" ht="15.75" customHeight="1">
      <c r="A19" s="4"/>
      <c r="B19" s="4"/>
      <c r="C19" s="4"/>
      <c r="D19" s="15"/>
      <c r="F19" s="4"/>
      <c r="G19" s="4"/>
      <c r="H19" s="4"/>
      <c r="I19" s="15"/>
    </row>
    <row r="20" spans="1:9" ht="15.75" customHeight="1">
      <c r="A20" s="4"/>
      <c r="B20" s="35" t="s">
        <v>28</v>
      </c>
      <c r="C20" s="9"/>
      <c r="D20" s="11">
        <f>D4 - D18</f>
        <v>1984000</v>
      </c>
      <c r="F20" s="4"/>
      <c r="G20" s="36" t="s">
        <v>29</v>
      </c>
      <c r="H20" s="9"/>
      <c r="I20" s="11">
        <f>I4 - I18</f>
        <v>1984000</v>
      </c>
    </row>
    <row r="21" spans="1:9" ht="15.75" customHeight="1">
      <c r="A21" s="4"/>
      <c r="B21" s="35" t="s">
        <v>30</v>
      </c>
      <c r="C21" s="9"/>
      <c r="D21" s="37">
        <f>D20 / D4</f>
        <v>0.33627118644067799</v>
      </c>
      <c r="F21" s="4"/>
      <c r="G21" s="36" t="s">
        <v>31</v>
      </c>
      <c r="H21" s="9"/>
      <c r="I21" s="37">
        <f>I20 / I4</f>
        <v>0.33627118644067799</v>
      </c>
    </row>
  </sheetData>
  <mergeCells count="4">
    <mergeCell ref="A1:A2"/>
    <mergeCell ref="B1:D2"/>
    <mergeCell ref="F1:F2"/>
    <mergeCell ref="G1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6"/>
  <sheetViews>
    <sheetView workbookViewId="0"/>
  </sheetViews>
  <sheetFormatPr defaultColWidth="14.453125" defaultRowHeight="15.75" customHeight="1"/>
  <cols>
    <col min="1" max="1" width="26.26953125" customWidth="1"/>
    <col min="2" max="2" width="29.26953125" customWidth="1"/>
    <col min="5" max="5" width="24.26953125" customWidth="1"/>
    <col min="6" max="6" width="24.7265625" customWidth="1"/>
  </cols>
  <sheetData>
    <row r="1" spans="1:7" ht="15.75" customHeight="1">
      <c r="A1" s="44" t="s">
        <v>33</v>
      </c>
      <c r="B1" s="45"/>
      <c r="E1" s="45" t="s">
        <v>34</v>
      </c>
    </row>
    <row r="2" spans="1:7" ht="15.75" customHeight="1">
      <c r="B2" s="45" t="s">
        <v>35</v>
      </c>
      <c r="C2" s="46">
        <v>5.2499999999999998E-2</v>
      </c>
      <c r="F2" s="45" t="s">
        <v>36</v>
      </c>
      <c r="G2" s="47">
        <v>15000000</v>
      </c>
    </row>
    <row r="3" spans="1:7" ht="15.75" customHeight="1">
      <c r="A3" s="45"/>
      <c r="B3" s="45" t="s">
        <v>37</v>
      </c>
      <c r="C3" s="47">
        <v>12</v>
      </c>
      <c r="F3" s="45" t="s">
        <v>38</v>
      </c>
      <c r="G3" s="45">
        <v>0</v>
      </c>
    </row>
    <row r="4" spans="1:7" ht="15.75" customHeight="1">
      <c r="A4" s="45"/>
      <c r="B4" s="45"/>
      <c r="F4" s="45" t="s">
        <v>39</v>
      </c>
      <c r="G4" s="46">
        <v>5.2499999999999998E-2</v>
      </c>
    </row>
    <row r="5" spans="1:7" ht="15.75" customHeight="1">
      <c r="B5" s="45" t="s">
        <v>40</v>
      </c>
      <c r="C5" s="48">
        <f>(((1+(C2/C3))^C3)-1)*100</f>
        <v>5.3781886727462203</v>
      </c>
      <c r="F5" s="45" t="s">
        <v>41</v>
      </c>
      <c r="G5" s="47">
        <v>10</v>
      </c>
    </row>
    <row r="7" spans="1:7" ht="15.75" customHeight="1">
      <c r="A7" s="45"/>
      <c r="F7" s="49" t="s">
        <v>42</v>
      </c>
      <c r="G7" s="50">
        <f>PMT(G4,G5,G2,G3)</f>
        <v>-1966222.7902989571</v>
      </c>
    </row>
    <row r="9" spans="1:7" ht="15.75" customHeight="1">
      <c r="D9" s="45"/>
    </row>
    <row r="16" spans="1:7" ht="15.75" customHeight="1">
      <c r="C16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Projection</vt:lpstr>
      <vt:lpstr>Multi-Year Projected Income Sta</vt:lpstr>
      <vt:lpstr>Theoretical Current Income Stat</vt:lpstr>
      <vt:lpstr>Loan Payment 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WPI Guest Account</cp:lastModifiedBy>
  <dcterms:modified xsi:type="dcterms:W3CDTF">2019-03-01T17:43:57Z</dcterms:modified>
</cp:coreProperties>
</file>