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95" yWindow="960" windowWidth="14535" windowHeight="8820"/>
  </bookViews>
  <sheets>
    <sheet name="Connection Design" sheetId="1" r:id="rId1"/>
    <sheet name="Beams &amp; Girders Design" sheetId="2" r:id="rId2"/>
    <sheet name="Retaining Wall Design" sheetId="3" r:id="rId3"/>
  </sheets>
  <calcPr calcId="125725"/>
</workbook>
</file>

<file path=xl/calcChain.xml><?xml version="1.0" encoding="utf-8"?>
<calcChain xmlns="http://schemas.openxmlformats.org/spreadsheetml/2006/main">
  <c r="B2" i="3"/>
  <c r="B6"/>
  <c r="B7"/>
  <c r="B8"/>
  <c r="B9" s="1"/>
  <c r="B15" s="1"/>
  <c r="B12"/>
  <c r="B14"/>
  <c r="B17"/>
  <c r="B18"/>
  <c r="B19"/>
  <c r="B23"/>
  <c r="B11" s="1"/>
  <c r="B29"/>
  <c r="B32"/>
  <c r="B10" l="1"/>
  <c r="B16" s="1"/>
  <c r="B20" s="1"/>
  <c r="B21" s="1"/>
  <c r="B22" s="1"/>
  <c r="H7" i="2"/>
  <c r="D2"/>
  <c r="E2" s="1"/>
  <c r="H2"/>
  <c r="D3"/>
  <c r="E3"/>
  <c r="H3"/>
  <c r="D4"/>
  <c r="E4" s="1"/>
  <c r="H4"/>
  <c r="D5"/>
  <c r="E5"/>
  <c r="H5"/>
  <c r="D6"/>
  <c r="E6" s="1"/>
  <c r="H6"/>
  <c r="D7"/>
  <c r="E7"/>
  <c r="D8"/>
  <c r="E8" s="1"/>
  <c r="H8"/>
  <c r="C5" i="1"/>
  <c r="J4"/>
  <c r="J3"/>
  <c r="J2"/>
  <c r="K2" s="1"/>
  <c r="C2"/>
  <c r="L2"/>
  <c r="C3" s="1"/>
  <c r="L4"/>
  <c r="H4"/>
  <c r="I4" s="1"/>
  <c r="H5"/>
  <c r="I5" s="1"/>
  <c r="J5" s="1"/>
  <c r="L3"/>
  <c r="C4" s="1"/>
  <c r="H2"/>
  <c r="I2" s="1"/>
  <c r="H3"/>
  <c r="I3" s="1"/>
  <c r="K5" l="1"/>
  <c r="L5"/>
  <c r="K3"/>
  <c r="K4"/>
</calcChain>
</file>

<file path=xl/sharedStrings.xml><?xml version="1.0" encoding="utf-8"?>
<sst xmlns="http://schemas.openxmlformats.org/spreadsheetml/2006/main" count="81" uniqueCount="76">
  <si>
    <t>K</t>
  </si>
  <si>
    <t>A-req</t>
  </si>
  <si>
    <t xml:space="preserve"> Load (k)</t>
  </si>
  <si>
    <t>L (ft)</t>
  </si>
  <si>
    <r>
      <rPr>
        <sz val="11"/>
        <color theme="1"/>
        <rFont val="Calibri"/>
        <family val="2"/>
      </rPr>
      <t>Φ</t>
    </r>
    <r>
      <rPr>
        <sz val="11"/>
        <color theme="1"/>
        <rFont val="Calibri"/>
        <family val="2"/>
        <scheme val="minor"/>
      </rPr>
      <t>cFrc</t>
    </r>
  </si>
  <si>
    <t>r</t>
  </si>
  <si>
    <t>I</t>
  </si>
  <si>
    <t>KL/r</t>
  </si>
  <si>
    <t>Size</t>
  </si>
  <si>
    <r>
      <rPr>
        <sz val="11"/>
        <color theme="1"/>
        <rFont val="Calibri"/>
        <family val="2"/>
      </rPr>
      <t>Φ</t>
    </r>
    <r>
      <rPr>
        <sz val="11"/>
        <color theme="1"/>
        <rFont val="Calibri"/>
        <family val="2"/>
        <scheme val="minor"/>
      </rPr>
      <t>cPn</t>
    </r>
  </si>
  <si>
    <t>W14x53</t>
  </si>
  <si>
    <t>A (in^2)</t>
  </si>
  <si>
    <t>OK</t>
  </si>
  <si>
    <t>To be ok, the value in column K has to be greater than column B</t>
  </si>
  <si>
    <t>Floor</t>
  </si>
  <si>
    <t>5th</t>
  </si>
  <si>
    <t>4th</t>
  </si>
  <si>
    <t>3rd</t>
  </si>
  <si>
    <t>W14x109</t>
  </si>
  <si>
    <t>W14x193</t>
  </si>
  <si>
    <t>W14x176</t>
  </si>
  <si>
    <t>1st &amp; 2nd</t>
  </si>
  <si>
    <t>W24x250</t>
  </si>
  <si>
    <t>A Girder Pool</t>
  </si>
  <si>
    <t>A-Girder Roof</t>
  </si>
  <si>
    <t>W14x48</t>
  </si>
  <si>
    <t>B-Beams Roof</t>
  </si>
  <si>
    <t>W21x122</t>
  </si>
  <si>
    <t>B-Girders Roof</t>
  </si>
  <si>
    <t>W18x192</t>
  </si>
  <si>
    <t>B-Girders (1-4)</t>
  </si>
  <si>
    <t>W14x61</t>
  </si>
  <si>
    <t>B-Beams (1-4)</t>
  </si>
  <si>
    <t>W18x97</t>
  </si>
  <si>
    <t>A-Girder Track</t>
  </si>
  <si>
    <t>Reaction</t>
  </si>
  <si>
    <t>I (in^4)</t>
  </si>
  <si>
    <t>Use</t>
  </si>
  <si>
    <r>
      <rPr>
        <sz val="12"/>
        <color theme="1"/>
        <rFont val="Cambria"/>
        <family val="1"/>
        <scheme val="major"/>
      </rPr>
      <t>I</t>
    </r>
    <r>
      <rPr>
        <vertAlign val="subscript"/>
        <sz val="12"/>
        <color theme="1"/>
        <rFont val="Calibri"/>
        <family val="2"/>
        <scheme val="minor"/>
      </rPr>
      <t>min</t>
    </r>
  </si>
  <si>
    <t>Max Deflection</t>
  </si>
  <si>
    <t>L (in)</t>
  </si>
  <si>
    <t>Load (k/in)</t>
  </si>
  <si>
    <t>Location</t>
  </si>
  <si>
    <t>Wall Height</t>
  </si>
  <si>
    <t>Total Height Left</t>
  </si>
  <si>
    <t>Soil Hieght Left</t>
  </si>
  <si>
    <t>Concrete</t>
  </si>
  <si>
    <t>Total Height</t>
  </si>
  <si>
    <t>Base Right Side</t>
  </si>
  <si>
    <t>Base Height</t>
  </si>
  <si>
    <t>Base Length</t>
  </si>
  <si>
    <t>Stem Bottom</t>
  </si>
  <si>
    <t>Stem Top</t>
  </si>
  <si>
    <t>45 Degrees</t>
  </si>
  <si>
    <t>&gt;</t>
  </si>
  <si>
    <t>F</t>
  </si>
  <si>
    <t>Vf/b</t>
  </si>
  <si>
    <t>Sum</t>
  </si>
  <si>
    <t>Soil</t>
  </si>
  <si>
    <t>Footing</t>
  </si>
  <si>
    <t>Stem</t>
  </si>
  <si>
    <t>Va/b</t>
  </si>
  <si>
    <t>Pa/b</t>
  </si>
  <si>
    <t>H</t>
  </si>
  <si>
    <r>
      <t>μ</t>
    </r>
    <r>
      <rPr>
        <sz val="10"/>
        <color theme="1"/>
        <rFont val="Calibri"/>
        <family val="2"/>
        <scheme val="minor"/>
      </rPr>
      <t>a</t>
    </r>
  </si>
  <si>
    <t>λa</t>
  </si>
  <si>
    <t>Gv</t>
  </si>
  <si>
    <t>Gh</t>
  </si>
  <si>
    <t>ka</t>
  </si>
  <si>
    <t>Øw</t>
  </si>
  <si>
    <t>Ø'</t>
  </si>
  <si>
    <t>α</t>
  </si>
  <si>
    <t>μ</t>
  </si>
  <si>
    <t>Ɣ</t>
  </si>
  <si>
    <t>θ</t>
  </si>
  <si>
    <t>Variables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</si>
</sst>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vertAlign val="subscript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3" fillId="0" borderId="0" xfId="2" applyAlignment="1">
      <alignment horizontal="center"/>
    </xf>
    <xf numFmtId="0" fontId="0" fillId="0" borderId="0" xfId="0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0" xfId="0" applyBorder="1" applyAlignment="1">
      <alignment wrapText="1"/>
    </xf>
    <xf numFmtId="0" fontId="6" fillId="0" borderId="10" xfId="0" applyFont="1" applyBorder="1" applyAlignment="1">
      <alignment wrapText="1"/>
    </xf>
    <xf numFmtId="0" fontId="0" fillId="0" borderId="14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ont="1"/>
    <xf numFmtId="0" fontId="10" fillId="0" borderId="0" xfId="0" applyFont="1"/>
  </cellXfs>
  <cellStyles count="3">
    <cellStyle name="Explanatory Text" xfId="2" builtinId="53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zoomScale="130" zoomScaleNormal="130" workbookViewId="0">
      <selection activeCell="H11" sqref="H11"/>
    </sheetView>
  </sheetViews>
  <sheetFormatPr defaultRowHeight="15"/>
  <cols>
    <col min="4" max="4" width="4.28515625" customWidth="1"/>
    <col min="5" max="5" width="5.7109375" customWidth="1"/>
    <col min="6" max="6" width="5.42578125" customWidth="1"/>
    <col min="11" max="11" width="11.85546875" customWidth="1"/>
    <col min="12" max="12" width="10.42578125" customWidth="1"/>
  </cols>
  <sheetData>
    <row r="1" spans="1:22" ht="15.75" thickBot="1">
      <c r="A1" s="10" t="s">
        <v>14</v>
      </c>
      <c r="B1" s="11" t="s">
        <v>8</v>
      </c>
      <c r="C1" s="11" t="s">
        <v>2</v>
      </c>
      <c r="D1" s="11" t="s">
        <v>0</v>
      </c>
      <c r="E1" s="11" t="s">
        <v>3</v>
      </c>
      <c r="F1" s="11" t="s">
        <v>6</v>
      </c>
      <c r="G1" s="11" t="s">
        <v>11</v>
      </c>
      <c r="H1" s="11" t="s">
        <v>5</v>
      </c>
      <c r="I1" s="11" t="s">
        <v>7</v>
      </c>
      <c r="J1" s="11" t="s">
        <v>4</v>
      </c>
      <c r="K1" s="11" t="s">
        <v>1</v>
      </c>
      <c r="L1" s="12" t="s">
        <v>9</v>
      </c>
    </row>
    <row r="2" spans="1:22">
      <c r="A2" s="8" t="s">
        <v>15</v>
      </c>
      <c r="B2" s="2" t="s">
        <v>10</v>
      </c>
      <c r="C2" s="14">
        <f>252.27*2+98.82+18*1.2*0.053</f>
        <v>604.50480000000005</v>
      </c>
      <c r="D2" s="14">
        <v>1</v>
      </c>
      <c r="E2" s="14">
        <v>18</v>
      </c>
      <c r="F2" s="14">
        <v>541</v>
      </c>
      <c r="G2" s="14">
        <v>15.6</v>
      </c>
      <c r="H2" s="14">
        <f t="shared" ref="H2:H5" si="0">SQRT(F2/G2)</f>
        <v>5.8889292048289379</v>
      </c>
      <c r="I2" s="14">
        <f t="shared" ref="I2:I5" si="1">D2*E2*12/H2</f>
        <v>36.678994174845812</v>
      </c>
      <c r="J2" s="14">
        <f>40.7*I2/37</f>
        <v>40.346893592330396</v>
      </c>
      <c r="K2" s="14">
        <f t="shared" ref="K2:K5" si="2">C2/J2</f>
        <v>14.982685063885842</v>
      </c>
      <c r="L2" s="3">
        <f>J2*G2</f>
        <v>629.41154004035411</v>
      </c>
      <c r="N2" s="1" t="s">
        <v>12</v>
      </c>
    </row>
    <row r="3" spans="1:22">
      <c r="A3" s="8" t="s">
        <v>16</v>
      </c>
      <c r="B3" s="4" t="s">
        <v>18</v>
      </c>
      <c r="C3" s="13">
        <f>128.9394+123.84*2+L2+1.2*0.109*16</f>
        <v>1008.1237400403542</v>
      </c>
      <c r="D3" s="13">
        <v>1</v>
      </c>
      <c r="E3" s="13">
        <v>16</v>
      </c>
      <c r="F3" s="13">
        <v>1240</v>
      </c>
      <c r="G3" s="13">
        <v>32</v>
      </c>
      <c r="H3" s="13">
        <f t="shared" si="0"/>
        <v>6.2249497989943663</v>
      </c>
      <c r="I3" s="13">
        <f t="shared" si="1"/>
        <v>30.843622229855956</v>
      </c>
      <c r="J3" s="13">
        <f>41.9*I3/31</f>
        <v>41.688637788095626</v>
      </c>
      <c r="K3" s="13">
        <f t="shared" si="2"/>
        <v>24.182218310050619</v>
      </c>
      <c r="L3" s="5">
        <f t="shared" ref="L3:L5" si="3">J3*G3</f>
        <v>1334.03640921906</v>
      </c>
      <c r="N3" s="1" t="s">
        <v>12</v>
      </c>
      <c r="P3" s="16" t="s">
        <v>13</v>
      </c>
      <c r="Q3" s="16"/>
      <c r="R3" s="16"/>
      <c r="S3" s="16"/>
      <c r="T3" s="16"/>
      <c r="U3" s="16"/>
      <c r="V3" s="16"/>
    </row>
    <row r="4" spans="1:22">
      <c r="A4" s="8" t="s">
        <v>17</v>
      </c>
      <c r="B4" s="4" t="s">
        <v>20</v>
      </c>
      <c r="C4" s="13">
        <f>128.9394+2*272.295+L3+13*1.2*0.176</f>
        <v>2010.3114092190601</v>
      </c>
      <c r="D4" s="13">
        <v>1</v>
      </c>
      <c r="E4" s="13">
        <v>13</v>
      </c>
      <c r="F4" s="13">
        <v>1900</v>
      </c>
      <c r="G4" s="13">
        <v>46.7</v>
      </c>
      <c r="H4" s="13">
        <f t="shared" si="0"/>
        <v>6.378497067444683</v>
      </c>
      <c r="I4" s="13">
        <f t="shared" si="1"/>
        <v>24.457172018814745</v>
      </c>
      <c r="J4" s="13">
        <f>43.1*I4/24</f>
        <v>43.921004750454813</v>
      </c>
      <c r="K4" s="13">
        <f t="shared" si="2"/>
        <v>45.77107059915889</v>
      </c>
      <c r="L4" s="5">
        <f t="shared" si="3"/>
        <v>2051.1109218462398</v>
      </c>
      <c r="N4" s="1" t="s">
        <v>12</v>
      </c>
    </row>
    <row r="5" spans="1:22" ht="15.75" thickBot="1">
      <c r="A5" s="9" t="s">
        <v>21</v>
      </c>
      <c r="B5" s="6" t="s">
        <v>19</v>
      </c>
      <c r="C5" s="15">
        <f>L4+128.9394+2*20.988+1.2*23*0.193</f>
        <v>2227.3531218462399</v>
      </c>
      <c r="D5" s="15">
        <v>0.7</v>
      </c>
      <c r="E5" s="15">
        <v>23</v>
      </c>
      <c r="F5" s="15">
        <v>2400</v>
      </c>
      <c r="G5" s="15">
        <v>56.8</v>
      </c>
      <c r="H5" s="15">
        <f t="shared" si="0"/>
        <v>6.5002708502615922</v>
      </c>
      <c r="I5" s="15">
        <f t="shared" si="1"/>
        <v>29.721838435736103</v>
      </c>
      <c r="J5" s="15">
        <f>42.3*I5/29</f>
        <v>43.352888476953005</v>
      </c>
      <c r="K5" s="15">
        <f t="shared" si="2"/>
        <v>51.377271505918955</v>
      </c>
      <c r="L5" s="7">
        <f t="shared" si="3"/>
        <v>2462.4440654909304</v>
      </c>
      <c r="N5" s="1" t="s">
        <v>12</v>
      </c>
    </row>
    <row r="6" spans="1:22">
      <c r="A6" s="13"/>
    </row>
    <row r="28" spans="5:10">
      <c r="E28" s="13"/>
      <c r="F28" s="13"/>
      <c r="G28" s="13"/>
      <c r="H28" s="13"/>
      <c r="I28" s="13"/>
      <c r="J28" s="13"/>
    </row>
    <row r="29" spans="5:10">
      <c r="E29" s="13"/>
      <c r="F29" s="13"/>
      <c r="G29" s="13"/>
      <c r="H29" s="13"/>
      <c r="I29" s="13"/>
      <c r="J29" s="13"/>
    </row>
    <row r="30" spans="5:10">
      <c r="E30" s="13"/>
      <c r="F30" s="13"/>
      <c r="G30" s="13"/>
      <c r="H30" s="13"/>
      <c r="I30" s="13"/>
      <c r="J30" s="13"/>
    </row>
    <row r="31" spans="5:10">
      <c r="E31" s="13"/>
      <c r="F31" s="13"/>
      <c r="G31" s="13"/>
      <c r="H31" s="13"/>
      <c r="I31" s="13"/>
      <c r="J31" s="13"/>
    </row>
    <row r="32" spans="5:10">
      <c r="E32" s="13"/>
      <c r="F32" s="13"/>
      <c r="G32" s="13"/>
      <c r="H32" s="13"/>
      <c r="I32" s="13"/>
      <c r="J32" s="13"/>
    </row>
    <row r="33" spans="5:10">
      <c r="E33" s="13"/>
      <c r="F33" s="13"/>
      <c r="G33" s="13"/>
      <c r="H33" s="13"/>
      <c r="I33" s="13"/>
      <c r="J33" s="13"/>
    </row>
    <row r="34" spans="5:10">
      <c r="E34" s="13"/>
      <c r="F34" s="13"/>
      <c r="G34" s="13"/>
      <c r="H34" s="13"/>
      <c r="I34" s="13"/>
      <c r="J34" s="13"/>
    </row>
    <row r="35" spans="5:10">
      <c r="E35" s="13"/>
      <c r="F35" s="13"/>
      <c r="G35" s="13"/>
      <c r="H35" s="13"/>
      <c r="I35" s="13"/>
      <c r="J35" s="13"/>
    </row>
    <row r="36" spans="5:10">
      <c r="E36" s="13"/>
      <c r="F36" s="13"/>
      <c r="G36" s="13"/>
      <c r="H36" s="13"/>
      <c r="I36" s="13"/>
      <c r="J36" s="13"/>
    </row>
    <row r="37" spans="5:10">
      <c r="E37" s="13"/>
      <c r="F37" s="13"/>
      <c r="G37" s="13"/>
      <c r="H37" s="13"/>
      <c r="I37" s="13"/>
      <c r="J37" s="13"/>
    </row>
  </sheetData>
  <mergeCells count="1">
    <mergeCell ref="P3:V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H8" sqref="H8"/>
    </sheetView>
  </sheetViews>
  <sheetFormatPr defaultRowHeight="15"/>
  <sheetData>
    <row r="1" spans="1:8" ht="47.25" thickBot="1">
      <c r="A1" s="21" t="s">
        <v>42</v>
      </c>
      <c r="B1" s="19" t="s">
        <v>41</v>
      </c>
      <c r="C1" s="19" t="s">
        <v>40</v>
      </c>
      <c r="D1" s="19" t="s">
        <v>39</v>
      </c>
      <c r="E1" s="20" t="s">
        <v>38</v>
      </c>
      <c r="F1" s="19" t="s">
        <v>37</v>
      </c>
      <c r="G1" s="18" t="s">
        <v>36</v>
      </c>
      <c r="H1" s="17" t="s">
        <v>35</v>
      </c>
    </row>
    <row r="2" spans="1:8">
      <c r="A2" t="s">
        <v>34</v>
      </c>
      <c r="B2">
        <v>0.34300000000000003</v>
      </c>
      <c r="C2">
        <v>360</v>
      </c>
      <c r="D2">
        <f>C2/240</f>
        <v>1.5</v>
      </c>
      <c r="E2">
        <f>(5/384)*(B2*C2^4)/(29000*D2)</f>
        <v>1724.4620689655173</v>
      </c>
      <c r="F2" t="s">
        <v>33</v>
      </c>
      <c r="G2">
        <v>1750</v>
      </c>
      <c r="H2">
        <f>B2*360</f>
        <v>123.48</v>
      </c>
    </row>
    <row r="3" spans="1:8">
      <c r="A3" t="s">
        <v>32</v>
      </c>
      <c r="B3">
        <v>0.1166</v>
      </c>
      <c r="C3">
        <v>360</v>
      </c>
      <c r="D3">
        <f>C3/240</f>
        <v>1.5</v>
      </c>
      <c r="E3">
        <f>(5/384)*(B3*C3^4)/(29000*D3)</f>
        <v>586.21655172413796</v>
      </c>
      <c r="F3" t="s">
        <v>31</v>
      </c>
      <c r="G3">
        <v>640</v>
      </c>
      <c r="H3">
        <f>0.5*B3*360</f>
        <v>20.988</v>
      </c>
    </row>
    <row r="4" spans="1:8">
      <c r="A4" t="s">
        <v>30</v>
      </c>
      <c r="B4">
        <v>0.71633000000000002</v>
      </c>
      <c r="C4">
        <v>360</v>
      </c>
      <c r="D4">
        <f>C4/240</f>
        <v>1.5</v>
      </c>
      <c r="E4">
        <f>(5/384)*(B4*C4^4)/(29000*D4)</f>
        <v>3601.4108275862077</v>
      </c>
      <c r="F4" t="s">
        <v>29</v>
      </c>
      <c r="G4">
        <v>3870</v>
      </c>
      <c r="H4">
        <f>0.5*B4*360</f>
        <v>128.93940000000001</v>
      </c>
    </row>
    <row r="5" spans="1:8">
      <c r="A5" t="s">
        <v>28</v>
      </c>
      <c r="B5">
        <v>0.54900000000000004</v>
      </c>
      <c r="C5">
        <v>360</v>
      </c>
      <c r="D5">
        <f>C5/240</f>
        <v>1.5</v>
      </c>
      <c r="E5">
        <f>(5/384)*(B5*C5^4)/(29000*D5)</f>
        <v>2760.1448275862067</v>
      </c>
      <c r="F5" t="s">
        <v>27</v>
      </c>
      <c r="G5">
        <v>2960</v>
      </c>
      <c r="H5">
        <f>0.5*B5*360</f>
        <v>98.820000000000007</v>
      </c>
    </row>
    <row r="6" spans="1:8">
      <c r="A6" t="s">
        <v>26</v>
      </c>
      <c r="B6">
        <v>9.0999999999999998E-2</v>
      </c>
      <c r="C6">
        <v>360</v>
      </c>
      <c r="D6">
        <f>C6/240</f>
        <v>1.5</v>
      </c>
      <c r="E6">
        <f>(5/384)*(B6*C6^4)/(29000*D6)</f>
        <v>457.51034482758621</v>
      </c>
      <c r="F6" t="s">
        <v>25</v>
      </c>
      <c r="G6">
        <v>484</v>
      </c>
      <c r="H6">
        <f>0.5*B6*360</f>
        <v>16.38</v>
      </c>
    </row>
    <row r="7" spans="1:8">
      <c r="A7" t="s">
        <v>24</v>
      </c>
      <c r="B7">
        <v>1.4015</v>
      </c>
      <c r="C7">
        <v>360</v>
      </c>
      <c r="D7">
        <f>C7/240</f>
        <v>1.5</v>
      </c>
      <c r="E7">
        <f>(5/384)*(B7*C7^4)/(29000*D7)</f>
        <v>7046.1620689655174</v>
      </c>
      <c r="F7" t="s">
        <v>22</v>
      </c>
      <c r="G7">
        <v>8490</v>
      </c>
      <c r="H7">
        <f>0.5*B7*360</f>
        <v>252.26999999999998</v>
      </c>
    </row>
    <row r="8" spans="1:8">
      <c r="A8" t="s">
        <v>23</v>
      </c>
      <c r="B8">
        <v>1.51275</v>
      </c>
      <c r="C8">
        <v>360</v>
      </c>
      <c r="D8">
        <f>C8/240</f>
        <v>1.5</v>
      </c>
      <c r="E8">
        <f>(5/384)*(B8*C8^4)/(29000*D8)</f>
        <v>7605.4810344827583</v>
      </c>
      <c r="F8" t="s">
        <v>22</v>
      </c>
      <c r="G8">
        <v>8490</v>
      </c>
      <c r="H8">
        <f>0.5*B8*360</f>
        <v>272.29500000000002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9" sqref="B9"/>
    </sheetView>
  </sheetViews>
  <sheetFormatPr defaultRowHeight="15"/>
  <sheetData>
    <row r="1" spans="1:2">
      <c r="A1" s="25" t="s">
        <v>75</v>
      </c>
    </row>
    <row r="2" spans="1:2">
      <c r="A2" t="s">
        <v>74</v>
      </c>
      <c r="B2">
        <f>8*0.0174532925</f>
        <v>0.13962633999999999</v>
      </c>
    </row>
    <row r="3" spans="1:2">
      <c r="A3" s="25" t="s">
        <v>73</v>
      </c>
      <c r="B3">
        <v>100</v>
      </c>
    </row>
    <row r="4" spans="1:2">
      <c r="A4" t="s">
        <v>72</v>
      </c>
      <c r="B4">
        <v>0.5</v>
      </c>
    </row>
    <row r="5" spans="1:2">
      <c r="A5" t="s">
        <v>71</v>
      </c>
      <c r="B5">
        <v>0</v>
      </c>
    </row>
    <row r="6" spans="1:2">
      <c r="A6" t="s">
        <v>70</v>
      </c>
      <c r="B6">
        <f>30*0.0174532925</f>
        <v>0.52359877499999996</v>
      </c>
    </row>
    <row r="7" spans="1:2">
      <c r="A7" t="s">
        <v>69</v>
      </c>
      <c r="B7">
        <f>20.1*0.0174532925</f>
        <v>0.35081117924999999</v>
      </c>
    </row>
    <row r="8" spans="1:2">
      <c r="A8" t="s">
        <v>68</v>
      </c>
      <c r="B8">
        <f>(COS(B6^2))/(COS(0)*COS(B7)*(1+(SQRT((SIN(B6+B7)*SIN(B6-B2))/(COS(B7)*COS(0-B2))))))</f>
        <v>0.65883674130731207</v>
      </c>
    </row>
    <row r="9" spans="1:2">
      <c r="A9" t="s">
        <v>67</v>
      </c>
      <c r="B9">
        <f>B3*B8*COS(B7)</f>
        <v>61.870979692126667</v>
      </c>
    </row>
    <row r="10" spans="1:2">
      <c r="A10" t="s">
        <v>66</v>
      </c>
      <c r="B10">
        <f>B3*B8*SIN(B7)</f>
        <v>22.641563305143727</v>
      </c>
    </row>
    <row r="11" spans="1:2">
      <c r="A11" s="25" t="s">
        <v>65</v>
      </c>
      <c r="B11">
        <f>(B3*(TAN((B23+(B6/2))^2)-(TAN((B23-(B6/2))^2))))/B13</f>
        <v>111.1477279996936</v>
      </c>
    </row>
    <row r="12" spans="1:2">
      <c r="A12" t="s">
        <v>64</v>
      </c>
      <c r="B12">
        <f>B4/B13</f>
        <v>0.33333333333333331</v>
      </c>
    </row>
    <row r="13" spans="1:2">
      <c r="A13" t="s">
        <v>55</v>
      </c>
      <c r="B13">
        <v>1.5</v>
      </c>
    </row>
    <row r="14" spans="1:2">
      <c r="A14" s="24" t="s">
        <v>63</v>
      </c>
      <c r="B14">
        <f>B27+B31+B33+(B28/7.115369)</f>
        <v>19.537842310075558</v>
      </c>
    </row>
    <row r="15" spans="1:2">
      <c r="A15" s="24" t="s">
        <v>62</v>
      </c>
      <c r="B15">
        <f>(B9*(B14^2))/2</f>
        <v>11808.920460402487</v>
      </c>
    </row>
    <row r="16" spans="1:2">
      <c r="A16" t="s">
        <v>61</v>
      </c>
      <c r="B16">
        <f>(B10*(B14^2))/2</f>
        <v>4321.4512118616758</v>
      </c>
    </row>
    <row r="17" spans="1:4">
      <c r="A17" s="24" t="s">
        <v>60</v>
      </c>
      <c r="B17">
        <f>((B24+B25)/2)*B29*B30</f>
        <v>7770</v>
      </c>
    </row>
    <row r="18" spans="1:4">
      <c r="A18" s="24" t="s">
        <v>59</v>
      </c>
      <c r="B18">
        <f>B27*B26*B30</f>
        <v>11248</v>
      </c>
    </row>
    <row r="19" spans="1:4">
      <c r="A19" s="24" t="s">
        <v>58</v>
      </c>
      <c r="B19">
        <f>B28*(B29+(0.5*B28*(1/7.1154)))*B3</f>
        <v>26852.429237990833</v>
      </c>
    </row>
    <row r="20" spans="1:4">
      <c r="A20" t="s">
        <v>57</v>
      </c>
      <c r="B20">
        <f>B16+B17+B18+B19</f>
        <v>50191.880449852513</v>
      </c>
    </row>
    <row r="21" spans="1:4">
      <c r="A21" t="s">
        <v>56</v>
      </c>
      <c r="B21">
        <f>(B20*B12)+(0.5*B11*(B32^2))</f>
        <v>17855.997562614401</v>
      </c>
    </row>
    <row r="22" spans="1:4">
      <c r="A22" s="23" t="s">
        <v>55</v>
      </c>
      <c r="B22" s="23">
        <f>B21/B15</f>
        <v>1.5120770456951498</v>
      </c>
      <c r="C22" t="s">
        <v>54</v>
      </c>
      <c r="D22" s="22">
        <v>1.5</v>
      </c>
    </row>
    <row r="23" spans="1:4">
      <c r="A23" t="s">
        <v>53</v>
      </c>
      <c r="B23">
        <f>45*0.0174532925</f>
        <v>0.78539816249999994</v>
      </c>
    </row>
    <row r="24" spans="1:4">
      <c r="A24" t="s">
        <v>52</v>
      </c>
      <c r="B24">
        <v>2.75</v>
      </c>
    </row>
    <row r="25" spans="1:4">
      <c r="A25" t="s">
        <v>51</v>
      </c>
      <c r="B25">
        <v>3.25</v>
      </c>
    </row>
    <row r="26" spans="1:4">
      <c r="A26" t="s">
        <v>50</v>
      </c>
      <c r="B26">
        <v>19</v>
      </c>
    </row>
    <row r="27" spans="1:4">
      <c r="A27" t="s">
        <v>49</v>
      </c>
      <c r="B27">
        <v>4</v>
      </c>
    </row>
    <row r="28" spans="1:4">
      <c r="A28" t="s">
        <v>48</v>
      </c>
      <c r="B28">
        <v>14.5</v>
      </c>
    </row>
    <row r="29" spans="1:4">
      <c r="A29" t="s">
        <v>47</v>
      </c>
      <c r="B29">
        <f>B33+B27+B31</f>
        <v>17.5</v>
      </c>
    </row>
    <row r="30" spans="1:4">
      <c r="A30" t="s">
        <v>46</v>
      </c>
      <c r="B30">
        <v>148</v>
      </c>
    </row>
    <row r="31" spans="1:4">
      <c r="A31" t="s">
        <v>45</v>
      </c>
      <c r="B31">
        <v>0.5</v>
      </c>
    </row>
    <row r="32" spans="1:4">
      <c r="A32" t="s">
        <v>44</v>
      </c>
      <c r="B32">
        <f>B27+B31</f>
        <v>4.5</v>
      </c>
    </row>
    <row r="33" spans="1:2">
      <c r="A33" t="s">
        <v>43</v>
      </c>
      <c r="B33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Connection Design</vt:lpstr>
      <vt:lpstr>Beams &amp; Girders Design</vt:lpstr>
      <vt:lpstr>Retaining Wall Design</vt:lpstr>
    </vt:vector>
  </TitlesOfParts>
  <Company>Worcester Polytechnic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</dc:creator>
  <cp:lastModifiedBy>Chrissy</cp:lastModifiedBy>
  <dcterms:created xsi:type="dcterms:W3CDTF">2010-01-24T23:33:55Z</dcterms:created>
  <dcterms:modified xsi:type="dcterms:W3CDTF">2010-04-29T05:46:03Z</dcterms:modified>
</cp:coreProperties>
</file>