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Visualization" sheetId="2" r:id="rId5"/>
    <sheet state="visible" name="Counts" sheetId="3" r:id="rId6"/>
    <sheet state="visible" name="Morning" sheetId="4" r:id="rId7"/>
    <sheet state="visible" name="Midday" sheetId="5" r:id="rId8"/>
    <sheet state="visible" name="Evening" sheetId="6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5">
      <text>
        <t xml:space="preserve">3/29 -- Time Change -- 6 hour difference becomes 7 hour difference
	-Matt Rando</t>
      </text>
    </comment>
  </commentList>
</comments>
</file>

<file path=xl/sharedStrings.xml><?xml version="1.0" encoding="utf-8"?>
<sst xmlns="http://schemas.openxmlformats.org/spreadsheetml/2006/main" count="1178" uniqueCount="194">
  <si>
    <t>Please fill in the following fields:</t>
  </si>
  <si>
    <t>sub 45</t>
  </si>
  <si>
    <t>Morning</t>
  </si>
  <si>
    <t>Day of Week</t>
  </si>
  <si>
    <t>6am-11am</t>
  </si>
  <si>
    <t>Mobile</t>
  </si>
  <si>
    <t>https://parcnaturalvacaresti.ro/2020-02-12-green-city-lab-livestream</t>
  </si>
  <si>
    <t>No. of Observations</t>
  </si>
  <si>
    <t>Light Condition</t>
  </si>
  <si>
    <t>Count</t>
  </si>
  <si>
    <t>Monday</t>
  </si>
  <si>
    <t>For Time, please watch for intervals of 30 minutes</t>
  </si>
  <si>
    <t>45-60</t>
  </si>
  <si>
    <t>Midday</t>
  </si>
  <si>
    <t>11am-4pm</t>
  </si>
  <si>
    <t>Static</t>
  </si>
  <si>
    <t>rtsp://86.123.185.7:5541/mobotix.h264</t>
  </si>
  <si>
    <t>Light</t>
  </si>
  <si>
    <t>Each 30 min interval should have its own row</t>
  </si>
  <si>
    <t>Above 60</t>
  </si>
  <si>
    <t>Tuesday</t>
  </si>
  <si>
    <t>Evening</t>
  </si>
  <si>
    <t>Dark</t>
  </si>
  <si>
    <t>4pm-7pm</t>
  </si>
  <si>
    <t>30 min intervals</t>
  </si>
  <si>
    <t>Wednesday</t>
  </si>
  <si>
    <t>Team Member</t>
  </si>
  <si>
    <t>Thursday</t>
  </si>
  <si>
    <t>Date</t>
  </si>
  <si>
    <t>Day of the Week</t>
  </si>
  <si>
    <t>Time (EET)</t>
  </si>
  <si>
    <t>Time (EDT)</t>
  </si>
  <si>
    <t>Weather</t>
  </si>
  <si>
    <t>Temp [F]</t>
  </si>
  <si>
    <t>Friday</t>
  </si>
  <si>
    <t>Light/Dark</t>
  </si>
  <si>
    <t>Saturday</t>
  </si>
  <si>
    <t>Visitors Observed</t>
  </si>
  <si>
    <t>Timeslot Total</t>
  </si>
  <si>
    <t>Sunday</t>
  </si>
  <si>
    <t>Notes</t>
  </si>
  <si>
    <t>Weekdays</t>
  </si>
  <si>
    <t>Weekend</t>
  </si>
  <si>
    <t>Total:</t>
  </si>
  <si>
    <t>Perimeter</t>
  </si>
  <si>
    <t>Entering Park</t>
  </si>
  <si>
    <t>Leaving Park</t>
  </si>
  <si>
    <t>Sarah</t>
  </si>
  <si>
    <t>Total Number of people counted</t>
  </si>
  <si>
    <t>Clear</t>
  </si>
  <si>
    <t xml:space="preserve">Majority of in-park visitors observed were leaving. Lots of bikers on perimeter. </t>
  </si>
  <si>
    <t>E.C.</t>
  </si>
  <si>
    <t>The park was totally dead. Saw 2 birds. Thought I saw people but they were just trees.</t>
  </si>
  <si>
    <t>Sunny</t>
  </si>
  <si>
    <t>bikers entering the park as well, lots of families (could see children)</t>
  </si>
  <si>
    <t>Matt</t>
  </si>
  <si>
    <t>Decent amount of people on perimeter chose not to walk around park. Bikes, families like ^</t>
  </si>
  <si>
    <t>Lots of people left the park to use the perimeter path, a few did the reverse. Lots of bikes.</t>
  </si>
  <si>
    <t>Phuong</t>
  </si>
  <si>
    <t>Lots of bikers going in and out of the park and on the perimeter. Lots of people walking their pets too.</t>
  </si>
  <si>
    <t>Arnold</t>
  </si>
  <si>
    <t>Large amount of light pollution from tennis court and city streets, the perimeter population was mostly bikers, only a few hits in the last 15 min. looks like most people might leave as it is getting dark, or bring flashlights</t>
  </si>
  <si>
    <t>3 birds, 1 emergency vehicle</t>
  </si>
  <si>
    <t>Military Ordinanace in Effect</t>
  </si>
  <si>
    <t>Windy</t>
  </si>
  <si>
    <t>Most people were leaving the park, it was really windy out the trees were shaking</t>
  </si>
  <si>
    <t>Cloudy/Rain</t>
  </si>
  <si>
    <t>Pretty sure it was just one runner who came by twice lol</t>
  </si>
  <si>
    <t xml:space="preserve">Weather got really awful... literally sideways wintery mix </t>
  </si>
  <si>
    <t>Wintery Mix</t>
  </si>
  <si>
    <t>"</t>
  </si>
  <si>
    <t>I thought there were birds but it was just wind :/ A dude walking his dog in the park and that same dude runs on the perimeter</t>
  </si>
  <si>
    <t>A person with a dog was there, it was actively snowing at one point so the low turn out is understandable</t>
  </si>
  <si>
    <t>There is snow on the ground, it doesn't cover the grass but it should be accounted for</t>
  </si>
  <si>
    <t>LIght</t>
  </si>
  <si>
    <t>really windy</t>
  </si>
  <si>
    <t>Lots of cars, few people, windy</t>
  </si>
  <si>
    <t>Cloudy</t>
  </si>
  <si>
    <t>Windy. the forcast is snow, also rather cold out,I took a look briefly at another camera near city center and saw some 20 people, presumeably walking to work.</t>
  </si>
  <si>
    <t>2 people randomly sprinting up the stairs and then walking back into the park a bunch of times</t>
  </si>
  <si>
    <t>Physically saw someone look at the map/signs near this entracne to the park when setting up, many joggers on the perimeter, a few couples went for a perimeter walk, only saw one set using the interior of the park</t>
  </si>
  <si>
    <t>Data Visualization Ideas</t>
  </si>
  <si>
    <t>Pretty windy</t>
  </si>
  <si>
    <t>Temperature</t>
  </si>
  <si>
    <t>Temp Graphing Ideas</t>
  </si>
  <si>
    <t>Before/After Military Ordinance</t>
  </si>
  <si>
    <t>Ordinance Graphing Ideas</t>
  </si>
  <si>
    <t>Below 45</t>
  </si>
  <si>
    <t>2x 3 bar plot - one bar for each time of day, one plot for before and one for after</t>
  </si>
  <si>
    <t>Trendline plot - one line for before and one for after, no ToD information</t>
  </si>
  <si>
    <t>Over 60</t>
  </si>
  <si>
    <t>Average turnout within a 30-minute interval data based on temperature</t>
  </si>
  <si>
    <t>Temperature range</t>
  </si>
  <si>
    <t>Before Millitary Ordinance</t>
  </si>
  <si>
    <t>After Millitary Ordinance</t>
  </si>
  <si>
    <t>Sub 45</t>
  </si>
  <si>
    <t>People playing tennis on the tennis court too!</t>
  </si>
  <si>
    <t>Day</t>
  </si>
  <si>
    <t>Before Ordinance</t>
  </si>
  <si>
    <t>After Ordinance</t>
  </si>
  <si>
    <t>6:00 am (40-50 F)</t>
  </si>
  <si>
    <t>Initially very overcast but the clouds cleared 15 minutes in</t>
  </si>
  <si>
    <t>1:00 pm (65-70 F)</t>
  </si>
  <si>
    <t>3:00 pm (~70 F)</t>
  </si>
  <si>
    <t>5:00 pm (65-70 F)</t>
  </si>
  <si>
    <t>Time of Day</t>
  </si>
  <si>
    <t>Below 45 F</t>
  </si>
  <si>
    <t>45-60F</t>
  </si>
  <si>
    <t>Above 60 F</t>
  </si>
  <si>
    <t>Time Period</t>
  </si>
  <si>
    <t>45-60 F</t>
  </si>
  <si>
    <t>Partially Sunny</t>
  </si>
  <si>
    <t>Lots of dogs</t>
  </si>
  <si>
    <t>Romania Goes on Daylight Savings</t>
  </si>
  <si>
    <t>Afternoon</t>
  </si>
  <si>
    <t>camera shut off at 5:51am-5:54am so I did an extra 3 min. Also saw someone pushing a stroller or wheelchair out of the park</t>
  </si>
  <si>
    <t>light</t>
  </si>
  <si>
    <t>Average turnout</t>
  </si>
  <si>
    <t xml:space="preserve">Mostly Sunny </t>
  </si>
  <si>
    <t>1 creepy/spooky person in all black :/</t>
  </si>
  <si>
    <t>Light*</t>
  </si>
  <si>
    <t>*It might have been the camera but for the first 5 minutes it looked overcast or like it had just rained or just dark</t>
  </si>
  <si>
    <t>Fishy</t>
  </si>
  <si>
    <t>For Time, please watch for intervals of 30 minutes, preferrably starting at the beginning of the hour or half hour</t>
  </si>
  <si>
    <t>Many bikes</t>
  </si>
  <si>
    <t>clear, 45F</t>
  </si>
  <si>
    <t xml:space="preserve">Cloudy </t>
  </si>
  <si>
    <t>Saw Many larger birds fly pass the camera, more than people ~ 8</t>
  </si>
  <si>
    <t>Clear, 43F</t>
  </si>
  <si>
    <t>Clear, 60F</t>
  </si>
  <si>
    <t>Clear, 32 F</t>
  </si>
  <si>
    <t>Cloudy, 35F</t>
  </si>
  <si>
    <t>Windy, 37 F</t>
  </si>
  <si>
    <t>slightly cloudy, 40</t>
  </si>
  <si>
    <t>Overcast, 44 F</t>
  </si>
  <si>
    <t>Sunny, 45 F</t>
  </si>
  <si>
    <t>Sunny, 50 F</t>
  </si>
  <si>
    <t>Clear, 39 F</t>
  </si>
  <si>
    <t>Sunny, 47 F</t>
  </si>
  <si>
    <t>Clear, 41 F</t>
  </si>
  <si>
    <t>Sunny, 43 F</t>
  </si>
  <si>
    <t>Clear, 46 F</t>
  </si>
  <si>
    <t>Clear, 48 F</t>
  </si>
  <si>
    <t>I swear the same three people entered and then exited. Also the camera was buffering a whole lot</t>
  </si>
  <si>
    <t>Clear, 34 F</t>
  </si>
  <si>
    <t>Clear, 35 F</t>
  </si>
  <si>
    <t>1 man 2 dogs entering the park</t>
  </si>
  <si>
    <t>The camera broke around 6:15... It froze then buffered and, at 6:16, stopped streaming. It was back up at 6:18.</t>
  </si>
  <si>
    <t xml:space="preserve">witnessed the funniest workout/warm up </t>
  </si>
  <si>
    <t>sunny, 70F</t>
  </si>
  <si>
    <t>Sunny, 69 F</t>
  </si>
  <si>
    <t>Overcast</t>
  </si>
  <si>
    <t>Sunny, 75 F</t>
  </si>
  <si>
    <t>Technically the sun was up but the clouds made it pretty dark</t>
  </si>
  <si>
    <t>Same note as before</t>
  </si>
  <si>
    <t>Windy, 41F</t>
  </si>
  <si>
    <t>Cloudy/Rain, 39F</t>
  </si>
  <si>
    <t>Wintery Mix, 39F</t>
  </si>
  <si>
    <t>Clear, 38 F</t>
  </si>
  <si>
    <t>Windy, 43 F</t>
  </si>
  <si>
    <t>It was really windy, the trees were whipping around</t>
  </si>
  <si>
    <t>Windy, 48 F</t>
  </si>
  <si>
    <t>Sunny &amp; Clear, 54 F</t>
  </si>
  <si>
    <t>It looks like a storm is rolling in</t>
  </si>
  <si>
    <t>Clear, 58 F</t>
  </si>
  <si>
    <t>Clear, 62 F</t>
  </si>
  <si>
    <t>Sunny, 64 F</t>
  </si>
  <si>
    <t>Sunny, 65 F</t>
  </si>
  <si>
    <t>Sunny, 61 F</t>
  </si>
  <si>
    <t>Sunny, 67 F</t>
  </si>
  <si>
    <t>Sunny, 68 F</t>
  </si>
  <si>
    <t>Sunny, 70 F</t>
  </si>
  <si>
    <t>Sunny 64 F</t>
  </si>
  <si>
    <t>Cloudy, 36 F</t>
  </si>
  <si>
    <t>Sun behind hotel building - casting shadow</t>
  </si>
  <si>
    <t>clear, 61F</t>
  </si>
  <si>
    <t>sunny, 68F</t>
  </si>
  <si>
    <t>Sunny, 66 F</t>
  </si>
  <si>
    <t>Clear, 63F</t>
  </si>
  <si>
    <t>Clear, 72 F</t>
  </si>
  <si>
    <t>Wintery Mix, 37F</t>
  </si>
  <si>
    <t>Clear, 40 F</t>
  </si>
  <si>
    <t>Partly Cloudy, 48 F</t>
  </si>
  <si>
    <t>Partly Cloudy</t>
  </si>
  <si>
    <t>Cloudy, 48 F</t>
  </si>
  <si>
    <t>Kicked me out a few times, laggy --- definitely not the best data here</t>
  </si>
  <si>
    <t>Clear, 57 F</t>
  </si>
  <si>
    <t>Sunny, 63 F</t>
  </si>
  <si>
    <t>Same as above</t>
  </si>
  <si>
    <t>Partially Sunny, 66F</t>
  </si>
  <si>
    <t>Mostly Sunny, 70 F</t>
  </si>
  <si>
    <t>Cloudy, 39 F</t>
  </si>
  <si>
    <t>people using the swingset at the apartment too</t>
  </si>
  <si>
    <t xml:space="preserve">groups of 3-4 were quite common, despite quarintine regulations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</si>
</sst>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&quot;/&quot;d"/>
    <numFmt numFmtId="165" formatCode="h:mm am/pm"/>
    <numFmt numFmtId="166" formatCode="m/d"/>
    <numFmt numFmtId="167" formatCode="0.0"/>
    <numFmt numFmtId="168" formatCode="h&quot;:&quot;mm&quot; &quot;am/pm"/>
    <numFmt numFmtId="169" formatCode="m/d/yyyy"/>
  </numFmts>
  <fonts count="8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u/>
      <color rgb="FF0000FF"/>
    </font>
    <font>
      <sz val="11.0"/>
      <color theme="1"/>
      <name val="Calibri"/>
    </font>
    <font/>
    <font>
      <color rgb="FFFFFFFF"/>
      <name val="Arial"/>
    </font>
    <font>
      <sz val="12.0"/>
      <color theme="1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E6B8AF"/>
        <bgColor rgb="FFE6B8AF"/>
      </patternFill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000000"/>
        <bgColor rgb="FF000000"/>
      </patternFill>
    </fill>
    <fill>
      <patternFill patternType="solid">
        <fgColor rgb="FFA4C2F4"/>
        <bgColor rgb="FFA4C2F4"/>
      </patternFill>
    </fill>
    <fill>
      <patternFill patternType="solid">
        <fgColor rgb="FF999999"/>
        <bgColor rgb="FF999999"/>
      </patternFill>
    </fill>
  </fills>
  <borders count="38">
    <border/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medium">
        <color rgb="FF666666"/>
      </left>
      <top style="medium">
        <color rgb="FF666666"/>
      </top>
      <bottom style="medium">
        <color rgb="FF666666"/>
      </bottom>
    </border>
    <border>
      <left style="medium">
        <color rgb="FF666666"/>
      </left>
      <right style="medium">
        <color rgb="FF666666"/>
      </right>
    </border>
    <border>
      <left style="medium">
        <color rgb="FF666666"/>
      </left>
      <right style="medium">
        <color rgb="FF666666"/>
      </right>
      <bottom style="medium">
        <color rgb="FF66666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B7B7B7"/>
      </left>
      <right style="thin">
        <color rgb="FFB7B7B7"/>
      </right>
      <top style="thin">
        <color rgb="FFB7B7B7"/>
      </top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right style="thin">
        <color rgb="FFB7B7B7"/>
      </right>
      <bottom style="thin">
        <color rgb="FFB7B7B7"/>
      </bottom>
    </border>
    <border>
      <bottom style="thin">
        <color rgb="FFB7B7B7"/>
      </bottom>
    </border>
    <border>
      <right/>
      <bottom style="thin">
        <color rgb="FFB7B7B7"/>
      </bottom>
    </border>
    <border>
      <left style="thin">
        <color rgb="FFB7B7B7"/>
      </left>
      <bottom style="thin">
        <color rgb="FFB7B7B7"/>
      </bottom>
    </border>
    <border>
      <right style="thin">
        <color rgb="FFB7B7B7"/>
      </right>
    </border>
    <border>
      <right/>
    </border>
  </borders>
  <cellStyleXfs count="1">
    <xf borderId="0" fillId="0" fontId="0" numFmtId="0" applyAlignment="1" applyFont="1"/>
  </cellStyleXfs>
  <cellXfs count="1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 readingOrder="0" vertical="center"/>
    </xf>
    <xf borderId="0" fillId="0" fontId="2" numFmtId="0" xfId="0" applyAlignment="1" applyFont="1">
      <alignment horizontal="center" readingOrder="0" vertical="center"/>
    </xf>
    <xf borderId="0" fillId="2" fontId="2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readingOrder="0" vertical="center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1" fillId="4" fontId="2" numFmtId="0" xfId="0" applyAlignment="1" applyBorder="1" applyFill="1" applyFont="1">
      <alignment horizontal="center" readingOrder="0"/>
    </xf>
    <xf borderId="0" fillId="0" fontId="3" numFmtId="0" xfId="0" applyAlignment="1" applyFont="1">
      <alignment horizontal="left" readingOrder="0"/>
    </xf>
    <xf borderId="1" fillId="5" fontId="2" numFmtId="0" xfId="0" applyAlignment="1" applyBorder="1" applyFill="1" applyFont="1">
      <alignment horizontal="center" readingOrder="0"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horizontal="center" readingOrder="0"/>
    </xf>
    <xf borderId="0" fillId="6" fontId="2" numFmtId="0" xfId="0" applyAlignment="1" applyFill="1" applyFont="1">
      <alignment horizontal="center" readingOrder="0" vertical="center"/>
    </xf>
    <xf borderId="0" fillId="7" fontId="2" numFmtId="0" xfId="0" applyAlignment="1" applyFill="1" applyFont="1">
      <alignment horizontal="center" readingOrder="0" vertical="center"/>
    </xf>
    <xf borderId="1" fillId="0" fontId="1" numFmtId="0" xfId="0" applyAlignment="1" applyBorder="1" applyFont="1">
      <alignment horizontal="center"/>
    </xf>
    <xf borderId="0" fillId="0" fontId="4" numFmtId="0" xfId="0" applyAlignment="1" applyFont="1">
      <alignment readingOrder="0"/>
    </xf>
    <xf borderId="0" fillId="8" fontId="2" numFmtId="0" xfId="0" applyAlignment="1" applyFill="1" applyFont="1">
      <alignment horizontal="center" readingOrder="0" vertical="center"/>
    </xf>
    <xf borderId="0" fillId="9" fontId="2" numFmtId="0" xfId="0" applyAlignment="1" applyFill="1" applyFont="1">
      <alignment horizontal="center" readingOrder="0" vertical="center"/>
    </xf>
    <xf borderId="2" fillId="4" fontId="2" numFmtId="0" xfId="0" applyAlignment="1" applyBorder="1" applyFont="1">
      <alignment horizontal="center" readingOrder="0" vertical="center"/>
    </xf>
    <xf borderId="3" fillId="4" fontId="2" numFmtId="0" xfId="0" applyAlignment="1" applyBorder="1" applyFont="1">
      <alignment horizontal="center" readingOrder="0" vertical="center"/>
    </xf>
    <xf borderId="4" fillId="4" fontId="2" numFmtId="0" xfId="0" applyAlignment="1" applyBorder="1" applyFont="1">
      <alignment horizontal="center" readingOrder="0" vertical="center"/>
    </xf>
    <xf borderId="5" fillId="0" fontId="5" numFmtId="0" xfId="0" applyBorder="1" applyFont="1"/>
    <xf borderId="6" fillId="0" fontId="5" numFmtId="0" xfId="0" applyBorder="1" applyFont="1"/>
    <xf borderId="2" fillId="4" fontId="2" numFmtId="0" xfId="0" applyAlignment="1" applyBorder="1" applyFont="1">
      <alignment horizontal="center" readingOrder="0" shrinkToFit="0" vertical="center" wrapText="1"/>
    </xf>
    <xf borderId="3" fillId="4" fontId="2" numFmtId="0" xfId="0" applyAlignment="1" applyBorder="1" applyFont="1">
      <alignment horizontal="center" readingOrder="0" shrinkToFit="0" vertical="center" wrapText="1"/>
    </xf>
    <xf borderId="2" fillId="4" fontId="2" numFmtId="0" xfId="0" applyAlignment="1" applyBorder="1" applyFont="1">
      <alignment horizontal="left" readingOrder="0" vertical="center"/>
    </xf>
    <xf borderId="3" fillId="0" fontId="1" numFmtId="0" xfId="0" applyAlignment="1" applyBorder="1" applyFont="1">
      <alignment horizontal="center" vertical="center"/>
    </xf>
    <xf borderId="7" fillId="0" fontId="5" numFmtId="0" xfId="0" applyBorder="1" applyFont="1"/>
    <xf borderId="3" fillId="10" fontId="1" numFmtId="0" xfId="0" applyAlignment="1" applyBorder="1" applyFill="1" applyFont="1">
      <alignment horizontal="center" readingOrder="0" vertical="center"/>
    </xf>
    <xf borderId="0" fillId="0" fontId="1" numFmtId="0" xfId="0" applyAlignment="1" applyFont="1">
      <alignment horizontal="center" readingOrder="0" shrinkToFit="0" wrapText="1"/>
    </xf>
    <xf borderId="3" fillId="10" fontId="1" numFmtId="164" xfId="0" applyAlignment="1" applyBorder="1" applyFont="1" applyNumberFormat="1">
      <alignment horizontal="center" readingOrder="0" vertical="center"/>
    </xf>
    <xf borderId="3" fillId="10" fontId="1" numFmtId="165" xfId="0" applyAlignment="1" applyBorder="1" applyFont="1" applyNumberFormat="1">
      <alignment horizontal="center" readingOrder="0" vertical="center"/>
    </xf>
    <xf borderId="3" fillId="11" fontId="1" numFmtId="165" xfId="0" applyAlignment="1" applyBorder="1" applyFill="1" applyFont="1" applyNumberFormat="1">
      <alignment horizontal="center" readingOrder="0" vertical="center"/>
    </xf>
    <xf borderId="3" fillId="0" fontId="1" numFmtId="0" xfId="0" applyAlignment="1" applyBorder="1" applyFont="1">
      <alignment horizontal="center" readingOrder="0" vertical="center"/>
    </xf>
    <xf borderId="3" fillId="8" fontId="1" numFmtId="0" xfId="0" applyAlignment="1" applyBorder="1" applyFont="1">
      <alignment horizontal="center" readingOrder="0" vertical="center"/>
    </xf>
    <xf borderId="3" fillId="9" fontId="1" numFmtId="0" xfId="0" applyAlignment="1" applyBorder="1" applyFont="1">
      <alignment horizontal="center" readingOrder="0" vertical="center"/>
    </xf>
    <xf borderId="3" fillId="0" fontId="1" numFmtId="0" xfId="0" applyAlignment="1" applyBorder="1" applyFont="1">
      <alignment horizontal="left" readingOrder="0" vertical="center"/>
    </xf>
    <xf borderId="3" fillId="0" fontId="1" numFmtId="2" xfId="0" applyAlignment="1" applyBorder="1" applyFont="1" applyNumberFormat="1">
      <alignment horizontal="center" vertical="center"/>
    </xf>
    <xf borderId="3" fillId="0" fontId="1" numFmtId="166" xfId="0" applyAlignment="1" applyBorder="1" applyFont="1" applyNumberFormat="1">
      <alignment horizontal="center" readingOrder="0" vertical="center"/>
    </xf>
    <xf borderId="3" fillId="0" fontId="1" numFmtId="165" xfId="0" applyAlignment="1" applyBorder="1" applyFont="1" applyNumberFormat="1">
      <alignment horizontal="center" readingOrder="0" vertical="center"/>
    </xf>
    <xf borderId="3" fillId="12" fontId="1" numFmtId="0" xfId="0" applyAlignment="1" applyBorder="1" applyFill="1" applyFont="1">
      <alignment horizontal="center" readingOrder="0" vertical="center"/>
    </xf>
    <xf borderId="3" fillId="3" fontId="1" numFmtId="0" xfId="0" applyAlignment="1" applyBorder="1" applyFont="1">
      <alignment horizontal="center" readingOrder="0" vertical="center"/>
    </xf>
    <xf borderId="3" fillId="7" fontId="1" numFmtId="0" xfId="0" applyAlignment="1" applyBorder="1" applyFont="1">
      <alignment horizontal="center" readingOrder="0" vertical="center"/>
    </xf>
    <xf borderId="3" fillId="0" fontId="1" numFmtId="0" xfId="0" applyAlignment="1" applyBorder="1" applyFont="1">
      <alignment horizontal="left" vertical="center"/>
    </xf>
    <xf borderId="3" fillId="10" fontId="1" numFmtId="166" xfId="0" applyAlignment="1" applyBorder="1" applyFont="1" applyNumberFormat="1">
      <alignment horizontal="center" readingOrder="0" vertical="center"/>
    </xf>
    <xf borderId="3" fillId="2" fontId="1" numFmtId="0" xfId="0" applyAlignment="1" applyBorder="1" applyFont="1">
      <alignment horizontal="center" readingOrder="0" vertical="center"/>
    </xf>
    <xf borderId="3" fillId="10" fontId="1" numFmtId="0" xfId="0" applyAlignment="1" applyBorder="1" applyFont="1">
      <alignment horizontal="center" readingOrder="0"/>
    </xf>
    <xf borderId="3" fillId="10" fontId="1" numFmtId="166" xfId="0" applyAlignment="1" applyBorder="1" applyFont="1" applyNumberFormat="1">
      <alignment horizontal="center" readingOrder="0"/>
    </xf>
    <xf borderId="3" fillId="10" fontId="1" numFmtId="165" xfId="0" applyAlignment="1" applyBorder="1" applyFont="1" applyNumberFormat="1">
      <alignment horizontal="center" readingOrder="0"/>
    </xf>
    <xf borderId="3" fillId="9" fontId="1" numFmtId="0" xfId="0" applyAlignment="1" applyBorder="1" applyFont="1">
      <alignment horizontal="center" readingOrder="0"/>
    </xf>
    <xf borderId="4" fillId="13" fontId="6" numFmtId="0" xfId="0" applyAlignment="1" applyBorder="1" applyFill="1" applyFont="1">
      <alignment horizontal="left" readingOrder="0" vertical="center"/>
    </xf>
    <xf borderId="3" fillId="0" fontId="1" numFmtId="2" xfId="0" applyAlignment="1" applyBorder="1" applyFont="1" applyNumberFormat="1">
      <alignment horizontal="center" readingOrder="0" vertical="center"/>
    </xf>
    <xf borderId="3" fillId="14" fontId="1" numFmtId="0" xfId="0" applyAlignment="1" applyBorder="1" applyFill="1" applyFont="1">
      <alignment horizontal="center" readingOrder="0" vertical="center"/>
    </xf>
    <xf borderId="2" fillId="0" fontId="1" numFmtId="0" xfId="0" applyAlignment="1" applyBorder="1" applyFont="1">
      <alignment horizontal="center" readingOrder="0" vertical="center"/>
    </xf>
    <xf borderId="8" fillId="0" fontId="5" numFmtId="0" xfId="0" applyBorder="1" applyFont="1"/>
    <xf borderId="2" fillId="0" fontId="1" numFmtId="167" xfId="0" applyAlignment="1" applyBorder="1" applyFont="1" applyNumberFormat="1">
      <alignment horizontal="center" readingOrder="0" vertical="center"/>
    </xf>
    <xf borderId="3" fillId="0" fontId="1" numFmtId="165" xfId="0" applyAlignment="1" applyBorder="1" applyFont="1" applyNumberFormat="1">
      <alignment horizontal="center" readingOrder="0"/>
    </xf>
    <xf borderId="0" fillId="0" fontId="1" numFmtId="0" xfId="0" applyAlignment="1" applyFont="1">
      <alignment readingOrder="0"/>
    </xf>
    <xf borderId="0" fillId="4" fontId="1" numFmtId="0" xfId="0" applyAlignment="1" applyFont="1">
      <alignment readingOrder="0"/>
    </xf>
    <xf borderId="0" fillId="4" fontId="1" numFmtId="0" xfId="0" applyFont="1"/>
    <xf borderId="0" fillId="0" fontId="2" numFmtId="0" xfId="0" applyAlignment="1" applyFont="1">
      <alignment readingOrder="0"/>
    </xf>
    <xf borderId="9" fillId="0" fontId="2" numFmtId="0" xfId="0" applyAlignment="1" applyBorder="1" applyFont="1">
      <alignment readingOrder="0"/>
    </xf>
    <xf borderId="10" fillId="0" fontId="2" numFmtId="0" xfId="0" applyAlignment="1" applyBorder="1" applyFont="1">
      <alignment readingOrder="0"/>
    </xf>
    <xf borderId="9" fillId="0" fontId="2" numFmtId="0" xfId="0" applyAlignment="1" applyBorder="1" applyFont="1">
      <alignment horizontal="center" readingOrder="0" vertical="center"/>
    </xf>
    <xf borderId="11" fillId="0" fontId="1" numFmtId="0" xfId="0" applyAlignment="1" applyBorder="1" applyFont="1">
      <alignment readingOrder="0"/>
    </xf>
    <xf borderId="11" fillId="0" fontId="1" numFmtId="1" xfId="0" applyAlignment="1" applyBorder="1" applyFont="1" applyNumberFormat="1">
      <alignment horizontal="center"/>
    </xf>
    <xf borderId="0" fillId="0" fontId="7" numFmtId="0" xfId="0" applyAlignment="1" applyFont="1">
      <alignment readingOrder="0"/>
    </xf>
    <xf borderId="12" fillId="0" fontId="1" numFmtId="0" xfId="0" applyAlignment="1" applyBorder="1" applyFont="1">
      <alignment readingOrder="0"/>
    </xf>
    <xf borderId="12" fillId="0" fontId="1" numFmtId="1" xfId="0" applyAlignment="1" applyBorder="1" applyFont="1" applyNumberFormat="1">
      <alignment horizontal="center"/>
    </xf>
    <xf borderId="0" fillId="0" fontId="7" numFmtId="0" xfId="0" applyFont="1"/>
    <xf borderId="13" fillId="0" fontId="2" numFmtId="0" xfId="0" applyAlignment="1" applyBorder="1" applyFont="1">
      <alignment readingOrder="0"/>
    </xf>
    <xf borderId="14" fillId="0" fontId="2" numFmtId="0" xfId="0" applyAlignment="1" applyBorder="1" applyFont="1">
      <alignment readingOrder="0"/>
    </xf>
    <xf borderId="15" fillId="0" fontId="1" numFmtId="0" xfId="0" applyAlignment="1" applyBorder="1" applyFont="1">
      <alignment readingOrder="0"/>
    </xf>
    <xf borderId="16" fillId="0" fontId="1" numFmtId="0" xfId="0" applyAlignment="1" applyBorder="1" applyFont="1">
      <alignment readingOrder="0"/>
    </xf>
    <xf borderId="15" fillId="0" fontId="1" numFmtId="165" xfId="0" applyAlignment="1" applyBorder="1" applyFont="1" applyNumberFormat="1">
      <alignment readingOrder="0"/>
    </xf>
    <xf borderId="17" fillId="0" fontId="1" numFmtId="0" xfId="0" applyAlignment="1" applyBorder="1" applyFont="1">
      <alignment readingOrder="0"/>
    </xf>
    <xf borderId="18" fillId="0" fontId="1" numFmtId="0" xfId="0" applyAlignment="1" applyBorder="1" applyFont="1">
      <alignment readingOrder="0"/>
    </xf>
    <xf borderId="17" fillId="0" fontId="1" numFmtId="165" xfId="0" applyAlignment="1" applyBorder="1" applyFont="1" applyNumberFormat="1">
      <alignment readingOrder="0"/>
    </xf>
    <xf borderId="0" fillId="0" fontId="1" numFmtId="165" xfId="0" applyAlignment="1" applyFont="1" applyNumberFormat="1">
      <alignment readingOrder="0"/>
    </xf>
    <xf borderId="19" fillId="0" fontId="2" numFmtId="0" xfId="0" applyAlignment="1" applyBorder="1" applyFont="1">
      <alignment horizontal="center" readingOrder="0"/>
    </xf>
    <xf borderId="20" fillId="0" fontId="5" numFmtId="0" xfId="0" applyBorder="1" applyFont="1"/>
    <xf borderId="21" fillId="0" fontId="2" numFmtId="0" xfId="0" applyAlignment="1" applyBorder="1" applyFont="1">
      <alignment readingOrder="0"/>
    </xf>
    <xf borderId="21" fillId="0" fontId="2" numFmtId="0" xfId="0" applyAlignment="1" applyBorder="1" applyFont="1">
      <alignment horizontal="center" readingOrder="0"/>
    </xf>
    <xf borderId="22" fillId="0" fontId="1" numFmtId="168" xfId="0" applyAlignment="1" applyBorder="1" applyFont="1" applyNumberFormat="1">
      <alignment horizontal="center" readingOrder="0"/>
    </xf>
    <xf borderId="22" fillId="0" fontId="1" numFmtId="0" xfId="0" applyAlignment="1" applyBorder="1" applyFont="1">
      <alignment readingOrder="0"/>
    </xf>
    <xf borderId="22" fillId="0" fontId="1" numFmtId="1" xfId="0" applyAlignment="1" applyBorder="1" applyFont="1" applyNumberFormat="1">
      <alignment horizontal="center"/>
    </xf>
    <xf borderId="4" fillId="15" fontId="6" numFmtId="0" xfId="0" applyAlignment="1" applyBorder="1" applyFill="1" applyFont="1">
      <alignment horizontal="left" readingOrder="0" vertical="center"/>
    </xf>
    <xf borderId="23" fillId="0" fontId="1" numFmtId="168" xfId="0" applyAlignment="1" applyBorder="1" applyFont="1" applyNumberFormat="1">
      <alignment horizontal="center" readingOrder="0"/>
    </xf>
    <xf borderId="23" fillId="0" fontId="1" numFmtId="0" xfId="0" applyAlignment="1" applyBorder="1" applyFont="1">
      <alignment readingOrder="0"/>
    </xf>
    <xf borderId="23" fillId="0" fontId="1" numFmtId="1" xfId="0" applyAlignment="1" applyBorder="1" applyFont="1" applyNumberFormat="1">
      <alignment horizontal="center"/>
    </xf>
    <xf borderId="17" fillId="0" fontId="1" numFmtId="0" xfId="0" applyBorder="1" applyFont="1"/>
    <xf borderId="9" fillId="0" fontId="2" numFmtId="0" xfId="0" applyAlignment="1" applyBorder="1" applyFont="1">
      <alignment horizontal="center" readingOrder="0"/>
    </xf>
    <xf borderId="24" fillId="0" fontId="1" numFmtId="0" xfId="0" applyBorder="1" applyFont="1"/>
    <xf borderId="25" fillId="0" fontId="2" numFmtId="0" xfId="0" applyAlignment="1" applyBorder="1" applyFont="1">
      <alignment readingOrder="0"/>
    </xf>
    <xf borderId="16" fillId="0" fontId="1" numFmtId="0" xfId="0" applyBorder="1" applyFont="1"/>
    <xf borderId="15" fillId="0" fontId="1" numFmtId="0" xfId="0" applyBorder="1" applyFont="1"/>
    <xf borderId="26" fillId="0" fontId="2" numFmtId="0" xfId="0" applyAlignment="1" applyBorder="1" applyFont="1">
      <alignment readingOrder="0"/>
    </xf>
    <xf borderId="0" fillId="0" fontId="1" numFmtId="0" xfId="0" applyFont="1"/>
    <xf borderId="3" fillId="0" fontId="1" numFmtId="0" xfId="0" applyAlignment="1" applyBorder="1" applyFont="1">
      <alignment horizontal="center" readingOrder="0"/>
    </xf>
    <xf borderId="3" fillId="8" fontId="1" numFmtId="0" xfId="0" applyAlignment="1" applyBorder="1" applyFont="1">
      <alignment horizontal="center" readingOrder="0"/>
    </xf>
    <xf borderId="27" fillId="4" fontId="2" numFmtId="0" xfId="0" applyAlignment="1" applyBorder="1" applyFont="1">
      <alignment horizontal="center" readingOrder="0" vertical="center"/>
    </xf>
    <xf borderId="28" fillId="4" fontId="2" numFmtId="0" xfId="0" applyAlignment="1" applyBorder="1" applyFont="1">
      <alignment horizontal="center" readingOrder="0" vertical="center"/>
    </xf>
    <xf borderId="29" fillId="0" fontId="5" numFmtId="0" xfId="0" applyBorder="1" applyFont="1"/>
    <xf borderId="30" fillId="0" fontId="5" numFmtId="0" xfId="0" applyBorder="1" applyFont="1"/>
    <xf borderId="31" fillId="0" fontId="5" numFmtId="0" xfId="0" applyBorder="1" applyFont="1"/>
    <xf borderId="1" fillId="4" fontId="2" numFmtId="0" xfId="0" applyAlignment="1" applyBorder="1" applyFont="1">
      <alignment horizontal="center" readingOrder="0" vertical="center"/>
    </xf>
    <xf borderId="3" fillId="3" fontId="1" numFmtId="0" xfId="0" applyAlignment="1" applyBorder="1" applyFont="1">
      <alignment horizontal="center" readingOrder="0"/>
    </xf>
    <xf borderId="30" fillId="0" fontId="1" numFmtId="166" xfId="0" applyAlignment="1" applyBorder="1" applyFont="1" applyNumberFormat="1">
      <alignment horizontal="center"/>
    </xf>
    <xf borderId="30" fillId="0" fontId="1" numFmtId="0" xfId="0" applyAlignment="1" applyBorder="1" applyFont="1">
      <alignment horizontal="center"/>
    </xf>
    <xf borderId="30" fillId="0" fontId="1" numFmtId="165" xfId="0" applyAlignment="1" applyBorder="1" applyFont="1" applyNumberFormat="1">
      <alignment horizontal="center"/>
    </xf>
    <xf borderId="30" fillId="11" fontId="1" numFmtId="165" xfId="0" applyAlignment="1" applyBorder="1" applyFont="1" applyNumberFormat="1">
      <alignment horizontal="center"/>
    </xf>
    <xf borderId="30" fillId="3" fontId="1" numFmtId="0" xfId="0" applyAlignment="1" applyBorder="1" applyFont="1">
      <alignment horizontal="center"/>
    </xf>
    <xf borderId="30" fillId="0" fontId="1" numFmtId="0" xfId="0" applyBorder="1" applyFont="1"/>
    <xf borderId="31" fillId="10" fontId="1" numFmtId="0" xfId="0" applyAlignment="1" applyBorder="1" applyFont="1">
      <alignment horizontal="center"/>
    </xf>
    <xf borderId="32" fillId="10" fontId="1" numFmtId="166" xfId="0" applyAlignment="1" applyBorder="1" applyFont="1" applyNumberFormat="1">
      <alignment horizontal="center"/>
    </xf>
    <xf borderId="32" fillId="10" fontId="1" numFmtId="0" xfId="0" applyAlignment="1" applyBorder="1" applyFont="1">
      <alignment horizontal="center"/>
    </xf>
    <xf borderId="32" fillId="10" fontId="1" numFmtId="165" xfId="0" applyAlignment="1" applyBorder="1" applyFont="1" applyNumberFormat="1">
      <alignment horizontal="center"/>
    </xf>
    <xf borderId="32" fillId="11" fontId="1" numFmtId="165" xfId="0" applyAlignment="1" applyBorder="1" applyFont="1" applyNumberFormat="1">
      <alignment horizontal="center"/>
    </xf>
    <xf borderId="32" fillId="0" fontId="1" numFmtId="0" xfId="0" applyAlignment="1" applyBorder="1" applyFont="1">
      <alignment horizontal="center"/>
    </xf>
    <xf borderId="32" fillId="3" fontId="1" numFmtId="0" xfId="0" applyAlignment="1" applyBorder="1" applyFont="1">
      <alignment horizontal="center"/>
    </xf>
    <xf borderId="32" fillId="0" fontId="1" numFmtId="0" xfId="0" applyBorder="1" applyFont="1"/>
    <xf borderId="33" fillId="10" fontId="1" numFmtId="0" xfId="0" applyAlignment="1" applyBorder="1" applyFont="1">
      <alignment horizontal="center" vertical="bottom"/>
    </xf>
    <xf borderId="33" fillId="10" fontId="1" numFmtId="166" xfId="0" applyAlignment="1" applyBorder="1" applyFont="1" applyNumberFormat="1">
      <alignment horizontal="center" vertical="bottom"/>
    </xf>
    <xf borderId="32" fillId="10" fontId="1" numFmtId="165" xfId="0" applyAlignment="1" applyBorder="1" applyFont="1" applyNumberFormat="1">
      <alignment horizontal="center" vertical="bottom"/>
    </xf>
    <xf borderId="28" fillId="13" fontId="6" numFmtId="0" xfId="0" applyAlignment="1" applyBorder="1" applyFont="1">
      <alignment horizontal="left" readingOrder="0" vertical="center"/>
    </xf>
    <xf borderId="31" fillId="0" fontId="1" numFmtId="0" xfId="0" applyAlignment="1" applyBorder="1" applyFont="1">
      <alignment horizontal="center"/>
    </xf>
    <xf borderId="32" fillId="0" fontId="1" numFmtId="166" xfId="0" applyAlignment="1" applyBorder="1" applyFont="1" applyNumberFormat="1">
      <alignment horizontal="center"/>
    </xf>
    <xf borderId="32" fillId="0" fontId="1" numFmtId="165" xfId="0" applyAlignment="1" applyBorder="1" applyFont="1" applyNumberFormat="1">
      <alignment horizontal="center"/>
    </xf>
    <xf borderId="34" fillId="0" fontId="1" numFmtId="0" xfId="0" applyAlignment="1" applyBorder="1" applyFont="1">
      <alignment horizontal="center" shrinkToFit="0" wrapText="0"/>
    </xf>
    <xf borderId="32" fillId="3" fontId="1" numFmtId="0" xfId="0" applyAlignment="1" applyBorder="1" applyFont="1">
      <alignment horizontal="center" vertical="bottom"/>
    </xf>
    <xf borderId="30" fillId="7" fontId="1" numFmtId="0" xfId="0" applyAlignment="1" applyBorder="1" applyFont="1">
      <alignment horizontal="center"/>
    </xf>
    <xf borderId="2" fillId="3" fontId="1" numFmtId="0" xfId="0" applyAlignment="1" applyBorder="1" applyFont="1">
      <alignment horizontal="center" readingOrder="0" vertical="center"/>
    </xf>
    <xf borderId="32" fillId="7" fontId="1" numFmtId="0" xfId="0" applyAlignment="1" applyBorder="1" applyFont="1">
      <alignment horizontal="center"/>
    </xf>
    <xf borderId="35" fillId="13" fontId="6" numFmtId="0" xfId="0" applyBorder="1" applyFont="1"/>
    <xf borderId="33" fillId="0" fontId="5" numFmtId="0" xfId="0" applyBorder="1" applyFont="1"/>
    <xf borderId="32" fillId="0" fontId="5" numFmtId="0" xfId="0" applyBorder="1" applyFont="1"/>
    <xf borderId="36" fillId="0" fontId="1" numFmtId="165" xfId="0" applyAlignment="1" applyBorder="1" applyFont="1" applyNumberFormat="1">
      <alignment horizontal="center" vertical="bottom"/>
    </xf>
    <xf borderId="32" fillId="0" fontId="1" numFmtId="165" xfId="0" applyAlignment="1" applyBorder="1" applyFont="1" applyNumberFormat="1">
      <alignment horizontal="center" vertical="bottom"/>
    </xf>
    <xf borderId="37" fillId="0" fontId="1" numFmtId="0" xfId="0" applyBorder="1" applyFont="1"/>
    <xf borderId="36" fillId="10" fontId="1" numFmtId="165" xfId="0" applyAlignment="1" applyBorder="1" applyFont="1" applyNumberFormat="1">
      <alignment horizontal="center" vertical="bottom"/>
    </xf>
    <xf borderId="36" fillId="0" fontId="1" numFmtId="0" xfId="0" applyAlignment="1" applyBorder="1" applyFont="1">
      <alignment horizontal="center" vertical="bottom"/>
    </xf>
    <xf borderId="32" fillId="0" fontId="1" numFmtId="0" xfId="0" applyAlignment="1" applyBorder="1" applyFont="1">
      <alignment horizontal="center" vertical="bottom"/>
    </xf>
    <xf borderId="30" fillId="0" fontId="1" numFmtId="169" xfId="0" applyAlignment="1" applyBorder="1" applyFont="1" applyNumberFormat="1">
      <alignment horizontal="center"/>
    </xf>
    <xf borderId="30" fillId="9" fontId="1" numFmtId="0" xfId="0" applyAlignment="1" applyBorder="1" applyFont="1">
      <alignment horizontal="center"/>
    </xf>
    <xf borderId="32" fillId="9" fontId="1" numFmtId="0" xfId="0" applyAlignment="1" applyBorder="1" applyFont="1">
      <alignment horizontal="center"/>
    </xf>
    <xf borderId="2" fillId="0" fontId="1" numFmtId="167" xfId="0" applyAlignment="1" applyBorder="1" applyFont="1" applyNumberFormat="1">
      <alignment horizontal="center" vertical="center"/>
    </xf>
    <xf borderId="34" fillId="0" fontId="1" numFmtId="0" xfId="0" applyAlignment="1" applyBorder="1" applyFont="1">
      <alignment shrinkToFit="0" wrapText="0"/>
    </xf>
    <xf borderId="32" fillId="9" fontId="1" numFmtId="0" xfId="0" applyAlignment="1" applyBorder="1" applyFont="1">
      <alignment horizontal="center" vertical="bottom"/>
    </xf>
    <xf borderId="4" fillId="0" fontId="1" numFmtId="0" xfId="0" applyAlignment="1" applyBorder="1" applyFont="1">
      <alignment horizontal="center" readingOrder="0" vertical="center"/>
    </xf>
    <xf borderId="6" fillId="0" fontId="1" numFmtId="0" xfId="0" applyAlignment="1" applyBorder="1" applyFont="1">
      <alignment horizontal="center" readingOrder="0" vertical="center"/>
    </xf>
    <xf borderId="0" fillId="0" fontId="1" numFmtId="0" xfId="0" applyFont="1"/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left" vertical="center"/>
    </xf>
    <xf borderId="0" fillId="0" fontId="1" numFmtId="165" xfId="0" applyFont="1" applyNumberFormat="1"/>
  </cellXfs>
  <cellStyles count="1">
    <cellStyle xfId="0" name="Normal" builtinId="0"/>
  </cellStyles>
  <dxfs count="6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9FC5E8"/>
          <bgColor rgb="FF9FC5E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8A9B98"/>
                </a:solidFill>
                <a:latin typeface="+mn-lt"/>
              </a:defRPr>
            </a:pPr>
            <a:r>
              <a:t>Temperature and the Average Visitor Turnout in 30-Minute Interval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Visualization!$C$9</c:f>
            </c:strRef>
          </c:tx>
          <c:cat>
            <c:strRef>
              <c:f>Visualization!$B$10:$B$12</c:f>
            </c:strRef>
          </c:cat>
          <c:val>
            <c:numRef>
              <c:f>Visualization!$C$10:$C$12</c:f>
            </c:numRef>
          </c:val>
        </c:ser>
        <c:ser>
          <c:idx val="1"/>
          <c:order val="1"/>
          <c:tx>
            <c:strRef>
              <c:f>Visualization!$D$9</c:f>
            </c:strRef>
          </c:tx>
          <c:cat>
            <c:strRef>
              <c:f>Visualization!$B$10:$B$12</c:f>
            </c:strRef>
          </c:cat>
          <c:val>
            <c:numRef>
              <c:f>Visualization!$D$10:$D$12</c:f>
            </c:numRef>
          </c:val>
        </c:ser>
        <c:axId val="908954748"/>
        <c:axId val="874224515"/>
      </c:bar3DChart>
      <c:catAx>
        <c:axId val="9089547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Temperature Range (F)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874224515"/>
      </c:catAx>
      <c:valAx>
        <c:axId val="874224515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908954748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3C5853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8A9B98"/>
                </a:solidFill>
                <a:latin typeface="+mn-lt"/>
              </a:defRPr>
            </a:pPr>
            <a:r>
              <a:t>Perimeter, Entering Park and Leaving Park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Visualization!$G$9</c:f>
            </c:strRef>
          </c:tx>
          <c:cat>
            <c:strRef>
              <c:f>Visualization!$F$10:$F$12</c:f>
            </c:strRef>
          </c:cat>
          <c:val>
            <c:numRef>
              <c:f>Visualization!$G$10:$G$12</c:f>
            </c:numRef>
          </c:val>
        </c:ser>
        <c:ser>
          <c:idx val="1"/>
          <c:order val="1"/>
          <c:tx>
            <c:strRef>
              <c:f>Visualization!$H$9</c:f>
            </c:strRef>
          </c:tx>
          <c:cat>
            <c:strRef>
              <c:f>Visualization!$F$10:$F$12</c:f>
            </c:strRef>
          </c:cat>
          <c:val>
            <c:numRef>
              <c:f>Visualization!$H$10:$H$12</c:f>
            </c:numRef>
          </c:val>
        </c:ser>
        <c:ser>
          <c:idx val="2"/>
          <c:order val="2"/>
          <c:tx>
            <c:strRef>
              <c:f>Visualization!$I$9</c:f>
            </c:strRef>
          </c:tx>
          <c:cat>
            <c:strRef>
              <c:f>Visualization!$F$10:$F$12</c:f>
            </c:strRef>
          </c:cat>
          <c:val>
            <c:numRef>
              <c:f>Visualization!$I$10:$I$12</c:f>
            </c:numRef>
          </c:val>
        </c:ser>
        <c:axId val="1840801805"/>
        <c:axId val="1571238503"/>
      </c:bar3DChart>
      <c:catAx>
        <c:axId val="18408018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Temperature range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1571238503"/>
      </c:catAx>
      <c:valAx>
        <c:axId val="1571238503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18408018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3C5853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000">
                <a:solidFill>
                  <a:srgbClr val="8A9B98"/>
                </a:solidFill>
                <a:latin typeface="+mn-lt"/>
              </a:defRPr>
            </a:pPr>
            <a:r>
              <a:t>Attendance Comparison for Two Days with Similar Weather Conditions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Visualization!$C$35</c:f>
            </c:strRef>
          </c:tx>
          <c:spPr>
            <a:solidFill>
              <a:schemeClr val="accent1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Visualization!$B$36:$B$39</c:f>
            </c:strRef>
          </c:cat>
          <c:val>
            <c:numRef>
              <c:f>Visualization!$C$36:$C$39</c:f>
            </c:numRef>
          </c:val>
        </c:ser>
        <c:ser>
          <c:idx val="1"/>
          <c:order val="1"/>
          <c:tx>
            <c:strRef>
              <c:f>Visualization!$D$35</c:f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Visualization!$B$36:$B$39</c:f>
            </c:strRef>
          </c:cat>
          <c:val>
            <c:numRef>
              <c:f>Visualization!$D$36:$D$39</c:f>
            </c:numRef>
          </c:val>
        </c:ser>
        <c:axId val="386221715"/>
        <c:axId val="1563480147"/>
      </c:bar3DChart>
      <c:catAx>
        <c:axId val="3862217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Time of Day and Temperature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 sz="1000">
                <a:solidFill>
                  <a:srgbClr val="264540"/>
                </a:solidFill>
                <a:latin typeface="+mn-lt"/>
              </a:defRPr>
            </a:pPr>
          </a:p>
        </c:txPr>
        <c:crossAx val="1563480147"/>
      </c:catAx>
      <c:valAx>
        <c:axId val="15634801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sz="1000">
                    <a:solidFill>
                      <a:srgbClr val="264540"/>
                    </a:solidFill>
                    <a:latin typeface="+mn-lt"/>
                  </a:defRPr>
                </a:pPr>
                <a:r>
                  <a:t>Number of People per 30 min.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386221715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3C5853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8A9B98"/>
                </a:solidFill>
                <a:latin typeface="+mn-lt"/>
              </a:defRPr>
            </a:pPr>
            <a:r>
              <a:t>Before Millitary Ordinance and After Millitary Ordinance</a:t>
            </a:r>
          </a:p>
        </c:rich>
      </c:tx>
      <c:overlay val="0"/>
    </c:title>
    <c:plotArea>
      <c:layout/>
      <c:lineChart>
        <c:axId val="1968193833"/>
        <c:axId val="1648330198"/>
      </c:lineChart>
      <c:catAx>
        <c:axId val="19681938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Temperature range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1648330198"/>
      </c:catAx>
      <c:valAx>
        <c:axId val="1648330198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196819383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3C5853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8A9B98"/>
                </a:solidFill>
                <a:latin typeface="+mn-lt"/>
              </a:defRPr>
            </a:pPr>
            <a:r>
              <a:t>Average turnout on each day of the week</a:t>
            </a:r>
          </a:p>
        </c:rich>
      </c:tx>
      <c:overlay val="0"/>
    </c:title>
    <c:plotArea>
      <c:layout/>
      <c:lineChart>
        <c:varyColors val="0"/>
        <c:axId val="127568286"/>
        <c:axId val="2078630944"/>
      </c:lineChart>
      <c:catAx>
        <c:axId val="1275682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Day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2078630944"/>
      </c:catAx>
      <c:valAx>
        <c:axId val="2078630944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12756828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3C5853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8A9B98"/>
                </a:solidFill>
                <a:latin typeface="+mn-lt"/>
              </a:defRPr>
            </a:pPr>
            <a:r>
              <a:t>Attendance for Time of Day by Temperature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Visualization!$C$58</c:f>
            </c:strRef>
          </c:tx>
          <c:spPr>
            <a:solidFill>
              <a:schemeClr val="accent1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Visualization!$B$59:$B$61</c:f>
            </c:strRef>
          </c:cat>
          <c:val>
            <c:numRef>
              <c:f>Visualization!$C$59:$C$61</c:f>
            </c:numRef>
          </c:val>
        </c:ser>
        <c:ser>
          <c:idx val="1"/>
          <c:order val="1"/>
          <c:tx>
            <c:strRef>
              <c:f>Visualization!$D$58</c:f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Visualization!$B$59:$B$61</c:f>
            </c:strRef>
          </c:cat>
          <c:val>
            <c:numRef>
              <c:f>Visualization!$D$59:$D$61</c:f>
            </c:numRef>
          </c:val>
        </c:ser>
        <c:ser>
          <c:idx val="2"/>
          <c:order val="2"/>
          <c:tx>
            <c:strRef>
              <c:f>Visualization!$E$58</c:f>
            </c:strRef>
          </c:tx>
          <c:spPr>
            <a:solidFill>
              <a:schemeClr val="accent3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Visualization!$B$59:$B$61</c:f>
            </c:strRef>
          </c:cat>
          <c:val>
            <c:numRef>
              <c:f>Visualization!$E$59:$E$61</c:f>
            </c:numRef>
          </c:val>
        </c:ser>
        <c:axId val="81098996"/>
        <c:axId val="290010041"/>
      </c:bar3DChart>
      <c:catAx>
        <c:axId val="810989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Time of Day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290010041"/>
      </c:catAx>
      <c:valAx>
        <c:axId val="2900100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Attendance per 30 min.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810989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3C5853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8A9B98"/>
                </a:solidFill>
                <a:latin typeface="+mn-lt"/>
              </a:defRPr>
            </a:pPr>
            <a:r>
              <a:t>Attendance for Time of Day by Temperature in 30-minute Interval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Visualization!$K$58</c:f>
            </c:strRef>
          </c:tx>
          <c:cat>
            <c:strRef>
              <c:f>Visualization!$J$59:$J$61</c:f>
            </c:strRef>
          </c:cat>
          <c:val>
            <c:numRef>
              <c:f>Visualization!$K$59:$K$61</c:f>
            </c:numRef>
          </c:val>
        </c:ser>
        <c:ser>
          <c:idx val="1"/>
          <c:order val="1"/>
          <c:tx>
            <c:strRef>
              <c:f>Visualization!$L$58</c:f>
            </c:strRef>
          </c:tx>
          <c:cat>
            <c:strRef>
              <c:f>Visualization!$J$59:$J$61</c:f>
            </c:strRef>
          </c:cat>
          <c:val>
            <c:numRef>
              <c:f>Visualization!$L$59:$L$61</c:f>
            </c:numRef>
          </c:val>
        </c:ser>
        <c:ser>
          <c:idx val="2"/>
          <c:order val="2"/>
          <c:tx>
            <c:strRef>
              <c:f>Visualization!$M$58</c:f>
            </c:strRef>
          </c:tx>
          <c:cat>
            <c:strRef>
              <c:f>Visualization!$J$59:$J$61</c:f>
            </c:strRef>
          </c:cat>
          <c:val>
            <c:numRef>
              <c:f>Visualization!$M$59:$M$61</c:f>
            </c:numRef>
          </c:val>
        </c:ser>
        <c:axId val="71427052"/>
        <c:axId val="1204000513"/>
      </c:bar3DChart>
      <c:catAx>
        <c:axId val="714270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Time of Day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1204000513"/>
      </c:catAx>
      <c:valAx>
        <c:axId val="1204000513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7142705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3C5853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8A9B98"/>
                </a:solidFill>
                <a:latin typeface="+mn-lt"/>
              </a:defRPr>
            </a:pPr>
            <a:r>
              <a:t>Attendance for Each Day of the Week by Temperature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Visualization!$C$99</c:f>
            </c:strRef>
          </c:tx>
          <c:spPr>
            <a:solidFill>
              <a:schemeClr val="accent1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Visualization!$B$100:$B$106</c:f>
            </c:strRef>
          </c:cat>
          <c:val>
            <c:numRef>
              <c:f>Visualization!$C$100:$C$106</c:f>
            </c:numRef>
          </c:val>
        </c:ser>
        <c:ser>
          <c:idx val="1"/>
          <c:order val="1"/>
          <c:tx>
            <c:strRef>
              <c:f>Visualization!$D$99</c:f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Visualization!$B$100:$B$106</c:f>
            </c:strRef>
          </c:cat>
          <c:val>
            <c:numRef>
              <c:f>Visualization!$D$100:$D$106</c:f>
            </c:numRef>
          </c:val>
        </c:ser>
        <c:ser>
          <c:idx val="2"/>
          <c:order val="2"/>
          <c:tx>
            <c:strRef>
              <c:f>Visualization!$E$99</c:f>
            </c:strRef>
          </c:tx>
          <c:spPr>
            <a:solidFill>
              <a:schemeClr val="accent3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Visualization!$B$100:$B$106</c:f>
            </c:strRef>
          </c:cat>
          <c:val>
            <c:numRef>
              <c:f>Visualization!$E$100:$E$106</c:f>
            </c:numRef>
          </c:val>
        </c:ser>
        <c:axId val="1900211832"/>
        <c:axId val="1561197988"/>
      </c:bar3DChart>
      <c:catAx>
        <c:axId val="1900211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Day of the Week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1561197988"/>
      </c:catAx>
      <c:valAx>
        <c:axId val="15611979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Attendance per 30 min.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190021183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3C5853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8A9B98"/>
                </a:solidFill>
                <a:latin typeface="+mn-lt"/>
              </a:defRPr>
            </a:pPr>
            <a:r>
              <a:t>Effect of Ordinance on Park Attendance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Visualization!$K$35</c:f>
            </c:strRef>
          </c:tx>
          <c:spPr>
            <a:solidFill>
              <a:schemeClr val="accent1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Visualization!$J$36:$J$39</c:f>
            </c:strRef>
          </c:cat>
          <c:val>
            <c:numRef>
              <c:f>Visualization!$K$36:$K$39</c:f>
            </c:numRef>
          </c:val>
        </c:ser>
        <c:ser>
          <c:idx val="1"/>
          <c:order val="1"/>
          <c:tx>
            <c:strRef>
              <c:f>Visualization!$L$35</c:f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Visualization!$J$36:$J$39</c:f>
            </c:strRef>
          </c:cat>
          <c:val>
            <c:numRef>
              <c:f>Visualization!$L$36:$L$39</c:f>
            </c:numRef>
          </c:val>
        </c:ser>
        <c:axId val="1540242597"/>
        <c:axId val="376868040"/>
      </c:bar3DChart>
      <c:catAx>
        <c:axId val="15402425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Time of Day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376868040"/>
      </c:catAx>
      <c:valAx>
        <c:axId val="3768680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Number of People per 30 min.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1540242597"/>
      </c:valAx>
    </c:plotArea>
    <c:legend>
      <c:legendPos val="tr"/>
      <c:overlay val="1"/>
      <c:txPr>
        <a:bodyPr/>
        <a:lstStyle/>
        <a:p>
          <a:pPr lvl="0">
            <a:defRPr b="0">
              <a:solidFill>
                <a:srgbClr val="3C5853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8A9B98"/>
                </a:solidFill>
                <a:latin typeface="+mn-lt"/>
              </a:defRPr>
            </a:pPr>
            <a:r>
              <a:t>Park Turnout Based on Temperature in 30-Minute Interval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Visualization!$F$10</c:f>
            </c:strRef>
          </c:tx>
          <c:cat>
            <c:strRef>
              <c:f>Visualization!$G$9:$I$9</c:f>
            </c:strRef>
          </c:cat>
          <c:val>
            <c:numRef>
              <c:f>Visualization!$G$10:$I$10</c:f>
            </c:numRef>
          </c:val>
        </c:ser>
        <c:ser>
          <c:idx val="1"/>
          <c:order val="1"/>
          <c:tx>
            <c:strRef>
              <c:f>Visualization!$F$11</c:f>
            </c:strRef>
          </c:tx>
          <c:cat>
            <c:strRef>
              <c:f>Visualization!$G$9:$I$9</c:f>
            </c:strRef>
          </c:cat>
          <c:val>
            <c:numRef>
              <c:f>Visualization!$G$11:$I$11</c:f>
            </c:numRef>
          </c:val>
        </c:ser>
        <c:ser>
          <c:idx val="2"/>
          <c:order val="2"/>
          <c:tx>
            <c:strRef>
              <c:f>Visualization!$F$12</c:f>
            </c:strRef>
          </c:tx>
          <c:cat>
            <c:strRef>
              <c:f>Visualization!$G$9:$I$9</c:f>
            </c:strRef>
          </c:cat>
          <c:val>
            <c:numRef>
              <c:f>Visualization!$G$12:$I$12</c:f>
            </c:numRef>
          </c:val>
        </c:ser>
        <c:axId val="1352597503"/>
        <c:axId val="566240106"/>
      </c:bar3DChart>
      <c:catAx>
        <c:axId val="1352597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264540"/>
                    </a:solidFill>
                    <a:latin typeface="+mn-lt"/>
                  </a:defRPr>
                </a:pPr>
                <a:r>
                  <a:t>Temperature range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264540"/>
                </a:solidFill>
                <a:latin typeface="+mn-lt"/>
              </a:defRPr>
            </a:pPr>
          </a:p>
        </c:txPr>
        <c:crossAx val="566240106"/>
      </c:catAx>
      <c:valAx>
        <c:axId val="566240106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135259750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3C5853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0" Type="http://schemas.openxmlformats.org/officeDocument/2006/relationships/chart" Target="../charts/chart10.xml"/><Relationship Id="rId9" Type="http://schemas.openxmlformats.org/officeDocument/2006/relationships/chart" Target="../charts/chart9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13</xdr:row>
      <xdr:rowOff>190500</xdr:rowOff>
    </xdr:from>
    <xdr:ext cx="6048375" cy="37433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276225</xdr:colOff>
      <xdr:row>39</xdr:row>
      <xdr:rowOff>190500</xdr:rowOff>
    </xdr:from>
    <xdr:ext cx="6743700" cy="39909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3</xdr:col>
      <xdr:colOff>1562100</xdr:colOff>
      <xdr:row>19</xdr:row>
      <xdr:rowOff>142875</xdr:rowOff>
    </xdr:from>
    <xdr:ext cx="4781550" cy="30003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3</xdr:col>
      <xdr:colOff>323850</xdr:colOff>
      <xdr:row>78</xdr:row>
      <xdr:rowOff>85725</xdr:rowOff>
    </xdr:from>
    <xdr:ext cx="5581650" cy="344805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9525</xdr:colOff>
      <xdr:row>60</xdr:row>
      <xdr:rowOff>200025</xdr:rowOff>
    </xdr:from>
    <xdr:ext cx="5781675" cy="3276600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6</xdr:col>
      <xdr:colOff>952500</xdr:colOff>
      <xdr:row>60</xdr:row>
      <xdr:rowOff>200025</xdr:rowOff>
    </xdr:from>
    <xdr:ext cx="5219700" cy="32289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</xdr:col>
      <xdr:colOff>9525</xdr:colOff>
      <xdr:row>106</xdr:row>
      <xdr:rowOff>57150</xdr:rowOff>
    </xdr:from>
    <xdr:ext cx="11172825" cy="353377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4</xdr:col>
      <xdr:colOff>219075</xdr:colOff>
      <xdr:row>35</xdr:row>
      <xdr:rowOff>38100</xdr:rowOff>
    </xdr:from>
    <xdr:ext cx="5715000" cy="3533775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4</xdr:col>
      <xdr:colOff>38100</xdr:colOff>
      <xdr:row>13</xdr:row>
      <xdr:rowOff>152400</xdr:rowOff>
    </xdr:from>
    <xdr:ext cx="5153025" cy="3228975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8</xdr:col>
      <xdr:colOff>819150</xdr:colOff>
      <xdr:row>13</xdr:row>
      <xdr:rowOff>152400</xdr:rowOff>
    </xdr:from>
    <xdr:ext cx="5715000" cy="3533775"/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264540"/>
      </a:dk1>
      <a:lt1>
        <a:srgbClr val="FFFFFF"/>
      </a:lt1>
      <a:dk2>
        <a:srgbClr val="264540"/>
      </a:dk2>
      <a:lt2>
        <a:srgbClr val="FFFFFF"/>
      </a:lt2>
      <a:accent1>
        <a:srgbClr val="3C78D8"/>
      </a:accent1>
      <a:accent2>
        <a:srgbClr val="F1C232"/>
      </a:accent2>
      <a:accent3>
        <a:srgbClr val="E06666"/>
      </a:accent3>
      <a:accent4>
        <a:srgbClr val="76B59A"/>
      </a:accent4>
      <a:accent5>
        <a:srgbClr val="8CCFAC"/>
      </a:accent5>
      <a:accent6>
        <a:srgbClr val="A0DBC1"/>
      </a:accent6>
      <a:hlink>
        <a:srgbClr val="388A66"/>
      </a:hlink>
      <a:folHlink>
        <a:srgbClr val="388A66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parcnaturalvacaresti.ro/2020-02-12-green-city-lab-livestream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75"/>
  <cols>
    <col customWidth="1" min="1" max="1" width="13.29"/>
    <col customWidth="1" min="2" max="2" width="9.86"/>
    <col customWidth="1" min="3" max="3" width="15.86"/>
    <col customWidth="1" min="4" max="4" width="15.43"/>
    <col customWidth="1" min="5" max="5" width="15.14"/>
    <col customWidth="1" min="6" max="6" width="14.86"/>
    <col customWidth="1" min="7" max="7" width="11.57"/>
    <col customWidth="1" min="8" max="9" width="13.14"/>
    <col customWidth="1" min="12" max="12" width="15.57"/>
    <col customWidth="1" min="13" max="14" width="9.29"/>
    <col customWidth="1" min="15" max="15" width="106.14"/>
    <col hidden="1" min="16" max="16" width="14.43"/>
  </cols>
  <sheetData>
    <row r="1">
      <c r="A1" s="2" t="s">
        <v>0</v>
      </c>
      <c r="B1" s="3"/>
      <c r="C1" s="3"/>
      <c r="D1" s="3"/>
      <c r="E1" s="3"/>
      <c r="F1" s="3"/>
      <c r="G1" s="4" t="s">
        <v>1</v>
      </c>
      <c r="H1" s="3"/>
      <c r="I1" s="3"/>
      <c r="J1" s="5" t="s">
        <v>2</v>
      </c>
      <c r="K1" s="5" t="s">
        <v>4</v>
      </c>
      <c r="L1" s="3"/>
      <c r="M1" s="6"/>
      <c r="N1" s="7" t="s">
        <v>5</v>
      </c>
      <c r="O1" s="9" t="s">
        <v>6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>
      <c r="A2" s="2" t="s">
        <v>11</v>
      </c>
      <c r="B2" s="3"/>
      <c r="C2" s="3"/>
      <c r="D2" s="3"/>
      <c r="E2" s="3"/>
      <c r="F2" s="3"/>
      <c r="G2" s="13" t="s">
        <v>12</v>
      </c>
      <c r="J2" s="14" t="s">
        <v>13</v>
      </c>
      <c r="K2" s="14" t="s">
        <v>14</v>
      </c>
      <c r="L2" s="3"/>
      <c r="M2" s="3"/>
      <c r="N2" s="3" t="s">
        <v>15</v>
      </c>
      <c r="O2" s="16" t="s">
        <v>16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>
      <c r="A3" s="2" t="s">
        <v>18</v>
      </c>
      <c r="B3" s="3"/>
      <c r="C3" s="3"/>
      <c r="D3" s="3"/>
      <c r="E3" s="3"/>
      <c r="F3" s="2"/>
      <c r="G3" s="17" t="s">
        <v>19</v>
      </c>
      <c r="J3" s="18" t="s">
        <v>21</v>
      </c>
      <c r="K3" s="18" t="s">
        <v>23</v>
      </c>
      <c r="L3" s="3"/>
      <c r="M3" s="3"/>
      <c r="N3" s="3"/>
      <c r="O3" s="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>
      <c r="A4" s="3"/>
      <c r="B4" s="3"/>
      <c r="C4" s="3"/>
      <c r="D4" s="3" t="s">
        <v>24</v>
      </c>
      <c r="E4" s="3"/>
      <c r="F4" s="3"/>
      <c r="L4" s="3"/>
      <c r="M4" s="3"/>
      <c r="N4" s="3"/>
      <c r="O4" s="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>
      <c r="A5" s="19" t="s">
        <v>26</v>
      </c>
      <c r="B5" s="19" t="s">
        <v>28</v>
      </c>
      <c r="C5" s="19" t="s">
        <v>29</v>
      </c>
      <c r="D5" s="19" t="s">
        <v>30</v>
      </c>
      <c r="E5" s="19" t="s">
        <v>31</v>
      </c>
      <c r="F5" s="19" t="s">
        <v>32</v>
      </c>
      <c r="G5" s="19" t="s">
        <v>33</v>
      </c>
      <c r="H5" s="20"/>
      <c r="I5" s="19" t="s">
        <v>35</v>
      </c>
      <c r="J5" s="21" t="s">
        <v>37</v>
      </c>
      <c r="K5" s="22"/>
      <c r="L5" s="23"/>
      <c r="M5" s="24" t="s">
        <v>38</v>
      </c>
      <c r="N5" s="25"/>
      <c r="O5" s="26" t="s">
        <v>40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>
      <c r="A6" s="28"/>
      <c r="B6" s="28"/>
      <c r="C6" s="28"/>
      <c r="D6" s="28"/>
      <c r="E6" s="28"/>
      <c r="F6" s="28"/>
      <c r="G6" s="28"/>
      <c r="H6" s="20"/>
      <c r="I6" s="28"/>
      <c r="J6" s="20" t="s">
        <v>44</v>
      </c>
      <c r="K6" s="20" t="s">
        <v>45</v>
      </c>
      <c r="L6" s="20" t="s">
        <v>46</v>
      </c>
      <c r="M6" s="28"/>
      <c r="N6" s="25"/>
      <c r="O6" s="2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>
      <c r="A7" s="29" t="s">
        <v>47</v>
      </c>
      <c r="B7" s="31">
        <v>43909.0</v>
      </c>
      <c r="C7" s="29" t="s">
        <v>27</v>
      </c>
      <c r="D7" s="32">
        <v>0.7916666666666666</v>
      </c>
      <c r="E7" s="33">
        <f t="shared" ref="E7:E19" si="1">D7-time(6,0,0)</f>
        <v>0.5416666667</v>
      </c>
      <c r="F7" s="34" t="s">
        <v>49</v>
      </c>
      <c r="G7" s="35">
        <v>61.0</v>
      </c>
      <c r="H7" s="34"/>
      <c r="I7" s="34" t="s">
        <v>22</v>
      </c>
      <c r="J7" s="36">
        <v>17.0</v>
      </c>
      <c r="K7" s="36">
        <v>2.0</v>
      </c>
      <c r="L7" s="36">
        <v>9.0</v>
      </c>
      <c r="M7" s="34">
        <f t="shared" ref="M7:M19" si="2">sum(J7:L7)</f>
        <v>28</v>
      </c>
      <c r="N7" s="34"/>
      <c r="O7" s="37" t="s">
        <v>50</v>
      </c>
      <c r="P7" s="38">
        <f t="shared" ref="P7:P19" si="3">TIMEVALUE(D7)</f>
        <v>0.7916666667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>
      <c r="A8" s="34" t="s">
        <v>51</v>
      </c>
      <c r="B8" s="39">
        <v>43910.0</v>
      </c>
      <c r="C8" s="34" t="s">
        <v>34</v>
      </c>
      <c r="D8" s="40">
        <v>0.2638888888888889</v>
      </c>
      <c r="E8" s="33">
        <f t="shared" si="1"/>
        <v>0.01388888889</v>
      </c>
      <c r="F8" s="34" t="s">
        <v>49</v>
      </c>
      <c r="G8" s="41">
        <v>45.0</v>
      </c>
      <c r="H8" s="34"/>
      <c r="I8" s="34" t="s">
        <v>17</v>
      </c>
      <c r="J8" s="42">
        <v>0.0</v>
      </c>
      <c r="K8" s="42">
        <v>0.0</v>
      </c>
      <c r="L8" s="42">
        <v>0.0</v>
      </c>
      <c r="M8" s="34">
        <f t="shared" si="2"/>
        <v>0</v>
      </c>
      <c r="N8" s="34"/>
      <c r="O8" s="37" t="s">
        <v>52</v>
      </c>
      <c r="P8" s="38">
        <f t="shared" si="3"/>
        <v>0.2638888889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>
      <c r="A9" s="34" t="s">
        <v>47</v>
      </c>
      <c r="B9" s="39">
        <v>43910.0</v>
      </c>
      <c r="C9" s="34" t="s">
        <v>34</v>
      </c>
      <c r="D9" s="40">
        <v>0.5625</v>
      </c>
      <c r="E9" s="33">
        <f t="shared" si="1"/>
        <v>0.3125</v>
      </c>
      <c r="F9" s="34" t="s">
        <v>53</v>
      </c>
      <c r="G9" s="35">
        <v>70.0</v>
      </c>
      <c r="H9" s="34"/>
      <c r="I9" s="34" t="s">
        <v>17</v>
      </c>
      <c r="J9" s="43">
        <v>34.0</v>
      </c>
      <c r="K9" s="43">
        <v>22.0</v>
      </c>
      <c r="L9" s="43">
        <v>27.0</v>
      </c>
      <c r="M9" s="34">
        <f t="shared" si="2"/>
        <v>83</v>
      </c>
      <c r="N9" s="34"/>
      <c r="O9" s="37" t="s">
        <v>54</v>
      </c>
      <c r="P9" s="38">
        <f t="shared" si="3"/>
        <v>0.5625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>
      <c r="A10" s="34" t="s">
        <v>55</v>
      </c>
      <c r="B10" s="39">
        <v>43910.0</v>
      </c>
      <c r="C10" s="34" t="s">
        <v>34</v>
      </c>
      <c r="D10" s="40">
        <v>0.625</v>
      </c>
      <c r="E10" s="33">
        <f t="shared" si="1"/>
        <v>0.375</v>
      </c>
      <c r="F10" s="34" t="s">
        <v>53</v>
      </c>
      <c r="G10" s="35">
        <v>69.0</v>
      </c>
      <c r="H10" s="34"/>
      <c r="I10" s="34" t="s">
        <v>17</v>
      </c>
      <c r="J10" s="43">
        <v>30.0</v>
      </c>
      <c r="K10" s="43">
        <v>6.0</v>
      </c>
      <c r="L10" s="43">
        <v>11.0</v>
      </c>
      <c r="M10" s="34">
        <f t="shared" si="2"/>
        <v>47</v>
      </c>
      <c r="N10" s="34"/>
      <c r="O10" s="37" t="s">
        <v>56</v>
      </c>
      <c r="P10" s="38">
        <f t="shared" si="3"/>
        <v>0.625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>
      <c r="A11" s="34" t="s">
        <v>51</v>
      </c>
      <c r="B11" s="39">
        <v>43910.0</v>
      </c>
      <c r="C11" s="34" t="s">
        <v>34</v>
      </c>
      <c r="D11" s="40">
        <v>0.6666666666666666</v>
      </c>
      <c r="E11" s="33">
        <f t="shared" si="1"/>
        <v>0.4166666667</v>
      </c>
      <c r="F11" s="34" t="s">
        <v>53</v>
      </c>
      <c r="G11" s="35">
        <v>68.0</v>
      </c>
      <c r="H11" s="34"/>
      <c r="I11" s="34" t="s">
        <v>17</v>
      </c>
      <c r="J11" s="36">
        <v>35.0</v>
      </c>
      <c r="K11" s="36">
        <v>17.0</v>
      </c>
      <c r="L11" s="36">
        <v>14.0</v>
      </c>
      <c r="M11" s="34">
        <f t="shared" si="2"/>
        <v>66</v>
      </c>
      <c r="N11" s="34"/>
      <c r="O11" s="37" t="s">
        <v>57</v>
      </c>
      <c r="P11" s="38">
        <f t="shared" si="3"/>
        <v>0.6666666667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>
      <c r="A12" s="34" t="s">
        <v>58</v>
      </c>
      <c r="B12" s="39">
        <v>43910.0</v>
      </c>
      <c r="C12" s="34" t="s">
        <v>34</v>
      </c>
      <c r="D12" s="40">
        <v>0.7083333333333334</v>
      </c>
      <c r="E12" s="33">
        <f t="shared" si="1"/>
        <v>0.4583333333</v>
      </c>
      <c r="F12" s="34" t="s">
        <v>53</v>
      </c>
      <c r="G12" s="35">
        <v>66.0</v>
      </c>
      <c r="H12" s="34"/>
      <c r="I12" s="34" t="s">
        <v>17</v>
      </c>
      <c r="J12" s="36">
        <v>36.0</v>
      </c>
      <c r="K12" s="36">
        <v>22.0</v>
      </c>
      <c r="L12" s="36">
        <v>18.0</v>
      </c>
      <c r="M12" s="34">
        <f t="shared" si="2"/>
        <v>76</v>
      </c>
      <c r="N12" s="34"/>
      <c r="O12" s="37" t="s">
        <v>59</v>
      </c>
      <c r="P12" s="38">
        <f t="shared" si="3"/>
        <v>0.7083333333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>
      <c r="A13" s="34" t="s">
        <v>55</v>
      </c>
      <c r="B13" s="39">
        <v>43910.0</v>
      </c>
      <c r="C13" s="34" t="s">
        <v>34</v>
      </c>
      <c r="D13" s="40">
        <v>0.7291666666666666</v>
      </c>
      <c r="E13" s="33">
        <f t="shared" si="1"/>
        <v>0.4791666667</v>
      </c>
      <c r="F13" s="34" t="s">
        <v>53</v>
      </c>
      <c r="G13" s="35">
        <v>64.0</v>
      </c>
      <c r="H13" s="34"/>
      <c r="I13" s="34" t="s">
        <v>17</v>
      </c>
      <c r="J13" s="36">
        <v>39.0</v>
      </c>
      <c r="K13" s="36">
        <v>13.0</v>
      </c>
      <c r="L13" s="36">
        <v>26.0</v>
      </c>
      <c r="M13" s="34">
        <f t="shared" si="2"/>
        <v>78</v>
      </c>
      <c r="N13" s="34"/>
      <c r="O13" s="44"/>
      <c r="P13" s="38">
        <f t="shared" si="3"/>
        <v>0.7291666667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>
      <c r="A14" s="34" t="s">
        <v>60</v>
      </c>
      <c r="B14" s="39">
        <v>43910.0</v>
      </c>
      <c r="C14" s="34" t="s">
        <v>34</v>
      </c>
      <c r="D14" s="40">
        <v>0.7916666666666666</v>
      </c>
      <c r="E14" s="33">
        <f t="shared" si="1"/>
        <v>0.5416666667</v>
      </c>
      <c r="F14" s="34" t="s">
        <v>49</v>
      </c>
      <c r="G14" s="35">
        <v>63.0</v>
      </c>
      <c r="H14" s="34"/>
      <c r="I14" s="34" t="s">
        <v>22</v>
      </c>
      <c r="J14" s="36">
        <v>12.0</v>
      </c>
      <c r="K14" s="36">
        <v>3.0</v>
      </c>
      <c r="L14" s="36">
        <v>8.0</v>
      </c>
      <c r="M14" s="34">
        <f t="shared" si="2"/>
        <v>23</v>
      </c>
      <c r="N14" s="34"/>
      <c r="O14" s="37" t="s">
        <v>61</v>
      </c>
      <c r="P14" s="38">
        <f t="shared" si="3"/>
        <v>0.7916666667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>
      <c r="A15" s="29" t="s">
        <v>51</v>
      </c>
      <c r="B15" s="45">
        <v>43911.0</v>
      </c>
      <c r="C15" s="29" t="s">
        <v>36</v>
      </c>
      <c r="D15" s="32">
        <v>0.2638888888888889</v>
      </c>
      <c r="E15" s="33">
        <f t="shared" si="1"/>
        <v>0.01388888889</v>
      </c>
      <c r="F15" s="34" t="s">
        <v>49</v>
      </c>
      <c r="G15" s="46">
        <v>43.0</v>
      </c>
      <c r="H15" s="34"/>
      <c r="I15" s="34" t="s">
        <v>17</v>
      </c>
      <c r="J15" s="42">
        <v>3.0</v>
      </c>
      <c r="K15" s="42">
        <v>2.0</v>
      </c>
      <c r="L15" s="42">
        <v>0.0</v>
      </c>
      <c r="M15" s="34">
        <f t="shared" si="2"/>
        <v>5</v>
      </c>
      <c r="N15" s="34"/>
      <c r="O15" s="37" t="s">
        <v>62</v>
      </c>
      <c r="P15" s="38">
        <f t="shared" si="3"/>
        <v>0.2638888889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>
      <c r="A16" s="47" t="s">
        <v>51</v>
      </c>
      <c r="B16" s="48">
        <v>43911.0</v>
      </c>
      <c r="C16" s="47" t="s">
        <v>36</v>
      </c>
      <c r="D16" s="49">
        <v>0.3958333333333333</v>
      </c>
      <c r="E16" s="33">
        <f t="shared" si="1"/>
        <v>0.1458333333</v>
      </c>
      <c r="F16" s="34" t="s">
        <v>49</v>
      </c>
      <c r="G16" s="41">
        <v>60.0</v>
      </c>
      <c r="H16" s="34"/>
      <c r="I16" s="34" t="s">
        <v>17</v>
      </c>
      <c r="J16" s="42">
        <v>21.0</v>
      </c>
      <c r="K16" s="42">
        <v>8.0</v>
      </c>
      <c r="L16" s="42">
        <v>2.0</v>
      </c>
      <c r="M16" s="34">
        <f t="shared" si="2"/>
        <v>31</v>
      </c>
      <c r="N16" s="34"/>
      <c r="O16" s="44"/>
      <c r="P16" s="38">
        <f t="shared" si="3"/>
        <v>0.3958333333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>
      <c r="A17" s="29" t="s">
        <v>47</v>
      </c>
      <c r="B17" s="45">
        <v>43911.0</v>
      </c>
      <c r="C17" s="29" t="s">
        <v>36</v>
      </c>
      <c r="D17" s="32">
        <v>0.625</v>
      </c>
      <c r="E17" s="33">
        <f t="shared" si="1"/>
        <v>0.375</v>
      </c>
      <c r="F17" s="34" t="s">
        <v>53</v>
      </c>
      <c r="G17" s="35">
        <v>75.0</v>
      </c>
      <c r="H17" s="34"/>
      <c r="I17" s="34" t="s">
        <v>17</v>
      </c>
      <c r="J17" s="43">
        <v>80.0</v>
      </c>
      <c r="K17" s="43">
        <v>38.0</v>
      </c>
      <c r="L17" s="43">
        <v>50.0</v>
      </c>
      <c r="M17" s="34">
        <f t="shared" si="2"/>
        <v>168</v>
      </c>
      <c r="N17" s="34"/>
      <c r="O17" s="44"/>
      <c r="P17" s="38">
        <f t="shared" si="3"/>
        <v>0.625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>
      <c r="A18" s="29" t="s">
        <v>58</v>
      </c>
      <c r="B18" s="45">
        <v>43911.0</v>
      </c>
      <c r="C18" s="29" t="s">
        <v>36</v>
      </c>
      <c r="D18" s="32">
        <v>0.7083333333333334</v>
      </c>
      <c r="E18" s="33">
        <f t="shared" si="1"/>
        <v>0.4583333333</v>
      </c>
      <c r="F18" s="34" t="s">
        <v>49</v>
      </c>
      <c r="G18" s="35">
        <v>72.0</v>
      </c>
      <c r="H18" s="34"/>
      <c r="I18" s="34" t="s">
        <v>17</v>
      </c>
      <c r="J18" s="36">
        <v>45.0</v>
      </c>
      <c r="K18" s="36">
        <v>25.0</v>
      </c>
      <c r="L18" s="36">
        <v>27.0</v>
      </c>
      <c r="M18" s="34">
        <f t="shared" si="2"/>
        <v>97</v>
      </c>
      <c r="N18" s="34"/>
      <c r="O18" s="44"/>
      <c r="P18" s="38">
        <f t="shared" si="3"/>
        <v>0.7083333333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>
      <c r="A19" s="29" t="s">
        <v>55</v>
      </c>
      <c r="B19" s="45">
        <v>43911.0</v>
      </c>
      <c r="C19" s="29" t="s">
        <v>36</v>
      </c>
      <c r="D19" s="32">
        <v>0.7291666666666666</v>
      </c>
      <c r="E19" s="33">
        <f t="shared" si="1"/>
        <v>0.4791666667</v>
      </c>
      <c r="F19" s="34" t="s">
        <v>49</v>
      </c>
      <c r="G19" s="35">
        <v>70.0</v>
      </c>
      <c r="H19" s="34"/>
      <c r="I19" s="34" t="s">
        <v>17</v>
      </c>
      <c r="J19" s="50">
        <v>19.0</v>
      </c>
      <c r="K19" s="36">
        <v>27.0</v>
      </c>
      <c r="L19" s="36">
        <v>40.0</v>
      </c>
      <c r="M19" s="34">
        <f t="shared" si="2"/>
        <v>86</v>
      </c>
      <c r="N19" s="34"/>
      <c r="O19" s="44"/>
      <c r="P19" s="38">
        <f t="shared" si="3"/>
        <v>0.7291666667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>
      <c r="A20" s="51" t="s">
        <v>63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52">
        <v>0.0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>
      <c r="A21" s="34" t="s">
        <v>51</v>
      </c>
      <c r="B21" s="39">
        <v>43912.0</v>
      </c>
      <c r="C21" s="34" t="s">
        <v>39</v>
      </c>
      <c r="D21" s="40">
        <v>0.5625</v>
      </c>
      <c r="E21" s="33">
        <f t="shared" ref="E21:E58" si="4">D21-time(6,0,0)</f>
        <v>0.3125</v>
      </c>
      <c r="F21" s="34" t="s">
        <v>64</v>
      </c>
      <c r="G21" s="53">
        <v>41.0</v>
      </c>
      <c r="H21" s="34"/>
      <c r="I21" s="34" t="s">
        <v>17</v>
      </c>
      <c r="J21" s="43">
        <v>11.0</v>
      </c>
      <c r="K21" s="43">
        <v>2.0</v>
      </c>
      <c r="L21" s="43">
        <v>8.0</v>
      </c>
      <c r="M21" s="34">
        <f t="shared" ref="M21:M58" si="5">sum(J21:L21)</f>
        <v>21</v>
      </c>
      <c r="N21" s="34"/>
      <c r="O21" s="37" t="s">
        <v>65</v>
      </c>
      <c r="P21" s="38">
        <f t="shared" ref="P21:P58" si="6">TIMEVALUE(D21)</f>
        <v>0.5625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>
      <c r="A22" s="29" t="s">
        <v>47</v>
      </c>
      <c r="B22" s="45">
        <v>43913.0</v>
      </c>
      <c r="C22" s="29" t="s">
        <v>10</v>
      </c>
      <c r="D22" s="32">
        <v>0.5416666666666666</v>
      </c>
      <c r="E22" s="33">
        <f t="shared" si="4"/>
        <v>0.2916666667</v>
      </c>
      <c r="F22" s="34" t="s">
        <v>66</v>
      </c>
      <c r="G22" s="53">
        <v>39.0</v>
      </c>
      <c r="H22" s="54">
        <f>AVERAGE(G22:G26)</f>
        <v>38.2</v>
      </c>
      <c r="I22" s="34" t="s">
        <v>17</v>
      </c>
      <c r="J22" s="43">
        <v>2.0</v>
      </c>
      <c r="K22" s="43">
        <v>0.0</v>
      </c>
      <c r="L22" s="43">
        <v>0.0</v>
      </c>
      <c r="M22" s="34">
        <f t="shared" si="5"/>
        <v>2</v>
      </c>
      <c r="N22" s="54">
        <f>SUM(M22:M26)</f>
        <v>5</v>
      </c>
      <c r="O22" s="37" t="s">
        <v>67</v>
      </c>
      <c r="P22" s="38">
        <f t="shared" si="6"/>
        <v>0.5416666667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>
      <c r="A23" s="29" t="s">
        <v>47</v>
      </c>
      <c r="B23" s="45">
        <v>43913.0</v>
      </c>
      <c r="C23" s="29" t="s">
        <v>10</v>
      </c>
      <c r="D23" s="32">
        <v>0.5625</v>
      </c>
      <c r="E23" s="33">
        <f t="shared" si="4"/>
        <v>0.3125</v>
      </c>
      <c r="F23" s="34" t="s">
        <v>66</v>
      </c>
      <c r="G23" s="53">
        <v>39.0</v>
      </c>
      <c r="H23" s="55"/>
      <c r="I23" s="34" t="s">
        <v>17</v>
      </c>
      <c r="J23" s="43">
        <v>0.0</v>
      </c>
      <c r="K23" s="43">
        <v>0.0</v>
      </c>
      <c r="L23" s="43">
        <v>0.0</v>
      </c>
      <c r="M23" s="34">
        <f t="shared" si="5"/>
        <v>0</v>
      </c>
      <c r="N23" s="55"/>
      <c r="O23" s="37" t="s">
        <v>68</v>
      </c>
      <c r="P23" s="38">
        <f t="shared" si="6"/>
        <v>0.5625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>
      <c r="A24" s="29" t="s">
        <v>47</v>
      </c>
      <c r="B24" s="45">
        <v>43913.0</v>
      </c>
      <c r="C24" s="29" t="s">
        <v>10</v>
      </c>
      <c r="D24" s="32">
        <v>0.5833333333333334</v>
      </c>
      <c r="E24" s="33">
        <f t="shared" si="4"/>
        <v>0.3333333333</v>
      </c>
      <c r="F24" s="34" t="s">
        <v>69</v>
      </c>
      <c r="G24" s="53">
        <v>39.0</v>
      </c>
      <c r="H24" s="55"/>
      <c r="I24" s="34" t="s">
        <v>17</v>
      </c>
      <c r="J24" s="43">
        <v>0.0</v>
      </c>
      <c r="K24" s="43">
        <v>0.0</v>
      </c>
      <c r="L24" s="43">
        <v>0.0</v>
      </c>
      <c r="M24" s="34">
        <f t="shared" si="5"/>
        <v>0</v>
      </c>
      <c r="N24" s="55"/>
      <c r="O24" s="37" t="s">
        <v>70</v>
      </c>
      <c r="P24" s="38">
        <f t="shared" si="6"/>
        <v>0.5833333333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>
      <c r="A25" s="29" t="s">
        <v>58</v>
      </c>
      <c r="B25" s="45">
        <v>43913.0</v>
      </c>
      <c r="C25" s="29" t="s">
        <v>10</v>
      </c>
      <c r="D25" s="32">
        <v>0.7083333333333334</v>
      </c>
      <c r="E25" s="33">
        <f t="shared" si="4"/>
        <v>0.4583333333</v>
      </c>
      <c r="F25" s="34" t="s">
        <v>69</v>
      </c>
      <c r="G25" s="53">
        <v>37.0</v>
      </c>
      <c r="H25" s="55"/>
      <c r="I25" s="34" t="s">
        <v>17</v>
      </c>
      <c r="J25" s="36">
        <v>1.0</v>
      </c>
      <c r="K25" s="36">
        <v>0.0</v>
      </c>
      <c r="L25" s="36">
        <v>1.0</v>
      </c>
      <c r="M25" s="34">
        <f t="shared" si="5"/>
        <v>2</v>
      </c>
      <c r="N25" s="55"/>
      <c r="O25" s="37" t="s">
        <v>71</v>
      </c>
      <c r="P25" s="38">
        <f t="shared" si="6"/>
        <v>0.7083333333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>
      <c r="A26" s="29" t="s">
        <v>51</v>
      </c>
      <c r="B26" s="45">
        <v>43913.0</v>
      </c>
      <c r="C26" s="29" t="s">
        <v>10</v>
      </c>
      <c r="D26" s="32">
        <v>0.7291666666666666</v>
      </c>
      <c r="E26" s="33">
        <f t="shared" si="4"/>
        <v>0.4791666667</v>
      </c>
      <c r="F26" s="34" t="s">
        <v>69</v>
      </c>
      <c r="G26" s="53">
        <v>37.0</v>
      </c>
      <c r="H26" s="28"/>
      <c r="I26" s="34" t="s">
        <v>17</v>
      </c>
      <c r="J26" s="36">
        <v>1.0</v>
      </c>
      <c r="K26" s="36">
        <v>0.0</v>
      </c>
      <c r="L26" s="36">
        <v>0.0</v>
      </c>
      <c r="M26" s="34">
        <f t="shared" si="5"/>
        <v>1</v>
      </c>
      <c r="N26" s="28"/>
      <c r="O26" s="37" t="s">
        <v>72</v>
      </c>
      <c r="P26" s="38">
        <f t="shared" si="6"/>
        <v>0.7291666667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</row>
    <row r="27">
      <c r="A27" s="34" t="s">
        <v>51</v>
      </c>
      <c r="B27" s="39">
        <v>43914.0</v>
      </c>
      <c r="C27" s="34" t="s">
        <v>20</v>
      </c>
      <c r="D27" s="40">
        <v>0.2708333333333333</v>
      </c>
      <c r="E27" s="33">
        <f t="shared" si="4"/>
        <v>0.02083333333</v>
      </c>
      <c r="F27" s="34" t="s">
        <v>49</v>
      </c>
      <c r="G27" s="53">
        <v>32.0</v>
      </c>
      <c r="H27" s="56">
        <f>AVERAGE(G27:G33)</f>
        <v>36.85714286</v>
      </c>
      <c r="I27" s="34" t="s">
        <v>17</v>
      </c>
      <c r="J27" s="42">
        <v>1.0</v>
      </c>
      <c r="K27" s="42">
        <v>0.0</v>
      </c>
      <c r="L27" s="42">
        <v>0.0</v>
      </c>
      <c r="M27" s="34">
        <f t="shared" si="5"/>
        <v>1</v>
      </c>
      <c r="N27" s="54">
        <f>SUM(M27:M33)</f>
        <v>14</v>
      </c>
      <c r="O27" s="37" t="s">
        <v>73</v>
      </c>
      <c r="P27" s="38">
        <f t="shared" si="6"/>
        <v>0.2708333333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</row>
    <row r="28">
      <c r="A28" s="34" t="s">
        <v>47</v>
      </c>
      <c r="B28" s="39">
        <v>43914.0</v>
      </c>
      <c r="C28" s="34" t="s">
        <v>20</v>
      </c>
      <c r="D28" s="40">
        <v>0.3333333333333333</v>
      </c>
      <c r="E28" s="33">
        <f t="shared" si="4"/>
        <v>0.08333333333</v>
      </c>
      <c r="F28" s="34" t="s">
        <v>49</v>
      </c>
      <c r="G28" s="53">
        <v>32.0</v>
      </c>
      <c r="H28" s="55"/>
      <c r="I28" s="34" t="s">
        <v>74</v>
      </c>
      <c r="J28" s="42">
        <v>0.0</v>
      </c>
      <c r="K28" s="42">
        <v>0.0</v>
      </c>
      <c r="L28" s="42">
        <v>0.0</v>
      </c>
      <c r="M28" s="34">
        <f t="shared" si="5"/>
        <v>0</v>
      </c>
      <c r="N28" s="55"/>
      <c r="O28" s="37" t="s">
        <v>75</v>
      </c>
      <c r="P28" s="38">
        <f t="shared" si="6"/>
        <v>0.3333333333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</row>
    <row r="29">
      <c r="A29" s="34" t="s">
        <v>55</v>
      </c>
      <c r="B29" s="39">
        <v>43914.0</v>
      </c>
      <c r="C29" s="34" t="s">
        <v>20</v>
      </c>
      <c r="D29" s="57">
        <v>0.5</v>
      </c>
      <c r="E29" s="33">
        <f t="shared" si="4"/>
        <v>0.25</v>
      </c>
      <c r="F29" s="34" t="s">
        <v>49</v>
      </c>
      <c r="G29" s="53">
        <v>39.0</v>
      </c>
      <c r="H29" s="55"/>
      <c r="I29" s="34" t="s">
        <v>17</v>
      </c>
      <c r="J29" s="43">
        <v>0.0</v>
      </c>
      <c r="K29" s="43">
        <v>2.0</v>
      </c>
      <c r="L29" s="43">
        <v>0.0</v>
      </c>
      <c r="M29" s="34">
        <f t="shared" si="5"/>
        <v>2</v>
      </c>
      <c r="N29" s="55"/>
      <c r="O29" s="37" t="s">
        <v>76</v>
      </c>
      <c r="P29" s="38">
        <f t="shared" si="6"/>
        <v>0.5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</row>
    <row r="30">
      <c r="A30" s="34" t="s">
        <v>55</v>
      </c>
      <c r="B30" s="39">
        <v>43914.0</v>
      </c>
      <c r="C30" s="34" t="s">
        <v>20</v>
      </c>
      <c r="D30" s="40">
        <v>0.5208333333333334</v>
      </c>
      <c r="E30" s="33">
        <f t="shared" si="4"/>
        <v>0.2708333333</v>
      </c>
      <c r="F30" s="34" t="s">
        <v>49</v>
      </c>
      <c r="G30" s="53">
        <v>39.0</v>
      </c>
      <c r="H30" s="55"/>
      <c r="I30" s="34" t="s">
        <v>17</v>
      </c>
      <c r="J30" s="43">
        <v>0.0</v>
      </c>
      <c r="K30" s="43">
        <v>0.0</v>
      </c>
      <c r="L30" s="43">
        <v>0.0</v>
      </c>
      <c r="M30" s="34">
        <f t="shared" si="5"/>
        <v>0</v>
      </c>
      <c r="N30" s="55"/>
      <c r="O30" s="44"/>
      <c r="P30" s="38">
        <f t="shared" si="6"/>
        <v>0.5208333333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</row>
    <row r="31">
      <c r="A31" s="34" t="s">
        <v>55</v>
      </c>
      <c r="B31" s="39">
        <v>43914.0</v>
      </c>
      <c r="C31" s="34" t="s">
        <v>20</v>
      </c>
      <c r="D31" s="40">
        <v>0.5416666666666666</v>
      </c>
      <c r="E31" s="33">
        <f t="shared" si="4"/>
        <v>0.2916666667</v>
      </c>
      <c r="F31" s="34" t="s">
        <v>49</v>
      </c>
      <c r="G31" s="53">
        <v>38.0</v>
      </c>
      <c r="H31" s="55"/>
      <c r="I31" s="34" t="s">
        <v>17</v>
      </c>
      <c r="J31" s="43">
        <v>0.0</v>
      </c>
      <c r="K31" s="43">
        <v>0.0</v>
      </c>
      <c r="L31" s="43">
        <v>2.0</v>
      </c>
      <c r="M31" s="34">
        <f t="shared" si="5"/>
        <v>2</v>
      </c>
      <c r="N31" s="55"/>
      <c r="O31" s="44"/>
      <c r="P31" s="38">
        <f t="shared" si="6"/>
        <v>0.5416666667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>
      <c r="A32" s="34" t="s">
        <v>58</v>
      </c>
      <c r="B32" s="39">
        <v>43914.0</v>
      </c>
      <c r="C32" s="34" t="s">
        <v>20</v>
      </c>
      <c r="D32" s="40">
        <v>0.625</v>
      </c>
      <c r="E32" s="33">
        <f t="shared" si="4"/>
        <v>0.375</v>
      </c>
      <c r="F32" s="34" t="s">
        <v>49</v>
      </c>
      <c r="G32" s="53">
        <v>38.0</v>
      </c>
      <c r="H32" s="55"/>
      <c r="I32" s="34" t="s">
        <v>17</v>
      </c>
      <c r="J32" s="43">
        <v>0.0</v>
      </c>
      <c r="K32" s="43">
        <v>0.0</v>
      </c>
      <c r="L32" s="43">
        <v>0.0</v>
      </c>
      <c r="M32" s="34">
        <f t="shared" si="5"/>
        <v>0</v>
      </c>
      <c r="N32" s="55"/>
      <c r="O32" s="44"/>
      <c r="P32" s="38">
        <f t="shared" si="6"/>
        <v>0.625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>
      <c r="A33" s="34" t="s">
        <v>51</v>
      </c>
      <c r="B33" s="39">
        <v>43914.0</v>
      </c>
      <c r="C33" s="34" t="s">
        <v>20</v>
      </c>
      <c r="D33" s="40">
        <v>0.7083333333333334</v>
      </c>
      <c r="E33" s="33">
        <f t="shared" si="4"/>
        <v>0.4583333333</v>
      </c>
      <c r="F33" s="34" t="s">
        <v>49</v>
      </c>
      <c r="G33" s="53">
        <v>40.0</v>
      </c>
      <c r="H33" s="28"/>
      <c r="I33" s="34" t="s">
        <v>17</v>
      </c>
      <c r="J33" s="36">
        <v>5.0</v>
      </c>
      <c r="K33" s="36">
        <v>1.0</v>
      </c>
      <c r="L33" s="36">
        <v>3.0</v>
      </c>
      <c r="M33" s="34">
        <f t="shared" si="5"/>
        <v>9</v>
      </c>
      <c r="N33" s="28"/>
      <c r="O33" s="44"/>
      <c r="P33" s="38">
        <f t="shared" si="6"/>
        <v>0.7083333333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>
      <c r="A34" s="29" t="s">
        <v>60</v>
      </c>
      <c r="B34" s="45">
        <v>43915.0</v>
      </c>
      <c r="C34" s="29" t="s">
        <v>25</v>
      </c>
      <c r="D34" s="32">
        <v>0.2708333333333333</v>
      </c>
      <c r="E34" s="33">
        <f t="shared" si="4"/>
        <v>0.02083333333</v>
      </c>
      <c r="F34" s="34" t="s">
        <v>77</v>
      </c>
      <c r="G34" s="53">
        <v>35.0</v>
      </c>
      <c r="H34" s="56">
        <f>AVERAGE(G34:G40)</f>
        <v>42.85714286</v>
      </c>
      <c r="I34" s="34" t="s">
        <v>17</v>
      </c>
      <c r="J34" s="42">
        <v>0.0</v>
      </c>
      <c r="K34" s="42">
        <v>0.0</v>
      </c>
      <c r="L34" s="42">
        <v>0.0</v>
      </c>
      <c r="M34" s="34">
        <f t="shared" si="5"/>
        <v>0</v>
      </c>
      <c r="N34" s="54">
        <f>SUM(M34:M40)</f>
        <v>31</v>
      </c>
      <c r="O34" s="37" t="s">
        <v>78</v>
      </c>
      <c r="P34" s="38">
        <f t="shared" si="6"/>
        <v>0.2708333333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>
      <c r="A35" s="29" t="s">
        <v>51</v>
      </c>
      <c r="B35" s="45">
        <v>43915.0</v>
      </c>
      <c r="C35" s="29" t="s">
        <v>25</v>
      </c>
      <c r="D35" s="32">
        <v>0.3333333333333333</v>
      </c>
      <c r="E35" s="33">
        <f t="shared" si="4"/>
        <v>0.08333333333</v>
      </c>
      <c r="F35" s="34" t="s">
        <v>64</v>
      </c>
      <c r="G35" s="53">
        <v>37.0</v>
      </c>
      <c r="H35" s="55"/>
      <c r="I35" s="34" t="s">
        <v>17</v>
      </c>
      <c r="J35" s="42">
        <v>1.0</v>
      </c>
      <c r="K35" s="42">
        <v>1.0</v>
      </c>
      <c r="L35" s="42">
        <v>1.0</v>
      </c>
      <c r="M35" s="34">
        <f t="shared" si="5"/>
        <v>3</v>
      </c>
      <c r="N35" s="55"/>
      <c r="O35" s="44"/>
      <c r="P35" s="38">
        <f t="shared" si="6"/>
        <v>0.3333333333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>
      <c r="A36" s="29" t="s">
        <v>58</v>
      </c>
      <c r="B36" s="45">
        <v>43915.0</v>
      </c>
      <c r="C36" s="29" t="s">
        <v>25</v>
      </c>
      <c r="D36" s="32">
        <v>0.5208333333333334</v>
      </c>
      <c r="E36" s="33">
        <f t="shared" si="4"/>
        <v>0.2708333333</v>
      </c>
      <c r="F36" s="34" t="s">
        <v>64</v>
      </c>
      <c r="G36" s="53">
        <v>41.0</v>
      </c>
      <c r="H36" s="55"/>
      <c r="I36" s="34" t="s">
        <v>17</v>
      </c>
      <c r="J36" s="43">
        <v>1.0</v>
      </c>
      <c r="K36" s="43">
        <v>2.0</v>
      </c>
      <c r="L36" s="43">
        <v>2.0</v>
      </c>
      <c r="M36" s="34">
        <f t="shared" si="5"/>
        <v>5</v>
      </c>
      <c r="N36" s="55"/>
      <c r="O36" s="44"/>
      <c r="P36" s="38">
        <f t="shared" si="6"/>
        <v>0.5208333333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>
      <c r="A37" s="29" t="s">
        <v>58</v>
      </c>
      <c r="B37" s="45">
        <v>43915.0</v>
      </c>
      <c r="C37" s="29" t="s">
        <v>25</v>
      </c>
      <c r="D37" s="32">
        <v>0.5416666666666666</v>
      </c>
      <c r="E37" s="33">
        <f t="shared" si="4"/>
        <v>0.2916666667</v>
      </c>
      <c r="F37" s="34" t="s">
        <v>64</v>
      </c>
      <c r="G37" s="53">
        <v>43.0</v>
      </c>
      <c r="H37" s="55"/>
      <c r="I37" s="34" t="s">
        <v>17</v>
      </c>
      <c r="J37" s="43">
        <v>0.0</v>
      </c>
      <c r="K37" s="43">
        <v>2.0</v>
      </c>
      <c r="L37" s="43">
        <v>2.0</v>
      </c>
      <c r="M37" s="34">
        <f t="shared" si="5"/>
        <v>4</v>
      </c>
      <c r="N37" s="55"/>
      <c r="O37" s="44"/>
      <c r="P37" s="38">
        <f t="shared" si="6"/>
        <v>0.5416666667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>
      <c r="A38" s="29" t="s">
        <v>51</v>
      </c>
      <c r="B38" s="45">
        <v>43915.0</v>
      </c>
      <c r="C38" s="29" t="s">
        <v>25</v>
      </c>
      <c r="D38" s="32">
        <v>0.625</v>
      </c>
      <c r="E38" s="33">
        <f t="shared" si="4"/>
        <v>0.375</v>
      </c>
      <c r="F38" s="34" t="s">
        <v>64</v>
      </c>
      <c r="G38" s="41">
        <v>48.0</v>
      </c>
      <c r="H38" s="55"/>
      <c r="I38" s="34" t="s">
        <v>17</v>
      </c>
      <c r="J38" s="43">
        <v>2.0</v>
      </c>
      <c r="K38" s="43">
        <v>2.0</v>
      </c>
      <c r="L38" s="43">
        <v>3.0</v>
      </c>
      <c r="M38" s="34">
        <f t="shared" si="5"/>
        <v>7</v>
      </c>
      <c r="N38" s="55"/>
      <c r="O38" s="44"/>
      <c r="P38" s="38">
        <f t="shared" si="6"/>
        <v>0.625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>
      <c r="A39" s="29" t="s">
        <v>47</v>
      </c>
      <c r="B39" s="45">
        <v>43915.0</v>
      </c>
      <c r="C39" s="29" t="s">
        <v>25</v>
      </c>
      <c r="D39" s="32">
        <v>0.7083333333333334</v>
      </c>
      <c r="E39" s="33">
        <f t="shared" si="4"/>
        <v>0.4583333333</v>
      </c>
      <c r="F39" s="34" t="s">
        <v>77</v>
      </c>
      <c r="G39" s="41">
        <v>48.0</v>
      </c>
      <c r="H39" s="55"/>
      <c r="I39" s="34" t="s">
        <v>17</v>
      </c>
      <c r="J39" s="36">
        <v>6.0</v>
      </c>
      <c r="K39" s="36">
        <v>3.0</v>
      </c>
      <c r="L39" s="36">
        <v>0.0</v>
      </c>
      <c r="M39" s="34">
        <f t="shared" si="5"/>
        <v>9</v>
      </c>
      <c r="N39" s="55"/>
      <c r="O39" s="37" t="s">
        <v>79</v>
      </c>
      <c r="P39" s="38">
        <f t="shared" si="6"/>
        <v>0.7083333333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>
      <c r="A40" s="29" t="s">
        <v>55</v>
      </c>
      <c r="B40" s="45">
        <v>43915.0</v>
      </c>
      <c r="C40" s="29" t="s">
        <v>25</v>
      </c>
      <c r="D40" s="32">
        <v>0.75</v>
      </c>
      <c r="E40" s="33">
        <f t="shared" si="4"/>
        <v>0.5</v>
      </c>
      <c r="F40" s="34" t="s">
        <v>77</v>
      </c>
      <c r="G40" s="41">
        <v>48.0</v>
      </c>
      <c r="H40" s="28"/>
      <c r="I40" s="34" t="s">
        <v>17</v>
      </c>
      <c r="J40" s="36">
        <v>3.0</v>
      </c>
      <c r="K40" s="36">
        <v>0.0</v>
      </c>
      <c r="L40" s="36">
        <v>0.0</v>
      </c>
      <c r="M40" s="34">
        <f t="shared" si="5"/>
        <v>3</v>
      </c>
      <c r="N40" s="28"/>
      <c r="O40" s="44"/>
      <c r="P40" s="38">
        <f t="shared" si="6"/>
        <v>0.75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>
      <c r="A41" s="34" t="s">
        <v>60</v>
      </c>
      <c r="B41" s="39">
        <v>43916.0</v>
      </c>
      <c r="C41" s="34" t="s">
        <v>27</v>
      </c>
      <c r="D41" s="40">
        <v>0.2708333333333333</v>
      </c>
      <c r="E41" s="33">
        <f t="shared" si="4"/>
        <v>0.02083333333</v>
      </c>
      <c r="F41" s="34" t="s">
        <v>77</v>
      </c>
      <c r="G41" s="53">
        <v>40.0</v>
      </c>
      <c r="H41" s="56">
        <f>average(G41:G46)</f>
        <v>51.83333333</v>
      </c>
      <c r="I41" s="34" t="s">
        <v>17</v>
      </c>
      <c r="J41" s="42">
        <v>0.0</v>
      </c>
      <c r="K41" s="42">
        <v>0.0</v>
      </c>
      <c r="L41" s="42">
        <v>0.0</v>
      </c>
      <c r="M41" s="34">
        <f t="shared" si="5"/>
        <v>0</v>
      </c>
      <c r="N41" s="54">
        <f>SUM(M41:M46)</f>
        <v>29</v>
      </c>
      <c r="O41" s="44"/>
      <c r="P41" s="38">
        <f t="shared" si="6"/>
        <v>0.2708333333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>
      <c r="A42" s="34" t="s">
        <v>51</v>
      </c>
      <c r="B42" s="39">
        <v>43916.0</v>
      </c>
      <c r="C42" s="34" t="s">
        <v>27</v>
      </c>
      <c r="D42" s="40">
        <v>0.3333333333333333</v>
      </c>
      <c r="E42" s="33">
        <f t="shared" si="4"/>
        <v>0.08333333333</v>
      </c>
      <c r="F42" s="34" t="s">
        <v>77</v>
      </c>
      <c r="G42" s="53">
        <v>44.0</v>
      </c>
      <c r="H42" s="55"/>
      <c r="I42" s="34" t="s">
        <v>17</v>
      </c>
      <c r="J42" s="42">
        <v>1.0</v>
      </c>
      <c r="K42" s="42">
        <v>0.0</v>
      </c>
      <c r="L42" s="42">
        <v>0.0</v>
      </c>
      <c r="M42" s="34">
        <f t="shared" si="5"/>
        <v>1</v>
      </c>
      <c r="N42" s="55"/>
      <c r="O42" s="44"/>
      <c r="P42" s="38">
        <f t="shared" si="6"/>
        <v>0.3333333333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>
      <c r="A43" s="34" t="s">
        <v>60</v>
      </c>
      <c r="B43" s="39">
        <v>43916.0</v>
      </c>
      <c r="C43" s="34" t="s">
        <v>27</v>
      </c>
      <c r="D43" s="57">
        <v>0.5</v>
      </c>
      <c r="E43" s="33">
        <f t="shared" si="4"/>
        <v>0.25</v>
      </c>
      <c r="F43" s="34" t="s">
        <v>53</v>
      </c>
      <c r="G43" s="41">
        <v>54.0</v>
      </c>
      <c r="H43" s="55"/>
      <c r="I43" s="34" t="s">
        <v>17</v>
      </c>
      <c r="J43" s="43">
        <v>9.0</v>
      </c>
      <c r="K43" s="43">
        <v>0.0</v>
      </c>
      <c r="L43" s="43">
        <v>4.0</v>
      </c>
      <c r="M43" s="34">
        <f t="shared" si="5"/>
        <v>13</v>
      </c>
      <c r="N43" s="55"/>
      <c r="O43" s="37" t="s">
        <v>80</v>
      </c>
      <c r="P43" s="38">
        <f t="shared" si="6"/>
        <v>0.5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>
      <c r="A44" s="34" t="s">
        <v>55</v>
      </c>
      <c r="B44" s="39">
        <v>43916.0</v>
      </c>
      <c r="C44" s="34" t="s">
        <v>27</v>
      </c>
      <c r="D44" s="40">
        <v>0.5833333333333334</v>
      </c>
      <c r="E44" s="33">
        <f t="shared" si="4"/>
        <v>0.3333333333</v>
      </c>
      <c r="F44" s="34" t="s">
        <v>49</v>
      </c>
      <c r="G44" s="41">
        <v>58.0</v>
      </c>
      <c r="H44" s="55"/>
      <c r="I44" s="34" t="s">
        <v>17</v>
      </c>
      <c r="J44" s="43">
        <v>0.0</v>
      </c>
      <c r="K44" s="43">
        <v>0.0</v>
      </c>
      <c r="L44" s="43">
        <v>2.0</v>
      </c>
      <c r="M44" s="34">
        <f t="shared" si="5"/>
        <v>2</v>
      </c>
      <c r="N44" s="55"/>
      <c r="O44" s="37" t="s">
        <v>82</v>
      </c>
      <c r="P44" s="38">
        <f t="shared" si="6"/>
        <v>0.5833333333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>
      <c r="A45" s="34" t="s">
        <v>55</v>
      </c>
      <c r="B45" s="39">
        <v>43916.0</v>
      </c>
      <c r="C45" s="34" t="s">
        <v>27</v>
      </c>
      <c r="D45" s="40">
        <v>0.625</v>
      </c>
      <c r="E45" s="33">
        <f t="shared" si="4"/>
        <v>0.375</v>
      </c>
      <c r="F45" s="34" t="s">
        <v>49</v>
      </c>
      <c r="G45" s="41">
        <v>58.0</v>
      </c>
      <c r="H45" s="55"/>
      <c r="I45" s="34" t="s">
        <v>17</v>
      </c>
      <c r="J45" s="43">
        <v>0.0</v>
      </c>
      <c r="K45" s="43">
        <v>0.0</v>
      </c>
      <c r="L45" s="43">
        <v>1.0</v>
      </c>
      <c r="M45" s="34">
        <f t="shared" si="5"/>
        <v>1</v>
      </c>
      <c r="N45" s="55"/>
      <c r="O45" s="44"/>
      <c r="P45" s="38">
        <f t="shared" si="6"/>
        <v>0.625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>
      <c r="A46" s="34" t="s">
        <v>55</v>
      </c>
      <c r="B46" s="39">
        <v>43916.0</v>
      </c>
      <c r="C46" s="34" t="s">
        <v>27</v>
      </c>
      <c r="D46" s="40">
        <v>0.7083333333333334</v>
      </c>
      <c r="E46" s="33">
        <f t="shared" si="4"/>
        <v>0.4583333333</v>
      </c>
      <c r="F46" s="34" t="s">
        <v>49</v>
      </c>
      <c r="G46" s="41">
        <v>57.0</v>
      </c>
      <c r="H46" s="28"/>
      <c r="I46" s="34" t="s">
        <v>17</v>
      </c>
      <c r="J46" s="36">
        <v>3.0</v>
      </c>
      <c r="K46" s="36">
        <v>6.0</v>
      </c>
      <c r="L46" s="36">
        <v>3.0</v>
      </c>
      <c r="M46" s="34">
        <f t="shared" si="5"/>
        <v>12</v>
      </c>
      <c r="N46" s="28"/>
      <c r="O46" s="44"/>
      <c r="P46" s="38">
        <f t="shared" si="6"/>
        <v>0.7083333333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>
      <c r="A47" s="29" t="s">
        <v>58</v>
      </c>
      <c r="B47" s="45">
        <v>43917.0</v>
      </c>
      <c r="C47" s="29" t="s">
        <v>34</v>
      </c>
      <c r="D47" s="32">
        <v>0.2708333333333333</v>
      </c>
      <c r="E47" s="33">
        <f t="shared" si="4"/>
        <v>0.02083333333</v>
      </c>
      <c r="F47" s="34" t="s">
        <v>53</v>
      </c>
      <c r="G47" s="41">
        <v>45.0</v>
      </c>
      <c r="H47" s="56">
        <f>AVERAGE(G47:G52)</f>
        <v>58.16666667</v>
      </c>
      <c r="I47" s="34" t="s">
        <v>17</v>
      </c>
      <c r="J47" s="42">
        <v>0.0</v>
      </c>
      <c r="K47" s="42">
        <v>0.0</v>
      </c>
      <c r="L47" s="42">
        <v>0.0</v>
      </c>
      <c r="M47" s="34">
        <f t="shared" si="5"/>
        <v>0</v>
      </c>
      <c r="N47" s="54">
        <f>SUM(M47:M52)</f>
        <v>67</v>
      </c>
      <c r="O47" s="44"/>
      <c r="P47" s="38">
        <f t="shared" si="6"/>
        <v>0.2708333333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>
      <c r="A48" s="29" t="s">
        <v>58</v>
      </c>
      <c r="B48" s="45">
        <v>43917.0</v>
      </c>
      <c r="C48" s="29" t="s">
        <v>34</v>
      </c>
      <c r="D48" s="32">
        <v>0.3333333333333333</v>
      </c>
      <c r="E48" s="33">
        <f t="shared" si="4"/>
        <v>0.08333333333</v>
      </c>
      <c r="F48" s="34" t="s">
        <v>53</v>
      </c>
      <c r="G48" s="41">
        <v>50.0</v>
      </c>
      <c r="H48" s="55"/>
      <c r="I48" s="34" t="s">
        <v>17</v>
      </c>
      <c r="J48" s="42">
        <v>0.0</v>
      </c>
      <c r="K48" s="42">
        <v>0.0</v>
      </c>
      <c r="L48" s="42">
        <v>0.0</v>
      </c>
      <c r="M48" s="34">
        <f t="shared" si="5"/>
        <v>0</v>
      </c>
      <c r="N48" s="55"/>
      <c r="O48" s="44"/>
      <c r="P48" s="38">
        <f t="shared" si="6"/>
        <v>0.3333333333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>
      <c r="A49" s="29" t="s">
        <v>51</v>
      </c>
      <c r="B49" s="45">
        <v>43917.0</v>
      </c>
      <c r="C49" s="29" t="s">
        <v>34</v>
      </c>
      <c r="D49" s="49">
        <v>0.5</v>
      </c>
      <c r="E49" s="33">
        <f t="shared" si="4"/>
        <v>0.25</v>
      </c>
      <c r="F49" s="34" t="s">
        <v>49</v>
      </c>
      <c r="G49" s="35">
        <v>62.0</v>
      </c>
      <c r="H49" s="55"/>
      <c r="I49" s="34" t="s">
        <v>17</v>
      </c>
      <c r="J49" s="43">
        <v>14.0</v>
      </c>
      <c r="K49" s="43">
        <v>3.0</v>
      </c>
      <c r="L49" s="43">
        <v>0.0</v>
      </c>
      <c r="M49" s="34">
        <f t="shared" si="5"/>
        <v>17</v>
      </c>
      <c r="N49" s="55"/>
      <c r="O49" s="44"/>
      <c r="P49" s="38">
        <f t="shared" si="6"/>
        <v>0.5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>
      <c r="A50" s="29" t="s">
        <v>47</v>
      </c>
      <c r="B50" s="45">
        <v>43917.0</v>
      </c>
      <c r="C50" s="29" t="s">
        <v>34</v>
      </c>
      <c r="D50" s="32">
        <v>0.5625</v>
      </c>
      <c r="E50" s="33">
        <f t="shared" si="4"/>
        <v>0.3125</v>
      </c>
      <c r="F50" s="34" t="s">
        <v>53</v>
      </c>
      <c r="G50" s="35">
        <v>64.0</v>
      </c>
      <c r="H50" s="55"/>
      <c r="I50" s="34" t="s">
        <v>17</v>
      </c>
      <c r="J50" s="43">
        <v>5.0</v>
      </c>
      <c r="K50" s="43">
        <v>3.0</v>
      </c>
      <c r="L50" s="43">
        <v>3.0</v>
      </c>
      <c r="M50" s="34">
        <f t="shared" si="5"/>
        <v>11</v>
      </c>
      <c r="N50" s="55"/>
      <c r="O50" s="37" t="s">
        <v>96</v>
      </c>
      <c r="P50" s="38">
        <f t="shared" si="6"/>
        <v>0.5625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>
      <c r="A51" s="29" t="s">
        <v>47</v>
      </c>
      <c r="B51" s="45">
        <v>43917.0</v>
      </c>
      <c r="C51" s="29" t="s">
        <v>34</v>
      </c>
      <c r="D51" s="32">
        <v>0.625</v>
      </c>
      <c r="E51" s="33">
        <f t="shared" si="4"/>
        <v>0.375</v>
      </c>
      <c r="F51" s="34" t="s">
        <v>53</v>
      </c>
      <c r="G51" s="35">
        <v>65.0</v>
      </c>
      <c r="H51" s="55"/>
      <c r="I51" s="34" t="s">
        <v>17</v>
      </c>
      <c r="J51" s="43">
        <v>9.0</v>
      </c>
      <c r="K51" s="43">
        <v>0.0</v>
      </c>
      <c r="L51" s="43">
        <v>1.0</v>
      </c>
      <c r="M51" s="34">
        <f t="shared" si="5"/>
        <v>10</v>
      </c>
      <c r="N51" s="55"/>
      <c r="O51" s="44"/>
      <c r="P51" s="38">
        <f t="shared" si="6"/>
        <v>0.625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>
      <c r="A52" s="29" t="s">
        <v>51</v>
      </c>
      <c r="B52" s="45">
        <v>43917.0</v>
      </c>
      <c r="C52" s="29" t="s">
        <v>34</v>
      </c>
      <c r="D52" s="32">
        <v>0.7083333333333334</v>
      </c>
      <c r="E52" s="33">
        <f t="shared" si="4"/>
        <v>0.4583333333</v>
      </c>
      <c r="F52" s="34" t="s">
        <v>53</v>
      </c>
      <c r="G52" s="35">
        <v>63.0</v>
      </c>
      <c r="H52" s="28"/>
      <c r="I52" s="34" t="s">
        <v>17</v>
      </c>
      <c r="J52" s="36">
        <v>20.0</v>
      </c>
      <c r="K52" s="36">
        <v>9.0</v>
      </c>
      <c r="L52" s="36">
        <v>0.0</v>
      </c>
      <c r="M52" s="34">
        <f t="shared" si="5"/>
        <v>29</v>
      </c>
      <c r="N52" s="28"/>
      <c r="O52" s="44"/>
      <c r="P52" s="38">
        <f t="shared" si="6"/>
        <v>0.7083333333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>
      <c r="A53" s="34" t="s">
        <v>58</v>
      </c>
      <c r="B53" s="39">
        <v>43918.0</v>
      </c>
      <c r="C53" s="34" t="s">
        <v>36</v>
      </c>
      <c r="D53" s="40">
        <v>0.2708333333333333</v>
      </c>
      <c r="E53" s="33">
        <f t="shared" si="4"/>
        <v>0.02083333333</v>
      </c>
      <c r="F53" s="34" t="s">
        <v>49</v>
      </c>
      <c r="G53" s="53">
        <v>39.0</v>
      </c>
      <c r="H53" s="56">
        <f>AVERAGE(G53:G58)</f>
        <v>57.33333333</v>
      </c>
      <c r="I53" s="34" t="s">
        <v>17</v>
      </c>
      <c r="J53" s="42">
        <v>0.0</v>
      </c>
      <c r="K53" s="42">
        <v>0.0</v>
      </c>
      <c r="L53" s="42">
        <v>0.0</v>
      </c>
      <c r="M53" s="34">
        <f t="shared" si="5"/>
        <v>0</v>
      </c>
      <c r="N53" s="54">
        <f>SUM(M53:M58)</f>
        <v>114</v>
      </c>
      <c r="O53" s="44"/>
      <c r="P53" s="38">
        <f t="shared" si="6"/>
        <v>0.2708333333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>
      <c r="A54" s="34" t="s">
        <v>51</v>
      </c>
      <c r="B54" s="39">
        <v>43918.0</v>
      </c>
      <c r="C54" s="34" t="s">
        <v>36</v>
      </c>
      <c r="D54" s="40">
        <v>0.3333333333333333</v>
      </c>
      <c r="E54" s="33">
        <f t="shared" si="4"/>
        <v>0.08333333333</v>
      </c>
      <c r="F54" s="34" t="s">
        <v>53</v>
      </c>
      <c r="G54" s="41">
        <v>47.0</v>
      </c>
      <c r="H54" s="55"/>
      <c r="I54" s="34" t="s">
        <v>17</v>
      </c>
      <c r="J54" s="42">
        <v>2.0</v>
      </c>
      <c r="K54" s="42">
        <v>0.0</v>
      </c>
      <c r="L54" s="42">
        <v>1.0</v>
      </c>
      <c r="M54" s="34">
        <f t="shared" si="5"/>
        <v>3</v>
      </c>
      <c r="N54" s="55"/>
      <c r="O54" s="37" t="s">
        <v>101</v>
      </c>
      <c r="P54" s="38">
        <f t="shared" si="6"/>
        <v>0.3333333333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>
      <c r="A55" s="34" t="s">
        <v>58</v>
      </c>
      <c r="B55" s="39">
        <v>43918.0</v>
      </c>
      <c r="C55" s="34" t="s">
        <v>36</v>
      </c>
      <c r="D55" s="57">
        <v>0.5</v>
      </c>
      <c r="E55" s="33">
        <f t="shared" si="4"/>
        <v>0.25</v>
      </c>
      <c r="F55" s="34" t="s">
        <v>53</v>
      </c>
      <c r="G55" s="35">
        <v>61.0</v>
      </c>
      <c r="H55" s="55"/>
      <c r="I55" s="34" t="s">
        <v>17</v>
      </c>
      <c r="J55" s="43">
        <v>12.0</v>
      </c>
      <c r="K55" s="43">
        <v>4.0</v>
      </c>
      <c r="L55" s="43">
        <v>2.0</v>
      </c>
      <c r="M55" s="34">
        <f t="shared" si="5"/>
        <v>18</v>
      </c>
      <c r="N55" s="55"/>
      <c r="O55" s="44"/>
      <c r="P55" s="38">
        <f t="shared" si="6"/>
        <v>0.5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>
      <c r="A56" s="34" t="s">
        <v>58</v>
      </c>
      <c r="B56" s="39">
        <v>43918.0</v>
      </c>
      <c r="C56" s="34" t="s">
        <v>36</v>
      </c>
      <c r="D56" s="40">
        <v>0.5833333333333334</v>
      </c>
      <c r="E56" s="33">
        <f t="shared" si="4"/>
        <v>0.3333333333</v>
      </c>
      <c r="F56" s="34" t="s">
        <v>53</v>
      </c>
      <c r="G56" s="35">
        <v>64.0</v>
      </c>
      <c r="H56" s="55"/>
      <c r="I56" s="34" t="s">
        <v>17</v>
      </c>
      <c r="J56" s="43">
        <v>9.0</v>
      </c>
      <c r="K56" s="43">
        <v>5.0</v>
      </c>
      <c r="L56" s="43">
        <v>4.0</v>
      </c>
      <c r="M56" s="34">
        <f t="shared" si="5"/>
        <v>18</v>
      </c>
      <c r="N56" s="55"/>
      <c r="O56" s="44"/>
      <c r="P56" s="38">
        <f t="shared" si="6"/>
        <v>0.5833333333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>
      <c r="A57" s="34" t="s">
        <v>51</v>
      </c>
      <c r="B57" s="39">
        <v>43918.0</v>
      </c>
      <c r="C57" s="34" t="s">
        <v>36</v>
      </c>
      <c r="D57" s="40">
        <v>0.625</v>
      </c>
      <c r="E57" s="33">
        <f t="shared" si="4"/>
        <v>0.375</v>
      </c>
      <c r="F57" s="34" t="s">
        <v>53</v>
      </c>
      <c r="G57" s="35">
        <v>67.0</v>
      </c>
      <c r="H57" s="55"/>
      <c r="I57" s="34" t="s">
        <v>17</v>
      </c>
      <c r="J57" s="43">
        <v>21.0</v>
      </c>
      <c r="K57" s="43">
        <v>10.0</v>
      </c>
      <c r="L57" s="43">
        <v>9.0</v>
      </c>
      <c r="M57" s="34">
        <f t="shared" si="5"/>
        <v>40</v>
      </c>
      <c r="N57" s="55"/>
      <c r="O57" s="44"/>
      <c r="P57" s="38">
        <f t="shared" si="6"/>
        <v>0.625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>
      <c r="A58" s="34" t="s">
        <v>47</v>
      </c>
      <c r="B58" s="39">
        <v>43918.0</v>
      </c>
      <c r="C58" s="34" t="s">
        <v>36</v>
      </c>
      <c r="D58" s="40">
        <v>0.7083333333333334</v>
      </c>
      <c r="E58" s="33">
        <f t="shared" si="4"/>
        <v>0.4583333333</v>
      </c>
      <c r="F58" s="34" t="s">
        <v>111</v>
      </c>
      <c r="G58" s="35">
        <v>66.0</v>
      </c>
      <c r="H58" s="28"/>
      <c r="I58" s="34" t="s">
        <v>17</v>
      </c>
      <c r="J58" s="36">
        <v>23.0</v>
      </c>
      <c r="K58" s="36">
        <v>10.0</v>
      </c>
      <c r="L58" s="36">
        <v>2.0</v>
      </c>
      <c r="M58" s="34">
        <f t="shared" si="5"/>
        <v>35</v>
      </c>
      <c r="N58" s="28"/>
      <c r="O58" s="37" t="s">
        <v>112</v>
      </c>
      <c r="P58" s="38">
        <f t="shared" si="6"/>
        <v>0.7083333333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>
      <c r="A59" s="87" t="s">
        <v>113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52">
        <v>0.0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>
      <c r="A60" s="29" t="s">
        <v>58</v>
      </c>
      <c r="B60" s="45">
        <v>43919.0</v>
      </c>
      <c r="C60" s="29" t="s">
        <v>39</v>
      </c>
      <c r="D60" s="32">
        <v>0.2708333333333333</v>
      </c>
      <c r="E60" s="33">
        <f t="shared" ref="E60:E164" si="7">D60-time(7,0,0)</f>
        <v>-0.02083333333</v>
      </c>
      <c r="F60" s="34" t="s">
        <v>49</v>
      </c>
      <c r="G60" s="53">
        <v>41.0</v>
      </c>
      <c r="H60" s="56">
        <f>AVERAGE(G60:G67)</f>
        <v>61.5</v>
      </c>
      <c r="I60" s="34" t="s">
        <v>22</v>
      </c>
      <c r="J60" s="42">
        <v>0.0</v>
      </c>
      <c r="K60" s="42">
        <v>0.0</v>
      </c>
      <c r="L60" s="42">
        <v>0.0</v>
      </c>
      <c r="M60" s="34">
        <f t="shared" ref="M60:M197" si="8">sum(J60:L60)</f>
        <v>0</v>
      </c>
      <c r="N60" s="54">
        <f>SUM(M60:M67)</f>
        <v>377</v>
      </c>
      <c r="O60" s="44"/>
      <c r="P60" s="38">
        <f t="shared" ref="P60:P339" si="9">TIMEVALUE(D60)</f>
        <v>0.2708333333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>
      <c r="A61" s="29" t="s">
        <v>58</v>
      </c>
      <c r="B61" s="45">
        <v>43919.0</v>
      </c>
      <c r="C61" s="29" t="s">
        <v>39</v>
      </c>
      <c r="D61" s="32">
        <v>0.3333333333333333</v>
      </c>
      <c r="E61" s="33">
        <f t="shared" si="7"/>
        <v>0.04166666667</v>
      </c>
      <c r="F61" s="34" t="s">
        <v>53</v>
      </c>
      <c r="G61" s="53">
        <v>43.0</v>
      </c>
      <c r="H61" s="55"/>
      <c r="I61" s="34" t="s">
        <v>17</v>
      </c>
      <c r="J61" s="42">
        <v>0.0</v>
      </c>
      <c r="K61" s="42">
        <v>2.0</v>
      </c>
      <c r="L61" s="42">
        <v>0.0</v>
      </c>
      <c r="M61" s="34">
        <f t="shared" si="8"/>
        <v>2</v>
      </c>
      <c r="N61" s="55"/>
      <c r="O61" s="44"/>
      <c r="P61" s="38">
        <f t="shared" si="9"/>
        <v>0.3333333333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>
      <c r="A62" s="29" t="s">
        <v>47</v>
      </c>
      <c r="B62" s="45">
        <v>43919.0</v>
      </c>
      <c r="C62" s="29" t="s">
        <v>39</v>
      </c>
      <c r="D62" s="49">
        <v>0.5208333333333334</v>
      </c>
      <c r="E62" s="33">
        <f t="shared" si="7"/>
        <v>0.2291666667</v>
      </c>
      <c r="F62" s="34" t="s">
        <v>53</v>
      </c>
      <c r="G62" s="35">
        <v>65.0</v>
      </c>
      <c r="H62" s="55"/>
      <c r="I62" s="34" t="s">
        <v>17</v>
      </c>
      <c r="J62" s="43">
        <v>27.0</v>
      </c>
      <c r="K62" s="43">
        <v>12.0</v>
      </c>
      <c r="L62" s="43">
        <v>10.0</v>
      </c>
      <c r="M62" s="34">
        <f t="shared" si="8"/>
        <v>49</v>
      </c>
      <c r="N62" s="55"/>
      <c r="O62" s="37" t="s">
        <v>115</v>
      </c>
      <c r="P62" s="38">
        <f t="shared" si="9"/>
        <v>0.5208333333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>
      <c r="A63" s="29" t="s">
        <v>47</v>
      </c>
      <c r="B63" s="45">
        <v>43919.0</v>
      </c>
      <c r="C63" s="29" t="s">
        <v>39</v>
      </c>
      <c r="D63" s="32">
        <v>0.5416666666666666</v>
      </c>
      <c r="E63" s="33">
        <f t="shared" si="7"/>
        <v>0.25</v>
      </c>
      <c r="F63" s="34" t="s">
        <v>53</v>
      </c>
      <c r="G63" s="35">
        <v>65.0</v>
      </c>
      <c r="H63" s="55"/>
      <c r="I63" s="34" t="s">
        <v>116</v>
      </c>
      <c r="J63" s="43">
        <v>40.0</v>
      </c>
      <c r="K63" s="43">
        <v>19.0</v>
      </c>
      <c r="L63" s="43">
        <v>9.0</v>
      </c>
      <c r="M63" s="34">
        <f t="shared" si="8"/>
        <v>68</v>
      </c>
      <c r="N63" s="55"/>
      <c r="O63" s="44"/>
      <c r="P63" s="38">
        <f t="shared" si="9"/>
        <v>0.5416666667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>
      <c r="A64" s="29" t="s">
        <v>51</v>
      </c>
      <c r="B64" s="45">
        <v>43919.0</v>
      </c>
      <c r="C64" s="29" t="s">
        <v>39</v>
      </c>
      <c r="D64" s="32">
        <v>0.5833333333333334</v>
      </c>
      <c r="E64" s="33">
        <f t="shared" si="7"/>
        <v>0.2916666667</v>
      </c>
      <c r="F64" s="34" t="s">
        <v>53</v>
      </c>
      <c r="G64" s="35">
        <v>68.0</v>
      </c>
      <c r="H64" s="55"/>
      <c r="I64" s="34" t="s">
        <v>17</v>
      </c>
      <c r="J64" s="43">
        <v>51.0</v>
      </c>
      <c r="K64" s="43">
        <v>20.0</v>
      </c>
      <c r="L64" s="43">
        <v>15.0</v>
      </c>
      <c r="M64" s="34">
        <f t="shared" si="8"/>
        <v>86</v>
      </c>
      <c r="N64" s="55"/>
      <c r="O64" s="44"/>
      <c r="P64" s="38">
        <f t="shared" si="9"/>
        <v>0.5833333333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>
      <c r="A65" s="29" t="s">
        <v>55</v>
      </c>
      <c r="B65" s="45">
        <v>43919.0</v>
      </c>
      <c r="C65" s="29" t="s">
        <v>39</v>
      </c>
      <c r="D65" s="32">
        <v>0.625</v>
      </c>
      <c r="E65" s="33">
        <f t="shared" si="7"/>
        <v>0.3333333333</v>
      </c>
      <c r="F65" s="34" t="s">
        <v>53</v>
      </c>
      <c r="G65" s="35">
        <v>70.0</v>
      </c>
      <c r="H65" s="55"/>
      <c r="I65" s="34" t="s">
        <v>17</v>
      </c>
      <c r="J65" s="43">
        <v>24.0</v>
      </c>
      <c r="K65" s="43">
        <v>9.0</v>
      </c>
      <c r="L65" s="43">
        <v>9.0</v>
      </c>
      <c r="M65" s="34">
        <f t="shared" si="8"/>
        <v>42</v>
      </c>
      <c r="N65" s="55"/>
      <c r="O65" s="44"/>
      <c r="P65" s="38">
        <f t="shared" si="9"/>
        <v>0.625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>
      <c r="A66" s="29" t="s">
        <v>47</v>
      </c>
      <c r="B66" s="45">
        <v>43919.0</v>
      </c>
      <c r="C66" s="29" t="s">
        <v>39</v>
      </c>
      <c r="D66" s="32">
        <v>0.7083333333333334</v>
      </c>
      <c r="E66" s="33">
        <f t="shared" si="7"/>
        <v>0.4166666667</v>
      </c>
      <c r="F66" s="34" t="s">
        <v>118</v>
      </c>
      <c r="G66" s="35">
        <v>70.0</v>
      </c>
      <c r="H66" s="55"/>
      <c r="I66" s="34" t="s">
        <v>17</v>
      </c>
      <c r="J66" s="36">
        <v>37.0</v>
      </c>
      <c r="K66" s="36">
        <v>13.0</v>
      </c>
      <c r="L66" s="36">
        <v>11.0</v>
      </c>
      <c r="M66" s="34">
        <f t="shared" si="8"/>
        <v>61</v>
      </c>
      <c r="N66" s="55"/>
      <c r="O66" s="44"/>
      <c r="P66" s="38">
        <f t="shared" si="9"/>
        <v>0.7083333333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>
      <c r="A67" s="29" t="s">
        <v>47</v>
      </c>
      <c r="B67" s="45">
        <v>43919.0</v>
      </c>
      <c r="C67" s="29" t="s">
        <v>39</v>
      </c>
      <c r="D67" s="32">
        <v>0.7291666666666666</v>
      </c>
      <c r="E67" s="33">
        <f t="shared" si="7"/>
        <v>0.4375</v>
      </c>
      <c r="F67" s="34" t="s">
        <v>118</v>
      </c>
      <c r="G67" s="35">
        <v>70.0</v>
      </c>
      <c r="H67" s="28"/>
      <c r="I67" s="34" t="s">
        <v>17</v>
      </c>
      <c r="J67" s="36">
        <v>45.0</v>
      </c>
      <c r="K67" s="36">
        <v>13.0</v>
      </c>
      <c r="L67" s="36">
        <v>11.0</v>
      </c>
      <c r="M67" s="34">
        <f t="shared" si="8"/>
        <v>69</v>
      </c>
      <c r="N67" s="28"/>
      <c r="O67" s="44"/>
      <c r="P67" s="38">
        <f t="shared" si="9"/>
        <v>0.7291666667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>
      <c r="A68" s="34" t="s">
        <v>55</v>
      </c>
      <c r="B68" s="39">
        <v>43920.0</v>
      </c>
      <c r="C68" s="34" t="s">
        <v>10</v>
      </c>
      <c r="D68" s="40">
        <v>0.3125</v>
      </c>
      <c r="E68" s="33">
        <f t="shared" si="7"/>
        <v>0.02083333333</v>
      </c>
      <c r="F68" s="34" t="s">
        <v>49</v>
      </c>
      <c r="G68" s="41">
        <v>46.0</v>
      </c>
      <c r="H68" s="56">
        <f>AVERAGE(G68:G74)</f>
        <v>60.85714286</v>
      </c>
      <c r="I68" s="34" t="s">
        <v>17</v>
      </c>
      <c r="J68" s="42">
        <v>1.0</v>
      </c>
      <c r="K68" s="42">
        <v>0.0</v>
      </c>
      <c r="L68" s="42">
        <v>0.0</v>
      </c>
      <c r="M68" s="34">
        <f t="shared" si="8"/>
        <v>1</v>
      </c>
      <c r="N68" s="54">
        <f>SUM(M68:M74)</f>
        <v>106</v>
      </c>
      <c r="O68" s="37" t="s">
        <v>119</v>
      </c>
      <c r="P68" s="38">
        <f t="shared" si="9"/>
        <v>0.3125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>
      <c r="A69" s="34" t="s">
        <v>51</v>
      </c>
      <c r="B69" s="39">
        <v>43920.0</v>
      </c>
      <c r="C69" s="34" t="s">
        <v>10</v>
      </c>
      <c r="D69" s="40">
        <v>0.3541666666666667</v>
      </c>
      <c r="E69" s="33">
        <f t="shared" si="7"/>
        <v>0.0625</v>
      </c>
      <c r="F69" s="34" t="s">
        <v>49</v>
      </c>
      <c r="G69" s="41">
        <v>48.0</v>
      </c>
      <c r="H69" s="55"/>
      <c r="I69" s="34" t="s">
        <v>120</v>
      </c>
      <c r="J69" s="42">
        <v>0.0</v>
      </c>
      <c r="K69" s="42">
        <v>0.0</v>
      </c>
      <c r="L69" s="42">
        <v>0.0</v>
      </c>
      <c r="M69" s="34">
        <f t="shared" si="8"/>
        <v>0</v>
      </c>
      <c r="N69" s="55"/>
      <c r="O69" s="37" t="s">
        <v>121</v>
      </c>
      <c r="P69" s="38">
        <f t="shared" si="9"/>
        <v>0.3541666667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>
      <c r="A70" s="34" t="s">
        <v>58</v>
      </c>
      <c r="B70" s="39">
        <v>43920.0</v>
      </c>
      <c r="C70" s="34" t="s">
        <v>10</v>
      </c>
      <c r="D70" s="40">
        <v>0.5416666666666666</v>
      </c>
      <c r="E70" s="33">
        <f t="shared" si="7"/>
        <v>0.25</v>
      </c>
      <c r="F70" s="99" t="s">
        <v>53</v>
      </c>
      <c r="G70" s="100">
        <v>64.0</v>
      </c>
      <c r="H70" s="55"/>
      <c r="I70" s="34" t="s">
        <v>17</v>
      </c>
      <c r="J70" s="43">
        <v>6.0</v>
      </c>
      <c r="K70" s="43">
        <v>2.0</v>
      </c>
      <c r="L70" s="43">
        <v>2.0</v>
      </c>
      <c r="M70" s="34">
        <f t="shared" si="8"/>
        <v>10</v>
      </c>
      <c r="N70" s="55"/>
      <c r="O70" s="44"/>
      <c r="P70" s="38">
        <f t="shared" si="9"/>
        <v>0.5416666667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>
      <c r="A71" s="34" t="s">
        <v>58</v>
      </c>
      <c r="B71" s="39">
        <v>43920.0</v>
      </c>
      <c r="C71" s="34" t="s">
        <v>10</v>
      </c>
      <c r="D71" s="40">
        <v>0.5833333333333334</v>
      </c>
      <c r="E71" s="33">
        <f t="shared" si="7"/>
        <v>0.2916666667</v>
      </c>
      <c r="F71" s="99" t="s">
        <v>53</v>
      </c>
      <c r="G71" s="100">
        <v>64.0</v>
      </c>
      <c r="H71" s="55"/>
      <c r="I71" s="34" t="s">
        <v>17</v>
      </c>
      <c r="J71" s="43">
        <v>7.0</v>
      </c>
      <c r="K71" s="43">
        <v>4.0</v>
      </c>
      <c r="L71" s="43">
        <v>2.0</v>
      </c>
      <c r="M71" s="34">
        <f t="shared" si="8"/>
        <v>13</v>
      </c>
      <c r="N71" s="55"/>
      <c r="O71" s="37" t="s">
        <v>122</v>
      </c>
      <c r="P71" s="38">
        <f t="shared" si="9"/>
        <v>0.5833333333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>
      <c r="A72" s="34" t="s">
        <v>51</v>
      </c>
      <c r="B72" s="39">
        <v>43920.0</v>
      </c>
      <c r="C72" s="34" t="s">
        <v>10</v>
      </c>
      <c r="D72" s="40">
        <v>0.625</v>
      </c>
      <c r="E72" s="33">
        <f t="shared" si="7"/>
        <v>0.3333333333</v>
      </c>
      <c r="F72" s="34" t="s">
        <v>53</v>
      </c>
      <c r="G72" s="35">
        <v>68.0</v>
      </c>
      <c r="H72" s="55"/>
      <c r="I72" s="34" t="s">
        <v>17</v>
      </c>
      <c r="J72" s="43">
        <v>14.0</v>
      </c>
      <c r="K72" s="43">
        <v>3.0</v>
      </c>
      <c r="L72" s="43">
        <v>0.0</v>
      </c>
      <c r="M72" s="34">
        <f t="shared" si="8"/>
        <v>17</v>
      </c>
      <c r="N72" s="55"/>
      <c r="O72" s="44"/>
      <c r="P72" s="38">
        <f t="shared" si="9"/>
        <v>0.625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>
      <c r="A73" s="34" t="s">
        <v>51</v>
      </c>
      <c r="B73" s="39">
        <v>43920.0</v>
      </c>
      <c r="C73" s="34" t="s">
        <v>10</v>
      </c>
      <c r="D73" s="40">
        <v>0.7083333333333334</v>
      </c>
      <c r="E73" s="33">
        <f t="shared" si="7"/>
        <v>0.4166666667</v>
      </c>
      <c r="F73" s="34" t="s">
        <v>53</v>
      </c>
      <c r="G73" s="35">
        <v>68.0</v>
      </c>
      <c r="H73" s="55"/>
      <c r="I73" s="34" t="s">
        <v>17</v>
      </c>
      <c r="J73" s="36">
        <v>19.0</v>
      </c>
      <c r="K73" s="36">
        <v>11.0</v>
      </c>
      <c r="L73" s="36">
        <v>2.0</v>
      </c>
      <c r="M73" s="34">
        <f t="shared" si="8"/>
        <v>32</v>
      </c>
      <c r="N73" s="55"/>
      <c r="O73" s="44"/>
      <c r="P73" s="38">
        <f t="shared" si="9"/>
        <v>0.7083333333</v>
      </c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>
      <c r="A74" s="34" t="s">
        <v>55</v>
      </c>
      <c r="B74" s="39">
        <v>43920.0</v>
      </c>
      <c r="C74" s="34" t="s">
        <v>10</v>
      </c>
      <c r="D74" s="40">
        <v>0.75</v>
      </c>
      <c r="E74" s="33">
        <f t="shared" si="7"/>
        <v>0.4583333333</v>
      </c>
      <c r="F74" s="34" t="s">
        <v>53</v>
      </c>
      <c r="G74" s="35">
        <v>68.0</v>
      </c>
      <c r="H74" s="28"/>
      <c r="I74" s="34" t="s">
        <v>17</v>
      </c>
      <c r="J74" s="36">
        <v>24.0</v>
      </c>
      <c r="K74" s="36">
        <v>5.0</v>
      </c>
      <c r="L74" s="36">
        <v>4.0</v>
      </c>
      <c r="M74" s="34">
        <f t="shared" si="8"/>
        <v>33</v>
      </c>
      <c r="N74" s="28"/>
      <c r="O74" s="37" t="s">
        <v>124</v>
      </c>
      <c r="P74" s="38">
        <f t="shared" si="9"/>
        <v>0.75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>
      <c r="A75" s="29" t="s">
        <v>47</v>
      </c>
      <c r="B75" s="45">
        <v>43921.0</v>
      </c>
      <c r="C75" s="29" t="s">
        <v>20</v>
      </c>
      <c r="D75" s="32">
        <v>0.3125</v>
      </c>
      <c r="E75" s="33">
        <f t="shared" si="7"/>
        <v>0.02083333333</v>
      </c>
      <c r="F75" s="34" t="s">
        <v>49</v>
      </c>
      <c r="G75" s="53">
        <v>34.0</v>
      </c>
      <c r="H75" s="56">
        <f>AVERAGE(G75:G81)</f>
        <v>36.57142857</v>
      </c>
      <c r="I75" s="34" t="s">
        <v>17</v>
      </c>
      <c r="J75" s="42">
        <v>0.0</v>
      </c>
      <c r="K75" s="42">
        <v>0.0</v>
      </c>
      <c r="L75" s="42">
        <v>0.0</v>
      </c>
      <c r="M75" s="34">
        <f t="shared" si="8"/>
        <v>0</v>
      </c>
      <c r="N75" s="34">
        <f>SUM(M75:M81)</f>
        <v>17</v>
      </c>
      <c r="O75" s="37"/>
      <c r="P75" s="38">
        <f t="shared" si="9"/>
        <v>0.3125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>
      <c r="A76" s="29" t="s">
        <v>47</v>
      </c>
      <c r="B76" s="45">
        <v>43921.0</v>
      </c>
      <c r="C76" s="29" t="s">
        <v>20</v>
      </c>
      <c r="D76" s="32">
        <v>0.3333333333333333</v>
      </c>
      <c r="E76" s="33">
        <f t="shared" si="7"/>
        <v>0.04166666667</v>
      </c>
      <c r="F76" s="34" t="s">
        <v>49</v>
      </c>
      <c r="G76" s="53">
        <v>34.0</v>
      </c>
      <c r="H76" s="55"/>
      <c r="I76" s="34" t="s">
        <v>17</v>
      </c>
      <c r="J76" s="107">
        <v>4.0</v>
      </c>
      <c r="K76" s="42">
        <v>0.0</v>
      </c>
      <c r="L76" s="42">
        <v>1.0</v>
      </c>
      <c r="M76" s="34">
        <f t="shared" si="8"/>
        <v>5</v>
      </c>
      <c r="N76" s="34"/>
      <c r="O76" s="44"/>
      <c r="P76" s="38">
        <f t="shared" si="9"/>
        <v>0.3333333333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>
      <c r="A77" s="29" t="s">
        <v>47</v>
      </c>
      <c r="B77" s="45">
        <v>43921.0</v>
      </c>
      <c r="C77" s="29" t="s">
        <v>20</v>
      </c>
      <c r="D77" s="32">
        <v>0.3541666666666667</v>
      </c>
      <c r="E77" s="33">
        <f t="shared" si="7"/>
        <v>0.0625</v>
      </c>
      <c r="F77" s="34" t="s">
        <v>49</v>
      </c>
      <c r="G77" s="53">
        <v>35.0</v>
      </c>
      <c r="H77" s="55"/>
      <c r="I77" s="34" t="s">
        <v>17</v>
      </c>
      <c r="J77" s="42">
        <v>1.0</v>
      </c>
      <c r="K77" s="42">
        <v>1.0</v>
      </c>
      <c r="L77" s="42">
        <v>0.0</v>
      </c>
      <c r="M77" s="34">
        <f t="shared" si="8"/>
        <v>2</v>
      </c>
      <c r="N77" s="34"/>
      <c r="O77" s="44"/>
      <c r="P77" s="38">
        <f t="shared" si="9"/>
        <v>0.3541666667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>
      <c r="A78" s="29" t="s">
        <v>60</v>
      </c>
      <c r="B78" s="45">
        <v>43921.0</v>
      </c>
      <c r="C78" s="29" t="s">
        <v>20</v>
      </c>
      <c r="D78" s="32">
        <v>0.5833333333333334</v>
      </c>
      <c r="E78" s="33">
        <f t="shared" si="7"/>
        <v>0.2916666667</v>
      </c>
      <c r="F78" s="34" t="s">
        <v>126</v>
      </c>
      <c r="G78" s="53">
        <v>36.0</v>
      </c>
      <c r="H78" s="55"/>
      <c r="I78" s="34" t="s">
        <v>17</v>
      </c>
      <c r="J78" s="43">
        <v>1.0</v>
      </c>
      <c r="K78" s="43">
        <v>2.0</v>
      </c>
      <c r="L78" s="43">
        <v>0.0</v>
      </c>
      <c r="M78" s="34">
        <f t="shared" si="8"/>
        <v>3</v>
      </c>
      <c r="N78" s="34"/>
      <c r="O78" s="37" t="s">
        <v>127</v>
      </c>
      <c r="P78" s="38">
        <f t="shared" si="9"/>
        <v>0.5833333333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>
      <c r="A79" s="29" t="s">
        <v>55</v>
      </c>
      <c r="B79" s="45">
        <v>43921.0</v>
      </c>
      <c r="C79" s="29" t="s">
        <v>20</v>
      </c>
      <c r="D79" s="32">
        <v>0.625</v>
      </c>
      <c r="E79" s="33">
        <f t="shared" si="7"/>
        <v>0.3333333333</v>
      </c>
      <c r="F79" s="34" t="s">
        <v>49</v>
      </c>
      <c r="G79" s="53">
        <v>38.0</v>
      </c>
      <c r="H79" s="55"/>
      <c r="I79" s="34" t="s">
        <v>17</v>
      </c>
      <c r="J79" s="43">
        <v>0.0</v>
      </c>
      <c r="K79" s="43">
        <v>0.0</v>
      </c>
      <c r="L79" s="43">
        <v>0.0</v>
      </c>
      <c r="M79" s="34">
        <f t="shared" si="8"/>
        <v>0</v>
      </c>
      <c r="N79" s="34"/>
      <c r="O79" s="44"/>
      <c r="P79" s="38">
        <f t="shared" si="9"/>
        <v>0.625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>
      <c r="A80" s="29" t="s">
        <v>55</v>
      </c>
      <c r="B80" s="45">
        <v>43921.0</v>
      </c>
      <c r="C80" s="29" t="s">
        <v>20</v>
      </c>
      <c r="D80" s="32">
        <v>0.7083333333333334</v>
      </c>
      <c r="E80" s="33">
        <f t="shared" si="7"/>
        <v>0.4166666667</v>
      </c>
      <c r="F80" s="34" t="s">
        <v>49</v>
      </c>
      <c r="G80" s="53">
        <v>40.0</v>
      </c>
      <c r="H80" s="55"/>
      <c r="I80" s="34" t="s">
        <v>17</v>
      </c>
      <c r="J80" s="36">
        <v>3.0</v>
      </c>
      <c r="K80" s="36">
        <v>0.0</v>
      </c>
      <c r="L80" s="36">
        <v>0.0</v>
      </c>
      <c r="M80" s="34">
        <f t="shared" si="8"/>
        <v>3</v>
      </c>
      <c r="N80" s="34"/>
      <c r="O80" s="44"/>
      <c r="P80" s="38">
        <f t="shared" si="9"/>
        <v>0.7083333333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>
      <c r="A81" s="29" t="s">
        <v>55</v>
      </c>
      <c r="B81" s="45">
        <v>43921.0</v>
      </c>
      <c r="C81" s="29" t="s">
        <v>20</v>
      </c>
      <c r="D81" s="32">
        <v>0.75</v>
      </c>
      <c r="E81" s="33">
        <f t="shared" si="7"/>
        <v>0.4583333333</v>
      </c>
      <c r="F81" s="34" t="s">
        <v>126</v>
      </c>
      <c r="G81" s="53">
        <v>39.0</v>
      </c>
      <c r="H81" s="28"/>
      <c r="I81" s="34" t="s">
        <v>17</v>
      </c>
      <c r="J81" s="36">
        <v>3.0</v>
      </c>
      <c r="K81" s="36">
        <v>0.0</v>
      </c>
      <c r="L81" s="36">
        <v>1.0</v>
      </c>
      <c r="M81" s="34">
        <f t="shared" si="8"/>
        <v>4</v>
      </c>
      <c r="N81" s="34"/>
      <c r="O81" s="44"/>
      <c r="P81" s="38">
        <f t="shared" si="9"/>
        <v>0.75</v>
      </c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>
      <c r="A82" s="34" t="s">
        <v>58</v>
      </c>
      <c r="B82" s="39">
        <v>43922.0</v>
      </c>
      <c r="C82" s="34" t="s">
        <v>25</v>
      </c>
      <c r="D82" s="40">
        <v>0.3125</v>
      </c>
      <c r="E82" s="33">
        <f t="shared" si="7"/>
        <v>0.02083333333</v>
      </c>
      <c r="F82" s="34" t="s">
        <v>53</v>
      </c>
      <c r="G82" s="53">
        <v>32.0</v>
      </c>
      <c r="H82" s="56">
        <f>AVERAGE(G82:G88)</f>
        <v>41.85714286</v>
      </c>
      <c r="I82" s="34" t="s">
        <v>17</v>
      </c>
      <c r="J82" s="42">
        <v>1.0</v>
      </c>
      <c r="K82" s="42">
        <v>0.0</v>
      </c>
      <c r="L82" s="42">
        <v>1.0</v>
      </c>
      <c r="M82" s="34">
        <f t="shared" si="8"/>
        <v>2</v>
      </c>
      <c r="N82" s="54">
        <f>SUM(M82:M88)</f>
        <v>56</v>
      </c>
      <c r="O82" s="44" t="str">
        <f>IF()</f>
        <v>#N/A</v>
      </c>
      <c r="P82" s="38">
        <f t="shared" si="9"/>
        <v>0.3125</v>
      </c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>
      <c r="A83" s="34" t="s">
        <v>58</v>
      </c>
      <c r="B83" s="39">
        <v>43922.0</v>
      </c>
      <c r="C83" s="34" t="s">
        <v>25</v>
      </c>
      <c r="D83" s="40">
        <v>0.3541666666666667</v>
      </c>
      <c r="E83" s="33">
        <f t="shared" si="7"/>
        <v>0.0625</v>
      </c>
      <c r="F83" s="34" t="s">
        <v>53</v>
      </c>
      <c r="G83" s="53">
        <v>34.0</v>
      </c>
      <c r="H83" s="55"/>
      <c r="I83" s="34" t="s">
        <v>17</v>
      </c>
      <c r="J83" s="42">
        <v>3.0</v>
      </c>
      <c r="K83" s="42">
        <v>0.0</v>
      </c>
      <c r="L83" s="42">
        <v>0.0</v>
      </c>
      <c r="M83" s="34">
        <f t="shared" si="8"/>
        <v>3</v>
      </c>
      <c r="N83" s="55"/>
      <c r="O83" s="44"/>
      <c r="P83" s="38">
        <f t="shared" si="9"/>
        <v>0.3541666667</v>
      </c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>
      <c r="A84" s="34" t="s">
        <v>51</v>
      </c>
      <c r="B84" s="39">
        <v>43922.0</v>
      </c>
      <c r="C84" s="34" t="s">
        <v>25</v>
      </c>
      <c r="D84" s="40">
        <v>0.5416666666666666</v>
      </c>
      <c r="E84" s="33">
        <f t="shared" si="7"/>
        <v>0.25</v>
      </c>
      <c r="F84" s="34" t="s">
        <v>49</v>
      </c>
      <c r="G84" s="41">
        <v>45.0</v>
      </c>
      <c r="H84" s="55"/>
      <c r="I84" s="34" t="s">
        <v>17</v>
      </c>
      <c r="J84" s="43">
        <v>8.0</v>
      </c>
      <c r="K84" s="43">
        <v>2.0</v>
      </c>
      <c r="L84" s="43">
        <v>0.0</v>
      </c>
      <c r="M84" s="34">
        <f t="shared" si="8"/>
        <v>10</v>
      </c>
      <c r="N84" s="55"/>
      <c r="O84" s="44"/>
      <c r="P84" s="38">
        <f t="shared" si="9"/>
        <v>0.5416666667</v>
      </c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>
      <c r="A85" s="34" t="s">
        <v>51</v>
      </c>
      <c r="B85" s="39">
        <v>43922.0</v>
      </c>
      <c r="C85" s="34" t="s">
        <v>25</v>
      </c>
      <c r="D85" s="40">
        <v>0.5833333333333334</v>
      </c>
      <c r="E85" s="33">
        <f t="shared" si="7"/>
        <v>0.2916666667</v>
      </c>
      <c r="F85" s="34" t="s">
        <v>49</v>
      </c>
      <c r="G85" s="41">
        <v>45.0</v>
      </c>
      <c r="H85" s="55"/>
      <c r="I85" s="34" t="s">
        <v>17</v>
      </c>
      <c r="J85" s="43">
        <v>2.0</v>
      </c>
      <c r="K85" s="43">
        <v>2.0</v>
      </c>
      <c r="L85" s="43">
        <v>0.0</v>
      </c>
      <c r="M85" s="34">
        <f t="shared" si="8"/>
        <v>4</v>
      </c>
      <c r="N85" s="55"/>
      <c r="O85" s="44"/>
      <c r="P85" s="38">
        <f t="shared" si="9"/>
        <v>0.5833333333</v>
      </c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>
      <c r="A86" s="34" t="s">
        <v>55</v>
      </c>
      <c r="B86" s="39">
        <v>43922.0</v>
      </c>
      <c r="C86" s="34" t="s">
        <v>25</v>
      </c>
      <c r="D86" s="40">
        <v>0.625</v>
      </c>
      <c r="E86" s="33">
        <f t="shared" si="7"/>
        <v>0.3333333333</v>
      </c>
      <c r="F86" s="34" t="s">
        <v>49</v>
      </c>
      <c r="G86" s="41">
        <v>46.0</v>
      </c>
      <c r="H86" s="55"/>
      <c r="I86" s="34" t="s">
        <v>17</v>
      </c>
      <c r="J86" s="43">
        <v>4.0</v>
      </c>
      <c r="K86" s="43">
        <v>4.0</v>
      </c>
      <c r="L86" s="43">
        <v>0.0</v>
      </c>
      <c r="M86" s="34">
        <f t="shared" si="8"/>
        <v>8</v>
      </c>
      <c r="N86" s="55"/>
      <c r="O86" s="44"/>
      <c r="P86" s="38">
        <f t="shared" si="9"/>
        <v>0.625</v>
      </c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>
      <c r="A87" s="34" t="s">
        <v>55</v>
      </c>
      <c r="B87" s="39">
        <v>43922.0</v>
      </c>
      <c r="C87" s="34" t="s">
        <v>25</v>
      </c>
      <c r="D87" s="40">
        <v>0.7083333333333334</v>
      </c>
      <c r="E87" s="33">
        <f t="shared" si="7"/>
        <v>0.4166666667</v>
      </c>
      <c r="F87" s="34" t="s">
        <v>49</v>
      </c>
      <c r="G87" s="41">
        <v>46.0</v>
      </c>
      <c r="H87" s="55"/>
      <c r="I87" s="34" t="s">
        <v>17</v>
      </c>
      <c r="J87" s="36">
        <v>4.0</v>
      </c>
      <c r="K87" s="36">
        <v>9.0</v>
      </c>
      <c r="L87" s="36">
        <v>7.0</v>
      </c>
      <c r="M87" s="34">
        <f t="shared" si="8"/>
        <v>20</v>
      </c>
      <c r="N87" s="55"/>
      <c r="O87" s="44"/>
      <c r="P87" s="38">
        <f t="shared" si="9"/>
        <v>0.7083333333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>
      <c r="A88" s="34" t="s">
        <v>51</v>
      </c>
      <c r="B88" s="39">
        <v>43922.0</v>
      </c>
      <c r="C88" s="34" t="s">
        <v>25</v>
      </c>
      <c r="D88" s="40">
        <v>0.75</v>
      </c>
      <c r="E88" s="33">
        <f t="shared" si="7"/>
        <v>0.4583333333</v>
      </c>
      <c r="F88" s="34" t="s">
        <v>49</v>
      </c>
      <c r="G88" s="41">
        <v>45.0</v>
      </c>
      <c r="H88" s="28"/>
      <c r="I88" s="34" t="s">
        <v>17</v>
      </c>
      <c r="J88" s="36">
        <v>6.0</v>
      </c>
      <c r="K88" s="36">
        <v>0.0</v>
      </c>
      <c r="L88" s="36">
        <v>3.0</v>
      </c>
      <c r="M88" s="34">
        <f t="shared" si="8"/>
        <v>9</v>
      </c>
      <c r="N88" s="28"/>
      <c r="O88" s="44"/>
      <c r="P88" s="38">
        <f t="shared" si="9"/>
        <v>0.75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>
      <c r="A89" s="29" t="s">
        <v>58</v>
      </c>
      <c r="B89" s="45">
        <v>43923.0</v>
      </c>
      <c r="C89" s="29" t="s">
        <v>27</v>
      </c>
      <c r="D89" s="32">
        <v>0.3125</v>
      </c>
      <c r="E89" s="33">
        <f t="shared" si="7"/>
        <v>0.02083333333</v>
      </c>
      <c r="F89" s="34" t="s">
        <v>53</v>
      </c>
      <c r="G89" s="34">
        <v>37.0</v>
      </c>
      <c r="H89" s="56">
        <f>AVERAGE(G89:G95)</f>
        <v>51.28571429</v>
      </c>
      <c r="I89" s="34" t="s">
        <v>17</v>
      </c>
      <c r="J89" s="42">
        <v>4.0</v>
      </c>
      <c r="K89" s="42">
        <v>0.0</v>
      </c>
      <c r="L89" s="42">
        <v>0.0</v>
      </c>
      <c r="M89" s="34">
        <f t="shared" si="8"/>
        <v>4</v>
      </c>
      <c r="N89" s="54">
        <f>SUM(M89:M95)</f>
        <v>128</v>
      </c>
      <c r="O89" s="44"/>
      <c r="P89" s="38">
        <f t="shared" si="9"/>
        <v>0.3125</v>
      </c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>
      <c r="A90" s="29" t="s">
        <v>58</v>
      </c>
      <c r="B90" s="45">
        <v>43923.0</v>
      </c>
      <c r="C90" s="29" t="s">
        <v>27</v>
      </c>
      <c r="D90" s="32">
        <v>0.3541666666666667</v>
      </c>
      <c r="E90" s="33">
        <f t="shared" si="7"/>
        <v>0.0625</v>
      </c>
      <c r="F90" s="34" t="s">
        <v>53</v>
      </c>
      <c r="G90" s="34">
        <v>41.0</v>
      </c>
      <c r="H90" s="55"/>
      <c r="I90" s="34" t="s">
        <v>17</v>
      </c>
      <c r="J90" s="42">
        <v>2.0</v>
      </c>
      <c r="K90" s="42">
        <v>0.0</v>
      </c>
      <c r="L90" s="42">
        <v>0.0</v>
      </c>
      <c r="M90" s="34">
        <f t="shared" si="8"/>
        <v>2</v>
      </c>
      <c r="N90" s="55"/>
      <c r="O90" s="44"/>
      <c r="P90" s="38">
        <f t="shared" si="9"/>
        <v>0.3541666667</v>
      </c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>
      <c r="A91" s="29" t="s">
        <v>47</v>
      </c>
      <c r="B91" s="45">
        <v>43923.0</v>
      </c>
      <c r="C91" s="29" t="s">
        <v>27</v>
      </c>
      <c r="D91" s="32">
        <v>0.5625</v>
      </c>
      <c r="E91" s="33">
        <f t="shared" si="7"/>
        <v>0.2708333333</v>
      </c>
      <c r="F91" s="34" t="s">
        <v>53</v>
      </c>
      <c r="G91" s="41">
        <v>56.0</v>
      </c>
      <c r="H91" s="55"/>
      <c r="I91" s="34" t="s">
        <v>17</v>
      </c>
      <c r="J91" s="43">
        <v>8.0</v>
      </c>
      <c r="K91" s="43">
        <v>1.0</v>
      </c>
      <c r="L91" s="43">
        <v>2.0</v>
      </c>
      <c r="M91" s="34">
        <f t="shared" si="8"/>
        <v>11</v>
      </c>
      <c r="N91" s="55"/>
      <c r="O91" s="44"/>
      <c r="P91" s="38">
        <f t="shared" si="9"/>
        <v>0.5625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>
      <c r="A92" s="29" t="s">
        <v>47</v>
      </c>
      <c r="B92" s="45">
        <v>43923.0</v>
      </c>
      <c r="C92" s="29" t="s">
        <v>27</v>
      </c>
      <c r="D92" s="32">
        <v>0.5833333333333334</v>
      </c>
      <c r="E92" s="33">
        <f t="shared" si="7"/>
        <v>0.2916666667</v>
      </c>
      <c r="F92" s="34" t="s">
        <v>53</v>
      </c>
      <c r="G92" s="41">
        <v>56.0</v>
      </c>
      <c r="H92" s="55"/>
      <c r="I92" s="34" t="s">
        <v>17</v>
      </c>
      <c r="J92" s="43">
        <v>12.0</v>
      </c>
      <c r="K92" s="43">
        <v>1.0</v>
      </c>
      <c r="L92" s="43">
        <v>1.0</v>
      </c>
      <c r="M92" s="34">
        <f t="shared" si="8"/>
        <v>14</v>
      </c>
      <c r="N92" s="55"/>
      <c r="O92" s="44"/>
      <c r="P92" s="38">
        <f t="shared" si="9"/>
        <v>0.5833333333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>
      <c r="A93" s="29" t="s">
        <v>51</v>
      </c>
      <c r="B93" s="45">
        <v>43923.0</v>
      </c>
      <c r="C93" s="29" t="s">
        <v>27</v>
      </c>
      <c r="D93" s="32">
        <v>0.625</v>
      </c>
      <c r="E93" s="33">
        <f t="shared" si="7"/>
        <v>0.3333333333</v>
      </c>
      <c r="F93" s="34" t="s">
        <v>53</v>
      </c>
      <c r="G93" s="41">
        <v>56.0</v>
      </c>
      <c r="H93" s="55"/>
      <c r="I93" s="34" t="s">
        <v>17</v>
      </c>
      <c r="J93" s="43">
        <v>14.0</v>
      </c>
      <c r="K93" s="43">
        <v>3.0</v>
      </c>
      <c r="L93" s="43">
        <v>3.0</v>
      </c>
      <c r="M93" s="34">
        <f t="shared" si="8"/>
        <v>20</v>
      </c>
      <c r="N93" s="55"/>
      <c r="O93" s="37" t="s">
        <v>143</v>
      </c>
      <c r="P93" s="38">
        <f t="shared" si="9"/>
        <v>0.625</v>
      </c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>
      <c r="A94" s="29" t="s">
        <v>51</v>
      </c>
      <c r="B94" s="45">
        <v>43923.0</v>
      </c>
      <c r="C94" s="29" t="s">
        <v>27</v>
      </c>
      <c r="D94" s="32">
        <v>0.7083333333333334</v>
      </c>
      <c r="E94" s="33">
        <f t="shared" si="7"/>
        <v>0.4166666667</v>
      </c>
      <c r="F94" s="34" t="s">
        <v>53</v>
      </c>
      <c r="G94" s="41">
        <v>57.0</v>
      </c>
      <c r="H94" s="55"/>
      <c r="I94" s="34" t="s">
        <v>17</v>
      </c>
      <c r="J94" s="36">
        <v>22.0</v>
      </c>
      <c r="K94" s="36">
        <v>6.0</v>
      </c>
      <c r="L94" s="36">
        <v>5.0</v>
      </c>
      <c r="M94" s="34">
        <f t="shared" si="8"/>
        <v>33</v>
      </c>
      <c r="N94" s="55"/>
      <c r="O94" s="44"/>
      <c r="P94" s="38">
        <f t="shared" si="9"/>
        <v>0.7083333333</v>
      </c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>
      <c r="A95" s="29" t="s">
        <v>51</v>
      </c>
      <c r="B95" s="45">
        <v>43923.0</v>
      </c>
      <c r="C95" s="29" t="s">
        <v>27</v>
      </c>
      <c r="D95" s="32">
        <v>0.75</v>
      </c>
      <c r="E95" s="33">
        <f t="shared" si="7"/>
        <v>0.4583333333</v>
      </c>
      <c r="F95" s="34" t="s">
        <v>53</v>
      </c>
      <c r="G95" s="41">
        <v>56.0</v>
      </c>
      <c r="H95" s="28"/>
      <c r="I95" s="34" t="s">
        <v>17</v>
      </c>
      <c r="J95" s="36">
        <v>28.0</v>
      </c>
      <c r="K95" s="36">
        <v>6.0</v>
      </c>
      <c r="L95" s="36">
        <v>10.0</v>
      </c>
      <c r="M95" s="34">
        <f t="shared" si="8"/>
        <v>44</v>
      </c>
      <c r="N95" s="28"/>
      <c r="O95" s="44"/>
      <c r="P95" s="38">
        <f t="shared" si="9"/>
        <v>0.75</v>
      </c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>
      <c r="A96" s="34" t="s">
        <v>58</v>
      </c>
      <c r="B96" s="39">
        <v>43924.0</v>
      </c>
      <c r="C96" s="34" t="s">
        <v>34</v>
      </c>
      <c r="D96" s="40">
        <v>0.3125</v>
      </c>
      <c r="E96" s="33">
        <f t="shared" si="7"/>
        <v>0.02083333333</v>
      </c>
      <c r="F96" s="34" t="s">
        <v>53</v>
      </c>
      <c r="G96" s="34">
        <v>34.0</v>
      </c>
      <c r="H96" s="56">
        <f>AVERAGE(G96:G102)</f>
        <v>54.42857143</v>
      </c>
      <c r="I96" s="34" t="s">
        <v>17</v>
      </c>
      <c r="J96" s="34">
        <v>0.0</v>
      </c>
      <c r="K96" s="34">
        <v>1.0</v>
      </c>
      <c r="L96" s="34">
        <v>0.0</v>
      </c>
      <c r="M96" s="34">
        <f t="shared" si="8"/>
        <v>1</v>
      </c>
      <c r="N96" s="54">
        <f>SUM(M96:M102)</f>
        <v>177</v>
      </c>
      <c r="O96" s="37" t="s">
        <v>146</v>
      </c>
      <c r="P96" s="38">
        <f t="shared" si="9"/>
        <v>0.3125</v>
      </c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>
      <c r="A97" s="34" t="s">
        <v>51</v>
      </c>
      <c r="B97" s="39">
        <v>43924.0</v>
      </c>
      <c r="C97" s="34" t="s">
        <v>34</v>
      </c>
      <c r="D97" s="40">
        <v>0.3541666666666667</v>
      </c>
      <c r="E97" s="33">
        <f t="shared" si="7"/>
        <v>0.0625</v>
      </c>
      <c r="F97" s="34" t="s">
        <v>53</v>
      </c>
      <c r="G97" s="34">
        <v>37.0</v>
      </c>
      <c r="H97" s="55"/>
      <c r="I97" s="34" t="s">
        <v>17</v>
      </c>
      <c r="J97" s="34">
        <v>5.0</v>
      </c>
      <c r="K97" s="34">
        <v>2.0</v>
      </c>
      <c r="L97" s="34">
        <v>1.0</v>
      </c>
      <c r="M97" s="34">
        <f t="shared" si="8"/>
        <v>8</v>
      </c>
      <c r="N97" s="55"/>
      <c r="O97" s="44"/>
      <c r="P97" s="38">
        <f t="shared" si="9"/>
        <v>0.3541666667</v>
      </c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>
      <c r="A98" s="34" t="s">
        <v>51</v>
      </c>
      <c r="B98" s="39">
        <v>43924.0</v>
      </c>
      <c r="C98" s="34" t="s">
        <v>34</v>
      </c>
      <c r="D98" s="40">
        <v>0.5416666666666666</v>
      </c>
      <c r="E98" s="33">
        <f t="shared" si="7"/>
        <v>0.25</v>
      </c>
      <c r="F98" s="34" t="s">
        <v>53</v>
      </c>
      <c r="G98" s="34">
        <v>58.0</v>
      </c>
      <c r="H98" s="55"/>
      <c r="I98" s="34" t="s">
        <v>17</v>
      </c>
      <c r="J98" s="34">
        <v>11.0</v>
      </c>
      <c r="K98" s="34">
        <v>1.0</v>
      </c>
      <c r="L98" s="34">
        <v>3.0</v>
      </c>
      <c r="M98" s="34">
        <f t="shared" si="8"/>
        <v>15</v>
      </c>
      <c r="N98" s="55"/>
      <c r="O98" s="37" t="s">
        <v>147</v>
      </c>
      <c r="P98" s="38">
        <f t="shared" si="9"/>
        <v>0.5416666667</v>
      </c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>
      <c r="A99" s="34" t="s">
        <v>47</v>
      </c>
      <c r="B99" s="39">
        <v>43924.0</v>
      </c>
      <c r="C99" s="34" t="s">
        <v>34</v>
      </c>
      <c r="D99" s="40">
        <v>0.5833333333333334</v>
      </c>
      <c r="E99" s="33">
        <f t="shared" si="7"/>
        <v>0.2916666667</v>
      </c>
      <c r="F99" s="34" t="s">
        <v>53</v>
      </c>
      <c r="G99" s="34">
        <v>62.0</v>
      </c>
      <c r="H99" s="55"/>
      <c r="I99" s="34" t="s">
        <v>17</v>
      </c>
      <c r="J99" s="34">
        <v>18.0</v>
      </c>
      <c r="K99" s="34">
        <v>1.0</v>
      </c>
      <c r="L99" s="34">
        <v>3.0</v>
      </c>
      <c r="M99" s="34">
        <f t="shared" si="8"/>
        <v>22</v>
      </c>
      <c r="N99" s="55"/>
      <c r="O99" s="37" t="s">
        <v>148</v>
      </c>
      <c r="P99" s="38">
        <f t="shared" si="9"/>
        <v>0.5833333333</v>
      </c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>
      <c r="A100" s="34" t="s">
        <v>47</v>
      </c>
      <c r="B100" s="39">
        <v>43924.0</v>
      </c>
      <c r="C100" s="34" t="s">
        <v>34</v>
      </c>
      <c r="D100" s="40">
        <v>0.625</v>
      </c>
      <c r="E100" s="33">
        <f t="shared" si="7"/>
        <v>0.3333333333</v>
      </c>
      <c r="F100" s="34" t="s">
        <v>53</v>
      </c>
      <c r="G100" s="34">
        <v>62.0</v>
      </c>
      <c r="H100" s="55"/>
      <c r="I100" s="34" t="s">
        <v>17</v>
      </c>
      <c r="J100" s="34">
        <v>18.0</v>
      </c>
      <c r="K100" s="34">
        <v>9.0</v>
      </c>
      <c r="L100" s="34">
        <v>16.0</v>
      </c>
      <c r="M100" s="34">
        <f t="shared" si="8"/>
        <v>43</v>
      </c>
      <c r="N100" s="55"/>
      <c r="O100" s="44"/>
      <c r="P100" s="38">
        <f t="shared" si="9"/>
        <v>0.625</v>
      </c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>
      <c r="A101" s="34" t="s">
        <v>55</v>
      </c>
      <c r="B101" s="39">
        <v>43924.0</v>
      </c>
      <c r="C101" s="34" t="s">
        <v>34</v>
      </c>
      <c r="D101" s="40">
        <v>0.7083333333333334</v>
      </c>
      <c r="E101" s="33">
        <f t="shared" si="7"/>
        <v>0.4166666667</v>
      </c>
      <c r="F101" s="34" t="s">
        <v>53</v>
      </c>
      <c r="G101" s="34">
        <v>64.0</v>
      </c>
      <c r="H101" s="55"/>
      <c r="I101" s="34" t="s">
        <v>17</v>
      </c>
      <c r="J101" s="34">
        <v>17.0</v>
      </c>
      <c r="K101" s="34">
        <v>9.0</v>
      </c>
      <c r="L101" s="34">
        <v>12.0</v>
      </c>
      <c r="M101" s="34">
        <f t="shared" si="8"/>
        <v>38</v>
      </c>
      <c r="N101" s="55"/>
      <c r="O101" s="44"/>
      <c r="P101" s="38">
        <f t="shared" si="9"/>
        <v>0.7083333333</v>
      </c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>
      <c r="A102" s="34" t="s">
        <v>55</v>
      </c>
      <c r="B102" s="39">
        <v>43924.0</v>
      </c>
      <c r="C102" s="34" t="s">
        <v>34</v>
      </c>
      <c r="D102" s="40">
        <v>0.75</v>
      </c>
      <c r="E102" s="33">
        <f t="shared" si="7"/>
        <v>0.4583333333</v>
      </c>
      <c r="F102" s="34" t="s">
        <v>53</v>
      </c>
      <c r="G102" s="34">
        <v>64.0</v>
      </c>
      <c r="H102" s="28"/>
      <c r="I102" s="34" t="s">
        <v>17</v>
      </c>
      <c r="J102" s="34">
        <v>22.0</v>
      </c>
      <c r="K102" s="34">
        <v>13.0</v>
      </c>
      <c r="L102" s="34">
        <v>15.0</v>
      </c>
      <c r="M102" s="34">
        <f t="shared" si="8"/>
        <v>50</v>
      </c>
      <c r="N102" s="28"/>
      <c r="O102" s="44"/>
      <c r="P102" s="38">
        <f t="shared" si="9"/>
        <v>0.75</v>
      </c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>
      <c r="A103" s="29" t="s">
        <v>58</v>
      </c>
      <c r="B103" s="45">
        <v>43925.0</v>
      </c>
      <c r="C103" s="29" t="s">
        <v>36</v>
      </c>
      <c r="D103" s="32">
        <v>0.3125</v>
      </c>
      <c r="E103" s="33">
        <f t="shared" si="7"/>
        <v>0.02083333333</v>
      </c>
      <c r="F103" s="34" t="s">
        <v>53</v>
      </c>
      <c r="G103" s="34">
        <v>39.0</v>
      </c>
      <c r="H103" s="56">
        <f>AVERAGE(G103:G109)</f>
        <v>55.14285714</v>
      </c>
      <c r="I103" s="34" t="s">
        <v>17</v>
      </c>
      <c r="J103" s="34">
        <v>2.0</v>
      </c>
      <c r="K103" s="34">
        <v>0.0</v>
      </c>
      <c r="L103" s="34">
        <v>0.0</v>
      </c>
      <c r="M103" s="34">
        <f t="shared" si="8"/>
        <v>2</v>
      </c>
      <c r="N103" s="132">
        <f>SUM(M103:M109)</f>
        <v>95</v>
      </c>
      <c r="O103" s="44"/>
      <c r="P103" s="38">
        <f t="shared" si="9"/>
        <v>0.3125</v>
      </c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>
      <c r="A104" s="29" t="s">
        <v>51</v>
      </c>
      <c r="B104" s="45">
        <v>43925.0</v>
      </c>
      <c r="C104" s="29" t="s">
        <v>36</v>
      </c>
      <c r="D104" s="32">
        <v>0.3541666666666667</v>
      </c>
      <c r="E104" s="33">
        <f t="shared" si="7"/>
        <v>0.0625</v>
      </c>
      <c r="F104" s="34" t="s">
        <v>151</v>
      </c>
      <c r="G104" s="34">
        <v>46.0</v>
      </c>
      <c r="H104" s="55"/>
      <c r="I104" s="34" t="s">
        <v>120</v>
      </c>
      <c r="J104" s="34">
        <v>3.0</v>
      </c>
      <c r="K104" s="34">
        <v>0.0</v>
      </c>
      <c r="L104" s="34">
        <v>0.0</v>
      </c>
      <c r="M104" s="34">
        <f t="shared" si="8"/>
        <v>3</v>
      </c>
      <c r="N104" s="55"/>
      <c r="O104" s="37" t="s">
        <v>153</v>
      </c>
      <c r="P104" s="38">
        <f t="shared" si="9"/>
        <v>0.3541666667</v>
      </c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>
      <c r="A105" s="29" t="s">
        <v>51</v>
      </c>
      <c r="B105" s="45">
        <v>43925.0</v>
      </c>
      <c r="C105" s="29" t="s">
        <v>36</v>
      </c>
      <c r="D105" s="32">
        <v>0.5416666666666666</v>
      </c>
      <c r="E105" s="33">
        <f t="shared" si="7"/>
        <v>0.25</v>
      </c>
      <c r="F105" s="34" t="s">
        <v>151</v>
      </c>
      <c r="G105" s="34">
        <v>58.0</v>
      </c>
      <c r="H105" s="55"/>
      <c r="I105" s="34" t="s">
        <v>120</v>
      </c>
      <c r="J105" s="34">
        <v>5.0</v>
      </c>
      <c r="K105" s="34">
        <v>1.0</v>
      </c>
      <c r="L105" s="34">
        <v>0.0</v>
      </c>
      <c r="M105" s="34">
        <f t="shared" si="8"/>
        <v>6</v>
      </c>
      <c r="N105" s="55"/>
      <c r="O105" s="37" t="s">
        <v>154</v>
      </c>
      <c r="P105" s="38">
        <f t="shared" si="9"/>
        <v>0.5416666667</v>
      </c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>
      <c r="A106" s="29" t="s">
        <v>51</v>
      </c>
      <c r="B106" s="45">
        <v>43925.0</v>
      </c>
      <c r="C106" s="29" t="s">
        <v>36</v>
      </c>
      <c r="D106" s="32">
        <v>0.5833333333333334</v>
      </c>
      <c r="E106" s="33">
        <f t="shared" si="7"/>
        <v>0.2916666667</v>
      </c>
      <c r="F106" s="34" t="s">
        <v>151</v>
      </c>
      <c r="G106" s="34">
        <v>60.0</v>
      </c>
      <c r="H106" s="55"/>
      <c r="I106" s="34" t="s">
        <v>17</v>
      </c>
      <c r="J106" s="34">
        <v>7.0</v>
      </c>
      <c r="K106" s="34">
        <v>0.0</v>
      </c>
      <c r="L106" s="34">
        <v>3.0</v>
      </c>
      <c r="M106" s="34">
        <f t="shared" si="8"/>
        <v>10</v>
      </c>
      <c r="N106" s="55"/>
      <c r="O106" s="44"/>
      <c r="P106" s="38">
        <f t="shared" si="9"/>
        <v>0.5833333333</v>
      </c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>
      <c r="A107" s="29" t="s">
        <v>47</v>
      </c>
      <c r="B107" s="45">
        <v>43925.0</v>
      </c>
      <c r="C107" s="29" t="s">
        <v>36</v>
      </c>
      <c r="D107" s="32">
        <v>0.625</v>
      </c>
      <c r="E107" s="33">
        <f t="shared" si="7"/>
        <v>0.3333333333</v>
      </c>
      <c r="F107" s="34" t="s">
        <v>151</v>
      </c>
      <c r="G107" s="34">
        <v>61.0</v>
      </c>
      <c r="H107" s="55"/>
      <c r="I107" s="34" t="s">
        <v>17</v>
      </c>
      <c r="J107" s="34">
        <v>11.0</v>
      </c>
      <c r="K107" s="34">
        <v>7.0</v>
      </c>
      <c r="L107" s="34">
        <v>2.0</v>
      </c>
      <c r="M107" s="34">
        <f t="shared" si="8"/>
        <v>20</v>
      </c>
      <c r="N107" s="55"/>
      <c r="O107" s="44"/>
      <c r="P107" s="38">
        <f t="shared" si="9"/>
        <v>0.625</v>
      </c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>
      <c r="A108" s="29" t="s">
        <v>47</v>
      </c>
      <c r="B108" s="45">
        <v>43925.0</v>
      </c>
      <c r="C108" s="29" t="s">
        <v>36</v>
      </c>
      <c r="D108" s="32">
        <v>0.7083333333333334</v>
      </c>
      <c r="E108" s="33">
        <f t="shared" si="7"/>
        <v>0.4166666667</v>
      </c>
      <c r="F108" s="34" t="s">
        <v>151</v>
      </c>
      <c r="G108" s="34">
        <v>61.0</v>
      </c>
      <c r="H108" s="55"/>
      <c r="I108" s="34" t="s">
        <v>17</v>
      </c>
      <c r="J108" s="34">
        <v>22.0</v>
      </c>
      <c r="K108" s="34">
        <v>3.0</v>
      </c>
      <c r="L108" s="34">
        <v>2.0</v>
      </c>
      <c r="M108" s="34">
        <f t="shared" si="8"/>
        <v>27</v>
      </c>
      <c r="N108" s="55"/>
      <c r="O108" s="44"/>
      <c r="P108" s="38">
        <f t="shared" si="9"/>
        <v>0.7083333333</v>
      </c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>
      <c r="A109" s="29" t="s">
        <v>55</v>
      </c>
      <c r="B109" s="45">
        <v>43925.0</v>
      </c>
      <c r="C109" s="29" t="s">
        <v>36</v>
      </c>
      <c r="D109" s="32">
        <v>0.75</v>
      </c>
      <c r="E109" s="33">
        <f t="shared" si="7"/>
        <v>0.4583333333</v>
      </c>
      <c r="F109" s="34" t="s">
        <v>151</v>
      </c>
      <c r="G109" s="34">
        <v>61.0</v>
      </c>
      <c r="H109" s="28"/>
      <c r="I109" s="34" t="s">
        <v>17</v>
      </c>
      <c r="J109" s="34">
        <v>19.0</v>
      </c>
      <c r="K109" s="34">
        <v>4.0</v>
      </c>
      <c r="L109" s="34">
        <v>4.0</v>
      </c>
      <c r="M109" s="34">
        <f t="shared" si="8"/>
        <v>27</v>
      </c>
      <c r="N109" s="28"/>
      <c r="O109" s="44"/>
      <c r="P109" s="38">
        <f t="shared" si="9"/>
        <v>0.75</v>
      </c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>
      <c r="A110" s="34" t="s">
        <v>58</v>
      </c>
      <c r="B110" s="39">
        <v>43926.0</v>
      </c>
      <c r="C110" s="34" t="s">
        <v>39</v>
      </c>
      <c r="D110" s="40">
        <v>0.3125</v>
      </c>
      <c r="E110" s="33">
        <f t="shared" si="7"/>
        <v>0.02083333333</v>
      </c>
      <c r="F110" s="34" t="s">
        <v>151</v>
      </c>
      <c r="G110" s="34">
        <v>50.0</v>
      </c>
      <c r="H110" s="56">
        <f>AVERAGE(G110:G115)</f>
        <v>57.33333333</v>
      </c>
      <c r="I110" s="34" t="s">
        <v>17</v>
      </c>
      <c r="J110" s="34">
        <v>0.0</v>
      </c>
      <c r="K110" s="34">
        <v>0.0</v>
      </c>
      <c r="L110" s="34">
        <v>0.0</v>
      </c>
      <c r="M110" s="34">
        <f t="shared" si="8"/>
        <v>0</v>
      </c>
      <c r="N110" s="34"/>
      <c r="O110" s="44"/>
      <c r="P110" s="38">
        <f t="shared" si="9"/>
        <v>0.3125</v>
      </c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>
      <c r="A111" s="34" t="s">
        <v>58</v>
      </c>
      <c r="B111" s="39">
        <v>43926.0</v>
      </c>
      <c r="C111" s="34" t="s">
        <v>39</v>
      </c>
      <c r="D111" s="40">
        <v>0.3541666666666667</v>
      </c>
      <c r="E111" s="33">
        <f t="shared" si="7"/>
        <v>0.0625</v>
      </c>
      <c r="F111" s="34" t="s">
        <v>151</v>
      </c>
      <c r="G111" s="34">
        <v>50.0</v>
      </c>
      <c r="H111" s="55"/>
      <c r="I111" s="34" t="s">
        <v>17</v>
      </c>
      <c r="J111" s="34">
        <v>2.0</v>
      </c>
      <c r="K111" s="34">
        <v>2.0</v>
      </c>
      <c r="L111" s="34">
        <v>0.0</v>
      </c>
      <c r="M111" s="34">
        <f t="shared" si="8"/>
        <v>4</v>
      </c>
      <c r="N111" s="34"/>
      <c r="O111" s="37"/>
      <c r="P111" s="38">
        <f t="shared" si="9"/>
        <v>0.3541666667</v>
      </c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>
      <c r="A112" s="34" t="s">
        <v>51</v>
      </c>
      <c r="B112" s="39">
        <v>43926.0</v>
      </c>
      <c r="C112" s="34" t="s">
        <v>39</v>
      </c>
      <c r="D112" s="40">
        <v>0.5416666666666666</v>
      </c>
      <c r="E112" s="33">
        <f t="shared" si="7"/>
        <v>0.25</v>
      </c>
      <c r="F112" s="34" t="s">
        <v>151</v>
      </c>
      <c r="G112" s="34">
        <v>60.0</v>
      </c>
      <c r="H112" s="55"/>
      <c r="I112" s="34" t="s">
        <v>17</v>
      </c>
      <c r="J112" s="34">
        <v>4.0</v>
      </c>
      <c r="K112" s="34">
        <v>0.0</v>
      </c>
      <c r="L112" s="34">
        <v>2.0</v>
      </c>
      <c r="M112" s="34">
        <f t="shared" si="8"/>
        <v>6</v>
      </c>
      <c r="N112" s="34"/>
      <c r="O112" s="37" t="s">
        <v>160</v>
      </c>
      <c r="P112" s="38">
        <f t="shared" si="9"/>
        <v>0.5416666667</v>
      </c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>
      <c r="A113" s="34" t="s">
        <v>51</v>
      </c>
      <c r="B113" s="39">
        <v>43926.0</v>
      </c>
      <c r="C113" s="34" t="s">
        <v>39</v>
      </c>
      <c r="D113" s="40">
        <v>0.5833333333333334</v>
      </c>
      <c r="E113" s="33">
        <f t="shared" si="7"/>
        <v>0.2916666667</v>
      </c>
      <c r="F113" s="34" t="s">
        <v>151</v>
      </c>
      <c r="G113" s="34">
        <v>62.0</v>
      </c>
      <c r="H113" s="55"/>
      <c r="I113" s="34" t="s">
        <v>17</v>
      </c>
      <c r="J113" s="34">
        <v>5.0</v>
      </c>
      <c r="K113" s="34">
        <v>4.0</v>
      </c>
      <c r="L113" s="34">
        <v>1.0</v>
      </c>
      <c r="M113" s="34">
        <f t="shared" si="8"/>
        <v>10</v>
      </c>
      <c r="N113" s="34"/>
      <c r="O113" s="37" t="s">
        <v>163</v>
      </c>
      <c r="P113" s="38">
        <f t="shared" si="9"/>
        <v>0.5833333333</v>
      </c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>
      <c r="A114" s="34" t="s">
        <v>55</v>
      </c>
      <c r="B114" s="39">
        <v>43926.0</v>
      </c>
      <c r="C114" s="34" t="s">
        <v>39</v>
      </c>
      <c r="D114" s="40">
        <v>0.7083333333333334</v>
      </c>
      <c r="E114" s="33">
        <f t="shared" si="7"/>
        <v>0.4166666667</v>
      </c>
      <c r="F114" s="34" t="s">
        <v>151</v>
      </c>
      <c r="G114" s="34">
        <v>62.0</v>
      </c>
      <c r="H114" s="55"/>
      <c r="I114" s="34" t="s">
        <v>17</v>
      </c>
      <c r="J114" s="34">
        <v>7.0</v>
      </c>
      <c r="K114" s="34">
        <v>4.0</v>
      </c>
      <c r="L114" s="34">
        <v>6.0</v>
      </c>
      <c r="M114" s="34">
        <f t="shared" si="8"/>
        <v>17</v>
      </c>
      <c r="N114" s="34"/>
      <c r="O114" s="44"/>
      <c r="P114" s="38">
        <f t="shared" si="9"/>
        <v>0.7083333333</v>
      </c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>
      <c r="A115" s="34" t="s">
        <v>55</v>
      </c>
      <c r="B115" s="39">
        <v>43926.0</v>
      </c>
      <c r="C115" s="34" t="s">
        <v>39</v>
      </c>
      <c r="D115" s="40">
        <v>0.75</v>
      </c>
      <c r="E115" s="33">
        <f t="shared" si="7"/>
        <v>0.4583333333</v>
      </c>
      <c r="F115" s="34" t="s">
        <v>151</v>
      </c>
      <c r="G115" s="34">
        <v>60.0</v>
      </c>
      <c r="H115" s="28"/>
      <c r="I115" s="34" t="s">
        <v>17</v>
      </c>
      <c r="J115" s="34">
        <v>9.0</v>
      </c>
      <c r="K115" s="34">
        <v>0.0</v>
      </c>
      <c r="L115" s="34">
        <v>9.0</v>
      </c>
      <c r="M115" s="34">
        <f t="shared" si="8"/>
        <v>18</v>
      </c>
      <c r="N115" s="34"/>
      <c r="O115" s="44"/>
      <c r="P115" s="38">
        <f t="shared" si="9"/>
        <v>0.75</v>
      </c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>
      <c r="A116" s="29" t="s">
        <v>58</v>
      </c>
      <c r="B116" s="45">
        <v>43927.0</v>
      </c>
      <c r="C116" s="29" t="s">
        <v>10</v>
      </c>
      <c r="D116" s="32">
        <v>0.3125</v>
      </c>
      <c r="E116" s="33">
        <f t="shared" si="7"/>
        <v>0.02083333333</v>
      </c>
      <c r="F116" s="34" t="s">
        <v>53</v>
      </c>
      <c r="G116" s="34">
        <v>41.0</v>
      </c>
      <c r="H116" s="56">
        <f>AVERAGE(G116:G122)</f>
        <v>56.85714286</v>
      </c>
      <c r="I116" s="34" t="s">
        <v>17</v>
      </c>
      <c r="J116" s="34">
        <v>1.0</v>
      </c>
      <c r="K116" s="34">
        <v>0.0</v>
      </c>
      <c r="L116" s="34">
        <v>0.0</v>
      </c>
      <c r="M116" s="34">
        <f t="shared" si="8"/>
        <v>1</v>
      </c>
      <c r="N116" s="34"/>
      <c r="O116" s="44"/>
      <c r="P116" s="38">
        <f t="shared" si="9"/>
        <v>0.3125</v>
      </c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>
      <c r="A117" s="29" t="s">
        <v>58</v>
      </c>
      <c r="B117" s="45">
        <v>43927.0</v>
      </c>
      <c r="C117" s="29" t="s">
        <v>10</v>
      </c>
      <c r="D117" s="32">
        <v>0.3541666666666667</v>
      </c>
      <c r="E117" s="33">
        <f t="shared" si="7"/>
        <v>0.0625</v>
      </c>
      <c r="F117" s="34" t="s">
        <v>53</v>
      </c>
      <c r="G117" s="34">
        <v>45.0</v>
      </c>
      <c r="H117" s="55"/>
      <c r="I117" s="34" t="s">
        <v>17</v>
      </c>
      <c r="J117" s="34">
        <v>3.0</v>
      </c>
      <c r="K117" s="34">
        <v>0.0</v>
      </c>
      <c r="L117" s="34">
        <v>0.0</v>
      </c>
      <c r="M117" s="34">
        <f t="shared" si="8"/>
        <v>3</v>
      </c>
      <c r="N117" s="34"/>
      <c r="O117" s="44"/>
      <c r="P117" s="38">
        <f t="shared" si="9"/>
        <v>0.3541666667</v>
      </c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>
      <c r="A118" s="29" t="s">
        <v>47</v>
      </c>
      <c r="B118" s="45">
        <v>43927.0</v>
      </c>
      <c r="C118" s="29" t="s">
        <v>10</v>
      </c>
      <c r="D118" s="32">
        <v>0.5416666666666666</v>
      </c>
      <c r="E118" s="33">
        <f t="shared" si="7"/>
        <v>0.25</v>
      </c>
      <c r="F118" s="34" t="s">
        <v>53</v>
      </c>
      <c r="G118" s="34">
        <v>63.0</v>
      </c>
      <c r="H118" s="55"/>
      <c r="I118" s="34" t="s">
        <v>17</v>
      </c>
      <c r="J118" s="34">
        <v>11.0</v>
      </c>
      <c r="K118" s="34">
        <v>5.0</v>
      </c>
      <c r="L118" s="34">
        <v>3.0</v>
      </c>
      <c r="M118" s="34">
        <f t="shared" si="8"/>
        <v>19</v>
      </c>
      <c r="N118" s="34"/>
      <c r="O118" s="44"/>
      <c r="P118" s="38">
        <f t="shared" si="9"/>
        <v>0.5416666667</v>
      </c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>
      <c r="A119" s="29" t="s">
        <v>47</v>
      </c>
      <c r="B119" s="45">
        <v>43927.0</v>
      </c>
      <c r="C119" s="29" t="s">
        <v>10</v>
      </c>
      <c r="D119" s="32">
        <v>0.5833333333333334</v>
      </c>
      <c r="E119" s="33">
        <f t="shared" si="7"/>
        <v>0.2916666667</v>
      </c>
      <c r="F119" s="34" t="s">
        <v>53</v>
      </c>
      <c r="G119" s="34">
        <v>63.0</v>
      </c>
      <c r="H119" s="55"/>
      <c r="I119" s="34" t="s">
        <v>17</v>
      </c>
      <c r="J119" s="34">
        <v>7.0</v>
      </c>
      <c r="K119" s="34">
        <v>4.0</v>
      </c>
      <c r="L119" s="34">
        <v>3.0</v>
      </c>
      <c r="M119" s="34">
        <f t="shared" si="8"/>
        <v>14</v>
      </c>
      <c r="N119" s="34"/>
      <c r="O119" s="44"/>
      <c r="P119" s="38">
        <f t="shared" si="9"/>
        <v>0.5833333333</v>
      </c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>
      <c r="A120" s="29" t="s">
        <v>55</v>
      </c>
      <c r="B120" s="45">
        <v>43927.0</v>
      </c>
      <c r="C120" s="29" t="s">
        <v>10</v>
      </c>
      <c r="D120" s="32">
        <v>0.625</v>
      </c>
      <c r="E120" s="33">
        <f t="shared" si="7"/>
        <v>0.3333333333</v>
      </c>
      <c r="F120" s="34" t="s">
        <v>53</v>
      </c>
      <c r="G120" s="34">
        <v>62.0</v>
      </c>
      <c r="H120" s="55"/>
      <c r="I120" s="34" t="s">
        <v>17</v>
      </c>
      <c r="J120" s="34">
        <v>12.0</v>
      </c>
      <c r="K120" s="34">
        <v>2.0</v>
      </c>
      <c r="L120" s="34">
        <v>2.0</v>
      </c>
      <c r="M120" s="34">
        <f t="shared" si="8"/>
        <v>16</v>
      </c>
      <c r="N120" s="34"/>
      <c r="O120" s="44"/>
      <c r="P120" s="38">
        <f t="shared" si="9"/>
        <v>0.625</v>
      </c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>
      <c r="A121" s="29" t="s">
        <v>55</v>
      </c>
      <c r="B121" s="45">
        <v>43927.0</v>
      </c>
      <c r="C121" s="29" t="s">
        <v>10</v>
      </c>
      <c r="D121" s="32">
        <v>0.7083333333333334</v>
      </c>
      <c r="E121" s="33">
        <f t="shared" si="7"/>
        <v>0.4166666667</v>
      </c>
      <c r="F121" s="34" t="s">
        <v>53</v>
      </c>
      <c r="G121" s="34">
        <v>62.0</v>
      </c>
      <c r="H121" s="55"/>
      <c r="I121" s="34" t="s">
        <v>17</v>
      </c>
      <c r="J121" s="34">
        <v>10.0</v>
      </c>
      <c r="K121" s="34">
        <v>3.0</v>
      </c>
      <c r="L121" s="34">
        <v>4.0</v>
      </c>
      <c r="M121" s="34">
        <f t="shared" si="8"/>
        <v>17</v>
      </c>
      <c r="N121" s="34"/>
      <c r="O121" s="37" t="s">
        <v>174</v>
      </c>
      <c r="P121" s="38">
        <f t="shared" si="9"/>
        <v>0.7083333333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>
      <c r="A122" s="29" t="s">
        <v>55</v>
      </c>
      <c r="B122" s="45">
        <v>43927.0</v>
      </c>
      <c r="C122" s="29" t="s">
        <v>10</v>
      </c>
      <c r="D122" s="32">
        <v>0.75</v>
      </c>
      <c r="E122" s="33">
        <f t="shared" si="7"/>
        <v>0.4583333333</v>
      </c>
      <c r="F122" s="34" t="s">
        <v>53</v>
      </c>
      <c r="G122" s="34">
        <v>62.0</v>
      </c>
      <c r="H122" s="28"/>
      <c r="I122" s="34" t="s">
        <v>17</v>
      </c>
      <c r="J122" s="34">
        <v>16.0</v>
      </c>
      <c r="K122" s="34">
        <v>9.0</v>
      </c>
      <c r="L122" s="34">
        <v>2.0</v>
      </c>
      <c r="M122" s="34">
        <f t="shared" si="8"/>
        <v>27</v>
      </c>
      <c r="N122" s="34"/>
      <c r="O122" s="37" t="s">
        <v>174</v>
      </c>
      <c r="P122" s="38">
        <f t="shared" si="9"/>
        <v>0.75</v>
      </c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>
      <c r="A123" s="34" t="s">
        <v>58</v>
      </c>
      <c r="B123" s="39">
        <v>43928.0</v>
      </c>
      <c r="C123" s="34" t="s">
        <v>20</v>
      </c>
      <c r="D123" s="40">
        <v>0.3125</v>
      </c>
      <c r="E123" s="33">
        <f t="shared" si="7"/>
        <v>0.02083333333</v>
      </c>
      <c r="F123" s="34" t="s">
        <v>53</v>
      </c>
      <c r="G123" s="34">
        <v>36.0</v>
      </c>
      <c r="H123" s="56">
        <f>AVERAGE(G123:G129)</f>
        <v>58.71428571</v>
      </c>
      <c r="I123" s="34" t="s">
        <v>17</v>
      </c>
      <c r="J123" s="34">
        <v>1.0</v>
      </c>
      <c r="K123" s="34">
        <v>0.0</v>
      </c>
      <c r="L123" s="34">
        <v>0.0</v>
      </c>
      <c r="M123" s="34">
        <f t="shared" si="8"/>
        <v>1</v>
      </c>
      <c r="N123" s="34"/>
      <c r="O123" s="44"/>
      <c r="P123" s="38">
        <f t="shared" si="9"/>
        <v>0.3125</v>
      </c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>
      <c r="A124" s="34" t="s">
        <v>58</v>
      </c>
      <c r="B124" s="39">
        <v>43928.0</v>
      </c>
      <c r="C124" s="34" t="s">
        <v>20</v>
      </c>
      <c r="D124" s="40">
        <v>0.3541666666666667</v>
      </c>
      <c r="E124" s="33">
        <f t="shared" si="7"/>
        <v>0.0625</v>
      </c>
      <c r="F124" s="34" t="s">
        <v>53</v>
      </c>
      <c r="G124" s="34">
        <v>43.0</v>
      </c>
      <c r="H124" s="55"/>
      <c r="I124" s="34" t="s">
        <v>17</v>
      </c>
      <c r="J124" s="34">
        <v>5.0</v>
      </c>
      <c r="K124" s="34">
        <v>0.0</v>
      </c>
      <c r="L124" s="34">
        <v>0.0</v>
      </c>
      <c r="M124" s="34">
        <f t="shared" si="8"/>
        <v>5</v>
      </c>
      <c r="N124" s="34"/>
      <c r="O124" s="44"/>
      <c r="P124" s="38">
        <f t="shared" si="9"/>
        <v>0.3541666667</v>
      </c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>
      <c r="A125" s="34" t="s">
        <v>51</v>
      </c>
      <c r="B125" s="39">
        <v>43928.0</v>
      </c>
      <c r="C125" s="34" t="s">
        <v>20</v>
      </c>
      <c r="D125" s="40">
        <v>0.5416666666666666</v>
      </c>
      <c r="E125" s="33">
        <f t="shared" si="7"/>
        <v>0.25</v>
      </c>
      <c r="F125" s="34" t="s">
        <v>53</v>
      </c>
      <c r="G125" s="34">
        <v>64.0</v>
      </c>
      <c r="H125" s="55"/>
      <c r="I125" s="34" t="s">
        <v>17</v>
      </c>
      <c r="J125" s="34">
        <v>8.0</v>
      </c>
      <c r="K125" s="34">
        <v>2.0</v>
      </c>
      <c r="L125" s="34">
        <v>7.0</v>
      </c>
      <c r="M125" s="34">
        <f t="shared" si="8"/>
        <v>17</v>
      </c>
      <c r="N125" s="34"/>
      <c r="O125" s="44"/>
      <c r="P125" s="38">
        <f t="shared" si="9"/>
        <v>0.5416666667</v>
      </c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>
      <c r="A126" s="34" t="s">
        <v>51</v>
      </c>
      <c r="B126" s="39">
        <v>43928.0</v>
      </c>
      <c r="C126" s="34" t="s">
        <v>20</v>
      </c>
      <c r="D126" s="40">
        <v>0.5833333333333334</v>
      </c>
      <c r="E126" s="33">
        <f t="shared" si="7"/>
        <v>0.2916666667</v>
      </c>
      <c r="F126" s="34" t="s">
        <v>53</v>
      </c>
      <c r="G126" s="34">
        <v>66.0</v>
      </c>
      <c r="H126" s="55"/>
      <c r="I126" s="34" t="s">
        <v>17</v>
      </c>
      <c r="J126" s="34">
        <v>23.0</v>
      </c>
      <c r="K126" s="34">
        <v>19.0</v>
      </c>
      <c r="L126" s="34">
        <v>4.0</v>
      </c>
      <c r="M126" s="34">
        <f t="shared" si="8"/>
        <v>46</v>
      </c>
      <c r="N126" s="34"/>
      <c r="O126" s="44"/>
      <c r="P126" s="38">
        <f t="shared" si="9"/>
        <v>0.5833333333</v>
      </c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>
      <c r="A127" s="34" t="s">
        <v>47</v>
      </c>
      <c r="B127" s="39">
        <v>43928.0</v>
      </c>
      <c r="C127" s="34" t="s">
        <v>20</v>
      </c>
      <c r="D127" s="40">
        <v>0.625</v>
      </c>
      <c r="E127" s="33">
        <f t="shared" si="7"/>
        <v>0.3333333333</v>
      </c>
      <c r="F127" s="34" t="s">
        <v>53</v>
      </c>
      <c r="G127" s="34">
        <v>69.0</v>
      </c>
      <c r="H127" s="55"/>
      <c r="I127" s="34" t="s">
        <v>17</v>
      </c>
      <c r="J127" s="34">
        <v>27.0</v>
      </c>
      <c r="K127" s="34">
        <v>9.0</v>
      </c>
      <c r="L127" s="34">
        <v>7.0</v>
      </c>
      <c r="M127" s="34">
        <f t="shared" si="8"/>
        <v>43</v>
      </c>
      <c r="N127" s="34"/>
      <c r="O127" s="44"/>
      <c r="P127" s="38">
        <f t="shared" si="9"/>
        <v>0.625</v>
      </c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>
      <c r="A128" s="34" t="s">
        <v>55</v>
      </c>
      <c r="B128" s="39">
        <v>43928.0</v>
      </c>
      <c r="C128" s="34" t="s">
        <v>20</v>
      </c>
      <c r="D128" s="40">
        <v>0.7083333333333334</v>
      </c>
      <c r="E128" s="33">
        <f t="shared" si="7"/>
        <v>0.4166666667</v>
      </c>
      <c r="F128" s="34" t="s">
        <v>53</v>
      </c>
      <c r="G128" s="34">
        <v>67.0</v>
      </c>
      <c r="H128" s="55"/>
      <c r="I128" s="34" t="s">
        <v>17</v>
      </c>
      <c r="J128" s="34">
        <v>17.0</v>
      </c>
      <c r="K128" s="34">
        <v>9.0</v>
      </c>
      <c r="L128" s="34">
        <v>6.0</v>
      </c>
      <c r="M128" s="34">
        <f t="shared" si="8"/>
        <v>32</v>
      </c>
      <c r="N128" s="34"/>
      <c r="O128" s="44"/>
      <c r="P128" s="38">
        <f t="shared" si="9"/>
        <v>0.7083333333</v>
      </c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>
      <c r="A129" s="34" t="s">
        <v>55</v>
      </c>
      <c r="B129" s="39">
        <v>43928.0</v>
      </c>
      <c r="C129" s="34" t="s">
        <v>20</v>
      </c>
      <c r="D129" s="40">
        <v>0.75</v>
      </c>
      <c r="E129" s="33">
        <f t="shared" si="7"/>
        <v>0.4583333333</v>
      </c>
      <c r="F129" s="34" t="s">
        <v>53</v>
      </c>
      <c r="G129" s="34">
        <v>66.0</v>
      </c>
      <c r="H129" s="28"/>
      <c r="I129" s="34" t="s">
        <v>17</v>
      </c>
      <c r="J129" s="34">
        <v>8.0</v>
      </c>
      <c r="K129" s="34">
        <v>3.0</v>
      </c>
      <c r="L129" s="34">
        <v>6.0</v>
      </c>
      <c r="M129" s="34">
        <f t="shared" si="8"/>
        <v>17</v>
      </c>
      <c r="N129" s="34"/>
      <c r="O129" s="37" t="s">
        <v>174</v>
      </c>
      <c r="P129" s="38">
        <f t="shared" si="9"/>
        <v>0.75</v>
      </c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>
      <c r="A130" s="29" t="s">
        <v>51</v>
      </c>
      <c r="B130" s="45">
        <v>43936.0</v>
      </c>
      <c r="C130" s="29" t="s">
        <v>25</v>
      </c>
      <c r="D130" s="32">
        <v>0.3125</v>
      </c>
      <c r="E130" s="33">
        <f t="shared" si="7"/>
        <v>0.02083333333</v>
      </c>
      <c r="F130" s="34" t="s">
        <v>53</v>
      </c>
      <c r="G130" s="34">
        <v>40.0</v>
      </c>
      <c r="H130" s="146">
        <f>AVERAGE(G130:G136)</f>
        <v>50</v>
      </c>
      <c r="I130" s="34" t="s">
        <v>17</v>
      </c>
      <c r="J130" s="34">
        <v>3.0</v>
      </c>
      <c r="K130" s="34">
        <v>3.0</v>
      </c>
      <c r="L130" s="34">
        <v>0.0</v>
      </c>
      <c r="M130" s="34">
        <f t="shared" si="8"/>
        <v>6</v>
      </c>
      <c r="N130" s="34"/>
      <c r="O130" s="44"/>
      <c r="P130" s="38">
        <f t="shared" si="9"/>
        <v>0.3125</v>
      </c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>
      <c r="A131" s="29" t="s">
        <v>51</v>
      </c>
      <c r="B131" s="45">
        <v>43936.0</v>
      </c>
      <c r="C131" s="29" t="s">
        <v>25</v>
      </c>
      <c r="D131" s="32">
        <v>0.3541666666666667</v>
      </c>
      <c r="E131" s="33">
        <f t="shared" si="7"/>
        <v>0.0625</v>
      </c>
      <c r="F131" s="34" t="s">
        <v>151</v>
      </c>
      <c r="G131" s="34">
        <v>42.0</v>
      </c>
      <c r="H131" s="55"/>
      <c r="I131" s="34" t="s">
        <v>17</v>
      </c>
      <c r="J131" s="34">
        <v>0.0</v>
      </c>
      <c r="K131" s="34">
        <v>0.0</v>
      </c>
      <c r="L131" s="34">
        <v>0.0</v>
      </c>
      <c r="M131" s="34">
        <f t="shared" si="8"/>
        <v>0</v>
      </c>
      <c r="N131" s="34"/>
      <c r="O131" s="37"/>
      <c r="P131" s="38">
        <f t="shared" si="9"/>
        <v>0.3541666667</v>
      </c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>
      <c r="A132" s="29" t="s">
        <v>47</v>
      </c>
      <c r="B132" s="45">
        <v>43936.0</v>
      </c>
      <c r="C132" s="29" t="s">
        <v>25</v>
      </c>
      <c r="D132" s="32">
        <v>0.5416666666666666</v>
      </c>
      <c r="E132" s="33">
        <f t="shared" si="7"/>
        <v>0.25</v>
      </c>
      <c r="F132" s="34" t="s">
        <v>118</v>
      </c>
      <c r="G132" s="34">
        <v>53.0</v>
      </c>
      <c r="H132" s="55"/>
      <c r="I132" s="34" t="s">
        <v>17</v>
      </c>
      <c r="J132" s="34">
        <v>9.0</v>
      </c>
      <c r="K132" s="149">
        <v>2.0</v>
      </c>
      <c r="L132" s="150">
        <v>1.0</v>
      </c>
      <c r="M132" s="34">
        <f t="shared" si="8"/>
        <v>12</v>
      </c>
      <c r="N132" s="34"/>
      <c r="O132" s="37"/>
      <c r="P132" s="38">
        <f t="shared" si="9"/>
        <v>0.5416666667</v>
      </c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>
      <c r="A133" s="29" t="s">
        <v>47</v>
      </c>
      <c r="B133" s="45">
        <v>43936.0</v>
      </c>
      <c r="C133" s="29" t="s">
        <v>25</v>
      </c>
      <c r="D133" s="32">
        <v>0.5833333333333334</v>
      </c>
      <c r="E133" s="33">
        <f t="shared" si="7"/>
        <v>0.2916666667</v>
      </c>
      <c r="F133" s="34" t="s">
        <v>118</v>
      </c>
      <c r="G133" s="34">
        <v>54.0</v>
      </c>
      <c r="H133" s="55"/>
      <c r="I133" s="34" t="s">
        <v>17</v>
      </c>
      <c r="J133" s="34">
        <v>5.0</v>
      </c>
      <c r="K133" s="149">
        <v>0.0</v>
      </c>
      <c r="L133" s="150">
        <v>0.0</v>
      </c>
      <c r="M133" s="34">
        <f t="shared" si="8"/>
        <v>5</v>
      </c>
      <c r="N133" s="34"/>
      <c r="O133" s="37"/>
      <c r="P133" s="38">
        <f t="shared" si="9"/>
        <v>0.5833333333</v>
      </c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>
      <c r="A134" s="29" t="s">
        <v>55</v>
      </c>
      <c r="B134" s="45">
        <v>43936.0</v>
      </c>
      <c r="C134" s="29" t="s">
        <v>25</v>
      </c>
      <c r="D134" s="32">
        <v>0.625</v>
      </c>
      <c r="E134" s="33">
        <f t="shared" si="7"/>
        <v>0.3333333333</v>
      </c>
      <c r="F134" s="34" t="s">
        <v>183</v>
      </c>
      <c r="G134" s="34">
        <v>53.0</v>
      </c>
      <c r="H134" s="55"/>
      <c r="I134" s="34" t="s">
        <v>17</v>
      </c>
      <c r="J134" s="34">
        <v>5.0</v>
      </c>
      <c r="K134" s="34">
        <v>9.0</v>
      </c>
      <c r="L134" s="34">
        <v>1.0</v>
      </c>
      <c r="M134" s="34">
        <f t="shared" si="8"/>
        <v>15</v>
      </c>
      <c r="N134" s="34"/>
      <c r="O134" s="37" t="s">
        <v>185</v>
      </c>
      <c r="P134" s="38">
        <f t="shared" si="9"/>
        <v>0.625</v>
      </c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>
      <c r="A135" s="29" t="s">
        <v>55</v>
      </c>
      <c r="B135" s="45">
        <v>43936.0</v>
      </c>
      <c r="C135" s="29" t="s">
        <v>25</v>
      </c>
      <c r="D135" s="32">
        <v>0.7083333333333334</v>
      </c>
      <c r="E135" s="33">
        <f t="shared" si="7"/>
        <v>0.4166666667</v>
      </c>
      <c r="F135" s="34" t="s">
        <v>183</v>
      </c>
      <c r="G135" s="34">
        <v>54.0</v>
      </c>
      <c r="H135" s="55"/>
      <c r="I135" s="34" t="s">
        <v>17</v>
      </c>
      <c r="J135" s="34">
        <v>4.0</v>
      </c>
      <c r="K135" s="34">
        <v>4.0</v>
      </c>
      <c r="L135" s="34">
        <v>0.0</v>
      </c>
      <c r="M135" s="34">
        <f t="shared" si="8"/>
        <v>8</v>
      </c>
      <c r="N135" s="34"/>
      <c r="O135" s="37" t="s">
        <v>188</v>
      </c>
      <c r="P135" s="38">
        <f t="shared" si="9"/>
        <v>0.7083333333</v>
      </c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>
      <c r="A136" s="29" t="s">
        <v>58</v>
      </c>
      <c r="B136" s="45">
        <v>43936.0</v>
      </c>
      <c r="C136" s="29" t="s">
        <v>25</v>
      </c>
      <c r="D136" s="32">
        <v>0.75</v>
      </c>
      <c r="E136" s="33">
        <f t="shared" si="7"/>
        <v>0.4583333333</v>
      </c>
      <c r="F136" s="34" t="s">
        <v>183</v>
      </c>
      <c r="G136" s="34">
        <v>54.0</v>
      </c>
      <c r="H136" s="28"/>
      <c r="I136" s="34" t="s">
        <v>17</v>
      </c>
      <c r="J136" s="34">
        <v>9.0</v>
      </c>
      <c r="K136" s="34">
        <v>2.0</v>
      </c>
      <c r="L136" s="34">
        <v>2.0</v>
      </c>
      <c r="M136" s="34">
        <f t="shared" si="8"/>
        <v>13</v>
      </c>
      <c r="N136" s="34"/>
      <c r="O136" s="44"/>
      <c r="P136" s="38">
        <f t="shared" si="9"/>
        <v>0.75</v>
      </c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>
      <c r="A137" s="34" t="s">
        <v>58</v>
      </c>
      <c r="B137" s="39">
        <v>43937.0</v>
      </c>
      <c r="C137" s="34" t="s">
        <v>27</v>
      </c>
      <c r="D137" s="40">
        <v>0.3125</v>
      </c>
      <c r="E137" s="33">
        <f t="shared" si="7"/>
        <v>0.02083333333</v>
      </c>
      <c r="F137" s="34" t="s">
        <v>53</v>
      </c>
      <c r="G137" s="34">
        <v>39.0</v>
      </c>
      <c r="H137" s="146">
        <f>AVERAGE(G137:G143)</f>
        <v>58.71428571</v>
      </c>
      <c r="I137" s="34" t="s">
        <v>17</v>
      </c>
      <c r="J137" s="34">
        <v>0.0</v>
      </c>
      <c r="K137" s="34">
        <v>1.0</v>
      </c>
      <c r="L137" s="34">
        <v>0.0</v>
      </c>
      <c r="M137" s="34">
        <f t="shared" si="8"/>
        <v>1</v>
      </c>
      <c r="N137" s="34"/>
      <c r="O137" s="44"/>
      <c r="P137" s="38">
        <f t="shared" si="9"/>
        <v>0.3125</v>
      </c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>
      <c r="A138" s="34" t="s">
        <v>58</v>
      </c>
      <c r="B138" s="39">
        <v>43937.0</v>
      </c>
      <c r="C138" s="34" t="s">
        <v>27</v>
      </c>
      <c r="D138" s="40">
        <v>0.3541666666666667</v>
      </c>
      <c r="E138" s="33">
        <f t="shared" si="7"/>
        <v>0.0625</v>
      </c>
      <c r="F138" s="34" t="s">
        <v>53</v>
      </c>
      <c r="G138" s="34">
        <v>43.0</v>
      </c>
      <c r="H138" s="55"/>
      <c r="I138" s="34" t="s">
        <v>17</v>
      </c>
      <c r="J138" s="34">
        <v>2.0</v>
      </c>
      <c r="K138" s="34">
        <v>0.0</v>
      </c>
      <c r="L138" s="34">
        <v>0.0</v>
      </c>
      <c r="M138" s="34">
        <f t="shared" si="8"/>
        <v>2</v>
      </c>
      <c r="N138" s="34"/>
      <c r="O138" s="44"/>
      <c r="P138" s="38">
        <f t="shared" si="9"/>
        <v>0.3541666667</v>
      </c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>
      <c r="A139" s="34" t="s">
        <v>51</v>
      </c>
      <c r="B139" s="39">
        <v>43937.0</v>
      </c>
      <c r="C139" s="34" t="s">
        <v>27</v>
      </c>
      <c r="D139" s="40">
        <v>0.5416666666666666</v>
      </c>
      <c r="E139" s="33">
        <f t="shared" si="7"/>
        <v>0.25</v>
      </c>
      <c r="F139" s="34" t="s">
        <v>53</v>
      </c>
      <c r="G139" s="34">
        <v>63.0</v>
      </c>
      <c r="H139" s="55"/>
      <c r="I139" s="34" t="s">
        <v>17</v>
      </c>
      <c r="J139" s="34">
        <v>16.0</v>
      </c>
      <c r="K139" s="34">
        <v>10.0</v>
      </c>
      <c r="L139" s="34">
        <v>5.0</v>
      </c>
      <c r="M139" s="34">
        <f t="shared" si="8"/>
        <v>31</v>
      </c>
      <c r="N139" s="34"/>
      <c r="O139" s="44"/>
      <c r="P139" s="38">
        <f t="shared" si="9"/>
        <v>0.5416666667</v>
      </c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>
      <c r="A140" s="34" t="s">
        <v>51</v>
      </c>
      <c r="B140" s="39">
        <v>43937.0</v>
      </c>
      <c r="C140" s="34" t="s">
        <v>27</v>
      </c>
      <c r="D140" s="40">
        <v>0.5833333333333334</v>
      </c>
      <c r="E140" s="33">
        <f t="shared" si="7"/>
        <v>0.2916666667</v>
      </c>
      <c r="F140" s="34" t="s">
        <v>53</v>
      </c>
      <c r="G140" s="34">
        <v>65.0</v>
      </c>
      <c r="H140" s="55"/>
      <c r="I140" s="34" t="s">
        <v>17</v>
      </c>
      <c r="J140" s="34">
        <v>7.0</v>
      </c>
      <c r="K140" s="34">
        <v>3.0</v>
      </c>
      <c r="L140" s="34">
        <v>2.0</v>
      </c>
      <c r="M140" s="34">
        <f t="shared" si="8"/>
        <v>12</v>
      </c>
      <c r="N140" s="34"/>
      <c r="O140" s="44"/>
      <c r="P140" s="38">
        <f t="shared" si="9"/>
        <v>0.5833333333</v>
      </c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>
      <c r="A141" s="34" t="s">
        <v>47</v>
      </c>
      <c r="B141" s="39">
        <v>43937.0</v>
      </c>
      <c r="C141" s="34" t="s">
        <v>27</v>
      </c>
      <c r="D141" s="40">
        <v>0.625</v>
      </c>
      <c r="E141" s="33">
        <f t="shared" si="7"/>
        <v>0.3333333333</v>
      </c>
      <c r="F141" s="34" t="s">
        <v>53</v>
      </c>
      <c r="G141" s="34">
        <v>66.0</v>
      </c>
      <c r="H141" s="55"/>
      <c r="I141" s="34" t="s">
        <v>17</v>
      </c>
      <c r="J141" s="34">
        <v>11.0</v>
      </c>
      <c r="K141" s="34">
        <v>4.0</v>
      </c>
      <c r="L141" s="34">
        <v>0.0</v>
      </c>
      <c r="M141" s="34">
        <f t="shared" si="8"/>
        <v>15</v>
      </c>
      <c r="N141" s="34"/>
      <c r="O141" s="44"/>
      <c r="P141" s="38">
        <f t="shared" si="9"/>
        <v>0.625</v>
      </c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>
      <c r="A142" s="34" t="s">
        <v>55</v>
      </c>
      <c r="B142" s="39">
        <v>43937.0</v>
      </c>
      <c r="C142" s="34" t="s">
        <v>27</v>
      </c>
      <c r="D142" s="40">
        <v>0.7083333333333334</v>
      </c>
      <c r="E142" s="33">
        <f t="shared" si="7"/>
        <v>0.4166666667</v>
      </c>
      <c r="F142" s="34" t="s">
        <v>53</v>
      </c>
      <c r="G142" s="34">
        <v>67.0</v>
      </c>
      <c r="H142" s="55"/>
      <c r="I142" s="34" t="s">
        <v>17</v>
      </c>
      <c r="J142" s="34">
        <v>7.0</v>
      </c>
      <c r="K142" s="34">
        <v>6.0</v>
      </c>
      <c r="L142" s="34">
        <v>2.0</v>
      </c>
      <c r="M142" s="34">
        <f t="shared" si="8"/>
        <v>15</v>
      </c>
      <c r="N142" s="34"/>
      <c r="O142" s="44"/>
      <c r="P142" s="38">
        <f t="shared" si="9"/>
        <v>0.7083333333</v>
      </c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>
      <c r="A143" s="34" t="s">
        <v>55</v>
      </c>
      <c r="B143" s="39">
        <v>43937.0</v>
      </c>
      <c r="C143" s="34" t="s">
        <v>27</v>
      </c>
      <c r="D143" s="40">
        <v>0.75</v>
      </c>
      <c r="E143" s="33">
        <f t="shared" si="7"/>
        <v>0.4583333333</v>
      </c>
      <c r="F143" s="34" t="s">
        <v>53</v>
      </c>
      <c r="G143" s="34">
        <v>68.0</v>
      </c>
      <c r="H143" s="28"/>
      <c r="I143" s="34" t="s">
        <v>17</v>
      </c>
      <c r="J143" s="34">
        <v>6.0</v>
      </c>
      <c r="K143" s="34">
        <v>2.0</v>
      </c>
      <c r="L143" s="34">
        <v>1.0</v>
      </c>
      <c r="M143" s="34">
        <f t="shared" si="8"/>
        <v>9</v>
      </c>
      <c r="N143" s="34"/>
      <c r="O143" s="44"/>
      <c r="P143" s="38">
        <f t="shared" si="9"/>
        <v>0.75</v>
      </c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>
      <c r="A144" s="29" t="s">
        <v>58</v>
      </c>
      <c r="B144" s="45">
        <v>43938.0</v>
      </c>
      <c r="C144" s="29" t="s">
        <v>34</v>
      </c>
      <c r="D144" s="32">
        <v>0.3125</v>
      </c>
      <c r="E144" s="33">
        <f t="shared" si="7"/>
        <v>0.02083333333</v>
      </c>
      <c r="F144" s="34" t="s">
        <v>53</v>
      </c>
      <c r="G144" s="34">
        <v>48.0</v>
      </c>
      <c r="H144" s="146">
        <f>AVERAGE(G144:G150)</f>
        <v>66.71428571</v>
      </c>
      <c r="I144" s="34" t="s">
        <v>17</v>
      </c>
      <c r="J144" s="34">
        <v>1.0</v>
      </c>
      <c r="K144" s="34">
        <v>0.0</v>
      </c>
      <c r="L144" s="34">
        <v>0.0</v>
      </c>
      <c r="M144" s="34">
        <f t="shared" si="8"/>
        <v>1</v>
      </c>
      <c r="N144" s="34"/>
      <c r="O144" s="44"/>
      <c r="P144" s="38">
        <f t="shared" si="9"/>
        <v>0.3125</v>
      </c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>
      <c r="A145" s="29" t="s">
        <v>58</v>
      </c>
      <c r="B145" s="45">
        <v>43938.0</v>
      </c>
      <c r="C145" s="29" t="s">
        <v>34</v>
      </c>
      <c r="D145" s="32">
        <v>0.3541666666666667</v>
      </c>
      <c r="E145" s="33">
        <f t="shared" si="7"/>
        <v>0.0625</v>
      </c>
      <c r="F145" s="34" t="s">
        <v>53</v>
      </c>
      <c r="G145" s="34">
        <v>50.0</v>
      </c>
      <c r="H145" s="55"/>
      <c r="I145" s="34" t="s">
        <v>17</v>
      </c>
      <c r="J145" s="34">
        <v>2.0</v>
      </c>
      <c r="K145" s="34">
        <v>1.0</v>
      </c>
      <c r="L145" s="34">
        <v>0.0</v>
      </c>
      <c r="M145" s="34">
        <f t="shared" si="8"/>
        <v>3</v>
      </c>
      <c r="N145" s="34"/>
      <c r="O145" s="44"/>
      <c r="P145" s="38">
        <f t="shared" si="9"/>
        <v>0.3541666667</v>
      </c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>
      <c r="A146" s="29" t="s">
        <v>51</v>
      </c>
      <c r="B146" s="45">
        <v>43938.0</v>
      </c>
      <c r="C146" s="29" t="s">
        <v>34</v>
      </c>
      <c r="D146" s="32">
        <v>0.5416666666666666</v>
      </c>
      <c r="E146" s="33">
        <f t="shared" si="7"/>
        <v>0.25</v>
      </c>
      <c r="F146" s="34" t="s">
        <v>151</v>
      </c>
      <c r="G146" s="34">
        <v>72.0</v>
      </c>
      <c r="H146" s="55"/>
      <c r="I146" s="34" t="s">
        <v>17</v>
      </c>
      <c r="J146" s="34">
        <v>23.0</v>
      </c>
      <c r="K146" s="34">
        <v>3.0</v>
      </c>
      <c r="L146" s="34">
        <v>6.0</v>
      </c>
      <c r="M146" s="34">
        <f t="shared" si="8"/>
        <v>32</v>
      </c>
      <c r="N146" s="34"/>
      <c r="O146" s="44"/>
      <c r="P146" s="38">
        <f t="shared" si="9"/>
        <v>0.5416666667</v>
      </c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>
      <c r="A147" s="29" t="s">
        <v>51</v>
      </c>
      <c r="B147" s="45">
        <v>43938.0</v>
      </c>
      <c r="C147" s="29" t="s">
        <v>34</v>
      </c>
      <c r="D147" s="32">
        <v>0.5833333333333334</v>
      </c>
      <c r="E147" s="33">
        <f t="shared" si="7"/>
        <v>0.2916666667</v>
      </c>
      <c r="F147" s="34" t="s">
        <v>151</v>
      </c>
      <c r="G147" s="34">
        <v>72.0</v>
      </c>
      <c r="H147" s="55"/>
      <c r="I147" s="34" t="s">
        <v>17</v>
      </c>
      <c r="J147" s="34">
        <v>10.0</v>
      </c>
      <c r="K147" s="34">
        <v>3.0</v>
      </c>
      <c r="L147" s="34">
        <v>1.0</v>
      </c>
      <c r="M147" s="34">
        <f t="shared" si="8"/>
        <v>14</v>
      </c>
      <c r="N147" s="34"/>
      <c r="O147" s="44"/>
      <c r="P147" s="38">
        <f t="shared" si="9"/>
        <v>0.5833333333</v>
      </c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>
      <c r="A148" s="29" t="s">
        <v>47</v>
      </c>
      <c r="B148" s="45">
        <v>43938.0</v>
      </c>
      <c r="C148" s="29" t="s">
        <v>34</v>
      </c>
      <c r="D148" s="32">
        <v>0.625</v>
      </c>
      <c r="E148" s="33">
        <f t="shared" si="7"/>
        <v>0.3333333333</v>
      </c>
      <c r="F148" s="34" t="s">
        <v>53</v>
      </c>
      <c r="G148" s="34">
        <v>75.0</v>
      </c>
      <c r="H148" s="55"/>
      <c r="I148" s="34" t="s">
        <v>17</v>
      </c>
      <c r="J148" s="34">
        <v>25.0</v>
      </c>
      <c r="K148" s="34">
        <v>16.0</v>
      </c>
      <c r="L148" s="34">
        <v>3.0</v>
      </c>
      <c r="M148" s="34">
        <f t="shared" si="8"/>
        <v>44</v>
      </c>
      <c r="N148" s="34"/>
      <c r="O148" s="44"/>
      <c r="P148" s="38">
        <f t="shared" si="9"/>
        <v>0.625</v>
      </c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>
      <c r="A149" s="29" t="s">
        <v>55</v>
      </c>
      <c r="B149" s="45">
        <v>43938.0</v>
      </c>
      <c r="C149" s="29" t="s">
        <v>34</v>
      </c>
      <c r="D149" s="32">
        <v>0.7083333333333334</v>
      </c>
      <c r="E149" s="33">
        <f t="shared" si="7"/>
        <v>0.4166666667</v>
      </c>
      <c r="F149" s="34" t="s">
        <v>53</v>
      </c>
      <c r="G149" s="34">
        <v>75.0</v>
      </c>
      <c r="H149" s="55"/>
      <c r="I149" s="34" t="s">
        <v>17</v>
      </c>
      <c r="J149" s="34">
        <v>19.0</v>
      </c>
      <c r="K149" s="34">
        <v>6.0</v>
      </c>
      <c r="L149" s="34">
        <v>0.0</v>
      </c>
      <c r="M149" s="34">
        <f t="shared" si="8"/>
        <v>25</v>
      </c>
      <c r="N149" s="34"/>
      <c r="O149" s="44"/>
      <c r="P149" s="38">
        <f t="shared" si="9"/>
        <v>0.7083333333</v>
      </c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>
      <c r="A150" s="29" t="s">
        <v>55</v>
      </c>
      <c r="B150" s="45">
        <v>43938.0</v>
      </c>
      <c r="C150" s="29" t="s">
        <v>34</v>
      </c>
      <c r="D150" s="32">
        <v>0.75</v>
      </c>
      <c r="E150" s="33">
        <f t="shared" si="7"/>
        <v>0.4583333333</v>
      </c>
      <c r="F150" s="34" t="s">
        <v>53</v>
      </c>
      <c r="G150" s="34">
        <v>75.0</v>
      </c>
      <c r="H150" s="28"/>
      <c r="I150" s="34" t="s">
        <v>17</v>
      </c>
      <c r="J150" s="34">
        <v>7.0</v>
      </c>
      <c r="K150" s="34">
        <v>3.0</v>
      </c>
      <c r="L150" s="34">
        <v>0.0</v>
      </c>
      <c r="M150" s="34">
        <f t="shared" si="8"/>
        <v>10</v>
      </c>
      <c r="N150" s="34"/>
      <c r="O150" s="44"/>
      <c r="P150" s="38">
        <f t="shared" si="9"/>
        <v>0.75</v>
      </c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>
      <c r="A151" s="34" t="s">
        <v>51</v>
      </c>
      <c r="B151" s="39">
        <v>43939.0</v>
      </c>
      <c r="C151" s="34" t="s">
        <v>36</v>
      </c>
      <c r="D151" s="40">
        <v>0.3125</v>
      </c>
      <c r="E151" s="33">
        <f t="shared" si="7"/>
        <v>0.02083333333</v>
      </c>
      <c r="F151" s="34" t="s">
        <v>53</v>
      </c>
      <c r="G151" s="34">
        <v>53.0</v>
      </c>
      <c r="H151" s="146">
        <f>AVERAGE(G151:G157)</f>
        <v>71</v>
      </c>
      <c r="I151" s="34" t="s">
        <v>17</v>
      </c>
      <c r="J151" s="34">
        <v>2.0</v>
      </c>
      <c r="K151" s="34">
        <v>0.0</v>
      </c>
      <c r="L151" s="34">
        <v>0.0</v>
      </c>
      <c r="M151" s="34">
        <f t="shared" si="8"/>
        <v>2</v>
      </c>
      <c r="N151" s="34"/>
      <c r="O151" s="44"/>
      <c r="P151" s="38">
        <f t="shared" si="9"/>
        <v>0.3125</v>
      </c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>
      <c r="A152" s="34" t="s">
        <v>51</v>
      </c>
      <c r="B152" s="39">
        <v>43939.0</v>
      </c>
      <c r="C152" s="34" t="s">
        <v>36</v>
      </c>
      <c r="D152" s="40">
        <v>0.3541666666666667</v>
      </c>
      <c r="E152" s="33">
        <f t="shared" si="7"/>
        <v>0.0625</v>
      </c>
      <c r="F152" s="34" t="s">
        <v>53</v>
      </c>
      <c r="G152" s="34">
        <v>60.0</v>
      </c>
      <c r="H152" s="55"/>
      <c r="I152" s="34" t="s">
        <v>17</v>
      </c>
      <c r="J152" s="34">
        <v>10.0</v>
      </c>
      <c r="K152" s="34">
        <v>2.0</v>
      </c>
      <c r="L152" s="34">
        <v>0.0</v>
      </c>
      <c r="M152" s="34">
        <f t="shared" si="8"/>
        <v>12</v>
      </c>
      <c r="N152" s="34"/>
      <c r="O152" s="44"/>
      <c r="P152" s="38">
        <f t="shared" si="9"/>
        <v>0.3541666667</v>
      </c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>
      <c r="A153" s="34" t="s">
        <v>47</v>
      </c>
      <c r="B153" s="39">
        <v>43939.0</v>
      </c>
      <c r="C153" s="34" t="s">
        <v>36</v>
      </c>
      <c r="D153" s="40">
        <v>0.5416666666666666</v>
      </c>
      <c r="E153" s="33">
        <f t="shared" si="7"/>
        <v>0.25</v>
      </c>
      <c r="F153" s="34" t="s">
        <v>53</v>
      </c>
      <c r="G153" s="34">
        <v>77.0</v>
      </c>
      <c r="H153" s="55"/>
      <c r="I153" s="34" t="s">
        <v>17</v>
      </c>
      <c r="J153" s="34">
        <v>32.0</v>
      </c>
      <c r="K153" s="34">
        <v>6.0</v>
      </c>
      <c r="L153" s="34">
        <v>3.0</v>
      </c>
      <c r="M153" s="34">
        <f t="shared" si="8"/>
        <v>41</v>
      </c>
      <c r="N153" s="34"/>
      <c r="O153" s="37" t="s">
        <v>192</v>
      </c>
      <c r="P153" s="38">
        <f t="shared" si="9"/>
        <v>0.5416666667</v>
      </c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>
      <c r="A154" s="34" t="s">
        <v>55</v>
      </c>
      <c r="B154" s="39">
        <v>43939.0</v>
      </c>
      <c r="C154" s="34" t="s">
        <v>36</v>
      </c>
      <c r="D154" s="40">
        <v>0.5833333333333334</v>
      </c>
      <c r="E154" s="33">
        <f t="shared" si="7"/>
        <v>0.2916666667</v>
      </c>
      <c r="F154" s="34" t="s">
        <v>53</v>
      </c>
      <c r="G154" s="34">
        <v>76.0</v>
      </c>
      <c r="H154" s="55"/>
      <c r="I154" s="34" t="s">
        <v>17</v>
      </c>
      <c r="J154" s="34">
        <v>21.0</v>
      </c>
      <c r="K154" s="34">
        <v>9.0</v>
      </c>
      <c r="L154" s="34">
        <v>11.0</v>
      </c>
      <c r="M154" s="34">
        <f t="shared" si="8"/>
        <v>41</v>
      </c>
      <c r="N154" s="34"/>
      <c r="O154" s="44"/>
      <c r="P154" s="38">
        <f t="shared" si="9"/>
        <v>0.5833333333</v>
      </c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>
      <c r="A155" s="34" t="s">
        <v>60</v>
      </c>
      <c r="B155" s="39">
        <v>43939.0</v>
      </c>
      <c r="C155" s="34" t="s">
        <v>36</v>
      </c>
      <c r="D155" s="40">
        <v>0.625</v>
      </c>
      <c r="E155" s="33">
        <f t="shared" si="7"/>
        <v>0.3333333333</v>
      </c>
      <c r="F155" s="34" t="s">
        <v>53</v>
      </c>
      <c r="G155" s="34">
        <v>79.0</v>
      </c>
      <c r="H155" s="55"/>
      <c r="I155" s="34" t="s">
        <v>17</v>
      </c>
      <c r="J155" s="34">
        <v>35.0</v>
      </c>
      <c r="K155" s="34">
        <v>5.0</v>
      </c>
      <c r="L155" s="34">
        <v>15.0</v>
      </c>
      <c r="M155" s="34">
        <f t="shared" si="8"/>
        <v>55</v>
      </c>
      <c r="N155" s="34"/>
      <c r="O155" s="37" t="s">
        <v>193</v>
      </c>
      <c r="P155" s="38">
        <f t="shared" si="9"/>
        <v>0.625</v>
      </c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>
      <c r="A156" s="34" t="s">
        <v>47</v>
      </c>
      <c r="B156" s="39">
        <v>43939.0</v>
      </c>
      <c r="C156" s="34" t="s">
        <v>36</v>
      </c>
      <c r="D156" s="40">
        <v>0.7083333333333334</v>
      </c>
      <c r="E156" s="33">
        <f t="shared" si="7"/>
        <v>0.4166666667</v>
      </c>
      <c r="F156" s="34" t="s">
        <v>53</v>
      </c>
      <c r="G156" s="34">
        <v>79.0</v>
      </c>
      <c r="H156" s="55"/>
      <c r="I156" s="34" t="s">
        <v>17</v>
      </c>
      <c r="J156" s="34">
        <v>25.0</v>
      </c>
      <c r="K156" s="34">
        <v>18.0</v>
      </c>
      <c r="L156" s="34">
        <v>6.0</v>
      </c>
      <c r="M156" s="34">
        <f t="shared" si="8"/>
        <v>49</v>
      </c>
      <c r="N156" s="34"/>
      <c r="O156" s="44"/>
      <c r="P156" s="38">
        <f t="shared" si="9"/>
        <v>0.7083333333</v>
      </c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>
      <c r="A157" s="34" t="s">
        <v>58</v>
      </c>
      <c r="B157" s="39">
        <v>43939.0</v>
      </c>
      <c r="C157" s="34" t="s">
        <v>36</v>
      </c>
      <c r="D157" s="40">
        <v>0.75</v>
      </c>
      <c r="E157" s="33">
        <f t="shared" si="7"/>
        <v>0.4583333333</v>
      </c>
      <c r="F157" s="34" t="s">
        <v>151</v>
      </c>
      <c r="G157" s="34">
        <v>73.0</v>
      </c>
      <c r="H157" s="28"/>
      <c r="I157" s="34" t="s">
        <v>17</v>
      </c>
      <c r="J157" s="34">
        <v>30.0</v>
      </c>
      <c r="K157" s="34">
        <v>15.0</v>
      </c>
      <c r="L157" s="34">
        <v>2.0</v>
      </c>
      <c r="M157" s="34">
        <f t="shared" si="8"/>
        <v>47</v>
      </c>
      <c r="N157" s="34"/>
      <c r="O157" s="44"/>
      <c r="P157" s="38">
        <f t="shared" si="9"/>
        <v>0.75</v>
      </c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>
      <c r="A158" s="29" t="s">
        <v>58</v>
      </c>
      <c r="B158" s="45">
        <v>43940.0</v>
      </c>
      <c r="C158" s="29" t="s">
        <v>39</v>
      </c>
      <c r="D158" s="32">
        <v>0.3125</v>
      </c>
      <c r="E158" s="33">
        <f t="shared" si="7"/>
        <v>0.02083333333</v>
      </c>
      <c r="F158" s="34" t="s">
        <v>53</v>
      </c>
      <c r="G158" s="34">
        <v>48.0</v>
      </c>
      <c r="H158" s="146">
        <f>AVERAGE(G158:G164)</f>
        <v>68.28571429</v>
      </c>
      <c r="I158" s="34" t="s">
        <v>17</v>
      </c>
      <c r="J158" s="34">
        <v>3.0</v>
      </c>
      <c r="K158" s="34">
        <v>2.0</v>
      </c>
      <c r="L158" s="34">
        <v>1.0</v>
      </c>
      <c r="M158" s="34">
        <f t="shared" si="8"/>
        <v>6</v>
      </c>
      <c r="N158" s="34"/>
      <c r="O158" s="44"/>
      <c r="P158" s="38">
        <f t="shared" si="9"/>
        <v>0.3125</v>
      </c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>
      <c r="A159" s="29" t="s">
        <v>58</v>
      </c>
      <c r="B159" s="45">
        <v>43940.0</v>
      </c>
      <c r="C159" s="29" t="s">
        <v>39</v>
      </c>
      <c r="D159" s="32">
        <v>0.3541666666666667</v>
      </c>
      <c r="E159" s="33">
        <f t="shared" si="7"/>
        <v>0.0625</v>
      </c>
      <c r="F159" s="34" t="s">
        <v>151</v>
      </c>
      <c r="G159" s="34">
        <v>52.0</v>
      </c>
      <c r="H159" s="55"/>
      <c r="I159" s="34" t="s">
        <v>17</v>
      </c>
      <c r="J159" s="34">
        <v>9.0</v>
      </c>
      <c r="K159" s="34">
        <v>3.0</v>
      </c>
      <c r="L159" s="34">
        <v>1.0</v>
      </c>
      <c r="M159" s="34">
        <f t="shared" si="8"/>
        <v>13</v>
      </c>
      <c r="N159" s="34"/>
      <c r="O159" s="44"/>
      <c r="P159" s="38">
        <f t="shared" si="9"/>
        <v>0.3541666667</v>
      </c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>
      <c r="A160" s="29" t="s">
        <v>51</v>
      </c>
      <c r="B160" s="45">
        <v>43940.0</v>
      </c>
      <c r="C160" s="29" t="s">
        <v>39</v>
      </c>
      <c r="D160" s="32">
        <v>0.5416666666666666</v>
      </c>
      <c r="E160" s="33">
        <f t="shared" si="7"/>
        <v>0.25</v>
      </c>
      <c r="F160" s="34" t="s">
        <v>53</v>
      </c>
      <c r="G160" s="34">
        <v>73.0</v>
      </c>
      <c r="H160" s="55"/>
      <c r="I160" s="34" t="s">
        <v>17</v>
      </c>
      <c r="J160" s="34">
        <v>30.0</v>
      </c>
      <c r="K160" s="34">
        <v>5.0</v>
      </c>
      <c r="L160" s="34">
        <v>13.0</v>
      </c>
      <c r="M160" s="34">
        <f t="shared" si="8"/>
        <v>48</v>
      </c>
      <c r="N160" s="34"/>
      <c r="O160" s="44"/>
      <c r="P160" s="38">
        <f t="shared" si="9"/>
        <v>0.5416666667</v>
      </c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>
      <c r="A161" s="29" t="s">
        <v>51</v>
      </c>
      <c r="B161" s="45">
        <v>43940.0</v>
      </c>
      <c r="C161" s="29" t="s">
        <v>39</v>
      </c>
      <c r="D161" s="32">
        <v>0.5833333333333334</v>
      </c>
      <c r="E161" s="33">
        <f t="shared" si="7"/>
        <v>0.2916666667</v>
      </c>
      <c r="F161" s="34" t="s">
        <v>53</v>
      </c>
      <c r="G161" s="34">
        <v>75.0</v>
      </c>
      <c r="H161" s="55"/>
      <c r="I161" s="34" t="s">
        <v>17</v>
      </c>
      <c r="J161" s="34">
        <v>28.0</v>
      </c>
      <c r="K161" s="34">
        <v>10.0</v>
      </c>
      <c r="L161" s="34">
        <v>2.0</v>
      </c>
      <c r="M161" s="34">
        <f t="shared" si="8"/>
        <v>40</v>
      </c>
      <c r="N161" s="34"/>
      <c r="O161" s="44"/>
      <c r="P161" s="38">
        <f t="shared" si="9"/>
        <v>0.5833333333</v>
      </c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>
      <c r="A162" s="29" t="s">
        <v>55</v>
      </c>
      <c r="B162" s="45">
        <v>43940.0</v>
      </c>
      <c r="C162" s="29" t="s">
        <v>39</v>
      </c>
      <c r="D162" s="32">
        <v>0.625</v>
      </c>
      <c r="E162" s="33">
        <f t="shared" si="7"/>
        <v>0.3333333333</v>
      </c>
      <c r="F162" s="34" t="s">
        <v>53</v>
      </c>
      <c r="G162" s="34">
        <v>76.0</v>
      </c>
      <c r="H162" s="55"/>
      <c r="I162" s="34" t="s">
        <v>17</v>
      </c>
      <c r="J162" s="34">
        <v>14.0</v>
      </c>
      <c r="K162" s="34">
        <v>5.0</v>
      </c>
      <c r="L162" s="34">
        <v>0.0</v>
      </c>
      <c r="M162" s="34">
        <f t="shared" si="8"/>
        <v>19</v>
      </c>
      <c r="N162" s="34"/>
      <c r="O162" s="44"/>
      <c r="P162" s="38">
        <f t="shared" si="9"/>
        <v>0.625</v>
      </c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>
      <c r="A163" s="29" t="s">
        <v>55</v>
      </c>
      <c r="B163" s="45">
        <v>43940.0</v>
      </c>
      <c r="C163" s="29" t="s">
        <v>39</v>
      </c>
      <c r="D163" s="32">
        <v>0.7083333333333334</v>
      </c>
      <c r="E163" s="33">
        <f t="shared" si="7"/>
        <v>0.4166666667</v>
      </c>
      <c r="F163" s="34" t="s">
        <v>53</v>
      </c>
      <c r="G163" s="34">
        <v>78.0</v>
      </c>
      <c r="H163" s="55"/>
      <c r="I163" s="34" t="s">
        <v>17</v>
      </c>
      <c r="J163" s="34">
        <v>19.0</v>
      </c>
      <c r="K163" s="34">
        <v>9.0</v>
      </c>
      <c r="L163" s="34">
        <v>3.0</v>
      </c>
      <c r="M163" s="34">
        <f t="shared" si="8"/>
        <v>31</v>
      </c>
      <c r="N163" s="34"/>
      <c r="O163" s="44"/>
      <c r="P163" s="38">
        <f t="shared" si="9"/>
        <v>0.7083333333</v>
      </c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>
      <c r="A164" s="29" t="s">
        <v>55</v>
      </c>
      <c r="B164" s="45">
        <v>43940.0</v>
      </c>
      <c r="C164" s="29" t="s">
        <v>39</v>
      </c>
      <c r="D164" s="32">
        <v>0.75</v>
      </c>
      <c r="E164" s="33">
        <f t="shared" si="7"/>
        <v>0.4583333333</v>
      </c>
      <c r="F164" s="34" t="s">
        <v>53</v>
      </c>
      <c r="G164" s="34">
        <v>76.0</v>
      </c>
      <c r="H164" s="28"/>
      <c r="I164" s="34" t="s">
        <v>17</v>
      </c>
      <c r="J164" s="34">
        <v>9.0</v>
      </c>
      <c r="K164" s="34">
        <v>8.0</v>
      </c>
      <c r="L164" s="34">
        <v>0.0</v>
      </c>
      <c r="M164" s="34">
        <f t="shared" si="8"/>
        <v>17</v>
      </c>
      <c r="N164" s="34"/>
      <c r="O164" s="44"/>
      <c r="P164" s="38">
        <f t="shared" si="9"/>
        <v>0.75</v>
      </c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>
      <c r="A165" s="11"/>
      <c r="B165" s="11"/>
      <c r="C165" s="11"/>
      <c r="D165" s="151"/>
      <c r="E165" s="11"/>
      <c r="F165" s="11"/>
      <c r="G165" s="11"/>
      <c r="H165" s="11"/>
      <c r="I165" s="11"/>
      <c r="J165" s="11"/>
      <c r="K165" s="11"/>
      <c r="L165" s="11"/>
      <c r="M165" s="151">
        <f t="shared" si="8"/>
        <v>0</v>
      </c>
      <c r="N165" s="152"/>
      <c r="O165" s="153"/>
      <c r="P165" s="11" t="str">
        <f t="shared" si="9"/>
        <v>#VALUE!</v>
      </c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>
      <c r="A166" s="11"/>
      <c r="B166" s="11"/>
      <c r="C166" s="11"/>
      <c r="D166" s="151"/>
      <c r="E166" s="11"/>
      <c r="F166" s="11"/>
      <c r="G166" s="11"/>
      <c r="H166" s="11"/>
      <c r="I166" s="11"/>
      <c r="J166" s="11"/>
      <c r="K166" s="11"/>
      <c r="L166" s="11"/>
      <c r="M166" s="151">
        <f t="shared" si="8"/>
        <v>0</v>
      </c>
      <c r="N166" s="152"/>
      <c r="O166" s="153"/>
      <c r="P166" s="11" t="str">
        <f t="shared" si="9"/>
        <v>#VALUE!</v>
      </c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>
      <c r="A167" s="11"/>
      <c r="B167" s="11"/>
      <c r="C167" s="11"/>
      <c r="D167" s="151"/>
      <c r="E167" s="11"/>
      <c r="F167" s="11"/>
      <c r="G167" s="11"/>
      <c r="H167" s="11"/>
      <c r="I167" s="11"/>
      <c r="J167" s="11"/>
      <c r="K167" s="11"/>
      <c r="L167" s="11"/>
      <c r="M167" s="151">
        <f t="shared" si="8"/>
        <v>0</v>
      </c>
      <c r="N167" s="152"/>
      <c r="O167" s="153"/>
      <c r="P167" s="11" t="str">
        <f t="shared" si="9"/>
        <v>#VALUE!</v>
      </c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>
      <c r="A168" s="11"/>
      <c r="B168" s="11"/>
      <c r="C168" s="11"/>
      <c r="D168" s="151"/>
      <c r="E168" s="11"/>
      <c r="F168" s="11"/>
      <c r="G168" s="11"/>
      <c r="H168" s="11"/>
      <c r="I168" s="11"/>
      <c r="J168" s="11"/>
      <c r="K168" s="11"/>
      <c r="L168" s="11"/>
      <c r="M168" s="151">
        <f t="shared" si="8"/>
        <v>0</v>
      </c>
      <c r="N168" s="152"/>
      <c r="O168" s="153"/>
      <c r="P168" s="11" t="str">
        <f t="shared" si="9"/>
        <v>#VALUE!</v>
      </c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>
      <c r="A169" s="11"/>
      <c r="B169" s="11"/>
      <c r="C169" s="11"/>
      <c r="D169" s="151"/>
      <c r="E169" s="11"/>
      <c r="F169" s="11"/>
      <c r="G169" s="11"/>
      <c r="H169" s="11"/>
      <c r="I169" s="11"/>
      <c r="J169" s="11"/>
      <c r="K169" s="11"/>
      <c r="L169" s="11"/>
      <c r="M169" s="151">
        <f t="shared" si="8"/>
        <v>0</v>
      </c>
      <c r="N169" s="152"/>
      <c r="O169" s="153"/>
      <c r="P169" s="11" t="str">
        <f t="shared" si="9"/>
        <v>#VALUE!</v>
      </c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>
      <c r="A170" s="11"/>
      <c r="B170" s="11"/>
      <c r="C170" s="11"/>
      <c r="D170" s="154"/>
      <c r="E170" s="11"/>
      <c r="F170" s="11"/>
      <c r="G170" s="11"/>
      <c r="H170" s="11"/>
      <c r="I170" s="11"/>
      <c r="J170" s="11"/>
      <c r="K170" s="11"/>
      <c r="L170" s="11"/>
      <c r="M170" s="151">
        <f t="shared" si="8"/>
        <v>0</v>
      </c>
      <c r="N170" s="152"/>
      <c r="O170" s="153"/>
      <c r="P170" s="11" t="str">
        <f t="shared" si="9"/>
        <v>#VALUE!</v>
      </c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51">
        <f t="shared" si="8"/>
        <v>0</v>
      </c>
      <c r="N171" s="152"/>
      <c r="O171" s="153"/>
      <c r="P171" s="11" t="str">
        <f t="shared" si="9"/>
        <v>#VALUE!</v>
      </c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51">
        <f t="shared" si="8"/>
        <v>0</v>
      </c>
      <c r="N172" s="152"/>
      <c r="O172" s="153"/>
      <c r="P172" s="11" t="str">
        <f t="shared" si="9"/>
        <v>#VALUE!</v>
      </c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51">
        <f t="shared" si="8"/>
        <v>0</v>
      </c>
      <c r="N173" s="152"/>
      <c r="O173" s="153"/>
      <c r="P173" s="11" t="str">
        <f t="shared" si="9"/>
        <v>#VALUE!</v>
      </c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51">
        <f t="shared" si="8"/>
        <v>0</v>
      </c>
      <c r="N174" s="152"/>
      <c r="O174" s="153"/>
      <c r="P174" s="11" t="str">
        <f t="shared" si="9"/>
        <v>#VALUE!</v>
      </c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51">
        <f t="shared" si="8"/>
        <v>0</v>
      </c>
      <c r="N175" s="152"/>
      <c r="O175" s="153"/>
      <c r="P175" s="11" t="str">
        <f t="shared" si="9"/>
        <v>#VALUE!</v>
      </c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51">
        <f t="shared" si="8"/>
        <v>0</v>
      </c>
      <c r="N176" s="152"/>
      <c r="O176" s="153"/>
      <c r="P176" s="11" t="str">
        <f t="shared" si="9"/>
        <v>#VALUE!</v>
      </c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51">
        <f t="shared" si="8"/>
        <v>0</v>
      </c>
      <c r="N177" s="152"/>
      <c r="O177" s="153"/>
      <c r="P177" s="11" t="str">
        <f t="shared" si="9"/>
        <v>#VALUE!</v>
      </c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51">
        <f t="shared" si="8"/>
        <v>0</v>
      </c>
      <c r="N178" s="152"/>
      <c r="O178" s="153"/>
      <c r="P178" s="11" t="str">
        <f t="shared" si="9"/>
        <v>#VALUE!</v>
      </c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51">
        <f t="shared" si="8"/>
        <v>0</v>
      </c>
      <c r="N179" s="152"/>
      <c r="O179" s="153"/>
      <c r="P179" s="11" t="str">
        <f t="shared" si="9"/>
        <v>#VALUE!</v>
      </c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51">
        <f t="shared" si="8"/>
        <v>0</v>
      </c>
      <c r="N180" s="152"/>
      <c r="O180" s="153"/>
      <c r="P180" s="11" t="str">
        <f t="shared" si="9"/>
        <v>#VALUE!</v>
      </c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51">
        <f t="shared" si="8"/>
        <v>0</v>
      </c>
      <c r="N181" s="152"/>
      <c r="O181" s="153"/>
      <c r="P181" s="11" t="str">
        <f t="shared" si="9"/>
        <v>#VALUE!</v>
      </c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51">
        <f t="shared" si="8"/>
        <v>0</v>
      </c>
      <c r="N182" s="152"/>
      <c r="O182" s="153"/>
      <c r="P182" s="11" t="str">
        <f t="shared" si="9"/>
        <v>#VALUE!</v>
      </c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51">
        <f t="shared" si="8"/>
        <v>0</v>
      </c>
      <c r="N183" s="152"/>
      <c r="O183" s="153"/>
      <c r="P183" s="11" t="str">
        <f t="shared" si="9"/>
        <v>#VALUE!</v>
      </c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51">
        <f t="shared" si="8"/>
        <v>0</v>
      </c>
      <c r="N184" s="152"/>
      <c r="O184" s="153"/>
      <c r="P184" s="11" t="str">
        <f t="shared" si="9"/>
        <v>#VALUE!</v>
      </c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51">
        <f t="shared" si="8"/>
        <v>0</v>
      </c>
      <c r="N185" s="152"/>
      <c r="O185" s="153"/>
      <c r="P185" s="11" t="str">
        <f t="shared" si="9"/>
        <v>#VALUE!</v>
      </c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51">
        <f t="shared" si="8"/>
        <v>0</v>
      </c>
      <c r="N186" s="152"/>
      <c r="O186" s="153"/>
      <c r="P186" s="11" t="str">
        <f t="shared" si="9"/>
        <v>#VALUE!</v>
      </c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51">
        <f t="shared" si="8"/>
        <v>0</v>
      </c>
      <c r="N187" s="152"/>
      <c r="O187" s="153"/>
      <c r="P187" s="11" t="str">
        <f t="shared" si="9"/>
        <v>#VALUE!</v>
      </c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51">
        <f t="shared" si="8"/>
        <v>0</v>
      </c>
      <c r="N188" s="152"/>
      <c r="O188" s="153"/>
      <c r="P188" s="11" t="str">
        <f t="shared" si="9"/>
        <v>#VALUE!</v>
      </c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51">
        <f t="shared" si="8"/>
        <v>0</v>
      </c>
      <c r="N189" s="152"/>
      <c r="O189" s="153"/>
      <c r="P189" s="11" t="str">
        <f t="shared" si="9"/>
        <v>#VALUE!</v>
      </c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51">
        <f t="shared" si="8"/>
        <v>0</v>
      </c>
      <c r="N190" s="152"/>
      <c r="O190" s="153"/>
      <c r="P190" s="11" t="str">
        <f t="shared" si="9"/>
        <v>#VALUE!</v>
      </c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51">
        <f t="shared" si="8"/>
        <v>0</v>
      </c>
      <c r="N191" s="152"/>
      <c r="O191" s="153"/>
      <c r="P191" s="11" t="str">
        <f t="shared" si="9"/>
        <v>#VALUE!</v>
      </c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51">
        <f t="shared" si="8"/>
        <v>0</v>
      </c>
      <c r="N192" s="152"/>
      <c r="O192" s="153"/>
      <c r="P192" s="11" t="str">
        <f t="shared" si="9"/>
        <v>#VALUE!</v>
      </c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51">
        <f t="shared" si="8"/>
        <v>0</v>
      </c>
      <c r="N193" s="152"/>
      <c r="O193" s="153"/>
      <c r="P193" s="11" t="str">
        <f t="shared" si="9"/>
        <v>#VALUE!</v>
      </c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51">
        <f t="shared" si="8"/>
        <v>0</v>
      </c>
      <c r="N194" s="152"/>
      <c r="O194" s="153"/>
      <c r="P194" s="11" t="str">
        <f t="shared" si="9"/>
        <v>#VALUE!</v>
      </c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51">
        <f t="shared" si="8"/>
        <v>0</v>
      </c>
      <c r="N195" s="152"/>
      <c r="O195" s="153"/>
      <c r="P195" s="11" t="str">
        <f t="shared" si="9"/>
        <v>#VALUE!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51">
        <f t="shared" si="8"/>
        <v>0</v>
      </c>
      <c r="N196" s="152"/>
      <c r="O196" s="153"/>
      <c r="P196" s="11" t="str">
        <f t="shared" si="9"/>
        <v>#VALUE!</v>
      </c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51">
        <f t="shared" si="8"/>
        <v>0</v>
      </c>
      <c r="N197" s="152"/>
      <c r="O197" s="153"/>
      <c r="P197" s="11" t="str">
        <f t="shared" si="9"/>
        <v>#VALUE!</v>
      </c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N198" s="11"/>
      <c r="O198" s="153"/>
      <c r="P198" s="11" t="str">
        <f t="shared" si="9"/>
        <v>#VALUE!</v>
      </c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N199" s="11"/>
      <c r="O199" s="153"/>
      <c r="P199" s="11" t="str">
        <f t="shared" si="9"/>
        <v>#VALUE!</v>
      </c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N200" s="11"/>
      <c r="O200" s="153"/>
      <c r="P200" s="11" t="str">
        <f t="shared" si="9"/>
        <v>#VALUE!</v>
      </c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N201" s="11"/>
      <c r="O201" s="153"/>
      <c r="P201" s="11" t="str">
        <f t="shared" si="9"/>
        <v>#VALUE!</v>
      </c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N202" s="11"/>
      <c r="O202" s="153"/>
      <c r="P202" s="11" t="str">
        <f t="shared" si="9"/>
        <v>#VALUE!</v>
      </c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</row>
    <row r="20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N203" s="11"/>
      <c r="O203" s="153"/>
      <c r="P203" s="11" t="str">
        <f t="shared" si="9"/>
        <v>#VALUE!</v>
      </c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</row>
    <row r="20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N204" s="11"/>
      <c r="O204" s="153"/>
      <c r="P204" s="11" t="str">
        <f t="shared" si="9"/>
        <v>#VALUE!</v>
      </c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N205" s="11"/>
      <c r="O205" s="153"/>
      <c r="P205" s="11" t="str">
        <f t="shared" si="9"/>
        <v>#VALUE!</v>
      </c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N206" s="11"/>
      <c r="O206" s="153"/>
      <c r="P206" s="11" t="str">
        <f t="shared" si="9"/>
        <v>#VALUE!</v>
      </c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N207" s="11"/>
      <c r="O207" s="153"/>
      <c r="P207" s="11" t="str">
        <f t="shared" si="9"/>
        <v>#VALUE!</v>
      </c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</row>
    <row r="208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N208" s="11"/>
      <c r="O208" s="153"/>
      <c r="P208" s="11" t="str">
        <f t="shared" si="9"/>
        <v>#VALUE!</v>
      </c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</row>
    <row r="209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N209" s="11"/>
      <c r="O209" s="153"/>
      <c r="P209" s="11" t="str">
        <f t="shared" si="9"/>
        <v>#VALUE!</v>
      </c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</row>
    <row r="210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N210" s="11"/>
      <c r="O210" s="153"/>
      <c r="P210" s="11" t="str">
        <f t="shared" si="9"/>
        <v>#VALUE!</v>
      </c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</row>
    <row r="21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N211" s="11"/>
      <c r="O211" s="153"/>
      <c r="P211" s="11" t="str">
        <f t="shared" si="9"/>
        <v>#VALUE!</v>
      </c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</row>
    <row r="21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N212" s="11"/>
      <c r="O212" s="153"/>
      <c r="P212" s="11" t="str">
        <f t="shared" si="9"/>
        <v>#VALUE!</v>
      </c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</row>
    <row r="21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N213" s="11"/>
      <c r="O213" s="153"/>
      <c r="P213" s="11" t="str">
        <f t="shared" si="9"/>
        <v>#VALUE!</v>
      </c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</row>
    <row r="21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N214" s="11"/>
      <c r="O214" s="153"/>
      <c r="P214" s="11" t="str">
        <f t="shared" si="9"/>
        <v>#VALUE!</v>
      </c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</row>
    <row r="2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N215" s="11"/>
      <c r="O215" s="153"/>
      <c r="P215" s="11" t="str">
        <f t="shared" si="9"/>
        <v>#VALUE!</v>
      </c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</row>
    <row r="216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N216" s="11"/>
      <c r="O216" s="153"/>
      <c r="P216" s="11" t="str">
        <f t="shared" si="9"/>
        <v>#VALUE!</v>
      </c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</row>
    <row r="217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N217" s="11"/>
      <c r="O217" s="153"/>
      <c r="P217" s="11" t="str">
        <f t="shared" si="9"/>
        <v>#VALUE!</v>
      </c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</row>
    <row r="218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N218" s="11"/>
      <c r="O218" s="153"/>
      <c r="P218" s="11" t="str">
        <f t="shared" si="9"/>
        <v>#VALUE!</v>
      </c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</row>
    <row r="219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N219" s="11"/>
      <c r="O219" s="153"/>
      <c r="P219" s="11" t="str">
        <f t="shared" si="9"/>
        <v>#VALUE!</v>
      </c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</row>
    <row r="220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N220" s="11"/>
      <c r="O220" s="153"/>
      <c r="P220" s="11" t="str">
        <f t="shared" si="9"/>
        <v>#VALUE!</v>
      </c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</row>
    <row r="22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N221" s="11"/>
      <c r="O221" s="153"/>
      <c r="P221" s="11" t="str">
        <f t="shared" si="9"/>
        <v>#VALUE!</v>
      </c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</row>
    <row r="22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N222" s="11"/>
      <c r="O222" s="153"/>
      <c r="P222" s="11" t="str">
        <f t="shared" si="9"/>
        <v>#VALUE!</v>
      </c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</row>
    <row r="22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N223" s="11"/>
      <c r="O223" s="153"/>
      <c r="P223" s="11" t="str">
        <f t="shared" si="9"/>
        <v>#VALUE!</v>
      </c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</row>
    <row r="22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N224" s="11"/>
      <c r="O224" s="153"/>
      <c r="P224" s="11" t="str">
        <f t="shared" si="9"/>
        <v>#VALUE!</v>
      </c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</row>
    <row r="2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N225" s="11"/>
      <c r="O225" s="153"/>
      <c r="P225" s="11" t="str">
        <f t="shared" si="9"/>
        <v>#VALUE!</v>
      </c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</row>
    <row r="226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N226" s="11"/>
      <c r="O226" s="153"/>
      <c r="P226" s="11" t="str">
        <f t="shared" si="9"/>
        <v>#VALUE!</v>
      </c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</row>
    <row r="227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N227" s="11"/>
      <c r="O227" s="153"/>
      <c r="P227" s="11" t="str">
        <f t="shared" si="9"/>
        <v>#VALUE!</v>
      </c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</row>
    <row r="228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N228" s="11"/>
      <c r="O228" s="153"/>
      <c r="P228" s="11" t="str">
        <f t="shared" si="9"/>
        <v>#VALUE!</v>
      </c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</row>
    <row r="229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N229" s="11"/>
      <c r="O229" s="153"/>
      <c r="P229" s="11" t="str">
        <f t="shared" si="9"/>
        <v>#VALUE!</v>
      </c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</row>
    <row r="230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N230" s="11"/>
      <c r="O230" s="153"/>
      <c r="P230" s="11" t="str">
        <f t="shared" si="9"/>
        <v>#VALUE!</v>
      </c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</row>
    <row r="23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N231" s="11"/>
      <c r="O231" s="153"/>
      <c r="P231" s="11" t="str">
        <f t="shared" si="9"/>
        <v>#VALUE!</v>
      </c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</row>
    <row r="23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N232" s="11"/>
      <c r="O232" s="153"/>
      <c r="P232" s="11" t="str">
        <f t="shared" si="9"/>
        <v>#VALUE!</v>
      </c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</row>
    <row r="23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N233" s="11"/>
      <c r="O233" s="153"/>
      <c r="P233" s="11" t="str">
        <f t="shared" si="9"/>
        <v>#VALUE!</v>
      </c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</row>
    <row r="23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N234" s="11"/>
      <c r="O234" s="153"/>
      <c r="P234" s="11" t="str">
        <f t="shared" si="9"/>
        <v>#VALUE!</v>
      </c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</row>
    <row r="23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N235" s="11"/>
      <c r="O235" s="153"/>
      <c r="P235" s="11" t="str">
        <f t="shared" si="9"/>
        <v>#VALUE!</v>
      </c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</row>
    <row r="236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N236" s="11"/>
      <c r="O236" s="153"/>
      <c r="P236" s="11" t="str">
        <f t="shared" si="9"/>
        <v>#VALUE!</v>
      </c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</row>
    <row r="237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N237" s="11"/>
      <c r="O237" s="153"/>
      <c r="P237" s="11" t="str">
        <f t="shared" si="9"/>
        <v>#VALUE!</v>
      </c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</row>
    <row r="238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N238" s="11"/>
      <c r="O238" s="153"/>
      <c r="P238" s="11" t="str">
        <f t="shared" si="9"/>
        <v>#VALUE!</v>
      </c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</row>
    <row r="239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N239" s="11"/>
      <c r="O239" s="153"/>
      <c r="P239" s="11" t="str">
        <f t="shared" si="9"/>
        <v>#VALUE!</v>
      </c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</row>
    <row r="240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N240" s="11"/>
      <c r="O240" s="153"/>
      <c r="P240" s="11" t="str">
        <f t="shared" si="9"/>
        <v>#VALUE!</v>
      </c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</row>
    <row r="24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N241" s="11"/>
      <c r="O241" s="153"/>
      <c r="P241" s="11" t="str">
        <f t="shared" si="9"/>
        <v>#VALUE!</v>
      </c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</row>
    <row r="24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N242" s="11"/>
      <c r="O242" s="153"/>
      <c r="P242" s="11" t="str">
        <f t="shared" si="9"/>
        <v>#VALUE!</v>
      </c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</row>
    <row r="24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N243" s="11"/>
      <c r="O243" s="153"/>
      <c r="P243" s="11" t="str">
        <f t="shared" si="9"/>
        <v>#VALUE!</v>
      </c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</row>
    <row r="24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N244" s="11"/>
      <c r="O244" s="153"/>
      <c r="P244" s="11" t="str">
        <f t="shared" si="9"/>
        <v>#VALUE!</v>
      </c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</row>
    <row r="24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N245" s="11"/>
      <c r="O245" s="153"/>
      <c r="P245" s="11" t="str">
        <f t="shared" si="9"/>
        <v>#VALUE!</v>
      </c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</row>
    <row r="246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N246" s="11"/>
      <c r="O246" s="153"/>
      <c r="P246" s="11" t="str">
        <f t="shared" si="9"/>
        <v>#VALUE!</v>
      </c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</row>
    <row r="247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N247" s="11"/>
      <c r="O247" s="153"/>
      <c r="P247" s="11" t="str">
        <f t="shared" si="9"/>
        <v>#VALUE!</v>
      </c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</row>
    <row r="248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N248" s="11"/>
      <c r="O248" s="153"/>
      <c r="P248" s="11" t="str">
        <f t="shared" si="9"/>
        <v>#VALUE!</v>
      </c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</row>
    <row r="249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N249" s="11"/>
      <c r="O249" s="153"/>
      <c r="P249" s="11" t="str">
        <f t="shared" si="9"/>
        <v>#VALUE!</v>
      </c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</row>
    <row r="250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N250" s="11"/>
      <c r="O250" s="153"/>
      <c r="P250" s="11" t="str">
        <f t="shared" si="9"/>
        <v>#VALUE!</v>
      </c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</row>
    <row r="25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N251" s="11"/>
      <c r="O251" s="153"/>
      <c r="P251" s="11" t="str">
        <f t="shared" si="9"/>
        <v>#VALUE!</v>
      </c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</row>
    <row r="25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N252" s="11"/>
      <c r="O252" s="153"/>
      <c r="P252" s="11" t="str">
        <f t="shared" si="9"/>
        <v>#VALUE!</v>
      </c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</row>
    <row r="25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N253" s="11"/>
      <c r="O253" s="153"/>
      <c r="P253" s="11" t="str">
        <f t="shared" si="9"/>
        <v>#VALUE!</v>
      </c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</row>
    <row r="25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N254" s="11"/>
      <c r="O254" s="153"/>
      <c r="P254" s="11" t="str">
        <f t="shared" si="9"/>
        <v>#VALUE!</v>
      </c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</row>
    <row r="25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N255" s="11"/>
      <c r="O255" s="153"/>
      <c r="P255" s="11" t="str">
        <f t="shared" si="9"/>
        <v>#VALUE!</v>
      </c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</row>
    <row r="256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N256" s="11"/>
      <c r="O256" s="153"/>
      <c r="P256" s="11" t="str">
        <f t="shared" si="9"/>
        <v>#VALUE!</v>
      </c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</row>
    <row r="257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N257" s="11"/>
      <c r="O257" s="153"/>
      <c r="P257" s="11" t="str">
        <f t="shared" si="9"/>
        <v>#VALUE!</v>
      </c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</row>
    <row r="258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N258" s="11"/>
      <c r="O258" s="153"/>
      <c r="P258" s="11" t="str">
        <f t="shared" si="9"/>
        <v>#VALUE!</v>
      </c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</row>
    <row r="259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N259" s="11"/>
      <c r="O259" s="153"/>
      <c r="P259" s="11" t="str">
        <f t="shared" si="9"/>
        <v>#VALUE!</v>
      </c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</row>
    <row r="260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N260" s="11"/>
      <c r="O260" s="153"/>
      <c r="P260" s="11" t="str">
        <f t="shared" si="9"/>
        <v>#VALUE!</v>
      </c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</row>
    <row r="26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N261" s="11"/>
      <c r="O261" s="153"/>
      <c r="P261" s="11" t="str">
        <f t="shared" si="9"/>
        <v>#VALUE!</v>
      </c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</row>
    <row r="26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N262" s="11"/>
      <c r="O262" s="153"/>
      <c r="P262" s="11" t="str">
        <f t="shared" si="9"/>
        <v>#VALUE!</v>
      </c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</row>
    <row r="26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N263" s="11"/>
      <c r="O263" s="153"/>
      <c r="P263" s="11" t="str">
        <f t="shared" si="9"/>
        <v>#VALUE!</v>
      </c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</row>
    <row r="26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N264" s="11"/>
      <c r="O264" s="153"/>
      <c r="P264" s="11" t="str">
        <f t="shared" si="9"/>
        <v>#VALUE!</v>
      </c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</row>
    <row r="26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N265" s="11"/>
      <c r="O265" s="153"/>
      <c r="P265" s="11" t="str">
        <f t="shared" si="9"/>
        <v>#VALUE!</v>
      </c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</row>
    <row r="266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N266" s="11"/>
      <c r="O266" s="153"/>
      <c r="P266" s="11" t="str">
        <f t="shared" si="9"/>
        <v>#VALUE!</v>
      </c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</row>
    <row r="267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N267" s="11"/>
      <c r="O267" s="153"/>
      <c r="P267" s="11" t="str">
        <f t="shared" si="9"/>
        <v>#VALUE!</v>
      </c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</row>
    <row r="268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N268" s="11"/>
      <c r="O268" s="153"/>
      <c r="P268" s="11" t="str">
        <f t="shared" si="9"/>
        <v>#VALUE!</v>
      </c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</row>
    <row r="269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N269" s="11"/>
      <c r="O269" s="153"/>
      <c r="P269" s="11" t="str">
        <f t="shared" si="9"/>
        <v>#VALUE!</v>
      </c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</row>
    <row r="270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N270" s="11"/>
      <c r="O270" s="153"/>
      <c r="P270" s="11" t="str">
        <f t="shared" si="9"/>
        <v>#VALUE!</v>
      </c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</row>
    <row r="27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N271" s="11"/>
      <c r="O271" s="153"/>
      <c r="P271" s="11" t="str">
        <f t="shared" si="9"/>
        <v>#VALUE!</v>
      </c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</row>
    <row r="27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N272" s="11"/>
      <c r="O272" s="153"/>
      <c r="P272" s="11" t="str">
        <f t="shared" si="9"/>
        <v>#VALUE!</v>
      </c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</row>
    <row r="27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N273" s="11"/>
      <c r="O273" s="153"/>
      <c r="P273" s="11" t="str">
        <f t="shared" si="9"/>
        <v>#VALUE!</v>
      </c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</row>
    <row r="27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N274" s="11"/>
      <c r="O274" s="153"/>
      <c r="P274" s="11" t="str">
        <f t="shared" si="9"/>
        <v>#VALUE!</v>
      </c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</row>
    <row r="2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N275" s="11"/>
      <c r="O275" s="153"/>
      <c r="P275" s="11" t="str">
        <f t="shared" si="9"/>
        <v>#VALUE!</v>
      </c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</row>
    <row r="276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N276" s="11"/>
      <c r="O276" s="153"/>
      <c r="P276" s="11" t="str">
        <f t="shared" si="9"/>
        <v>#VALUE!</v>
      </c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</row>
    <row r="277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N277" s="11"/>
      <c r="O277" s="153"/>
      <c r="P277" s="11" t="str">
        <f t="shared" si="9"/>
        <v>#VALUE!</v>
      </c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</row>
    <row r="278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N278" s="11"/>
      <c r="O278" s="153"/>
      <c r="P278" s="11" t="str">
        <f t="shared" si="9"/>
        <v>#VALUE!</v>
      </c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</row>
    <row r="279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N279" s="11"/>
      <c r="O279" s="153"/>
      <c r="P279" s="11" t="str">
        <f t="shared" si="9"/>
        <v>#VALUE!</v>
      </c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</row>
    <row r="280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N280" s="11"/>
      <c r="O280" s="153"/>
      <c r="P280" s="11" t="str">
        <f t="shared" si="9"/>
        <v>#VALUE!</v>
      </c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</row>
    <row r="28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N281" s="11"/>
      <c r="O281" s="153"/>
      <c r="P281" s="11" t="str">
        <f t="shared" si="9"/>
        <v>#VALUE!</v>
      </c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</row>
    <row r="28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N282" s="11"/>
      <c r="O282" s="153"/>
      <c r="P282" s="11" t="str">
        <f t="shared" si="9"/>
        <v>#VALUE!</v>
      </c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</row>
    <row r="28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N283" s="11"/>
      <c r="O283" s="153"/>
      <c r="P283" s="11" t="str">
        <f t="shared" si="9"/>
        <v>#VALUE!</v>
      </c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</row>
    <row r="28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N284" s="11"/>
      <c r="O284" s="153"/>
      <c r="P284" s="11" t="str">
        <f t="shared" si="9"/>
        <v>#VALUE!</v>
      </c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</row>
    <row r="28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N285" s="11"/>
      <c r="O285" s="153"/>
      <c r="P285" s="11" t="str">
        <f t="shared" si="9"/>
        <v>#VALUE!</v>
      </c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</row>
    <row r="286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N286" s="11"/>
      <c r="O286" s="153"/>
      <c r="P286" s="11" t="str">
        <f t="shared" si="9"/>
        <v>#VALUE!</v>
      </c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</row>
    <row r="287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N287" s="11"/>
      <c r="O287" s="153"/>
      <c r="P287" s="11" t="str">
        <f t="shared" si="9"/>
        <v>#VALUE!</v>
      </c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</row>
    <row r="288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N288" s="11"/>
      <c r="O288" s="153"/>
      <c r="P288" s="11" t="str">
        <f t="shared" si="9"/>
        <v>#VALUE!</v>
      </c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</row>
    <row r="289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N289" s="11"/>
      <c r="O289" s="153"/>
      <c r="P289" s="11" t="str">
        <f t="shared" si="9"/>
        <v>#VALUE!</v>
      </c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</row>
    <row r="290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N290" s="11"/>
      <c r="O290" s="153"/>
      <c r="P290" s="11" t="str">
        <f t="shared" si="9"/>
        <v>#VALUE!</v>
      </c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</row>
    <row r="29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N291" s="11"/>
      <c r="O291" s="153"/>
      <c r="P291" s="11" t="str">
        <f t="shared" si="9"/>
        <v>#VALUE!</v>
      </c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</row>
    <row r="29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N292" s="11"/>
      <c r="O292" s="153"/>
      <c r="P292" s="11" t="str">
        <f t="shared" si="9"/>
        <v>#VALUE!</v>
      </c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</row>
    <row r="29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N293" s="11"/>
      <c r="O293" s="153"/>
      <c r="P293" s="11" t="str">
        <f t="shared" si="9"/>
        <v>#VALUE!</v>
      </c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</row>
    <row r="29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N294" s="11"/>
      <c r="O294" s="153"/>
      <c r="P294" s="11" t="str">
        <f t="shared" si="9"/>
        <v>#VALUE!</v>
      </c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</row>
    <row r="29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N295" s="11"/>
      <c r="O295" s="153"/>
      <c r="P295" s="11" t="str">
        <f t="shared" si="9"/>
        <v>#VALUE!</v>
      </c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</row>
    <row r="296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N296" s="11"/>
      <c r="O296" s="153"/>
      <c r="P296" s="11" t="str">
        <f t="shared" si="9"/>
        <v>#VALUE!</v>
      </c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</row>
    <row r="297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N297" s="11"/>
      <c r="O297" s="153"/>
      <c r="P297" s="11" t="str">
        <f t="shared" si="9"/>
        <v>#VALUE!</v>
      </c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</row>
    <row r="298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N298" s="11"/>
      <c r="O298" s="153"/>
      <c r="P298" s="11" t="str">
        <f t="shared" si="9"/>
        <v>#VALUE!</v>
      </c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</row>
    <row r="299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N299" s="11"/>
      <c r="O299" s="153"/>
      <c r="P299" s="11" t="str">
        <f t="shared" si="9"/>
        <v>#VALUE!</v>
      </c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</row>
    <row r="300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N300" s="11"/>
      <c r="O300" s="153"/>
      <c r="P300" s="11" t="str">
        <f t="shared" si="9"/>
        <v>#VALUE!</v>
      </c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</row>
    <row r="30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N301" s="11"/>
      <c r="O301" s="153"/>
      <c r="P301" s="11" t="str">
        <f t="shared" si="9"/>
        <v>#VALUE!</v>
      </c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</row>
    <row r="30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N302" s="11"/>
      <c r="O302" s="153"/>
      <c r="P302" s="11" t="str">
        <f t="shared" si="9"/>
        <v>#VALUE!</v>
      </c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</row>
    <row r="30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N303" s="11"/>
      <c r="O303" s="153"/>
      <c r="P303" s="11" t="str">
        <f t="shared" si="9"/>
        <v>#VALUE!</v>
      </c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</row>
    <row r="30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N304" s="11"/>
      <c r="O304" s="153"/>
      <c r="P304" s="11" t="str">
        <f t="shared" si="9"/>
        <v>#VALUE!</v>
      </c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</row>
    <row r="30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N305" s="11"/>
      <c r="O305" s="153"/>
      <c r="P305" s="11" t="str">
        <f t="shared" si="9"/>
        <v>#VALUE!</v>
      </c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</row>
    <row r="306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N306" s="11"/>
      <c r="O306" s="153"/>
      <c r="P306" s="11" t="str">
        <f t="shared" si="9"/>
        <v>#VALUE!</v>
      </c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</row>
    <row r="307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N307" s="11"/>
      <c r="O307" s="153"/>
      <c r="P307" s="11" t="str">
        <f t="shared" si="9"/>
        <v>#VALUE!</v>
      </c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</row>
    <row r="308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N308" s="11"/>
      <c r="O308" s="153"/>
      <c r="P308" s="11" t="str">
        <f t="shared" si="9"/>
        <v>#VALUE!</v>
      </c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</row>
    <row r="309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N309" s="11"/>
      <c r="O309" s="153"/>
      <c r="P309" s="11" t="str">
        <f t="shared" si="9"/>
        <v>#VALUE!</v>
      </c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</row>
    <row r="310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N310" s="11"/>
      <c r="O310" s="153"/>
      <c r="P310" s="11" t="str">
        <f t="shared" si="9"/>
        <v>#VALUE!</v>
      </c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</row>
    <row r="31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N311" s="11"/>
      <c r="O311" s="153"/>
      <c r="P311" s="11" t="str">
        <f t="shared" si="9"/>
        <v>#VALUE!</v>
      </c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</row>
    <row r="31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N312" s="11"/>
      <c r="O312" s="153"/>
      <c r="P312" s="11" t="str">
        <f t="shared" si="9"/>
        <v>#VALUE!</v>
      </c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</row>
    <row r="31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N313" s="11"/>
      <c r="O313" s="153"/>
      <c r="P313" s="11" t="str">
        <f t="shared" si="9"/>
        <v>#VALUE!</v>
      </c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</row>
    <row r="31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N314" s="11"/>
      <c r="O314" s="153"/>
      <c r="P314" s="11" t="str">
        <f t="shared" si="9"/>
        <v>#VALUE!</v>
      </c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</row>
    <row r="3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N315" s="11"/>
      <c r="O315" s="153"/>
      <c r="P315" s="11" t="str">
        <f t="shared" si="9"/>
        <v>#VALUE!</v>
      </c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</row>
    <row r="316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N316" s="11"/>
      <c r="O316" s="153"/>
      <c r="P316" s="11" t="str">
        <f t="shared" si="9"/>
        <v>#VALUE!</v>
      </c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</row>
    <row r="317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N317" s="11"/>
      <c r="O317" s="153"/>
      <c r="P317" s="11" t="str">
        <f t="shared" si="9"/>
        <v>#VALUE!</v>
      </c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</row>
    <row r="318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N318" s="11"/>
      <c r="O318" s="153"/>
      <c r="P318" s="11" t="str">
        <f t="shared" si="9"/>
        <v>#VALUE!</v>
      </c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</row>
    <row r="319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N319" s="11"/>
      <c r="O319" s="153"/>
      <c r="P319" s="11" t="str">
        <f t="shared" si="9"/>
        <v>#VALUE!</v>
      </c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</row>
    <row r="320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N320" s="11"/>
      <c r="O320" s="153"/>
      <c r="P320" s="11" t="str">
        <f t="shared" si="9"/>
        <v>#VALUE!</v>
      </c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</row>
    <row r="32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N321" s="11"/>
      <c r="O321" s="153"/>
      <c r="P321" s="11" t="str">
        <f t="shared" si="9"/>
        <v>#VALUE!</v>
      </c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</row>
    <row r="32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N322" s="11"/>
      <c r="O322" s="153"/>
      <c r="P322" s="11" t="str">
        <f t="shared" si="9"/>
        <v>#VALUE!</v>
      </c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</row>
    <row r="32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N323" s="11"/>
      <c r="O323" s="153"/>
      <c r="P323" s="11" t="str">
        <f t="shared" si="9"/>
        <v>#VALUE!</v>
      </c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</row>
    <row r="32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N324" s="11"/>
      <c r="O324" s="153"/>
      <c r="P324" s="11" t="str">
        <f t="shared" si="9"/>
        <v>#VALUE!</v>
      </c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</row>
    <row r="3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N325" s="11"/>
      <c r="O325" s="153"/>
      <c r="P325" s="11" t="str">
        <f t="shared" si="9"/>
        <v>#VALUE!</v>
      </c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</row>
    <row r="32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N326" s="11"/>
      <c r="O326" s="153"/>
      <c r="P326" s="11" t="str">
        <f t="shared" si="9"/>
        <v>#VALUE!</v>
      </c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</row>
    <row r="327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N327" s="11"/>
      <c r="O327" s="153"/>
      <c r="P327" s="11" t="str">
        <f t="shared" si="9"/>
        <v>#VALUE!</v>
      </c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</row>
    <row r="328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N328" s="11"/>
      <c r="O328" s="153"/>
      <c r="P328" s="11" t="str">
        <f t="shared" si="9"/>
        <v>#VALUE!</v>
      </c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</row>
    <row r="329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N329" s="11"/>
      <c r="O329" s="153"/>
      <c r="P329" s="11" t="str">
        <f t="shared" si="9"/>
        <v>#VALUE!</v>
      </c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</row>
    <row r="330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N330" s="11"/>
      <c r="O330" s="153"/>
      <c r="P330" s="11" t="str">
        <f t="shared" si="9"/>
        <v>#VALUE!</v>
      </c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</row>
    <row r="33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N331" s="11"/>
      <c r="O331" s="153"/>
      <c r="P331" s="11" t="str">
        <f t="shared" si="9"/>
        <v>#VALUE!</v>
      </c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</row>
    <row r="33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N332" s="11"/>
      <c r="O332" s="153"/>
      <c r="P332" s="11" t="str">
        <f t="shared" si="9"/>
        <v>#VALUE!</v>
      </c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</row>
    <row r="33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N333" s="11"/>
      <c r="O333" s="153"/>
      <c r="P333" s="11" t="str">
        <f t="shared" si="9"/>
        <v>#VALUE!</v>
      </c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</row>
    <row r="33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N334" s="11"/>
      <c r="O334" s="153"/>
      <c r="P334" s="11" t="str">
        <f t="shared" si="9"/>
        <v>#VALUE!</v>
      </c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</row>
    <row r="33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N335" s="11"/>
      <c r="O335" s="153"/>
      <c r="P335" s="11" t="str">
        <f t="shared" si="9"/>
        <v>#VALUE!</v>
      </c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</row>
    <row r="336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N336" s="11"/>
      <c r="O336" s="153"/>
      <c r="P336" s="11" t="str">
        <f t="shared" si="9"/>
        <v>#VALUE!</v>
      </c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</row>
    <row r="337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N337" s="11"/>
      <c r="O337" s="153"/>
      <c r="P337" s="11" t="str">
        <f t="shared" si="9"/>
        <v>#VALUE!</v>
      </c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</row>
    <row r="338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N338" s="11"/>
      <c r="O338" s="153"/>
      <c r="P338" s="11" t="str">
        <f t="shared" si="9"/>
        <v>#VALUE!</v>
      </c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</row>
    <row r="339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N339" s="11"/>
      <c r="O339" s="153"/>
      <c r="P339" s="11" t="str">
        <f t="shared" si="9"/>
        <v>#VALUE!</v>
      </c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</row>
    <row r="340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N340" s="11"/>
      <c r="O340" s="153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</row>
    <row r="34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N341" s="11"/>
      <c r="O341" s="153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</row>
    <row r="34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N342" s="11"/>
      <c r="O342" s="153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</row>
    <row r="34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N343" s="11"/>
      <c r="O343" s="153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</row>
    <row r="34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N344" s="11"/>
      <c r="O344" s="153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</row>
    <row r="34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N345" s="11"/>
      <c r="O345" s="153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</row>
    <row r="34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N346" s="11"/>
      <c r="O346" s="153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</row>
    <row r="347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N347" s="11"/>
      <c r="O347" s="153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</row>
    <row r="348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N348" s="11"/>
      <c r="O348" s="153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</row>
    <row r="349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N349" s="11"/>
      <c r="O349" s="153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</row>
    <row r="350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N350" s="11"/>
      <c r="O350" s="153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</row>
    <row r="35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N351" s="11"/>
      <c r="O351" s="153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</row>
    <row r="35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N352" s="11"/>
      <c r="O352" s="153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</row>
    <row r="35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N353" s="11"/>
      <c r="O353" s="153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</row>
    <row r="35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N354" s="11"/>
      <c r="O354" s="153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</row>
    <row r="35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N355" s="11"/>
      <c r="O355" s="153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</row>
    <row r="35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N356" s="11"/>
      <c r="O356" s="153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</row>
    <row r="357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N357" s="11"/>
      <c r="O357" s="153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</row>
    <row r="358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N358" s="11"/>
      <c r="O358" s="153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</row>
    <row r="359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N359" s="11"/>
      <c r="O359" s="153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</row>
    <row r="360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N360" s="11"/>
      <c r="O360" s="153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</row>
    <row r="36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N361" s="11"/>
      <c r="O361" s="153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</row>
    <row r="36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N362" s="11"/>
      <c r="O362" s="153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</row>
    <row r="36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N363" s="11"/>
      <c r="O363" s="153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</row>
    <row r="36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N364" s="11"/>
      <c r="O364" s="153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</row>
    <row r="36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N365" s="11"/>
      <c r="O365" s="153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</row>
    <row r="36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N366" s="11"/>
      <c r="O366" s="153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</row>
    <row r="367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N367" s="11"/>
      <c r="O367" s="153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</row>
    <row r="368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N368" s="11"/>
      <c r="O368" s="153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</row>
    <row r="369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N369" s="11"/>
      <c r="O369" s="153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</row>
    <row r="370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N370" s="11"/>
      <c r="O370" s="153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</row>
    <row r="37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N371" s="11"/>
      <c r="O371" s="153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</row>
    <row r="37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N372" s="11"/>
      <c r="O372" s="153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</row>
    <row r="37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N373" s="11"/>
      <c r="O373" s="153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</row>
    <row r="37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N374" s="11"/>
      <c r="O374" s="153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</row>
    <row r="3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N375" s="11"/>
      <c r="O375" s="153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</row>
    <row r="37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N376" s="11"/>
      <c r="O376" s="153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</row>
    <row r="377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N377" s="11"/>
      <c r="O377" s="153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</row>
    <row r="378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N378" s="11"/>
      <c r="O378" s="153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</row>
    <row r="379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N379" s="11"/>
      <c r="O379" s="153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</row>
    <row r="380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N380" s="11"/>
      <c r="O380" s="153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</row>
    <row r="38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N381" s="11"/>
      <c r="O381" s="153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</row>
    <row r="38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N382" s="11"/>
      <c r="O382" s="153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</row>
    <row r="38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N383" s="11"/>
      <c r="O383" s="153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</row>
    <row r="38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N384" s="11"/>
      <c r="O384" s="153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</row>
    <row r="38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N385" s="11"/>
      <c r="O385" s="153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</row>
    <row r="38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N386" s="11"/>
      <c r="O386" s="153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</row>
    <row r="387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N387" s="11"/>
      <c r="O387" s="153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</row>
    <row r="388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N388" s="11"/>
      <c r="O388" s="153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</row>
    <row r="389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N389" s="11"/>
      <c r="O389" s="153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</row>
    <row r="390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N390" s="11"/>
      <c r="O390" s="153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</row>
    <row r="39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N391" s="11"/>
      <c r="O391" s="153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</row>
    <row r="39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N392" s="11"/>
      <c r="O392" s="153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</row>
    <row r="39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N393" s="11"/>
      <c r="O393" s="153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</row>
    <row r="39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N394" s="11"/>
      <c r="O394" s="153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</row>
    <row r="39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N395" s="11"/>
      <c r="O395" s="153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</row>
    <row r="39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N396" s="11"/>
      <c r="O396" s="153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</row>
    <row r="397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N397" s="11"/>
      <c r="O397" s="153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</row>
    <row r="398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N398" s="11"/>
      <c r="O398" s="153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</row>
    <row r="399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N399" s="11"/>
      <c r="O399" s="153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</row>
    <row r="400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N400" s="11"/>
      <c r="O400" s="153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</row>
    <row r="40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N401" s="11"/>
      <c r="O401" s="153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</row>
    <row r="40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N402" s="11"/>
      <c r="O402" s="153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</row>
    <row r="40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N403" s="11"/>
      <c r="O403" s="153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</row>
    <row r="40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N404" s="11"/>
      <c r="O404" s="153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</row>
    <row r="40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N405" s="11"/>
      <c r="O405" s="153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</row>
    <row r="40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N406" s="11"/>
      <c r="O406" s="153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</row>
    <row r="407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N407" s="11"/>
      <c r="O407" s="153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</row>
    <row r="408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N408" s="11"/>
      <c r="O408" s="153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</row>
    <row r="409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N409" s="11"/>
      <c r="O409" s="153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</row>
    <row r="410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N410" s="11"/>
      <c r="O410" s="153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</row>
    <row r="41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N411" s="11"/>
      <c r="O411" s="153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</row>
    <row r="41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N412" s="11"/>
      <c r="O412" s="153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</row>
    <row r="41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N413" s="11"/>
      <c r="O413" s="153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</row>
    <row r="41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N414" s="11"/>
      <c r="O414" s="153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</row>
    <row r="4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N415" s="11"/>
      <c r="O415" s="153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</row>
    <row r="41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N416" s="11"/>
      <c r="O416" s="153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</row>
    <row r="417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N417" s="11"/>
      <c r="O417" s="153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</row>
    <row r="418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N418" s="11"/>
      <c r="O418" s="153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</row>
    <row r="419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N419" s="11"/>
      <c r="O419" s="153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</row>
    <row r="420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N420" s="11"/>
      <c r="O420" s="153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</row>
    <row r="42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N421" s="11"/>
      <c r="O421" s="153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</row>
    <row r="42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N422" s="11"/>
      <c r="O422" s="153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</row>
    <row r="42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N423" s="11"/>
      <c r="O423" s="153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</row>
    <row r="42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N424" s="11"/>
      <c r="O424" s="153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</row>
    <row r="4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N425" s="11"/>
      <c r="O425" s="153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</row>
    <row r="42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N426" s="11"/>
      <c r="O426" s="153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</row>
    <row r="427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N427" s="11"/>
      <c r="O427" s="153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</row>
    <row r="428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N428" s="11"/>
      <c r="O428" s="153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</row>
    <row r="429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N429" s="11"/>
      <c r="O429" s="153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</row>
    <row r="430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N430" s="11"/>
      <c r="O430" s="153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</row>
    <row r="43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N431" s="11"/>
      <c r="O431" s="153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</row>
    <row r="43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N432" s="11"/>
      <c r="O432" s="153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</row>
    <row r="43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N433" s="11"/>
      <c r="O433" s="153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</row>
    <row r="43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N434" s="11"/>
      <c r="O434" s="153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</row>
    <row r="43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N435" s="11"/>
      <c r="O435" s="153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</row>
    <row r="43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N436" s="11"/>
      <c r="O436" s="153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</row>
    <row r="437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N437" s="11"/>
      <c r="O437" s="153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</row>
    <row r="438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N438" s="11"/>
      <c r="O438" s="153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</row>
    <row r="439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N439" s="11"/>
      <c r="O439" s="153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</row>
    <row r="440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N440" s="11"/>
      <c r="O440" s="153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</row>
    <row r="44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N441" s="11"/>
      <c r="O441" s="153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</row>
    <row r="44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N442" s="11"/>
      <c r="O442" s="153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</row>
    <row r="44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N443" s="11"/>
      <c r="O443" s="153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</row>
    <row r="44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N444" s="11"/>
      <c r="O444" s="153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</row>
    <row r="44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N445" s="11"/>
      <c r="O445" s="153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</row>
    <row r="44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N446" s="11"/>
      <c r="O446" s="153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</row>
    <row r="447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N447" s="11"/>
      <c r="O447" s="153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</row>
    <row r="448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N448" s="11"/>
      <c r="O448" s="153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</row>
    <row r="449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N449" s="11"/>
      <c r="O449" s="153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</row>
    <row r="450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N450" s="11"/>
      <c r="O450" s="153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</row>
    <row r="45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N451" s="11"/>
      <c r="O451" s="153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</row>
    <row r="45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N452" s="11"/>
      <c r="O452" s="153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</row>
    <row r="45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N453" s="11"/>
      <c r="O453" s="153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</row>
    <row r="45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N454" s="11"/>
      <c r="O454" s="153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</row>
    <row r="45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N455" s="11"/>
      <c r="O455" s="153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</row>
    <row r="45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N456" s="11"/>
      <c r="O456" s="153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</row>
    <row r="457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N457" s="11"/>
      <c r="O457" s="153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</row>
    <row r="458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N458" s="11"/>
      <c r="O458" s="153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</row>
    <row r="459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N459" s="11"/>
      <c r="O459" s="153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</row>
    <row r="460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N460" s="11"/>
      <c r="O460" s="153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</row>
    <row r="46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N461" s="11"/>
      <c r="O461" s="153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</row>
    <row r="46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N462" s="11"/>
      <c r="O462" s="153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</row>
    <row r="46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N463" s="11"/>
      <c r="O463" s="153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</row>
    <row r="46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N464" s="11"/>
      <c r="O464" s="153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</row>
    <row r="46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N465" s="11"/>
      <c r="O465" s="153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</row>
    <row r="46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N466" s="11"/>
      <c r="O466" s="153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</row>
    <row r="467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N467" s="11"/>
      <c r="O467" s="153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</row>
    <row r="468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N468" s="11"/>
      <c r="O468" s="153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</row>
    <row r="469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N469" s="11"/>
      <c r="O469" s="153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</row>
    <row r="470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N470" s="11"/>
      <c r="O470" s="153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</row>
    <row r="47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N471" s="11"/>
      <c r="O471" s="153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</row>
    <row r="47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N472" s="11"/>
      <c r="O472" s="153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</row>
    <row r="47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N473" s="11"/>
      <c r="O473" s="153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</row>
    <row r="47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N474" s="11"/>
      <c r="O474" s="153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</row>
    <row r="4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N475" s="11"/>
      <c r="O475" s="153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</row>
    <row r="47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N476" s="11"/>
      <c r="O476" s="153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</row>
    <row r="477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N477" s="11"/>
      <c r="O477" s="153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</row>
    <row r="478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N478" s="11"/>
      <c r="O478" s="153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</row>
    <row r="479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N479" s="11"/>
      <c r="O479" s="153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</row>
    <row r="480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N480" s="11"/>
      <c r="O480" s="153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</row>
    <row r="48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N481" s="11"/>
      <c r="O481" s="153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</row>
    <row r="48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N482" s="11"/>
      <c r="O482" s="153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</row>
    <row r="48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N483" s="11"/>
      <c r="O483" s="153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</row>
    <row r="48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N484" s="11"/>
      <c r="O484" s="153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</row>
    <row r="48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N485" s="11"/>
      <c r="O485" s="153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</row>
    <row r="48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N486" s="11"/>
      <c r="O486" s="153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</row>
    <row r="487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N487" s="11"/>
      <c r="O487" s="153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</row>
    <row r="488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N488" s="11"/>
      <c r="O488" s="153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</row>
    <row r="489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N489" s="11"/>
      <c r="O489" s="153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</row>
    <row r="490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N490" s="11"/>
      <c r="O490" s="153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</row>
    <row r="49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N491" s="11"/>
      <c r="O491" s="153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</row>
    <row r="49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N492" s="11"/>
      <c r="O492" s="153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</row>
    <row r="49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N493" s="11"/>
      <c r="O493" s="153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</row>
    <row r="49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N494" s="11"/>
      <c r="O494" s="153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</row>
    <row r="49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N495" s="11"/>
      <c r="O495" s="153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</row>
    <row r="496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N496" s="11"/>
      <c r="O496" s="153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</row>
    <row r="497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N497" s="11"/>
      <c r="O497" s="153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</row>
    <row r="498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N498" s="11"/>
      <c r="O498" s="153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</row>
    <row r="499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N499" s="11"/>
      <c r="O499" s="153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</row>
    <row r="500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N500" s="11"/>
      <c r="O500" s="153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</row>
    <row r="50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N501" s="11"/>
      <c r="O501" s="153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</row>
    <row r="50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N502" s="11"/>
      <c r="O502" s="153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</row>
    <row r="50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N503" s="11"/>
      <c r="O503" s="153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</row>
    <row r="50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N504" s="11"/>
      <c r="O504" s="153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</row>
    <row r="50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N505" s="11"/>
      <c r="O505" s="153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</row>
    <row r="506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N506" s="11"/>
      <c r="O506" s="153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</row>
    <row r="507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N507" s="11"/>
      <c r="O507" s="153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</row>
    <row r="508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N508" s="11"/>
      <c r="O508" s="153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</row>
    <row r="509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N509" s="11"/>
      <c r="O509" s="153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</row>
    <row r="510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N510" s="11"/>
      <c r="O510" s="153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</row>
    <row r="51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N511" s="11"/>
      <c r="O511" s="153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</row>
    <row r="51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N512" s="11"/>
      <c r="O512" s="153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</row>
    <row r="51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N513" s="11"/>
      <c r="O513" s="153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</row>
    <row r="51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N514" s="11"/>
      <c r="O514" s="153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</row>
    <row r="5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N515" s="11"/>
      <c r="O515" s="153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</row>
    <row r="516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N516" s="11"/>
      <c r="O516" s="153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</row>
    <row r="517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N517" s="11"/>
      <c r="O517" s="153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</row>
    <row r="518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N518" s="11"/>
      <c r="O518" s="153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</row>
    <row r="519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N519" s="11"/>
      <c r="O519" s="153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</row>
    <row r="520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N520" s="11"/>
      <c r="O520" s="153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</row>
    <row r="52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N521" s="11"/>
      <c r="O521" s="153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</row>
    <row r="52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N522" s="11"/>
      <c r="O522" s="153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</row>
    <row r="52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N523" s="11"/>
      <c r="O523" s="153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</row>
    <row r="52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N524" s="11"/>
      <c r="O524" s="153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</row>
    <row r="5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N525" s="11"/>
      <c r="O525" s="153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</row>
    <row r="526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N526" s="11"/>
      <c r="O526" s="153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</row>
    <row r="527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N527" s="11"/>
      <c r="O527" s="153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</row>
    <row r="528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N528" s="11"/>
      <c r="O528" s="153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</row>
    <row r="529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N529" s="11"/>
      <c r="O529" s="153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</row>
    <row r="530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N530" s="11"/>
      <c r="O530" s="153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</row>
    <row r="53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N531" s="11"/>
      <c r="O531" s="153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</row>
    <row r="53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N532" s="11"/>
      <c r="O532" s="153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</row>
    <row r="53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N533" s="11"/>
      <c r="O533" s="153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</row>
    <row r="534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N534" s="11"/>
      <c r="O534" s="153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</row>
    <row r="53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N535" s="11"/>
      <c r="O535" s="153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</row>
    <row r="536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N536" s="11"/>
      <c r="O536" s="153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</row>
    <row r="537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N537" s="11"/>
      <c r="O537" s="153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</row>
    <row r="538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N538" s="11"/>
      <c r="O538" s="153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</row>
    <row r="539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N539" s="11"/>
      <c r="O539" s="153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</row>
    <row r="540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N540" s="11"/>
      <c r="O540" s="153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</row>
    <row r="54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N541" s="11"/>
      <c r="O541" s="153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</row>
    <row r="54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N542" s="11"/>
      <c r="O542" s="153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</row>
    <row r="54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N543" s="11"/>
      <c r="O543" s="153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</row>
    <row r="544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N544" s="11"/>
      <c r="O544" s="153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</row>
    <row r="54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N545" s="11"/>
      <c r="O545" s="153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</row>
    <row r="546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N546" s="11"/>
      <c r="O546" s="153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</row>
    <row r="547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N547" s="11"/>
      <c r="O547" s="153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</row>
    <row r="548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N548" s="11"/>
      <c r="O548" s="153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</row>
    <row r="549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N549" s="11"/>
      <c r="O549" s="153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</row>
    <row r="550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N550" s="11"/>
      <c r="O550" s="153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</row>
    <row r="55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N551" s="11"/>
      <c r="O551" s="153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</row>
    <row r="55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N552" s="11"/>
      <c r="O552" s="153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</row>
    <row r="55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N553" s="11"/>
      <c r="O553" s="153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</row>
    <row r="554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N554" s="11"/>
      <c r="O554" s="153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</row>
    <row r="55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N555" s="11"/>
      <c r="O555" s="153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</row>
    <row r="556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N556" s="11"/>
      <c r="O556" s="153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</row>
    <row r="557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N557" s="11"/>
      <c r="O557" s="153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</row>
    <row r="558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N558" s="11"/>
      <c r="O558" s="153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</row>
    <row r="559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N559" s="11"/>
      <c r="O559" s="153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</row>
    <row r="560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N560" s="11"/>
      <c r="O560" s="153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</row>
    <row r="56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N561" s="11"/>
      <c r="O561" s="153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</row>
    <row r="56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N562" s="11"/>
      <c r="O562" s="153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</row>
    <row r="56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N563" s="11"/>
      <c r="O563" s="153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</row>
    <row r="564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N564" s="11"/>
      <c r="O564" s="153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</row>
    <row r="56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N565" s="11"/>
      <c r="O565" s="153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</row>
    <row r="566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N566" s="11"/>
      <c r="O566" s="153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</row>
    <row r="567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N567" s="11"/>
      <c r="O567" s="153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</row>
    <row r="568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N568" s="11"/>
      <c r="O568" s="153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</row>
    <row r="569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N569" s="11"/>
      <c r="O569" s="153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</row>
    <row r="570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N570" s="11"/>
      <c r="O570" s="153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</row>
    <row r="57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N571" s="11"/>
      <c r="O571" s="153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</row>
    <row r="57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N572" s="11"/>
      <c r="O572" s="153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</row>
    <row r="57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N573" s="11"/>
      <c r="O573" s="153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</row>
    <row r="574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N574" s="11"/>
      <c r="O574" s="153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</row>
    <row r="5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N575" s="11"/>
      <c r="O575" s="153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</row>
    <row r="576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N576" s="11"/>
      <c r="O576" s="153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</row>
    <row r="577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N577" s="11"/>
      <c r="O577" s="153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</row>
    <row r="578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N578" s="11"/>
      <c r="O578" s="153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</row>
    <row r="579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N579" s="11"/>
      <c r="O579" s="153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</row>
    <row r="580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N580" s="11"/>
      <c r="O580" s="153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</row>
    <row r="58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N581" s="11"/>
      <c r="O581" s="153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</row>
    <row r="58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N582" s="11"/>
      <c r="O582" s="153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</row>
    <row r="58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N583" s="11"/>
      <c r="O583" s="153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</row>
    <row r="584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N584" s="11"/>
      <c r="O584" s="153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</row>
    <row r="58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N585" s="11"/>
      <c r="O585" s="153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</row>
    <row r="586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N586" s="11"/>
      <c r="O586" s="153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</row>
    <row r="587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N587" s="11"/>
      <c r="O587" s="153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</row>
    <row r="588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N588" s="11"/>
      <c r="O588" s="153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</row>
    <row r="589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N589" s="11"/>
      <c r="O589" s="153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</row>
    <row r="590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N590" s="11"/>
      <c r="O590" s="153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</row>
    <row r="59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N591" s="11"/>
      <c r="O591" s="153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</row>
    <row r="59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N592" s="11"/>
      <c r="O592" s="153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</row>
    <row r="59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N593" s="11"/>
      <c r="O593" s="153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</row>
    <row r="594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N594" s="11"/>
      <c r="O594" s="153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</row>
    <row r="59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N595" s="11"/>
      <c r="O595" s="153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</row>
    <row r="596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N596" s="11"/>
      <c r="O596" s="153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</row>
    <row r="597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N597" s="11"/>
      <c r="O597" s="153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</row>
    <row r="598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N598" s="11"/>
      <c r="O598" s="153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</row>
    <row r="599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N599" s="11"/>
      <c r="O599" s="153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</row>
    <row r="600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N600" s="11"/>
      <c r="O600" s="153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</row>
    <row r="60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N601" s="11"/>
      <c r="O601" s="153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</row>
    <row r="60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N602" s="11"/>
      <c r="O602" s="153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</row>
    <row r="60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N603" s="11"/>
      <c r="O603" s="153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</row>
    <row r="604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N604" s="11"/>
      <c r="O604" s="153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</row>
    <row r="60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N605" s="11"/>
      <c r="O605" s="153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</row>
    <row r="606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N606" s="11"/>
      <c r="O606" s="153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</row>
    <row r="607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N607" s="11"/>
      <c r="O607" s="153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</row>
    <row r="608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N608" s="11"/>
      <c r="O608" s="153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</row>
    <row r="609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N609" s="11"/>
      <c r="O609" s="153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</row>
    <row r="610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N610" s="11"/>
      <c r="O610" s="153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</row>
    <row r="61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N611" s="11"/>
      <c r="O611" s="153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</row>
    <row r="61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N612" s="11"/>
      <c r="O612" s="153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</row>
    <row r="61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N613" s="11"/>
      <c r="O613" s="153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</row>
    <row r="614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N614" s="11"/>
      <c r="O614" s="153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</row>
    <row r="6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N615" s="11"/>
      <c r="O615" s="153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</row>
    <row r="616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N616" s="11"/>
      <c r="O616" s="153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</row>
    <row r="617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N617" s="11"/>
      <c r="O617" s="153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</row>
    <row r="618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N618" s="11"/>
      <c r="O618" s="153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</row>
    <row r="619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N619" s="11"/>
      <c r="O619" s="153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</row>
    <row r="620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N620" s="11"/>
      <c r="O620" s="153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</row>
    <row r="62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N621" s="11"/>
      <c r="O621" s="153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</row>
    <row r="62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N622" s="11"/>
      <c r="O622" s="153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</row>
    <row r="62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N623" s="11"/>
      <c r="O623" s="153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</row>
    <row r="624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N624" s="11"/>
      <c r="O624" s="153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</row>
    <row r="6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N625" s="11"/>
      <c r="O625" s="153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</row>
    <row r="626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N626" s="11"/>
      <c r="O626" s="153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</row>
    <row r="627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N627" s="11"/>
      <c r="O627" s="153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</row>
    <row r="628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N628" s="11"/>
      <c r="O628" s="153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</row>
    <row r="629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N629" s="11"/>
      <c r="O629" s="153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</row>
    <row r="630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N630" s="11"/>
      <c r="O630" s="153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</row>
    <row r="63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N631" s="11"/>
      <c r="O631" s="153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</row>
    <row r="63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N632" s="11"/>
      <c r="O632" s="153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</row>
    <row r="63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N633" s="11"/>
      <c r="O633" s="153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</row>
    <row r="634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N634" s="11"/>
      <c r="O634" s="153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</row>
    <row r="63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N635" s="11"/>
      <c r="O635" s="153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</row>
    <row r="636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N636" s="11"/>
      <c r="O636" s="153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</row>
    <row r="637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N637" s="11"/>
      <c r="O637" s="153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</row>
    <row r="638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N638" s="11"/>
      <c r="O638" s="153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</row>
    <row r="639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N639" s="11"/>
      <c r="O639" s="153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</row>
    <row r="640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N640" s="11"/>
      <c r="O640" s="153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</row>
    <row r="64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N641" s="11"/>
      <c r="O641" s="153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</row>
    <row r="64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N642" s="11"/>
      <c r="O642" s="153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</row>
    <row r="64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N643" s="11"/>
      <c r="O643" s="153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</row>
    <row r="644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N644" s="11"/>
      <c r="O644" s="153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</row>
    <row r="64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N645" s="11"/>
      <c r="O645" s="153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</row>
    <row r="646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N646" s="11"/>
      <c r="O646" s="153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</row>
    <row r="647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N647" s="11"/>
      <c r="O647" s="153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</row>
    <row r="648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N648" s="11"/>
      <c r="O648" s="153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</row>
    <row r="649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N649" s="11"/>
      <c r="O649" s="153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</row>
    <row r="650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N650" s="11"/>
      <c r="O650" s="153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</row>
    <row r="65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N651" s="11"/>
      <c r="O651" s="153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</row>
    <row r="65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N652" s="11"/>
      <c r="O652" s="153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</row>
    <row r="65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N653" s="11"/>
      <c r="O653" s="153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</row>
    <row r="654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N654" s="11"/>
      <c r="O654" s="153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</row>
    <row r="65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N655" s="11"/>
      <c r="O655" s="153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</row>
    <row r="656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N656" s="11"/>
      <c r="O656" s="153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</row>
    <row r="657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N657" s="11"/>
      <c r="O657" s="153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</row>
    <row r="658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N658" s="11"/>
      <c r="O658" s="153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</row>
    <row r="659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N659" s="11"/>
      <c r="O659" s="153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</row>
    <row r="660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N660" s="11"/>
      <c r="O660" s="153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</row>
    <row r="66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N661" s="11"/>
      <c r="O661" s="153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</row>
    <row r="66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N662" s="11"/>
      <c r="O662" s="153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</row>
    <row r="66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N663" s="11"/>
      <c r="O663" s="153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</row>
    <row r="664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N664" s="11"/>
      <c r="O664" s="153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</row>
    <row r="66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N665" s="11"/>
      <c r="O665" s="153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</row>
    <row r="666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N666" s="11"/>
      <c r="O666" s="153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</row>
    <row r="667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N667" s="11"/>
      <c r="O667" s="153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</row>
    <row r="668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N668" s="11"/>
      <c r="O668" s="153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</row>
    <row r="669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N669" s="11"/>
      <c r="O669" s="153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</row>
    <row r="670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N670" s="11"/>
      <c r="O670" s="153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</row>
    <row r="67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N671" s="11"/>
      <c r="O671" s="153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</row>
    <row r="67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N672" s="11"/>
      <c r="O672" s="153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</row>
    <row r="67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N673" s="11"/>
      <c r="O673" s="153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</row>
    <row r="674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N674" s="11"/>
      <c r="O674" s="153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</row>
    <row r="6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N675" s="11"/>
      <c r="O675" s="153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</row>
    <row r="676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N676" s="11"/>
      <c r="O676" s="153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</row>
    <row r="677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N677" s="11"/>
      <c r="O677" s="153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</row>
    <row r="678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N678" s="11"/>
      <c r="O678" s="153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</row>
    <row r="679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N679" s="11"/>
      <c r="O679" s="153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</row>
    <row r="680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N680" s="11"/>
      <c r="O680" s="153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</row>
    <row r="68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N681" s="11"/>
      <c r="O681" s="153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</row>
    <row r="68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N682" s="11"/>
      <c r="O682" s="153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</row>
    <row r="68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N683" s="11"/>
      <c r="O683" s="153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</row>
    <row r="684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N684" s="11"/>
      <c r="O684" s="153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</row>
    <row r="68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N685" s="11"/>
      <c r="O685" s="153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</row>
    <row r="686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N686" s="11"/>
      <c r="O686" s="153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</row>
    <row r="687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N687" s="11"/>
      <c r="O687" s="153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</row>
    <row r="688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N688" s="11"/>
      <c r="O688" s="153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</row>
    <row r="689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N689" s="11"/>
      <c r="O689" s="153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</row>
    <row r="690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N690" s="11"/>
      <c r="O690" s="153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</row>
    <row r="69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N691" s="11"/>
      <c r="O691" s="153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</row>
    <row r="69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N692" s="11"/>
      <c r="O692" s="153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</row>
    <row r="69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N693" s="11"/>
      <c r="O693" s="153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</row>
    <row r="694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N694" s="11"/>
      <c r="O694" s="153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</row>
    <row r="69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N695" s="11"/>
      <c r="O695" s="153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</row>
    <row r="696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N696" s="11"/>
      <c r="O696" s="153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</row>
    <row r="697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N697" s="11"/>
      <c r="O697" s="153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</row>
    <row r="698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N698" s="11"/>
      <c r="O698" s="153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</row>
    <row r="699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N699" s="11"/>
      <c r="O699" s="153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</row>
    <row r="700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N700" s="11"/>
      <c r="O700" s="153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</row>
    <row r="70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N701" s="11"/>
      <c r="O701" s="153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</row>
    <row r="70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N702" s="11"/>
      <c r="O702" s="153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</row>
    <row r="70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N703" s="11"/>
      <c r="O703" s="153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</row>
    <row r="704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N704" s="11"/>
      <c r="O704" s="153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</row>
    <row r="70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N705" s="11"/>
      <c r="O705" s="153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</row>
    <row r="706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N706" s="11"/>
      <c r="O706" s="153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</row>
    <row r="707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N707" s="11"/>
      <c r="O707" s="153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</row>
    <row r="708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N708" s="11"/>
      <c r="O708" s="153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</row>
    <row r="709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N709" s="11"/>
      <c r="O709" s="153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</row>
    <row r="710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N710" s="11"/>
      <c r="O710" s="153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</row>
    <row r="71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N711" s="11"/>
      <c r="O711" s="153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</row>
    <row r="71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N712" s="11"/>
      <c r="O712" s="153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</row>
    <row r="71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N713" s="11"/>
      <c r="O713" s="153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</row>
    <row r="714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N714" s="11"/>
      <c r="O714" s="153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</row>
    <row r="7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N715" s="11"/>
      <c r="O715" s="153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</row>
    <row r="716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N716" s="11"/>
      <c r="O716" s="153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</row>
    <row r="717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N717" s="11"/>
      <c r="O717" s="153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</row>
    <row r="718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N718" s="11"/>
      <c r="O718" s="153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</row>
    <row r="719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N719" s="11"/>
      <c r="O719" s="153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</row>
    <row r="720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N720" s="11"/>
      <c r="O720" s="153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</row>
    <row r="72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N721" s="11"/>
      <c r="O721" s="153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</row>
    <row r="72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N722" s="11"/>
      <c r="O722" s="153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</row>
    <row r="72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N723" s="11"/>
      <c r="O723" s="153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</row>
    <row r="724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N724" s="11"/>
      <c r="O724" s="153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</row>
    <row r="7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N725" s="11"/>
      <c r="O725" s="153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</row>
    <row r="726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N726" s="11"/>
      <c r="O726" s="153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</row>
    <row r="727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N727" s="11"/>
      <c r="O727" s="153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</row>
    <row r="728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N728" s="11"/>
      <c r="O728" s="153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</row>
    <row r="729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N729" s="11"/>
      <c r="O729" s="153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</row>
    <row r="730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N730" s="11"/>
      <c r="O730" s="153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</row>
    <row r="73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N731" s="11"/>
      <c r="O731" s="153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</row>
    <row r="73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N732" s="11"/>
      <c r="O732" s="153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</row>
    <row r="73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N733" s="11"/>
      <c r="O733" s="153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</row>
    <row r="734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N734" s="11"/>
      <c r="O734" s="153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</row>
    <row r="73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N735" s="11"/>
      <c r="O735" s="153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</row>
    <row r="736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N736" s="11"/>
      <c r="O736" s="153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</row>
    <row r="737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N737" s="11"/>
      <c r="O737" s="153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</row>
    <row r="738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N738" s="11"/>
      <c r="O738" s="153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</row>
    <row r="739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N739" s="11"/>
      <c r="O739" s="153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</row>
    <row r="740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N740" s="11"/>
      <c r="O740" s="153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</row>
    <row r="74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N741" s="11"/>
      <c r="O741" s="153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</row>
    <row r="74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N742" s="11"/>
      <c r="O742" s="153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</row>
    <row r="74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N743" s="11"/>
      <c r="O743" s="153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</row>
    <row r="744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N744" s="11"/>
      <c r="O744" s="153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</row>
    <row r="74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N745" s="11"/>
      <c r="O745" s="153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</row>
    <row r="746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N746" s="11"/>
      <c r="O746" s="153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</row>
    <row r="747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N747" s="11"/>
      <c r="O747" s="153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</row>
    <row r="748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N748" s="11"/>
      <c r="O748" s="153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</row>
    <row r="749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N749" s="11"/>
      <c r="O749" s="153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</row>
    <row r="750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N750" s="11"/>
      <c r="O750" s="153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</row>
    <row r="75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N751" s="11"/>
      <c r="O751" s="153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</row>
    <row r="75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N752" s="11"/>
      <c r="O752" s="153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</row>
    <row r="75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N753" s="11"/>
      <c r="O753" s="153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</row>
    <row r="754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N754" s="11"/>
      <c r="O754" s="153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</row>
    <row r="75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N755" s="11"/>
      <c r="O755" s="153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</row>
    <row r="756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N756" s="11"/>
      <c r="O756" s="153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</row>
    <row r="757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N757" s="11"/>
      <c r="O757" s="153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</row>
    <row r="758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N758" s="11"/>
      <c r="O758" s="153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</row>
    <row r="759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N759" s="11"/>
      <c r="O759" s="153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</row>
    <row r="760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N760" s="11"/>
      <c r="O760" s="153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</row>
    <row r="76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N761" s="11"/>
      <c r="O761" s="153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</row>
    <row r="76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N762" s="11"/>
      <c r="O762" s="153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</row>
    <row r="76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N763" s="11"/>
      <c r="O763" s="153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</row>
    <row r="764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N764" s="11"/>
      <c r="O764" s="153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</row>
    <row r="76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N765" s="11"/>
      <c r="O765" s="153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</row>
    <row r="766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N766" s="11"/>
      <c r="O766" s="153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</row>
    <row r="767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N767" s="11"/>
      <c r="O767" s="153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</row>
    <row r="768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N768" s="11"/>
      <c r="O768" s="153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</row>
    <row r="769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N769" s="11"/>
      <c r="O769" s="153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</row>
    <row r="770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N770" s="11"/>
      <c r="O770" s="153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</row>
    <row r="77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N771" s="11"/>
      <c r="O771" s="153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</row>
    <row r="77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N772" s="11"/>
      <c r="O772" s="153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</row>
    <row r="77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N773" s="11"/>
      <c r="O773" s="153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</row>
    <row r="774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N774" s="11"/>
      <c r="O774" s="153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</row>
    <row r="7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N775" s="11"/>
      <c r="O775" s="153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</row>
    <row r="776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N776" s="11"/>
      <c r="O776" s="153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</row>
    <row r="777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N777" s="11"/>
      <c r="O777" s="153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</row>
    <row r="778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N778" s="11"/>
      <c r="O778" s="153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</row>
    <row r="779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N779" s="11"/>
      <c r="O779" s="153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</row>
    <row r="780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N780" s="11"/>
      <c r="O780" s="153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</row>
    <row r="78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N781" s="11"/>
      <c r="O781" s="153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</row>
    <row r="78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N782" s="11"/>
      <c r="O782" s="153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</row>
    <row r="78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N783" s="11"/>
      <c r="O783" s="153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</row>
    <row r="784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N784" s="11"/>
      <c r="O784" s="153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</row>
    <row r="78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N785" s="11"/>
      <c r="O785" s="153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</row>
    <row r="786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N786" s="11"/>
      <c r="O786" s="153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</row>
    <row r="787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N787" s="11"/>
      <c r="O787" s="153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</row>
    <row r="788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N788" s="11"/>
      <c r="O788" s="153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</row>
    <row r="789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N789" s="11"/>
      <c r="O789" s="153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</row>
    <row r="790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N790" s="11"/>
      <c r="O790" s="153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</row>
    <row r="79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N791" s="11"/>
      <c r="O791" s="153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</row>
    <row r="79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N792" s="11"/>
      <c r="O792" s="153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</row>
    <row r="79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N793" s="11"/>
      <c r="O793" s="153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</row>
    <row r="794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N794" s="11"/>
      <c r="O794" s="153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</row>
    <row r="79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N795" s="11"/>
      <c r="O795" s="153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</row>
    <row r="796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N796" s="11"/>
      <c r="O796" s="153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</row>
    <row r="797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N797" s="11"/>
      <c r="O797" s="153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</row>
    <row r="798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N798" s="11"/>
      <c r="O798" s="153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</row>
    <row r="799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N799" s="11"/>
      <c r="O799" s="153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</row>
    <row r="800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N800" s="11"/>
      <c r="O800" s="153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</row>
    <row r="80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N801" s="11"/>
      <c r="O801" s="153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</row>
    <row r="80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N802" s="11"/>
      <c r="O802" s="153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</row>
    <row r="80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N803" s="11"/>
      <c r="O803" s="153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</row>
    <row r="804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N804" s="11"/>
      <c r="O804" s="153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</row>
    <row r="80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N805" s="11"/>
      <c r="O805" s="153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</row>
    <row r="806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N806" s="11"/>
      <c r="O806" s="153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</row>
    <row r="807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N807" s="11"/>
      <c r="O807" s="153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</row>
    <row r="808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N808" s="11"/>
      <c r="O808" s="153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</row>
    <row r="809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N809" s="11"/>
      <c r="O809" s="153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</row>
    <row r="810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N810" s="11"/>
      <c r="O810" s="153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</row>
    <row r="81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N811" s="11"/>
      <c r="O811" s="153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</row>
    <row r="81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N812" s="11"/>
      <c r="O812" s="153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</row>
    <row r="81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N813" s="11"/>
      <c r="O813" s="153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</row>
    <row r="814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N814" s="11"/>
      <c r="O814" s="153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</row>
    <row r="8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N815" s="11"/>
      <c r="O815" s="153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</row>
    <row r="816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N816" s="11"/>
      <c r="O816" s="153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</row>
    <row r="817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N817" s="11"/>
      <c r="O817" s="153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</row>
    <row r="818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N818" s="11"/>
      <c r="O818" s="153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</row>
    <row r="819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N819" s="11"/>
      <c r="O819" s="153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</row>
    <row r="820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N820" s="11"/>
      <c r="O820" s="153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</row>
    <row r="82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N821" s="11"/>
      <c r="O821" s="153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</row>
    <row r="82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N822" s="11"/>
      <c r="O822" s="153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</row>
    <row r="82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N823" s="11"/>
      <c r="O823" s="153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</row>
    <row r="824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N824" s="11"/>
      <c r="O824" s="153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</row>
    <row r="8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N825" s="11"/>
      <c r="O825" s="153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</row>
    <row r="826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N826" s="11"/>
      <c r="O826" s="153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</row>
    <row r="827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N827" s="11"/>
      <c r="O827" s="153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</row>
    <row r="828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N828" s="11"/>
      <c r="O828" s="153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</row>
    <row r="829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N829" s="11"/>
      <c r="O829" s="153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</row>
    <row r="830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N830" s="11"/>
      <c r="O830" s="153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</row>
    <row r="83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N831" s="11"/>
      <c r="O831" s="153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</row>
    <row r="83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N832" s="11"/>
      <c r="O832" s="153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</row>
    <row r="83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N833" s="11"/>
      <c r="O833" s="153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</row>
    <row r="834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N834" s="11"/>
      <c r="O834" s="153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</row>
    <row r="83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N835" s="11"/>
      <c r="O835" s="153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</row>
    <row r="836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N836" s="11"/>
      <c r="O836" s="153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</row>
    <row r="837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N837" s="11"/>
      <c r="O837" s="153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</row>
    <row r="838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N838" s="11"/>
      <c r="O838" s="153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</row>
    <row r="839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N839" s="11"/>
      <c r="O839" s="153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</row>
    <row r="840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N840" s="11"/>
      <c r="O840" s="153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</row>
    <row r="84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N841" s="11"/>
      <c r="O841" s="153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</row>
    <row r="84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N842" s="11"/>
      <c r="O842" s="153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</row>
    <row r="84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N843" s="11"/>
      <c r="O843" s="153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</row>
    <row r="844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N844" s="11"/>
      <c r="O844" s="153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</row>
    <row r="84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N845" s="11"/>
      <c r="O845" s="153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</row>
    <row r="846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N846" s="11"/>
      <c r="O846" s="153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</row>
    <row r="847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N847" s="11"/>
      <c r="O847" s="153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</row>
    <row r="848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N848" s="11"/>
      <c r="O848" s="153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</row>
    <row r="849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N849" s="11"/>
      <c r="O849" s="153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</row>
    <row r="850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N850" s="11"/>
      <c r="O850" s="153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</row>
    <row r="85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N851" s="11"/>
      <c r="O851" s="153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</row>
    <row r="85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N852" s="11"/>
      <c r="O852" s="153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</row>
    <row r="85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N853" s="11"/>
      <c r="O853" s="153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</row>
    <row r="854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N854" s="11"/>
      <c r="O854" s="153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</row>
    <row r="85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N855" s="11"/>
      <c r="O855" s="153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</row>
    <row r="856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N856" s="11"/>
      <c r="O856" s="153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</row>
    <row r="857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N857" s="11"/>
      <c r="O857" s="153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</row>
    <row r="858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N858" s="11"/>
      <c r="O858" s="153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</row>
    <row r="859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N859" s="11"/>
      <c r="O859" s="153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</row>
    <row r="860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N860" s="11"/>
      <c r="O860" s="153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</row>
    <row r="86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N861" s="11"/>
      <c r="O861" s="153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</row>
    <row r="86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N862" s="11"/>
      <c r="O862" s="153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</row>
    <row r="86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N863" s="11"/>
      <c r="O863" s="153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</row>
    <row r="864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N864" s="11"/>
      <c r="O864" s="153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</row>
    <row r="86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N865" s="11"/>
      <c r="O865" s="153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</row>
    <row r="866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N866" s="11"/>
      <c r="O866" s="153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</row>
    <row r="867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N867" s="11"/>
      <c r="O867" s="153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</row>
    <row r="868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N868" s="11"/>
      <c r="O868" s="153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</row>
    <row r="869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N869" s="11"/>
      <c r="O869" s="153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</row>
    <row r="870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N870" s="11"/>
      <c r="O870" s="153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</row>
    <row r="87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N871" s="11"/>
      <c r="O871" s="153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</row>
    <row r="87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N872" s="11"/>
      <c r="O872" s="153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</row>
    <row r="87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N873" s="11"/>
      <c r="O873" s="153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</row>
    <row r="874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N874" s="11"/>
      <c r="O874" s="153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</row>
    <row r="8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N875" s="11"/>
      <c r="O875" s="153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</row>
    <row r="876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N876" s="11"/>
      <c r="O876" s="153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</row>
    <row r="877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N877" s="11"/>
      <c r="O877" s="153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</row>
    <row r="878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N878" s="11"/>
      <c r="O878" s="153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</row>
    <row r="879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N879" s="11"/>
      <c r="O879" s="153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</row>
    <row r="880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N880" s="11"/>
      <c r="O880" s="153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</row>
    <row r="88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N881" s="11"/>
      <c r="O881" s="153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</row>
    <row r="88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N882" s="11"/>
      <c r="O882" s="153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</row>
    <row r="88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N883" s="11"/>
      <c r="O883" s="153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</row>
    <row r="884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N884" s="11"/>
      <c r="O884" s="153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</row>
    <row r="88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N885" s="11"/>
      <c r="O885" s="153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</row>
    <row r="886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N886" s="11"/>
      <c r="O886" s="153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</row>
    <row r="887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N887" s="11"/>
      <c r="O887" s="153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</row>
    <row r="888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N888" s="11"/>
      <c r="O888" s="153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</row>
    <row r="889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N889" s="11"/>
      <c r="O889" s="153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</row>
    <row r="890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N890" s="11"/>
      <c r="O890" s="153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</row>
    <row r="89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N891" s="11"/>
      <c r="O891" s="153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</row>
    <row r="89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N892" s="11"/>
      <c r="O892" s="153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</row>
    <row r="89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N893" s="11"/>
      <c r="O893" s="153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</row>
    <row r="894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N894" s="11"/>
      <c r="O894" s="153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</row>
    <row r="89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N895" s="11"/>
      <c r="O895" s="153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</row>
    <row r="896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N896" s="11"/>
      <c r="O896" s="153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</row>
    <row r="897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N897" s="11"/>
      <c r="O897" s="153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</row>
    <row r="898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N898" s="11"/>
      <c r="O898" s="153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</row>
    <row r="899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N899" s="11"/>
      <c r="O899" s="153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</row>
    <row r="900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N900" s="11"/>
      <c r="O900" s="153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</row>
    <row r="90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N901" s="11"/>
      <c r="O901" s="153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</row>
    <row r="90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N902" s="11"/>
      <c r="O902" s="153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</row>
    <row r="90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N903" s="11"/>
      <c r="O903" s="153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</row>
    <row r="904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N904" s="11"/>
      <c r="O904" s="153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</row>
    <row r="90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N905" s="11"/>
      <c r="O905" s="153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</row>
    <row r="906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N906" s="11"/>
      <c r="O906" s="153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</row>
    <row r="907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N907" s="11"/>
      <c r="O907" s="153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</row>
    <row r="908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N908" s="11"/>
      <c r="O908" s="153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</row>
    <row r="909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N909" s="11"/>
      <c r="O909" s="153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</row>
    <row r="910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N910" s="11"/>
      <c r="O910" s="153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</row>
    <row r="91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N911" s="11"/>
      <c r="O911" s="153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</row>
    <row r="91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N912" s="11"/>
      <c r="O912" s="153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</row>
    <row r="91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N913" s="11"/>
      <c r="O913" s="153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</row>
    <row r="914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N914" s="11"/>
      <c r="O914" s="153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</row>
    <row r="9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N915" s="11"/>
      <c r="O915" s="153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</row>
    <row r="916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N916" s="11"/>
      <c r="O916" s="153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</row>
    <row r="917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N917" s="11"/>
      <c r="O917" s="153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</row>
    <row r="918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N918" s="11"/>
      <c r="O918" s="153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</row>
    <row r="919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N919" s="11"/>
      <c r="O919" s="153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</row>
    <row r="920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N920" s="11"/>
      <c r="O920" s="153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</row>
    <row r="92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N921" s="11"/>
      <c r="O921" s="153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</row>
    <row r="92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N922" s="11"/>
      <c r="O922" s="153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</row>
    <row r="92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N923" s="11"/>
      <c r="O923" s="153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</row>
    <row r="924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N924" s="11"/>
      <c r="O924" s="153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</row>
    <row r="9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N925" s="11"/>
      <c r="O925" s="153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</row>
    <row r="926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N926" s="11"/>
      <c r="O926" s="153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</row>
    <row r="927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N927" s="11"/>
      <c r="O927" s="153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</row>
    <row r="928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N928" s="11"/>
      <c r="O928" s="153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</row>
    <row r="929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N929" s="11"/>
      <c r="O929" s="153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</row>
    <row r="930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N930" s="11"/>
      <c r="O930" s="153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</row>
    <row r="93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N931" s="11"/>
      <c r="O931" s="153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</row>
    <row r="93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N932" s="11"/>
      <c r="O932" s="153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</row>
    <row r="93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N933" s="11"/>
      <c r="O933" s="153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</row>
    <row r="934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N934" s="11"/>
      <c r="O934" s="153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</row>
    <row r="93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N935" s="11"/>
      <c r="O935" s="153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</row>
    <row r="936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N936" s="11"/>
      <c r="O936" s="153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</row>
    <row r="937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N937" s="11"/>
      <c r="O937" s="153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</row>
    <row r="938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N938" s="11"/>
      <c r="O938" s="153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</row>
    <row r="939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N939" s="11"/>
      <c r="O939" s="153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</row>
    <row r="940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N940" s="11"/>
      <c r="O940" s="153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</row>
    <row r="94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N941" s="11"/>
      <c r="O941" s="153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</row>
    <row r="94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N942" s="11"/>
      <c r="O942" s="153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</row>
    <row r="94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N943" s="11"/>
      <c r="O943" s="153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</row>
    <row r="944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N944" s="11"/>
      <c r="O944" s="153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</row>
    <row r="94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N945" s="11"/>
      <c r="O945" s="153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</row>
    <row r="946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N946" s="11"/>
      <c r="O946" s="153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</row>
    <row r="947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N947" s="11"/>
      <c r="O947" s="153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</row>
    <row r="948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N948" s="11"/>
      <c r="O948" s="153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</row>
    <row r="949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N949" s="11"/>
      <c r="O949" s="153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</row>
    <row r="950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N950" s="11"/>
      <c r="O950" s="153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</row>
    <row r="95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N951" s="11"/>
      <c r="O951" s="153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</row>
    <row r="95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N952" s="11"/>
      <c r="O952" s="153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</row>
    <row r="95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N953" s="11"/>
      <c r="O953" s="153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</row>
    <row r="954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N954" s="11"/>
      <c r="O954" s="153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</row>
    <row r="95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N955" s="11"/>
      <c r="O955" s="153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</row>
    <row r="956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N956" s="11"/>
      <c r="O956" s="153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</row>
    <row r="957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N957" s="11"/>
      <c r="O957" s="153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</row>
    <row r="958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N958" s="11"/>
      <c r="O958" s="153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</row>
    <row r="959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N959" s="11"/>
      <c r="O959" s="153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</row>
    <row r="960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N960" s="11"/>
      <c r="O960" s="153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</row>
    <row r="96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N961" s="11"/>
      <c r="O961" s="153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</row>
    <row r="96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N962" s="11"/>
      <c r="O962" s="153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</row>
    <row r="96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N963" s="11"/>
      <c r="O963" s="153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</row>
    <row r="964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N964" s="11"/>
      <c r="O964" s="153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</row>
    <row r="96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N965" s="11"/>
      <c r="O965" s="153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</row>
    <row r="966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N966" s="11"/>
      <c r="O966" s="153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</row>
    <row r="967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N967" s="11"/>
      <c r="O967" s="153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</row>
    <row r="968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N968" s="11"/>
      <c r="O968" s="153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</row>
    <row r="969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N969" s="11"/>
      <c r="O969" s="153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</row>
    <row r="970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N970" s="11"/>
      <c r="O970" s="153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</row>
    <row r="97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N971" s="11"/>
      <c r="O971" s="153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</row>
    <row r="97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N972" s="11"/>
      <c r="O972" s="153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</row>
    <row r="97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N973" s="11"/>
      <c r="O973" s="153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</row>
    <row r="974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N974" s="11"/>
      <c r="O974" s="153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</row>
    <row r="9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N975" s="11"/>
      <c r="O975" s="153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</row>
    <row r="976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N976" s="11"/>
      <c r="O976" s="153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</row>
    <row r="977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N977" s="11"/>
      <c r="O977" s="153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</row>
    <row r="978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N978" s="11"/>
      <c r="O978" s="153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</row>
    <row r="979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N979" s="11"/>
      <c r="O979" s="153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</row>
    <row r="980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N980" s="11"/>
      <c r="O980" s="153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</row>
    <row r="98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N981" s="11"/>
      <c r="O981" s="153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</row>
    <row r="98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N982" s="11"/>
      <c r="O982" s="153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</row>
    <row r="98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N983" s="11"/>
      <c r="O983" s="153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</row>
    <row r="984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N984" s="11"/>
      <c r="O984" s="153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</row>
    <row r="98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N985" s="11"/>
      <c r="O985" s="153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</row>
    <row r="986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N986" s="11"/>
      <c r="O986" s="153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</row>
    <row r="987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N987" s="11"/>
      <c r="O987" s="153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</row>
    <row r="988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N988" s="11"/>
      <c r="O988" s="153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</row>
    <row r="989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N989" s="11"/>
      <c r="O989" s="153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</row>
    <row r="990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N990" s="11"/>
      <c r="O990" s="153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</row>
    <row r="99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N991" s="11"/>
      <c r="O991" s="153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</row>
    <row r="99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N992" s="11"/>
      <c r="O992" s="153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</row>
    <row r="99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N993" s="11"/>
      <c r="O993" s="153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</row>
    <row r="994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N994" s="11"/>
      <c r="O994" s="153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</row>
    <row r="99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N995" s="11"/>
      <c r="O995" s="153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</row>
    <row r="996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N996" s="11"/>
      <c r="O996" s="153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</row>
    <row r="997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N997" s="11"/>
      <c r="O997" s="153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</row>
    <row r="998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N998" s="11"/>
      <c r="O998" s="153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</row>
    <row r="999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N999" s="11"/>
      <c r="O999" s="153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</row>
    <row r="1000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N1000" s="11"/>
      <c r="O1000" s="153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</row>
    <row r="100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N1001" s="11"/>
      <c r="O1001" s="153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</row>
    <row r="1002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N1002" s="11"/>
      <c r="O1002" s="153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</row>
    <row r="1003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N1003" s="11"/>
      <c r="O1003" s="153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</row>
    <row r="1004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N1004" s="11"/>
      <c r="O1004" s="153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</row>
    <row r="100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N1005" s="11"/>
      <c r="O1005" s="153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</row>
    <row r="1006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N1006" s="11"/>
      <c r="O1006" s="153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</row>
    <row r="1007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N1007" s="11"/>
      <c r="O1007" s="153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</row>
    <row r="1008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N1008" s="11"/>
      <c r="O1008" s="153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</row>
    <row r="1009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N1009" s="11"/>
      <c r="O1009" s="153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</row>
  </sheetData>
  <mergeCells count="46">
    <mergeCell ref="I5:I6"/>
    <mergeCell ref="J5:L5"/>
    <mergeCell ref="M5:M6"/>
    <mergeCell ref="O5:O6"/>
    <mergeCell ref="N22:N26"/>
    <mergeCell ref="N27:N33"/>
    <mergeCell ref="N34:N40"/>
    <mergeCell ref="N41:N46"/>
    <mergeCell ref="N47:N52"/>
    <mergeCell ref="N53:N58"/>
    <mergeCell ref="A59:O59"/>
    <mergeCell ref="N60:N67"/>
    <mergeCell ref="A5:A6"/>
    <mergeCell ref="B5:B6"/>
    <mergeCell ref="C5:C6"/>
    <mergeCell ref="D5:D6"/>
    <mergeCell ref="E5:E6"/>
    <mergeCell ref="F5:F6"/>
    <mergeCell ref="A20:O20"/>
    <mergeCell ref="H60:H67"/>
    <mergeCell ref="H68:H74"/>
    <mergeCell ref="N68:N74"/>
    <mergeCell ref="G5:G6"/>
    <mergeCell ref="H22:H26"/>
    <mergeCell ref="H27:H33"/>
    <mergeCell ref="H34:H40"/>
    <mergeCell ref="H41:H46"/>
    <mergeCell ref="H47:H52"/>
    <mergeCell ref="H53:H58"/>
    <mergeCell ref="N96:N102"/>
    <mergeCell ref="N103:N109"/>
    <mergeCell ref="H110:H115"/>
    <mergeCell ref="H116:H122"/>
    <mergeCell ref="H123:H129"/>
    <mergeCell ref="H130:H136"/>
    <mergeCell ref="H137:H143"/>
    <mergeCell ref="H144:H150"/>
    <mergeCell ref="H151:H157"/>
    <mergeCell ref="H158:H164"/>
    <mergeCell ref="H75:H81"/>
    <mergeCell ref="H82:H88"/>
    <mergeCell ref="N82:N88"/>
    <mergeCell ref="H89:H95"/>
    <mergeCell ref="N89:N95"/>
    <mergeCell ref="H96:H102"/>
    <mergeCell ref="H103:H109"/>
  </mergeCells>
  <conditionalFormatting sqref="G1:H1009">
    <cfRule type="cellIs" dxfId="3" priority="1" operator="greaterThan">
      <formula>60</formula>
    </cfRule>
  </conditionalFormatting>
  <conditionalFormatting sqref="G1:H1009">
    <cfRule type="cellIs" dxfId="4" priority="2" operator="between">
      <formula>45</formula>
      <formula>60</formula>
    </cfRule>
  </conditionalFormatting>
  <conditionalFormatting sqref="G1:H1009">
    <cfRule type="cellIs" dxfId="5" priority="3" operator="lessThan">
      <formula>45</formula>
    </cfRule>
  </conditionalFormatting>
  <conditionalFormatting sqref="J1:L1009 M1:M164 N1:N1009">
    <cfRule type="expression" dxfId="0" priority="4">
      <formula>AND($D1&gt;0.25,$D1&lt;0.458)</formula>
    </cfRule>
  </conditionalFormatting>
  <conditionalFormatting sqref="H3:I3">
    <cfRule type="notContainsBlanks" dxfId="1" priority="5">
      <formula>LEN(TRIM(H3))&gt;0</formula>
    </cfRule>
  </conditionalFormatting>
  <conditionalFormatting sqref="J1:L1009 M1:M164 N1:N1009">
    <cfRule type="expression" dxfId="1" priority="6">
      <formula>AND($D1&gt;=0.458,$D1&lt;0.667)</formula>
    </cfRule>
  </conditionalFormatting>
  <conditionalFormatting sqref="J1:L1009 M1:M164 N1:N1009">
    <cfRule type="expression" dxfId="2" priority="7">
      <formula>AND($D1&gt;=0.667,$D1&lt;0.79167)</formula>
    </cfRule>
  </conditionalFormatting>
  <hyperlinks>
    <hyperlink r:id="rId2" ref="O1"/>
  </hyperlin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22.0"/>
    <col customWidth="1" min="3" max="3" width="24.43"/>
    <col customWidth="1" min="4" max="4" width="26.57"/>
    <col customWidth="1" min="5" max="6" width="22.86"/>
    <col customWidth="1" min="7" max="7" width="9.71"/>
    <col customWidth="1" min="8" max="8" width="13.29"/>
    <col customWidth="1" min="9" max="9" width="12.71"/>
    <col customWidth="1" min="12" max="12" width="15.14"/>
  </cols>
  <sheetData>
    <row r="1">
      <c r="A1" s="58"/>
      <c r="B1" s="59" t="s">
        <v>81</v>
      </c>
      <c r="C1" s="60"/>
      <c r="D1" s="60"/>
      <c r="E1" s="60"/>
      <c r="F1" s="60"/>
      <c r="G1" s="60"/>
      <c r="H1" s="60"/>
      <c r="I1" s="60"/>
      <c r="J1" s="60"/>
    </row>
    <row r="2">
      <c r="A2" s="58"/>
      <c r="B2" s="59" t="s">
        <v>83</v>
      </c>
      <c r="C2" s="59" t="s">
        <v>84</v>
      </c>
      <c r="D2" s="59" t="s">
        <v>85</v>
      </c>
      <c r="E2" s="59" t="s">
        <v>86</v>
      </c>
      <c r="F2" s="59"/>
      <c r="G2" s="60"/>
      <c r="H2" s="60"/>
      <c r="I2" s="60"/>
      <c r="J2" s="60"/>
    </row>
    <row r="3">
      <c r="A3" s="58"/>
      <c r="B3" s="59" t="s">
        <v>87</v>
      </c>
      <c r="C3" s="60"/>
      <c r="D3" s="60"/>
      <c r="E3" s="59" t="s">
        <v>88</v>
      </c>
      <c r="F3" s="59"/>
      <c r="G3" s="60"/>
      <c r="H3" s="60"/>
      <c r="I3" s="60"/>
      <c r="J3" s="60"/>
    </row>
    <row r="4">
      <c r="A4" s="58"/>
      <c r="B4" s="59" t="s">
        <v>12</v>
      </c>
      <c r="C4" s="60"/>
      <c r="D4" s="60"/>
      <c r="E4" s="59" t="s">
        <v>89</v>
      </c>
      <c r="F4" s="59"/>
      <c r="G4" s="60"/>
      <c r="H4" s="60"/>
      <c r="I4" s="60"/>
      <c r="J4" s="60"/>
    </row>
    <row r="5">
      <c r="A5" s="58"/>
      <c r="B5" s="59" t="s">
        <v>90</v>
      </c>
      <c r="C5" s="60"/>
      <c r="D5" s="60"/>
      <c r="E5" s="60"/>
      <c r="F5" s="60"/>
      <c r="G5" s="60"/>
      <c r="H5" s="60"/>
      <c r="I5" s="60"/>
      <c r="J5" s="60"/>
    </row>
    <row r="8">
      <c r="A8" s="7"/>
      <c r="B8" s="7" t="s">
        <v>91</v>
      </c>
    </row>
    <row r="9">
      <c r="A9" s="61"/>
      <c r="B9" s="62" t="s">
        <v>92</v>
      </c>
      <c r="C9" s="62" t="s">
        <v>93</v>
      </c>
      <c r="D9" s="62" t="s">
        <v>94</v>
      </c>
      <c r="F9" s="63" t="s">
        <v>92</v>
      </c>
      <c r="G9" s="64" t="s">
        <v>44</v>
      </c>
      <c r="H9" s="64" t="s">
        <v>45</v>
      </c>
      <c r="I9" s="64" t="s">
        <v>46</v>
      </c>
      <c r="K9" s="63"/>
      <c r="L9" s="64"/>
      <c r="M9" s="64"/>
      <c r="N9" s="64"/>
    </row>
    <row r="10">
      <c r="A10" s="58"/>
      <c r="B10" s="65" t="s">
        <v>95</v>
      </c>
      <c r="C10" s="66" t="str">
        <f>round(analyzeave(Data!M7:M19,Data!G7:G19,0,44),0)</f>
        <v>#NAME?</v>
      </c>
      <c r="D10" s="66" t="str">
        <f>round(analyzeave(Data!M21:M200,Data!G21:G200,0,44),0)</f>
        <v>#NAME?</v>
      </c>
      <c r="F10" s="65" t="s">
        <v>95</v>
      </c>
      <c r="G10" s="66" t="str">
        <f>round(analyzeave(Data!J21:J200,Data!G21:G200,0,44),0)</f>
        <v>#NAME?</v>
      </c>
      <c r="H10" s="66" t="str">
        <f>round(analyzeave(Data!K21:K200,Data!G21:G200,0,44),0)</f>
        <v>#NAME?</v>
      </c>
      <c r="I10" s="66" t="str">
        <f>round(analyzeave(Data!L21:L200,Data!G21:G200,0,44),0)</f>
        <v>#NAME?</v>
      </c>
      <c r="J10" s="67"/>
      <c r="K10" s="65"/>
      <c r="L10" s="66"/>
      <c r="M10" s="66"/>
      <c r="N10" s="66"/>
    </row>
    <row r="11">
      <c r="A11" s="58"/>
      <c r="B11" s="65" t="s">
        <v>12</v>
      </c>
      <c r="C11" s="66" t="str">
        <f>round(analyzeave(Data!M7:M19,Data!G7:G19,45,60),0)</f>
        <v>#NAME?</v>
      </c>
      <c r="D11" s="66" t="str">
        <f>round(analyzeave(Data!M21:M200,Data!G21:G200,45,60),0)</f>
        <v>#NAME?</v>
      </c>
      <c r="F11" s="65" t="s">
        <v>12</v>
      </c>
      <c r="G11" s="66" t="str">
        <f>round(analyzeave(Data!J21:J200,Data!G21:G200,45,60),0)</f>
        <v>#NAME?</v>
      </c>
      <c r="H11" s="66" t="str">
        <f>round(analyzeave(Data!K21:K200,Data!G21:G200,45,60),0)</f>
        <v>#NAME?</v>
      </c>
      <c r="I11" s="66" t="str">
        <f>round(analyzeave(Data!L21:L200,Data!G21:G200,45,60),0)</f>
        <v>#NAME?</v>
      </c>
      <c r="J11" s="67"/>
      <c r="K11" s="65"/>
      <c r="L11" s="66"/>
      <c r="M11" s="66"/>
      <c r="N11" s="66"/>
    </row>
    <row r="12">
      <c r="A12" s="58"/>
      <c r="B12" s="68" t="s">
        <v>19</v>
      </c>
      <c r="C12" s="69" t="str">
        <f>round(analyzeave(Data!M7:M19,Data!G7:G19,60,100),0)</f>
        <v>#NAME?</v>
      </c>
      <c r="D12" s="69" t="str">
        <f>round(analyzeave(Data!M21:M200,Data!G21:G200,60,100),0)</f>
        <v>#NAME?</v>
      </c>
      <c r="F12" s="68" t="s">
        <v>19</v>
      </c>
      <c r="G12" s="69" t="str">
        <f>round(analyzeave(Data!J21:J200,Data!G21:G200,60,100),0)</f>
        <v>#NAME?</v>
      </c>
      <c r="H12" s="69" t="str">
        <f>round(analyzeave(Data!K21:K200,Data!G21:G200,60,100),0)</f>
        <v>#NAME?</v>
      </c>
      <c r="I12" s="69" t="str">
        <f>round(analyzeave(Data!L21:L200,Data!G21:G200,60,100),0)</f>
        <v>#NAME?</v>
      </c>
      <c r="J12" s="70"/>
      <c r="K12" s="68"/>
      <c r="L12" s="69"/>
      <c r="M12" s="69"/>
      <c r="N12" s="69"/>
    </row>
    <row r="35">
      <c r="A35" s="58"/>
      <c r="B35" s="71" t="s">
        <v>97</v>
      </c>
      <c r="C35" s="71" t="s">
        <v>98</v>
      </c>
      <c r="D35" s="72" t="s">
        <v>99</v>
      </c>
      <c r="J35" s="71" t="s">
        <v>97</v>
      </c>
      <c r="K35" s="71" t="s">
        <v>98</v>
      </c>
      <c r="L35" s="72" t="s">
        <v>99</v>
      </c>
    </row>
    <row r="36">
      <c r="A36" s="58"/>
      <c r="B36" s="73" t="s">
        <v>100</v>
      </c>
      <c r="C36" s="73">
        <v>0.0</v>
      </c>
      <c r="D36" s="74">
        <v>0.0</v>
      </c>
      <c r="J36" s="75">
        <v>0.25</v>
      </c>
      <c r="K36" s="73">
        <v>0.0</v>
      </c>
      <c r="L36" s="74">
        <v>0.0</v>
      </c>
    </row>
    <row r="37">
      <c r="A37" s="58"/>
      <c r="B37" s="73" t="s">
        <v>102</v>
      </c>
      <c r="C37" s="73">
        <v>83.0</v>
      </c>
      <c r="D37" s="74">
        <v>68.0</v>
      </c>
      <c r="J37" s="75">
        <v>0.5416666666666666</v>
      </c>
      <c r="K37" s="73">
        <v>83.0</v>
      </c>
      <c r="L37" s="74">
        <v>68.0</v>
      </c>
    </row>
    <row r="38">
      <c r="A38" s="58"/>
      <c r="B38" s="73" t="s">
        <v>103</v>
      </c>
      <c r="C38" s="73">
        <v>47.0</v>
      </c>
      <c r="D38" s="74">
        <v>42.0</v>
      </c>
      <c r="J38" s="75">
        <v>0.625</v>
      </c>
      <c r="K38" s="73">
        <v>47.0</v>
      </c>
      <c r="L38" s="74">
        <v>42.0</v>
      </c>
    </row>
    <row r="39">
      <c r="A39" s="58"/>
      <c r="B39" s="76" t="s">
        <v>104</v>
      </c>
      <c r="C39" s="76">
        <v>76.0</v>
      </c>
      <c r="D39" s="77">
        <v>61.0</v>
      </c>
      <c r="J39" s="78">
        <v>0.7083333333333334</v>
      </c>
      <c r="K39" s="76">
        <v>76.0</v>
      </c>
      <c r="L39" s="77">
        <v>61.0</v>
      </c>
    </row>
    <row r="44">
      <c r="G44" s="79">
        <v>0.25</v>
      </c>
    </row>
    <row r="45">
      <c r="G45" s="79">
        <v>0.4166666666666667</v>
      </c>
    </row>
    <row r="46">
      <c r="G46" s="79">
        <v>0.5</v>
      </c>
    </row>
    <row r="47">
      <c r="G47" s="79">
        <v>0.5833333333333334</v>
      </c>
    </row>
    <row r="48">
      <c r="G48" s="79">
        <v>0.625</v>
      </c>
    </row>
    <row r="58">
      <c r="A58" s="58"/>
      <c r="B58" s="71" t="s">
        <v>105</v>
      </c>
      <c r="C58" s="71" t="s">
        <v>106</v>
      </c>
      <c r="D58" s="71" t="s">
        <v>107</v>
      </c>
      <c r="E58" s="72" t="s">
        <v>108</v>
      </c>
      <c r="F58" s="61"/>
      <c r="H58" s="80" t="s">
        <v>109</v>
      </c>
      <c r="I58" s="81"/>
      <c r="J58" s="82" t="s">
        <v>105</v>
      </c>
      <c r="K58" s="83" t="s">
        <v>106</v>
      </c>
      <c r="L58" s="83" t="s">
        <v>110</v>
      </c>
      <c r="M58" s="83" t="s">
        <v>108</v>
      </c>
    </row>
    <row r="59">
      <c r="A59" s="58"/>
      <c r="B59" s="73" t="s">
        <v>2</v>
      </c>
      <c r="C59" s="73">
        <v>1.36</v>
      </c>
      <c r="D59" s="73">
        <v>0.8</v>
      </c>
      <c r="E59" s="74">
        <v>0.0</v>
      </c>
      <c r="F59" s="58"/>
      <c r="H59" s="84">
        <v>0.25</v>
      </c>
      <c r="I59" s="84">
        <v>0.4583333333333333</v>
      </c>
      <c r="J59" s="85" t="s">
        <v>2</v>
      </c>
      <c r="K59" s="86" t="str">
        <f>ROUND(avetemptime(Data!M21:M164,Data!G21:G164,0,44,Data!P21:P164,TIMEVALUE(H59),TIMEVALUE(I59)),0)</f>
        <v>#NAME?</v>
      </c>
      <c r="L59" s="86" t="str">
        <f>round(avetemptime(Data!M21:M164,Data!G21:G164,45,60,Data!P21:P164,TIMEVALUE(H59),TIMEVALUE(I59)),0)</f>
        <v>#NAME?</v>
      </c>
      <c r="M59" s="86" t="str">
        <f>round(avetemptime(Data!M21:M164,Data!G21:G164,61,100,Data!P21:P164,TIMEVALUE(H59),TIMEVALUE(I59)),0)</f>
        <v>#NAME?</v>
      </c>
    </row>
    <row r="60">
      <c r="A60" s="58"/>
      <c r="B60" s="73" t="s">
        <v>114</v>
      </c>
      <c r="C60" s="73">
        <v>3.25</v>
      </c>
      <c r="D60" s="73">
        <v>9.0</v>
      </c>
      <c r="E60" s="74">
        <v>30.69</v>
      </c>
      <c r="F60" s="58"/>
      <c r="H60" s="84">
        <v>0.4583333333333333</v>
      </c>
      <c r="I60" s="84">
        <v>0.6666666666666666</v>
      </c>
      <c r="J60" s="85" t="s">
        <v>114</v>
      </c>
      <c r="K60" s="86" t="str">
        <f>ROUND(avetemptime(Data!M21:M164,Data!G21:G164,0,44,Data!P21:P164,TIMEVALUE(H60),TIMEVALUE(I60)),0)</f>
        <v>#NAME?</v>
      </c>
      <c r="L60" s="86" t="str">
        <f>round(avetemptime(Data!M21:M164,Data!G21:G164,45,60,Data!P21:P164,TIMEVALUE(H60),TIMEVALUE(I60)),0)</f>
        <v>#NAME?</v>
      </c>
      <c r="M60" s="86" t="str">
        <f>round(avetemptime(Data!M21:M164,Data!G21:G164,61,100,Data!P21:P164,TIMEVALUE(H60),TIMEVALUE(I60)),0)</f>
        <v>#NAME?</v>
      </c>
    </row>
    <row r="61">
      <c r="A61" s="58"/>
      <c r="B61" s="76" t="s">
        <v>21</v>
      </c>
      <c r="C61" s="76">
        <v>3.8</v>
      </c>
      <c r="D61" s="76">
        <v>18.57</v>
      </c>
      <c r="E61" s="77">
        <v>43.16</v>
      </c>
      <c r="F61" s="58"/>
      <c r="H61" s="88">
        <v>0.6666666666666666</v>
      </c>
      <c r="I61" s="88">
        <v>0.7916666666666666</v>
      </c>
      <c r="J61" s="89" t="s">
        <v>21</v>
      </c>
      <c r="K61" s="90" t="str">
        <f>round(avetemptime(Data!M21:M164,Data!G21:G164,0,44,Data!P21:P164,TIMEVALUE(H61),TIMEVALUE(I61)),0)</f>
        <v>#NAME?</v>
      </c>
      <c r="L61" s="90" t="str">
        <f>round(avetemptime(Data!M21:M164,Data!G21:G164,45,60,Data!P21:P164,TIMEVALUE(H61),TIMEVALUE(I61)),0)</f>
        <v>#NAME?</v>
      </c>
      <c r="M61" s="90" t="str">
        <f>round(avetemptime(Data!M21:M164,Data!G21:G164,61,100,Data!P21:P164,TIMEVALUE(H61),TIMEVALUE(I61)),0)</f>
        <v>#NAME?</v>
      </c>
    </row>
    <row r="62">
      <c r="D62" s="91"/>
    </row>
    <row r="65">
      <c r="E65" s="1"/>
      <c r="F65" s="1"/>
    </row>
    <row r="83">
      <c r="A83" s="7"/>
      <c r="B83" s="92" t="s">
        <v>97</v>
      </c>
      <c r="C83" s="92" t="s">
        <v>117</v>
      </c>
    </row>
    <row r="84">
      <c r="A84" s="58"/>
      <c r="B84" s="65" t="s">
        <v>10</v>
      </c>
      <c r="C84" s="66" t="str">
        <f>round(aveday(Data!M21:M200,Data!C21:C200,B84,Data!G21:G200),0)</f>
        <v>#NAME?</v>
      </c>
    </row>
    <row r="85">
      <c r="A85" s="58"/>
      <c r="B85" s="65" t="s">
        <v>20</v>
      </c>
      <c r="C85" s="66" t="str">
        <f>round(aveday(Data!M21:M200,Data!C21:C200,B85,Data!G21:G200),0)</f>
        <v>#NAME?</v>
      </c>
    </row>
    <row r="86">
      <c r="A86" s="58"/>
      <c r="B86" s="65" t="s">
        <v>25</v>
      </c>
      <c r="C86" s="66" t="str">
        <f>round(aveday(Data!M21:M200,Data!C21:C200,B86,Data!G21:G200),0)</f>
        <v>#NAME?</v>
      </c>
    </row>
    <row r="87">
      <c r="A87" s="58"/>
      <c r="B87" s="65" t="s">
        <v>27</v>
      </c>
      <c r="C87" s="66" t="str">
        <f>round(aveday(Data!M21:M200,Data!C21:C200,B87,Data!G21:G200),0)</f>
        <v>#NAME?</v>
      </c>
    </row>
    <row r="88">
      <c r="A88" s="58"/>
      <c r="B88" s="65" t="s">
        <v>34</v>
      </c>
      <c r="C88" s="66" t="str">
        <f>round(aveday(Data!M21:M200,Data!C21:C200,B88,Data!G21:G200),0)</f>
        <v>#NAME?</v>
      </c>
    </row>
    <row r="89">
      <c r="A89" s="58"/>
      <c r="B89" s="65" t="s">
        <v>36</v>
      </c>
      <c r="C89" s="66" t="str">
        <f>round(aveday(Data!M21:M200,Data!C21:C200,B89,Data!G21:G200),0)</f>
        <v>#NAME?</v>
      </c>
    </row>
    <row r="90">
      <c r="A90" s="58"/>
      <c r="B90" s="68" t="s">
        <v>39</v>
      </c>
      <c r="C90" s="69" t="str">
        <f>round(aveday(Data!M21:M200,Data!C21:C200,B90,Data!G21:G200),0)</f>
        <v>#NAME?</v>
      </c>
    </row>
    <row r="99">
      <c r="B99" s="93"/>
      <c r="C99" s="71" t="s">
        <v>87</v>
      </c>
      <c r="D99" s="71" t="s">
        <v>12</v>
      </c>
      <c r="E99" s="72" t="s">
        <v>19</v>
      </c>
      <c r="F99" s="61"/>
    </row>
    <row r="100">
      <c r="B100" s="94" t="s">
        <v>10</v>
      </c>
      <c r="C100" s="73">
        <v>1.0</v>
      </c>
      <c r="D100" s="73">
        <v>13.9</v>
      </c>
      <c r="E100" s="74">
        <v>15.1</v>
      </c>
      <c r="F100" s="58"/>
    </row>
    <row r="101">
      <c r="B101" s="94" t="s">
        <v>20</v>
      </c>
      <c r="C101" s="73">
        <v>2.2</v>
      </c>
      <c r="D101" s="73">
        <v>23.0</v>
      </c>
      <c r="E101" s="95"/>
    </row>
    <row r="102">
      <c r="B102" s="94" t="s">
        <v>25</v>
      </c>
      <c r="C102" s="73">
        <v>6.2</v>
      </c>
      <c r="D102" s="96"/>
      <c r="E102" s="95"/>
    </row>
    <row r="103">
      <c r="B103" s="94" t="s">
        <v>27</v>
      </c>
      <c r="C103" s="96"/>
      <c r="D103" s="73">
        <v>11.6</v>
      </c>
      <c r="E103" s="95"/>
    </row>
    <row r="104">
      <c r="B104" s="94" t="s">
        <v>34</v>
      </c>
      <c r="C104" s="96"/>
      <c r="D104" s="73">
        <v>18.3</v>
      </c>
      <c r="E104" s="95"/>
    </row>
    <row r="105">
      <c r="B105" s="94" t="s">
        <v>36</v>
      </c>
      <c r="C105" s="96"/>
      <c r="D105" s="73">
        <v>16.3</v>
      </c>
      <c r="E105" s="95"/>
    </row>
    <row r="106">
      <c r="B106" s="97" t="s">
        <v>39</v>
      </c>
      <c r="C106" s="91"/>
      <c r="D106" s="76">
        <v>9.2</v>
      </c>
      <c r="E106" s="77">
        <v>47.1</v>
      </c>
      <c r="F106" s="58"/>
    </row>
    <row r="118">
      <c r="E118" s="98">
        <f>TIMEVALUE("6:00 AM")</f>
        <v>0.25</v>
      </c>
    </row>
  </sheetData>
  <mergeCells count="2">
    <mergeCell ref="B8:D8"/>
    <mergeCell ref="H58:I58"/>
  </mergeCells>
  <conditionalFormatting sqref="G9:I9 L9:N9">
    <cfRule type="expression" dxfId="0" priority="1">
      <formula>AND($D9&gt;0.25,$D9&lt;0.458)</formula>
    </cfRule>
  </conditionalFormatting>
  <conditionalFormatting sqref="G9:I9 L9:N9">
    <cfRule type="expression" dxfId="1" priority="2">
      <formula>AND($D9&gt;=0.458,$D9&lt;0.667)</formula>
    </cfRule>
  </conditionalFormatting>
  <conditionalFormatting sqref="G9:I9 L9:N9">
    <cfRule type="expression" dxfId="2" priority="3">
      <formula>AND($D9&gt;=0.667,$D9&lt;0.79167)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29"/>
    <col customWidth="1" min="3" max="3" width="19.14"/>
    <col customWidth="1" min="4" max="4" width="7.29"/>
    <col customWidth="1" min="5" max="5" width="15.29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8" t="s">
        <v>3</v>
      </c>
      <c r="C3" s="8" t="s">
        <v>7</v>
      </c>
      <c r="D3" s="1"/>
      <c r="E3" s="10" t="s">
        <v>8</v>
      </c>
      <c r="F3" s="10" t="s">
        <v>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2" t="s">
        <v>10</v>
      </c>
      <c r="C4" s="15">
        <f>COUNTIF(Data!C:C,"Monday")</f>
        <v>19</v>
      </c>
      <c r="D4" s="1"/>
      <c r="E4" s="12" t="s">
        <v>17</v>
      </c>
      <c r="F4" s="15">
        <f>countif(Data!I:I,"Light")</f>
        <v>150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2" t="s">
        <v>20</v>
      </c>
      <c r="C5" s="15">
        <f>COUNTIF(Data!C:C,"Tuesday")</f>
        <v>21</v>
      </c>
      <c r="D5" s="1"/>
      <c r="E5" s="12" t="s">
        <v>22</v>
      </c>
      <c r="F5" s="15">
        <f>countif(Data!I:I,"Dark")</f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2" t="s">
        <v>25</v>
      </c>
      <c r="C6" s="15">
        <f>COUNTIF(Data!C:C,"Wednesday")</f>
        <v>21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2" t="s">
        <v>27</v>
      </c>
      <c r="C7" s="15">
        <f>COUNTIF(Data!C:C,"Thursday")</f>
        <v>21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2" t="s">
        <v>34</v>
      </c>
      <c r="C8" s="15">
        <f>COUNTIF(Data!C:C,"Friday")</f>
        <v>27</v>
      </c>
      <c r="D8" s="1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2" t="s">
        <v>36</v>
      </c>
      <c r="C9" s="15">
        <f>COUNTIF(Data!C:C,"Saturday")</f>
        <v>25</v>
      </c>
      <c r="D9" s="1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2" t="s">
        <v>39</v>
      </c>
      <c r="C10" s="15">
        <f>COUNTIF(Data!C:C,"Sunday")</f>
        <v>22</v>
      </c>
      <c r="D10" s="1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2" t="s">
        <v>41</v>
      </c>
      <c r="C12" s="15">
        <f>sum(C4:C8)</f>
        <v>109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2" t="s">
        <v>42</v>
      </c>
      <c r="C13" s="15">
        <f>sum(C9:C10)</f>
        <v>47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6" t="s">
        <v>43</v>
      </c>
      <c r="C14" s="1">
        <f>SUM(C12:C13)</f>
        <v>156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0" t="s">
        <v>48</v>
      </c>
      <c r="C17" s="6">
        <f>Sum(Data!M:M)</f>
        <v>3032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1" max="11" width="76.71"/>
  </cols>
  <sheetData>
    <row r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58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>
      <c r="A2" s="2" t="s">
        <v>123</v>
      </c>
      <c r="B2" s="3"/>
      <c r="C2" s="3"/>
      <c r="D2" s="3"/>
      <c r="E2" s="3"/>
      <c r="F2" s="3"/>
      <c r="G2" s="3"/>
      <c r="H2" s="5" t="s">
        <v>2</v>
      </c>
      <c r="I2" s="5" t="s">
        <v>4</v>
      </c>
      <c r="J2" s="3"/>
      <c r="K2" s="3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>
      <c r="A3" s="2" t="s">
        <v>18</v>
      </c>
      <c r="B3" s="3"/>
      <c r="C3" s="3"/>
      <c r="D3" s="3"/>
      <c r="E3" s="3"/>
      <c r="F3" s="2"/>
      <c r="G3" s="3"/>
      <c r="H3" s="14" t="s">
        <v>13</v>
      </c>
      <c r="I3" s="14" t="s">
        <v>14</v>
      </c>
      <c r="J3" s="3"/>
      <c r="K3" s="3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>
      <c r="A4" s="3"/>
      <c r="B4" s="3"/>
      <c r="C4" s="3"/>
      <c r="D4" s="3" t="s">
        <v>24</v>
      </c>
      <c r="E4" s="3"/>
      <c r="F4" s="3"/>
      <c r="G4" s="3"/>
      <c r="H4" s="18" t="s">
        <v>21</v>
      </c>
      <c r="I4" s="18" t="s">
        <v>23</v>
      </c>
      <c r="J4" s="3"/>
      <c r="K4" s="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>
      <c r="A5" s="101" t="s">
        <v>26</v>
      </c>
      <c r="B5" s="101" t="s">
        <v>28</v>
      </c>
      <c r="C5" s="101" t="s">
        <v>29</v>
      </c>
      <c r="D5" s="101" t="s">
        <v>30</v>
      </c>
      <c r="E5" s="101" t="s">
        <v>31</v>
      </c>
      <c r="F5" s="101" t="s">
        <v>32</v>
      </c>
      <c r="G5" s="101" t="s">
        <v>35</v>
      </c>
      <c r="H5" s="102" t="s">
        <v>37</v>
      </c>
      <c r="I5" s="103"/>
      <c r="J5" s="104"/>
      <c r="K5" s="101" t="s">
        <v>40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>
      <c r="A6" s="105"/>
      <c r="B6" s="105"/>
      <c r="C6" s="105"/>
      <c r="D6" s="105"/>
      <c r="E6" s="105"/>
      <c r="F6" s="105"/>
      <c r="G6" s="105"/>
      <c r="H6" s="106" t="s">
        <v>44</v>
      </c>
      <c r="I6" s="106" t="s">
        <v>45</v>
      </c>
      <c r="J6" s="106" t="s">
        <v>46</v>
      </c>
      <c r="K6" s="10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>
      <c r="A7" s="15" t="s">
        <v>51</v>
      </c>
      <c r="B7" s="108">
        <v>43910.0</v>
      </c>
      <c r="C7" s="109" t="s">
        <v>34</v>
      </c>
      <c r="D7" s="110">
        <v>0.2638888888888889</v>
      </c>
      <c r="E7" s="111">
        <f t="shared" ref="E7:E9" si="1">D7-time(6,0,0)</f>
        <v>0.01388888889</v>
      </c>
      <c r="F7" s="109" t="s">
        <v>125</v>
      </c>
      <c r="G7" s="109" t="s">
        <v>17</v>
      </c>
      <c r="H7" s="112">
        <v>0.0</v>
      </c>
      <c r="I7" s="112">
        <v>0.0</v>
      </c>
      <c r="J7" s="112">
        <v>0.0</v>
      </c>
      <c r="K7" s="113" t="s">
        <v>52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>
      <c r="A8" s="114" t="s">
        <v>51</v>
      </c>
      <c r="B8" s="115">
        <v>43911.0</v>
      </c>
      <c r="C8" s="116" t="s">
        <v>36</v>
      </c>
      <c r="D8" s="117">
        <v>0.2638888888888889</v>
      </c>
      <c r="E8" s="118">
        <f t="shared" si="1"/>
        <v>0.01388888889</v>
      </c>
      <c r="F8" s="119" t="s">
        <v>128</v>
      </c>
      <c r="G8" s="119" t="s">
        <v>17</v>
      </c>
      <c r="H8" s="120">
        <v>3.0</v>
      </c>
      <c r="I8" s="120">
        <v>2.0</v>
      </c>
      <c r="J8" s="120">
        <v>0.0</v>
      </c>
      <c r="K8" s="121" t="s">
        <v>62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>
      <c r="A9" s="122" t="s">
        <v>51</v>
      </c>
      <c r="B9" s="123">
        <v>43911.0</v>
      </c>
      <c r="C9" s="122" t="s">
        <v>36</v>
      </c>
      <c r="D9" s="124">
        <v>0.3958333333333333</v>
      </c>
      <c r="E9" s="118">
        <f t="shared" si="1"/>
        <v>0.1458333333</v>
      </c>
      <c r="F9" s="119" t="s">
        <v>129</v>
      </c>
      <c r="G9" s="119" t="s">
        <v>17</v>
      </c>
      <c r="H9" s="120">
        <v>21.0</v>
      </c>
      <c r="I9" s="120">
        <v>8.0</v>
      </c>
      <c r="J9" s="120">
        <v>2.0</v>
      </c>
      <c r="K9" s="121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>
      <c r="A10" s="125" t="s">
        <v>63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4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>
      <c r="A11" s="126" t="s">
        <v>51</v>
      </c>
      <c r="B11" s="127">
        <v>43914.0</v>
      </c>
      <c r="C11" s="119" t="s">
        <v>20</v>
      </c>
      <c r="D11" s="128">
        <v>0.2708333333333333</v>
      </c>
      <c r="E11" s="118">
        <f t="shared" ref="E11:E20" si="2">D11-time(6,0,0)</f>
        <v>0.02083333333</v>
      </c>
      <c r="F11" s="119" t="s">
        <v>130</v>
      </c>
      <c r="G11" s="119" t="s">
        <v>17</v>
      </c>
      <c r="H11" s="120">
        <v>1.0</v>
      </c>
      <c r="I11" s="120">
        <v>0.0</v>
      </c>
      <c r="J11" s="120">
        <v>0.0</v>
      </c>
      <c r="K11" s="119" t="s">
        <v>73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>
      <c r="A12" s="126" t="s">
        <v>47</v>
      </c>
      <c r="B12" s="127">
        <v>43914.0</v>
      </c>
      <c r="C12" s="119" t="s">
        <v>20</v>
      </c>
      <c r="D12" s="128">
        <v>0.3333333333333333</v>
      </c>
      <c r="E12" s="118">
        <f t="shared" si="2"/>
        <v>0.08333333333</v>
      </c>
      <c r="F12" s="119" t="s">
        <v>130</v>
      </c>
      <c r="G12" s="119" t="s">
        <v>74</v>
      </c>
      <c r="H12" s="120">
        <v>0.0</v>
      </c>
      <c r="I12" s="120">
        <v>0.0</v>
      </c>
      <c r="J12" s="120">
        <v>0.0</v>
      </c>
      <c r="K12" s="119" t="s">
        <v>75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>
      <c r="A13" s="114" t="s">
        <v>60</v>
      </c>
      <c r="B13" s="115">
        <v>43915.0</v>
      </c>
      <c r="C13" s="116" t="s">
        <v>25</v>
      </c>
      <c r="D13" s="117">
        <v>0.2708333333333333</v>
      </c>
      <c r="E13" s="118">
        <f t="shared" si="2"/>
        <v>0.02083333333</v>
      </c>
      <c r="F13" s="119" t="s">
        <v>131</v>
      </c>
      <c r="G13" s="119" t="s">
        <v>17</v>
      </c>
      <c r="H13" s="120">
        <v>0.0</v>
      </c>
      <c r="I13" s="120">
        <v>0.0</v>
      </c>
      <c r="J13" s="120">
        <v>0.0</v>
      </c>
      <c r="K13" s="129" t="s">
        <v>78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>
      <c r="A14" s="114" t="s">
        <v>51</v>
      </c>
      <c r="B14" s="115">
        <v>43915.0</v>
      </c>
      <c r="C14" s="116" t="s">
        <v>25</v>
      </c>
      <c r="D14" s="117">
        <v>0.3333333333333333</v>
      </c>
      <c r="E14" s="118">
        <f t="shared" si="2"/>
        <v>0.08333333333</v>
      </c>
      <c r="F14" s="119" t="s">
        <v>132</v>
      </c>
      <c r="G14" s="119" t="s">
        <v>17</v>
      </c>
      <c r="H14" s="120">
        <v>1.0</v>
      </c>
      <c r="I14" s="120">
        <v>1.0</v>
      </c>
      <c r="J14" s="120">
        <v>1.0</v>
      </c>
      <c r="K14" s="121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>
      <c r="A15" s="126" t="s">
        <v>60</v>
      </c>
      <c r="B15" s="127">
        <v>43916.0</v>
      </c>
      <c r="C15" s="119" t="s">
        <v>27</v>
      </c>
      <c r="D15" s="128">
        <v>0.2708333333333333</v>
      </c>
      <c r="E15" s="118">
        <f t="shared" si="2"/>
        <v>0.02083333333</v>
      </c>
      <c r="F15" s="119" t="s">
        <v>133</v>
      </c>
      <c r="G15" s="119" t="s">
        <v>17</v>
      </c>
      <c r="H15" s="120">
        <v>0.0</v>
      </c>
      <c r="I15" s="120">
        <v>0.0</v>
      </c>
      <c r="J15" s="120">
        <v>0.0</v>
      </c>
      <c r="K15" s="121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>
      <c r="A16" s="126" t="s">
        <v>51</v>
      </c>
      <c r="B16" s="127">
        <v>43916.0</v>
      </c>
      <c r="C16" s="119" t="s">
        <v>27</v>
      </c>
      <c r="D16" s="128">
        <v>0.3333333333333333</v>
      </c>
      <c r="E16" s="118">
        <f t="shared" si="2"/>
        <v>0.08333333333</v>
      </c>
      <c r="F16" s="119" t="s">
        <v>134</v>
      </c>
      <c r="G16" s="119" t="s">
        <v>17</v>
      </c>
      <c r="H16" s="120">
        <v>1.0</v>
      </c>
      <c r="I16" s="120">
        <v>0.0</v>
      </c>
      <c r="J16" s="120">
        <v>0.0</v>
      </c>
      <c r="K16" s="121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>
      <c r="A17" s="114" t="s">
        <v>58</v>
      </c>
      <c r="B17" s="115">
        <v>43917.0</v>
      </c>
      <c r="C17" s="116" t="s">
        <v>34</v>
      </c>
      <c r="D17" s="117">
        <v>0.2708333333333333</v>
      </c>
      <c r="E17" s="118">
        <f t="shared" si="2"/>
        <v>0.02083333333</v>
      </c>
      <c r="F17" s="119" t="s">
        <v>135</v>
      </c>
      <c r="G17" s="119" t="s">
        <v>17</v>
      </c>
      <c r="H17" s="120">
        <v>0.0</v>
      </c>
      <c r="I17" s="120">
        <v>0.0</v>
      </c>
      <c r="J17" s="120">
        <v>0.0</v>
      </c>
      <c r="K17" s="121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>
      <c r="A18" s="114" t="s">
        <v>58</v>
      </c>
      <c r="B18" s="115">
        <v>43917.0</v>
      </c>
      <c r="C18" s="116" t="s">
        <v>34</v>
      </c>
      <c r="D18" s="117">
        <v>0.3333333333333333</v>
      </c>
      <c r="E18" s="118">
        <f t="shared" si="2"/>
        <v>0.08333333333</v>
      </c>
      <c r="F18" s="119" t="s">
        <v>136</v>
      </c>
      <c r="G18" s="119" t="s">
        <v>17</v>
      </c>
      <c r="H18" s="120">
        <v>0.0</v>
      </c>
      <c r="I18" s="120">
        <v>0.0</v>
      </c>
      <c r="J18" s="120">
        <v>0.0</v>
      </c>
      <c r="K18" s="12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>
      <c r="A19" s="126" t="s">
        <v>58</v>
      </c>
      <c r="B19" s="127">
        <v>43918.0</v>
      </c>
      <c r="C19" s="119" t="s">
        <v>36</v>
      </c>
      <c r="D19" s="128">
        <v>0.2708333333333333</v>
      </c>
      <c r="E19" s="118">
        <f t="shared" si="2"/>
        <v>0.02083333333</v>
      </c>
      <c r="F19" s="119" t="s">
        <v>137</v>
      </c>
      <c r="G19" s="119" t="s">
        <v>17</v>
      </c>
      <c r="H19" s="120">
        <v>0.0</v>
      </c>
      <c r="I19" s="120">
        <v>0.0</v>
      </c>
      <c r="J19" s="120">
        <v>0.0</v>
      </c>
      <c r="K19" s="121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>
      <c r="A20" s="126" t="s">
        <v>51</v>
      </c>
      <c r="B20" s="127">
        <v>43918.0</v>
      </c>
      <c r="C20" s="119" t="s">
        <v>36</v>
      </c>
      <c r="D20" s="128">
        <v>0.3333333333333333</v>
      </c>
      <c r="E20" s="118">
        <f t="shared" si="2"/>
        <v>0.08333333333</v>
      </c>
      <c r="F20" s="119" t="s">
        <v>138</v>
      </c>
      <c r="G20" s="119" t="s">
        <v>17</v>
      </c>
      <c r="H20" s="120">
        <v>2.0</v>
      </c>
      <c r="I20" s="120">
        <v>0.0</v>
      </c>
      <c r="J20" s="120">
        <v>1.0</v>
      </c>
      <c r="K20" s="119" t="s">
        <v>101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>
      <c r="A21" s="114" t="s">
        <v>58</v>
      </c>
      <c r="B21" s="115">
        <v>43919.0</v>
      </c>
      <c r="C21" s="116" t="s">
        <v>39</v>
      </c>
      <c r="D21" s="117">
        <v>0.2708333333333333</v>
      </c>
      <c r="E21" s="118">
        <f t="shared" ref="E21:E27" si="3">D21-time(7,0,0)</f>
        <v>-0.02083333333</v>
      </c>
      <c r="F21" s="119" t="s">
        <v>139</v>
      </c>
      <c r="G21" s="119" t="s">
        <v>22</v>
      </c>
      <c r="H21" s="120">
        <v>0.0</v>
      </c>
      <c r="I21" s="120">
        <v>0.0</v>
      </c>
      <c r="J21" s="120">
        <v>0.0</v>
      </c>
      <c r="K21" s="121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>
      <c r="A22" s="114" t="s">
        <v>58</v>
      </c>
      <c r="B22" s="115">
        <v>43919.0</v>
      </c>
      <c r="C22" s="116" t="s">
        <v>39</v>
      </c>
      <c r="D22" s="117">
        <v>0.3333333333333333</v>
      </c>
      <c r="E22" s="118">
        <f t="shared" si="3"/>
        <v>0.04166666667</v>
      </c>
      <c r="F22" s="119" t="s">
        <v>140</v>
      </c>
      <c r="G22" s="119" t="s">
        <v>17</v>
      </c>
      <c r="H22" s="120">
        <v>0.0</v>
      </c>
      <c r="I22" s="120">
        <v>2.0</v>
      </c>
      <c r="J22" s="120">
        <v>0.0</v>
      </c>
      <c r="K22" s="121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>
      <c r="A23" s="126" t="s">
        <v>55</v>
      </c>
      <c r="B23" s="127">
        <v>43920.0</v>
      </c>
      <c r="C23" s="119" t="s">
        <v>10</v>
      </c>
      <c r="D23" s="128">
        <v>0.3125</v>
      </c>
      <c r="E23" s="118">
        <f t="shared" si="3"/>
        <v>0.02083333333</v>
      </c>
      <c r="F23" s="119" t="s">
        <v>141</v>
      </c>
      <c r="G23" s="119" t="s">
        <v>17</v>
      </c>
      <c r="H23" s="120">
        <v>1.0</v>
      </c>
      <c r="I23" s="120">
        <v>0.0</v>
      </c>
      <c r="J23" s="120">
        <v>0.0</v>
      </c>
      <c r="K23" s="119" t="s">
        <v>119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>
      <c r="A24" s="126" t="s">
        <v>51</v>
      </c>
      <c r="B24" s="127">
        <v>43920.0</v>
      </c>
      <c r="C24" s="119" t="s">
        <v>10</v>
      </c>
      <c r="D24" s="128">
        <v>0.3541666666666667</v>
      </c>
      <c r="E24" s="118">
        <f t="shared" si="3"/>
        <v>0.0625</v>
      </c>
      <c r="F24" s="119" t="s">
        <v>142</v>
      </c>
      <c r="G24" s="119" t="s">
        <v>120</v>
      </c>
      <c r="H24" s="120">
        <v>0.0</v>
      </c>
      <c r="I24" s="120">
        <v>0.0</v>
      </c>
      <c r="J24" s="120">
        <v>0.0</v>
      </c>
      <c r="K24" s="119" t="s">
        <v>121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>
      <c r="A25" s="114" t="s">
        <v>47</v>
      </c>
      <c r="B25" s="115">
        <v>43921.0</v>
      </c>
      <c r="C25" s="116" t="s">
        <v>20</v>
      </c>
      <c r="D25" s="117">
        <v>0.3125</v>
      </c>
      <c r="E25" s="118">
        <f t="shared" si="3"/>
        <v>0.02083333333</v>
      </c>
      <c r="F25" s="119" t="s">
        <v>144</v>
      </c>
      <c r="G25" s="119" t="s">
        <v>17</v>
      </c>
      <c r="H25" s="120">
        <v>0.0</v>
      </c>
      <c r="I25" s="120">
        <v>0.0</v>
      </c>
      <c r="J25" s="120">
        <v>0.0</v>
      </c>
      <c r="K25" s="119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>
      <c r="A26" s="114" t="s">
        <v>47</v>
      </c>
      <c r="B26" s="115">
        <v>43921.0</v>
      </c>
      <c r="C26" s="116" t="s">
        <v>20</v>
      </c>
      <c r="D26" s="117">
        <v>0.3333333333333333</v>
      </c>
      <c r="E26" s="118">
        <f t="shared" si="3"/>
        <v>0.04166666667</v>
      </c>
      <c r="F26" s="119" t="s">
        <v>144</v>
      </c>
      <c r="G26" s="119" t="s">
        <v>17</v>
      </c>
      <c r="H26" s="130">
        <v>4.0</v>
      </c>
      <c r="I26" s="120">
        <v>0.0</v>
      </c>
      <c r="J26" s="120">
        <v>1.0</v>
      </c>
      <c r="K26" s="121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>
      <c r="A27" s="114" t="s">
        <v>47</v>
      </c>
      <c r="B27" s="115">
        <v>43921.0</v>
      </c>
      <c r="C27" s="116" t="s">
        <v>20</v>
      </c>
      <c r="D27" s="117">
        <v>0.3541666666666667</v>
      </c>
      <c r="E27" s="118">
        <f t="shared" si="3"/>
        <v>0.0625</v>
      </c>
      <c r="F27" s="119" t="s">
        <v>145</v>
      </c>
      <c r="G27" s="119" t="s">
        <v>17</v>
      </c>
      <c r="H27" s="120">
        <v>1.0</v>
      </c>
      <c r="I27" s="120">
        <v>1.0</v>
      </c>
      <c r="J27" s="120">
        <v>0.0</v>
      </c>
      <c r="K27" s="121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</sheetData>
  <mergeCells count="10">
    <mergeCell ref="H5:J5"/>
    <mergeCell ref="K5:K6"/>
    <mergeCell ref="A5:A6"/>
    <mergeCell ref="B5:B6"/>
    <mergeCell ref="C5:C6"/>
    <mergeCell ref="D5:D6"/>
    <mergeCell ref="E5:E6"/>
    <mergeCell ref="F5:F6"/>
    <mergeCell ref="G5:G6"/>
    <mergeCell ref="A10:K10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1" max="11" width="76.71"/>
  </cols>
  <sheetData>
    <row r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58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>
      <c r="A2" s="2" t="s">
        <v>123</v>
      </c>
      <c r="B2" s="3"/>
      <c r="C2" s="3"/>
      <c r="D2" s="3"/>
      <c r="E2" s="3"/>
      <c r="F2" s="3"/>
      <c r="G2" s="3"/>
      <c r="H2" s="5" t="s">
        <v>2</v>
      </c>
      <c r="I2" s="5" t="s">
        <v>4</v>
      </c>
      <c r="J2" s="3"/>
      <c r="K2" s="3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>
      <c r="A3" s="2" t="s">
        <v>18</v>
      </c>
      <c r="B3" s="3"/>
      <c r="C3" s="3"/>
      <c r="D3" s="3"/>
      <c r="E3" s="3"/>
      <c r="F3" s="2"/>
      <c r="G3" s="3"/>
      <c r="H3" s="14" t="s">
        <v>13</v>
      </c>
      <c r="I3" s="14" t="s">
        <v>14</v>
      </c>
      <c r="J3" s="3"/>
      <c r="K3" s="3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>
      <c r="A4" s="3"/>
      <c r="B4" s="3"/>
      <c r="C4" s="3"/>
      <c r="D4" s="3" t="s">
        <v>24</v>
      </c>
      <c r="E4" s="3"/>
      <c r="F4" s="3"/>
      <c r="G4" s="3"/>
      <c r="H4" s="18" t="s">
        <v>21</v>
      </c>
      <c r="I4" s="18" t="s">
        <v>23</v>
      </c>
      <c r="J4" s="3"/>
      <c r="K4" s="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>
      <c r="A5" s="101" t="s">
        <v>26</v>
      </c>
      <c r="B5" s="101" t="s">
        <v>28</v>
      </c>
      <c r="C5" s="101" t="s">
        <v>29</v>
      </c>
      <c r="D5" s="101" t="s">
        <v>30</v>
      </c>
      <c r="E5" s="101" t="s">
        <v>31</v>
      </c>
      <c r="F5" s="101" t="s">
        <v>32</v>
      </c>
      <c r="G5" s="101" t="s">
        <v>35</v>
      </c>
      <c r="H5" s="102" t="s">
        <v>37</v>
      </c>
      <c r="I5" s="103"/>
      <c r="J5" s="104"/>
      <c r="K5" s="101" t="s">
        <v>40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>
      <c r="A6" s="105"/>
      <c r="B6" s="105"/>
      <c r="C6" s="105"/>
      <c r="D6" s="105"/>
      <c r="E6" s="105"/>
      <c r="F6" s="105"/>
      <c r="G6" s="105"/>
      <c r="H6" s="106" t="s">
        <v>44</v>
      </c>
      <c r="I6" s="106" t="s">
        <v>45</v>
      </c>
      <c r="J6" s="106" t="s">
        <v>46</v>
      </c>
      <c r="K6" s="10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>
      <c r="A7" s="15" t="s">
        <v>47</v>
      </c>
      <c r="B7" s="108">
        <v>43910.0</v>
      </c>
      <c r="C7" s="109" t="s">
        <v>34</v>
      </c>
      <c r="D7" s="110">
        <v>0.5625</v>
      </c>
      <c r="E7" s="111">
        <f t="shared" ref="E7:E9" si="1">D7-time(6,0,0)</f>
        <v>0.3125</v>
      </c>
      <c r="F7" s="109" t="s">
        <v>149</v>
      </c>
      <c r="G7" s="109" t="s">
        <v>17</v>
      </c>
      <c r="H7" s="131">
        <v>34.0</v>
      </c>
      <c r="I7" s="131">
        <v>22.0</v>
      </c>
      <c r="J7" s="131">
        <v>27.0</v>
      </c>
      <c r="K7" s="113" t="s">
        <v>54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>
      <c r="A8" s="126" t="s">
        <v>55</v>
      </c>
      <c r="B8" s="127">
        <v>43910.0</v>
      </c>
      <c r="C8" s="119" t="s">
        <v>34</v>
      </c>
      <c r="D8" s="128">
        <v>0.625</v>
      </c>
      <c r="E8" s="118">
        <f t="shared" si="1"/>
        <v>0.375</v>
      </c>
      <c r="F8" s="119" t="s">
        <v>150</v>
      </c>
      <c r="G8" s="119" t="s">
        <v>17</v>
      </c>
      <c r="H8" s="133">
        <v>30.0</v>
      </c>
      <c r="I8" s="133">
        <v>6.0</v>
      </c>
      <c r="J8" s="133">
        <v>11.0</v>
      </c>
      <c r="K8" s="121" t="s">
        <v>56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>
      <c r="A9" s="114" t="s">
        <v>47</v>
      </c>
      <c r="B9" s="115">
        <v>43911.0</v>
      </c>
      <c r="C9" s="116" t="s">
        <v>36</v>
      </c>
      <c r="D9" s="117">
        <v>0.625</v>
      </c>
      <c r="E9" s="118">
        <f t="shared" si="1"/>
        <v>0.375</v>
      </c>
      <c r="F9" s="119" t="s">
        <v>152</v>
      </c>
      <c r="G9" s="119" t="s">
        <v>17</v>
      </c>
      <c r="H9" s="133">
        <v>80.0</v>
      </c>
      <c r="I9" s="133">
        <v>38.0</v>
      </c>
      <c r="J9" s="133">
        <v>50.0</v>
      </c>
      <c r="K9" s="121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>
      <c r="A10" s="134" t="s">
        <v>63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6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>
      <c r="A11" s="126" t="s">
        <v>51</v>
      </c>
      <c r="B11" s="127">
        <v>43912.0</v>
      </c>
      <c r="C11" s="119" t="s">
        <v>39</v>
      </c>
      <c r="D11" s="128">
        <v>0.5625</v>
      </c>
      <c r="E11" s="118">
        <f t="shared" ref="E11:E30" si="2">D11-time(6,0,0)</f>
        <v>0.3125</v>
      </c>
      <c r="F11" s="119" t="s">
        <v>155</v>
      </c>
      <c r="G11" s="119" t="s">
        <v>17</v>
      </c>
      <c r="H11" s="133">
        <v>11.0</v>
      </c>
      <c r="I11" s="133">
        <v>2.0</v>
      </c>
      <c r="J11" s="133">
        <v>8.0</v>
      </c>
      <c r="K11" s="121" t="s">
        <v>65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>
      <c r="A12" s="114" t="s">
        <v>47</v>
      </c>
      <c r="B12" s="115">
        <v>43913.0</v>
      </c>
      <c r="C12" s="116" t="s">
        <v>10</v>
      </c>
      <c r="D12" s="117">
        <v>0.5416666666666666</v>
      </c>
      <c r="E12" s="118">
        <f t="shared" si="2"/>
        <v>0.2916666667</v>
      </c>
      <c r="F12" s="119" t="s">
        <v>156</v>
      </c>
      <c r="G12" s="119" t="s">
        <v>17</v>
      </c>
      <c r="H12" s="133">
        <v>2.0</v>
      </c>
      <c r="I12" s="133">
        <v>0.0</v>
      </c>
      <c r="J12" s="133">
        <v>0.0</v>
      </c>
      <c r="K12" s="121" t="s">
        <v>67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>
      <c r="A13" s="114" t="s">
        <v>47</v>
      </c>
      <c r="B13" s="115">
        <v>43913.0</v>
      </c>
      <c r="C13" s="116" t="s">
        <v>10</v>
      </c>
      <c r="D13" s="117">
        <v>0.5625</v>
      </c>
      <c r="E13" s="118">
        <f t="shared" si="2"/>
        <v>0.3125</v>
      </c>
      <c r="F13" s="119" t="s">
        <v>156</v>
      </c>
      <c r="G13" s="119" t="s">
        <v>17</v>
      </c>
      <c r="H13" s="133">
        <v>0.0</v>
      </c>
      <c r="I13" s="133">
        <v>0.0</v>
      </c>
      <c r="J13" s="133">
        <v>0.0</v>
      </c>
      <c r="K13" s="121" t="s">
        <v>68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>
      <c r="A14" s="114" t="s">
        <v>47</v>
      </c>
      <c r="B14" s="115">
        <v>43913.0</v>
      </c>
      <c r="C14" s="116" t="s">
        <v>10</v>
      </c>
      <c r="D14" s="117">
        <v>0.5833333333333334</v>
      </c>
      <c r="E14" s="118">
        <f t="shared" si="2"/>
        <v>0.3333333333</v>
      </c>
      <c r="F14" s="119" t="s">
        <v>157</v>
      </c>
      <c r="G14" s="119" t="s">
        <v>17</v>
      </c>
      <c r="H14" s="133">
        <v>0.0</v>
      </c>
      <c r="I14" s="133">
        <v>0.0</v>
      </c>
      <c r="J14" s="133">
        <v>0.0</v>
      </c>
      <c r="K14" s="121" t="s">
        <v>70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>
      <c r="A15" s="126" t="s">
        <v>55</v>
      </c>
      <c r="B15" s="127">
        <v>43914.0</v>
      </c>
      <c r="C15" s="119" t="s">
        <v>20</v>
      </c>
      <c r="D15" s="137">
        <v>0.5</v>
      </c>
      <c r="E15" s="118">
        <f t="shared" si="2"/>
        <v>0.25</v>
      </c>
      <c r="F15" s="119" t="s">
        <v>137</v>
      </c>
      <c r="G15" s="119" t="s">
        <v>17</v>
      </c>
      <c r="H15" s="133">
        <v>0.0</v>
      </c>
      <c r="I15" s="133">
        <v>2.0</v>
      </c>
      <c r="J15" s="133">
        <v>0.0</v>
      </c>
      <c r="K15" s="119" t="s">
        <v>76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>
      <c r="A16" s="126" t="s">
        <v>55</v>
      </c>
      <c r="B16" s="127">
        <v>43914.0</v>
      </c>
      <c r="C16" s="119" t="s">
        <v>20</v>
      </c>
      <c r="D16" s="128">
        <v>0.5208333333333334</v>
      </c>
      <c r="E16" s="118">
        <f t="shared" si="2"/>
        <v>0.2708333333</v>
      </c>
      <c r="F16" s="119" t="s">
        <v>137</v>
      </c>
      <c r="G16" s="119" t="s">
        <v>17</v>
      </c>
      <c r="H16" s="133">
        <v>0.0</v>
      </c>
      <c r="I16" s="133">
        <v>0.0</v>
      </c>
      <c r="J16" s="133">
        <v>0.0</v>
      </c>
      <c r="K16" s="121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>
      <c r="A17" s="126" t="s">
        <v>55</v>
      </c>
      <c r="B17" s="127">
        <v>43914.0</v>
      </c>
      <c r="C17" s="119" t="s">
        <v>20</v>
      </c>
      <c r="D17" s="128">
        <v>0.5416666666666666</v>
      </c>
      <c r="E17" s="118">
        <f t="shared" si="2"/>
        <v>0.2916666667</v>
      </c>
      <c r="F17" s="119" t="s">
        <v>158</v>
      </c>
      <c r="G17" s="119" t="s">
        <v>17</v>
      </c>
      <c r="H17" s="133">
        <v>0.0</v>
      </c>
      <c r="I17" s="133">
        <v>0.0</v>
      </c>
      <c r="J17" s="133">
        <v>2.0</v>
      </c>
      <c r="K17" s="121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>
      <c r="A18" s="126" t="s">
        <v>58</v>
      </c>
      <c r="B18" s="127">
        <v>43914.0</v>
      </c>
      <c r="C18" s="119" t="s">
        <v>20</v>
      </c>
      <c r="D18" s="128">
        <v>0.625</v>
      </c>
      <c r="E18" s="118">
        <f t="shared" si="2"/>
        <v>0.375</v>
      </c>
      <c r="F18" s="119" t="s">
        <v>158</v>
      </c>
      <c r="G18" s="119" t="s">
        <v>17</v>
      </c>
      <c r="H18" s="133">
        <v>0.0</v>
      </c>
      <c r="I18" s="133">
        <v>0.0</v>
      </c>
      <c r="J18" s="133">
        <v>0.0</v>
      </c>
      <c r="K18" s="12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>
      <c r="A19" s="114" t="s">
        <v>58</v>
      </c>
      <c r="B19" s="115">
        <v>43915.0</v>
      </c>
      <c r="C19" s="116" t="s">
        <v>25</v>
      </c>
      <c r="D19" s="117">
        <v>0.5208333333333334</v>
      </c>
      <c r="E19" s="118">
        <f t="shared" si="2"/>
        <v>0.2708333333</v>
      </c>
      <c r="F19" s="119" t="s">
        <v>155</v>
      </c>
      <c r="G19" s="119" t="s">
        <v>17</v>
      </c>
      <c r="H19" s="133">
        <v>1.0</v>
      </c>
      <c r="I19" s="133">
        <v>2.0</v>
      </c>
      <c r="J19" s="133">
        <v>2.0</v>
      </c>
      <c r="K19" s="121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>
      <c r="A20" s="114" t="s">
        <v>58</v>
      </c>
      <c r="B20" s="115">
        <v>43915.0</v>
      </c>
      <c r="C20" s="116" t="s">
        <v>25</v>
      </c>
      <c r="D20" s="117">
        <v>0.5416666666666666</v>
      </c>
      <c r="E20" s="118">
        <f t="shared" si="2"/>
        <v>0.2916666667</v>
      </c>
      <c r="F20" s="119" t="s">
        <v>159</v>
      </c>
      <c r="G20" s="119" t="s">
        <v>17</v>
      </c>
      <c r="H20" s="133">
        <v>0.0</v>
      </c>
      <c r="I20" s="133">
        <v>2.0</v>
      </c>
      <c r="J20" s="133">
        <v>2.0</v>
      </c>
      <c r="K20" s="121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>
      <c r="A21" s="114" t="s">
        <v>51</v>
      </c>
      <c r="B21" s="115">
        <v>43915.0</v>
      </c>
      <c r="C21" s="116" t="s">
        <v>25</v>
      </c>
      <c r="D21" s="117">
        <v>0.625</v>
      </c>
      <c r="E21" s="118">
        <f t="shared" si="2"/>
        <v>0.375</v>
      </c>
      <c r="F21" s="119" t="s">
        <v>161</v>
      </c>
      <c r="G21" s="119" t="s">
        <v>17</v>
      </c>
      <c r="H21" s="133">
        <v>2.0</v>
      </c>
      <c r="I21" s="133">
        <v>2.0</v>
      </c>
      <c r="J21" s="133">
        <v>3.0</v>
      </c>
      <c r="K21" s="121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>
      <c r="A22" s="126" t="s">
        <v>60</v>
      </c>
      <c r="B22" s="127">
        <v>43916.0</v>
      </c>
      <c r="C22" s="119" t="s">
        <v>27</v>
      </c>
      <c r="D22" s="138">
        <v>0.5</v>
      </c>
      <c r="E22" s="118">
        <f t="shared" si="2"/>
        <v>0.25</v>
      </c>
      <c r="F22" s="119" t="s">
        <v>162</v>
      </c>
      <c r="G22" s="119" t="s">
        <v>17</v>
      </c>
      <c r="H22" s="133">
        <v>9.0</v>
      </c>
      <c r="I22" s="133">
        <v>0.0</v>
      </c>
      <c r="J22" s="133">
        <v>4.0</v>
      </c>
      <c r="K22" s="129" t="s">
        <v>80</v>
      </c>
      <c r="L22" s="139"/>
      <c r="M22" s="139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>
      <c r="A23" s="126" t="s">
        <v>55</v>
      </c>
      <c r="B23" s="127">
        <v>43916.0</v>
      </c>
      <c r="C23" s="119" t="s">
        <v>27</v>
      </c>
      <c r="D23" s="128">
        <v>0.5833333333333334</v>
      </c>
      <c r="E23" s="118">
        <f t="shared" si="2"/>
        <v>0.3333333333</v>
      </c>
      <c r="F23" s="119" t="s">
        <v>164</v>
      </c>
      <c r="G23" s="119" t="s">
        <v>17</v>
      </c>
      <c r="H23" s="133">
        <v>0.0</v>
      </c>
      <c r="I23" s="133">
        <v>0.0</v>
      </c>
      <c r="J23" s="133">
        <v>2.0</v>
      </c>
      <c r="K23" s="119" t="s">
        <v>82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>
      <c r="A24" s="126" t="s">
        <v>55</v>
      </c>
      <c r="B24" s="127">
        <v>43916.0</v>
      </c>
      <c r="C24" s="119" t="s">
        <v>27</v>
      </c>
      <c r="D24" s="128">
        <v>0.625</v>
      </c>
      <c r="E24" s="118">
        <f t="shared" si="2"/>
        <v>0.375</v>
      </c>
      <c r="F24" s="119" t="s">
        <v>164</v>
      </c>
      <c r="G24" s="119" t="s">
        <v>17</v>
      </c>
      <c r="H24" s="133">
        <v>0.0</v>
      </c>
      <c r="I24" s="133">
        <v>0.0</v>
      </c>
      <c r="J24" s="133">
        <v>1.0</v>
      </c>
      <c r="K24" s="121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>
      <c r="A25" s="114" t="s">
        <v>51</v>
      </c>
      <c r="B25" s="115">
        <v>43917.0</v>
      </c>
      <c r="C25" s="116" t="s">
        <v>34</v>
      </c>
      <c r="D25" s="124">
        <v>0.5</v>
      </c>
      <c r="E25" s="118">
        <f t="shared" si="2"/>
        <v>0.25</v>
      </c>
      <c r="F25" s="119" t="s">
        <v>165</v>
      </c>
      <c r="G25" s="119" t="s">
        <v>17</v>
      </c>
      <c r="H25" s="133">
        <v>14.0</v>
      </c>
      <c r="I25" s="133">
        <v>3.0</v>
      </c>
      <c r="J25" s="133">
        <v>0.0</v>
      </c>
      <c r="K25" s="121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>
      <c r="A26" s="114" t="s">
        <v>47</v>
      </c>
      <c r="B26" s="115">
        <v>43917.0</v>
      </c>
      <c r="C26" s="116" t="s">
        <v>34</v>
      </c>
      <c r="D26" s="117">
        <v>0.5625</v>
      </c>
      <c r="E26" s="118">
        <f t="shared" si="2"/>
        <v>0.3125</v>
      </c>
      <c r="F26" s="119" t="s">
        <v>166</v>
      </c>
      <c r="G26" s="119" t="s">
        <v>17</v>
      </c>
      <c r="H26" s="133">
        <v>5.0</v>
      </c>
      <c r="I26" s="133">
        <v>3.0</v>
      </c>
      <c r="J26" s="133">
        <v>3.0</v>
      </c>
      <c r="K26" s="119" t="s">
        <v>96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>
      <c r="A27" s="114" t="s">
        <v>47</v>
      </c>
      <c r="B27" s="115">
        <v>43917.0</v>
      </c>
      <c r="C27" s="116" t="s">
        <v>34</v>
      </c>
      <c r="D27" s="117">
        <v>0.625</v>
      </c>
      <c r="E27" s="118">
        <f t="shared" si="2"/>
        <v>0.375</v>
      </c>
      <c r="F27" s="119" t="s">
        <v>167</v>
      </c>
      <c r="G27" s="119" t="s">
        <v>17</v>
      </c>
      <c r="H27" s="133">
        <v>9.0</v>
      </c>
      <c r="I27" s="133">
        <v>0.0</v>
      </c>
      <c r="J27" s="133">
        <v>1.0</v>
      </c>
      <c r="K27" s="121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>
      <c r="A28" s="126" t="s">
        <v>58</v>
      </c>
      <c r="B28" s="127">
        <v>43918.0</v>
      </c>
      <c r="C28" s="119" t="s">
        <v>36</v>
      </c>
      <c r="D28" s="138">
        <v>0.5</v>
      </c>
      <c r="E28" s="118">
        <f t="shared" si="2"/>
        <v>0.25</v>
      </c>
      <c r="F28" s="119" t="s">
        <v>168</v>
      </c>
      <c r="G28" s="119" t="s">
        <v>17</v>
      </c>
      <c r="H28" s="133">
        <v>12.0</v>
      </c>
      <c r="I28" s="133">
        <v>4.0</v>
      </c>
      <c r="J28" s="133">
        <v>2.0</v>
      </c>
      <c r="K28" s="121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>
      <c r="A29" s="126" t="s">
        <v>58</v>
      </c>
      <c r="B29" s="127">
        <v>43918.0</v>
      </c>
      <c r="C29" s="119" t="s">
        <v>36</v>
      </c>
      <c r="D29" s="128">
        <v>0.5833333333333334</v>
      </c>
      <c r="E29" s="118">
        <f t="shared" si="2"/>
        <v>0.3333333333</v>
      </c>
      <c r="F29" s="119" t="s">
        <v>166</v>
      </c>
      <c r="G29" s="119" t="s">
        <v>17</v>
      </c>
      <c r="H29" s="133">
        <v>9.0</v>
      </c>
      <c r="I29" s="133">
        <v>5.0</v>
      </c>
      <c r="J29" s="133">
        <v>4.0</v>
      </c>
      <c r="K29" s="121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>
      <c r="A30" s="126" t="s">
        <v>51</v>
      </c>
      <c r="B30" s="127">
        <v>43918.0</v>
      </c>
      <c r="C30" s="119" t="s">
        <v>36</v>
      </c>
      <c r="D30" s="128">
        <v>0.625</v>
      </c>
      <c r="E30" s="118">
        <f t="shared" si="2"/>
        <v>0.375</v>
      </c>
      <c r="F30" s="119" t="s">
        <v>169</v>
      </c>
      <c r="G30" s="119" t="s">
        <v>17</v>
      </c>
      <c r="H30" s="133">
        <v>21.0</v>
      </c>
      <c r="I30" s="133">
        <v>10.0</v>
      </c>
      <c r="J30" s="133">
        <v>9.0</v>
      </c>
      <c r="K30" s="121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>
      <c r="A31" s="114" t="s">
        <v>47</v>
      </c>
      <c r="B31" s="115">
        <v>43919.0</v>
      </c>
      <c r="C31" s="116" t="s">
        <v>39</v>
      </c>
      <c r="D31" s="140">
        <v>0.5208333333333334</v>
      </c>
      <c r="E31" s="118">
        <f t="shared" ref="E31:E39" si="3">D31-time(7,0,0)</f>
        <v>0.2291666667</v>
      </c>
      <c r="F31" s="119" t="s">
        <v>167</v>
      </c>
      <c r="G31" s="119" t="s">
        <v>17</v>
      </c>
      <c r="H31" s="133">
        <v>27.0</v>
      </c>
      <c r="I31" s="133">
        <v>12.0</v>
      </c>
      <c r="J31" s="133">
        <v>10.0</v>
      </c>
      <c r="K31" s="119" t="s">
        <v>115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>
      <c r="A32" s="114" t="s">
        <v>47</v>
      </c>
      <c r="B32" s="115">
        <v>43919.0</v>
      </c>
      <c r="C32" s="116" t="s">
        <v>39</v>
      </c>
      <c r="D32" s="117">
        <v>0.5416666666666666</v>
      </c>
      <c r="E32" s="118">
        <f t="shared" si="3"/>
        <v>0.25</v>
      </c>
      <c r="F32" s="119" t="s">
        <v>167</v>
      </c>
      <c r="G32" s="119" t="s">
        <v>116</v>
      </c>
      <c r="H32" s="133">
        <v>40.0</v>
      </c>
      <c r="I32" s="133">
        <v>19.0</v>
      </c>
      <c r="J32" s="133">
        <v>9.0</v>
      </c>
      <c r="K32" s="121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>
      <c r="A33" s="114" t="s">
        <v>51</v>
      </c>
      <c r="B33" s="115">
        <v>43919.0</v>
      </c>
      <c r="C33" s="116" t="s">
        <v>39</v>
      </c>
      <c r="D33" s="117">
        <v>0.5833333333333334</v>
      </c>
      <c r="E33" s="118">
        <f t="shared" si="3"/>
        <v>0.2916666667</v>
      </c>
      <c r="F33" s="119" t="s">
        <v>170</v>
      </c>
      <c r="G33" s="119" t="s">
        <v>17</v>
      </c>
      <c r="H33" s="133">
        <v>51.0</v>
      </c>
      <c r="I33" s="133">
        <v>20.0</v>
      </c>
      <c r="J33" s="133">
        <v>15.0</v>
      </c>
      <c r="K33" s="121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>
      <c r="A34" s="114" t="s">
        <v>55</v>
      </c>
      <c r="B34" s="115">
        <v>43919.0</v>
      </c>
      <c r="C34" s="116" t="s">
        <v>39</v>
      </c>
      <c r="D34" s="117">
        <v>0.625</v>
      </c>
      <c r="E34" s="118">
        <f t="shared" si="3"/>
        <v>0.3333333333</v>
      </c>
      <c r="F34" s="119" t="s">
        <v>171</v>
      </c>
      <c r="G34" s="119" t="s">
        <v>17</v>
      </c>
      <c r="H34" s="133">
        <v>24.0</v>
      </c>
      <c r="I34" s="133">
        <v>9.0</v>
      </c>
      <c r="J34" s="133">
        <v>9.0</v>
      </c>
      <c r="K34" s="121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>
      <c r="A35" s="126" t="s">
        <v>58</v>
      </c>
      <c r="B35" s="127">
        <v>43920.0</v>
      </c>
      <c r="C35" s="119" t="s">
        <v>10</v>
      </c>
      <c r="D35" s="128">
        <v>0.5416666666666666</v>
      </c>
      <c r="E35" s="118">
        <f t="shared" si="3"/>
        <v>0.25</v>
      </c>
      <c r="F35" s="141" t="s">
        <v>172</v>
      </c>
      <c r="G35" s="119" t="s">
        <v>17</v>
      </c>
      <c r="H35" s="133">
        <v>6.0</v>
      </c>
      <c r="I35" s="133">
        <v>2.0</v>
      </c>
      <c r="J35" s="133">
        <v>2.0</v>
      </c>
      <c r="K35" s="121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>
      <c r="A36" s="126" t="s">
        <v>58</v>
      </c>
      <c r="B36" s="127">
        <v>43920.0</v>
      </c>
      <c r="C36" s="119" t="s">
        <v>10</v>
      </c>
      <c r="D36" s="128">
        <v>0.5833333333333334</v>
      </c>
      <c r="E36" s="118">
        <f t="shared" si="3"/>
        <v>0.2916666667</v>
      </c>
      <c r="F36" s="142" t="s">
        <v>172</v>
      </c>
      <c r="G36" s="119" t="s">
        <v>17</v>
      </c>
      <c r="H36" s="133">
        <v>7.0</v>
      </c>
      <c r="I36" s="133">
        <v>4.0</v>
      </c>
      <c r="J36" s="133">
        <v>2.0</v>
      </c>
      <c r="K36" s="119" t="s">
        <v>122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>
      <c r="A37" s="126" t="s">
        <v>51</v>
      </c>
      <c r="B37" s="127">
        <v>43920.0</v>
      </c>
      <c r="C37" s="119" t="s">
        <v>10</v>
      </c>
      <c r="D37" s="128">
        <v>0.625</v>
      </c>
      <c r="E37" s="118">
        <f t="shared" si="3"/>
        <v>0.3333333333</v>
      </c>
      <c r="F37" s="119" t="s">
        <v>170</v>
      </c>
      <c r="G37" s="119" t="s">
        <v>17</v>
      </c>
      <c r="H37" s="133">
        <v>14.0</v>
      </c>
      <c r="I37" s="133">
        <v>3.0</v>
      </c>
      <c r="J37" s="133">
        <v>0.0</v>
      </c>
      <c r="K37" s="121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>
      <c r="A38" s="114" t="s">
        <v>60</v>
      </c>
      <c r="B38" s="115">
        <v>43921.0</v>
      </c>
      <c r="C38" s="116" t="s">
        <v>20</v>
      </c>
      <c r="D38" s="117">
        <v>0.5833333333333334</v>
      </c>
      <c r="E38" s="118">
        <f t="shared" si="3"/>
        <v>0.2916666667</v>
      </c>
      <c r="F38" s="119" t="s">
        <v>173</v>
      </c>
      <c r="G38" s="119" t="s">
        <v>17</v>
      </c>
      <c r="H38" s="133">
        <v>1.0</v>
      </c>
      <c r="I38" s="133">
        <v>2.0</v>
      </c>
      <c r="J38" s="133">
        <v>0.0</v>
      </c>
      <c r="K38" s="119" t="s">
        <v>127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>
      <c r="A39" s="114" t="s">
        <v>55</v>
      </c>
      <c r="B39" s="115">
        <v>43921.0</v>
      </c>
      <c r="C39" s="116" t="s">
        <v>20</v>
      </c>
      <c r="D39" s="117">
        <v>0.625</v>
      </c>
      <c r="E39" s="118">
        <f t="shared" si="3"/>
        <v>0.3333333333</v>
      </c>
      <c r="F39" s="119" t="s">
        <v>158</v>
      </c>
      <c r="G39" s="119" t="s">
        <v>17</v>
      </c>
      <c r="H39" s="133">
        <v>0.0</v>
      </c>
      <c r="I39" s="133">
        <v>0.0</v>
      </c>
      <c r="J39" s="133">
        <v>0.0</v>
      </c>
      <c r="K39" s="121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</sheetData>
  <mergeCells count="10">
    <mergeCell ref="H5:J5"/>
    <mergeCell ref="K5:K6"/>
    <mergeCell ref="A5:A6"/>
    <mergeCell ref="B5:B6"/>
    <mergeCell ref="C5:C6"/>
    <mergeCell ref="D5:D6"/>
    <mergeCell ref="E5:E6"/>
    <mergeCell ref="F5:F6"/>
    <mergeCell ref="G5:G6"/>
    <mergeCell ref="A10:K10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12.0"/>
    <col customWidth="1" min="8" max="8" width="11.29"/>
    <col customWidth="1" min="11" max="11" width="74.43"/>
  </cols>
  <sheetData>
    <row r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58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>
      <c r="A2" s="2" t="s">
        <v>123</v>
      </c>
      <c r="B2" s="3"/>
      <c r="C2" s="3"/>
      <c r="D2" s="3"/>
      <c r="E2" s="3"/>
      <c r="F2" s="3"/>
      <c r="G2" s="3"/>
      <c r="H2" s="5" t="s">
        <v>2</v>
      </c>
      <c r="I2" s="5" t="s">
        <v>4</v>
      </c>
      <c r="J2" s="3"/>
      <c r="K2" s="3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>
      <c r="A3" s="2" t="s">
        <v>18</v>
      </c>
      <c r="B3" s="3"/>
      <c r="C3" s="3"/>
      <c r="D3" s="3"/>
      <c r="E3" s="3"/>
      <c r="F3" s="2"/>
      <c r="G3" s="3"/>
      <c r="H3" s="14" t="s">
        <v>13</v>
      </c>
      <c r="I3" s="14" t="s">
        <v>14</v>
      </c>
      <c r="J3" s="3"/>
      <c r="K3" s="3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>
      <c r="A4" s="3"/>
      <c r="B4" s="3"/>
      <c r="C4" s="3"/>
      <c r="D4" s="3" t="s">
        <v>24</v>
      </c>
      <c r="E4" s="3"/>
      <c r="F4" s="3"/>
      <c r="G4" s="3"/>
      <c r="H4" s="18" t="s">
        <v>21</v>
      </c>
      <c r="I4" s="18" t="s">
        <v>23</v>
      </c>
      <c r="J4" s="3"/>
      <c r="K4" s="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>
      <c r="A5" s="101" t="s">
        <v>26</v>
      </c>
      <c r="B5" s="101" t="s">
        <v>28</v>
      </c>
      <c r="C5" s="101" t="s">
        <v>29</v>
      </c>
      <c r="D5" s="101" t="s">
        <v>30</v>
      </c>
      <c r="E5" s="101" t="s">
        <v>31</v>
      </c>
      <c r="F5" s="101" t="s">
        <v>32</v>
      </c>
      <c r="G5" s="101" t="s">
        <v>35</v>
      </c>
      <c r="H5" s="102" t="s">
        <v>37</v>
      </c>
      <c r="I5" s="103"/>
      <c r="J5" s="104"/>
      <c r="K5" s="101" t="s">
        <v>40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>
      <c r="A6" s="105"/>
      <c r="B6" s="105"/>
      <c r="C6" s="105"/>
      <c r="D6" s="105"/>
      <c r="E6" s="105"/>
      <c r="F6" s="105"/>
      <c r="G6" s="105"/>
      <c r="H6" s="106" t="s">
        <v>44</v>
      </c>
      <c r="I6" s="106" t="s">
        <v>45</v>
      </c>
      <c r="J6" s="106" t="s">
        <v>46</v>
      </c>
      <c r="K6" s="10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>
      <c r="A7" s="15" t="s">
        <v>47</v>
      </c>
      <c r="B7" s="143">
        <v>43909.0</v>
      </c>
      <c r="C7" s="109" t="s">
        <v>27</v>
      </c>
      <c r="D7" s="110">
        <v>0.7916666666666666</v>
      </c>
      <c r="E7" s="111">
        <f t="shared" ref="E7:E13" si="1">D7-time(6,0,0)</f>
        <v>0.5416666667</v>
      </c>
      <c r="F7" s="109" t="s">
        <v>175</v>
      </c>
      <c r="G7" s="109" t="s">
        <v>22</v>
      </c>
      <c r="H7" s="144">
        <v>17.0</v>
      </c>
      <c r="I7" s="144">
        <v>2.0</v>
      </c>
      <c r="J7" s="144">
        <v>9.0</v>
      </c>
      <c r="K7" s="113" t="s">
        <v>50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>
      <c r="A8" s="114" t="s">
        <v>51</v>
      </c>
      <c r="B8" s="115">
        <v>43910.0</v>
      </c>
      <c r="C8" s="116" t="s">
        <v>34</v>
      </c>
      <c r="D8" s="117">
        <v>0.6666666666666666</v>
      </c>
      <c r="E8" s="118">
        <f t="shared" si="1"/>
        <v>0.4166666667</v>
      </c>
      <c r="F8" s="119" t="s">
        <v>176</v>
      </c>
      <c r="G8" s="119" t="s">
        <v>17</v>
      </c>
      <c r="H8" s="145">
        <v>35.0</v>
      </c>
      <c r="I8" s="145">
        <v>17.0</v>
      </c>
      <c r="J8" s="145">
        <v>14.0</v>
      </c>
      <c r="K8" s="121" t="s">
        <v>57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>
      <c r="A9" s="114" t="s">
        <v>58</v>
      </c>
      <c r="B9" s="115">
        <v>43910.0</v>
      </c>
      <c r="C9" s="116" t="s">
        <v>34</v>
      </c>
      <c r="D9" s="117">
        <v>0.7083333333333334</v>
      </c>
      <c r="E9" s="118">
        <f t="shared" si="1"/>
        <v>0.4583333333</v>
      </c>
      <c r="F9" s="119" t="s">
        <v>177</v>
      </c>
      <c r="G9" s="119" t="s">
        <v>17</v>
      </c>
      <c r="H9" s="145">
        <v>36.0</v>
      </c>
      <c r="I9" s="145">
        <v>22.0</v>
      </c>
      <c r="J9" s="145">
        <v>18.0</v>
      </c>
      <c r="K9" s="121" t="s">
        <v>59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>
      <c r="A10" s="114" t="s">
        <v>55</v>
      </c>
      <c r="B10" s="115">
        <v>43910.0</v>
      </c>
      <c r="C10" s="116" t="s">
        <v>34</v>
      </c>
      <c r="D10" s="117">
        <v>0.7291666666666666</v>
      </c>
      <c r="E10" s="118">
        <f t="shared" si="1"/>
        <v>0.4791666667</v>
      </c>
      <c r="F10" s="119" t="s">
        <v>53</v>
      </c>
      <c r="G10" s="119" t="s">
        <v>17</v>
      </c>
      <c r="H10" s="145">
        <v>39.0</v>
      </c>
      <c r="I10" s="145">
        <v>13.0</v>
      </c>
      <c r="J10" s="145">
        <v>26.0</v>
      </c>
      <c r="K10" s="121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>
      <c r="A11" s="114" t="s">
        <v>60</v>
      </c>
      <c r="B11" s="115">
        <v>43910.0</v>
      </c>
      <c r="C11" s="116" t="s">
        <v>34</v>
      </c>
      <c r="D11" s="117">
        <v>0.7916666666666666</v>
      </c>
      <c r="E11" s="118">
        <f t="shared" si="1"/>
        <v>0.5416666667</v>
      </c>
      <c r="F11" s="119" t="s">
        <v>178</v>
      </c>
      <c r="G11" s="119" t="s">
        <v>22</v>
      </c>
      <c r="H11" s="145">
        <v>12.0</v>
      </c>
      <c r="I11" s="145">
        <v>3.0</v>
      </c>
      <c r="J11" s="145">
        <v>8.0</v>
      </c>
      <c r="K11" s="147" t="s">
        <v>61</v>
      </c>
      <c r="L11" s="139"/>
      <c r="M11" s="139"/>
      <c r="N11" s="139"/>
      <c r="O11" s="139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>
      <c r="A12" s="126" t="s">
        <v>58</v>
      </c>
      <c r="B12" s="127">
        <v>43911.0</v>
      </c>
      <c r="C12" s="119" t="s">
        <v>36</v>
      </c>
      <c r="D12" s="128">
        <v>0.7083333333333334</v>
      </c>
      <c r="E12" s="118">
        <f t="shared" si="1"/>
        <v>0.4583333333</v>
      </c>
      <c r="F12" s="119" t="s">
        <v>179</v>
      </c>
      <c r="G12" s="119" t="s">
        <v>17</v>
      </c>
      <c r="H12" s="145">
        <v>45.0</v>
      </c>
      <c r="I12" s="145">
        <v>25.0</v>
      </c>
      <c r="J12" s="145">
        <v>27.0</v>
      </c>
      <c r="K12" s="121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>
      <c r="A13" s="126" t="s">
        <v>55</v>
      </c>
      <c r="B13" s="127">
        <v>43911.0</v>
      </c>
      <c r="C13" s="119" t="s">
        <v>36</v>
      </c>
      <c r="D13" s="128">
        <v>0.7291666666666666</v>
      </c>
      <c r="E13" s="118">
        <f t="shared" si="1"/>
        <v>0.4791666667</v>
      </c>
      <c r="F13" s="119" t="s">
        <v>49</v>
      </c>
      <c r="G13" s="119" t="s">
        <v>17</v>
      </c>
      <c r="H13" s="148">
        <v>19.0</v>
      </c>
      <c r="I13" s="145">
        <v>27.0</v>
      </c>
      <c r="J13" s="145">
        <v>40.0</v>
      </c>
      <c r="K13" s="121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>
      <c r="A14" s="125" t="s">
        <v>63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>
      <c r="A15" s="114" t="s">
        <v>58</v>
      </c>
      <c r="B15" s="115">
        <v>43913.0</v>
      </c>
      <c r="C15" s="116" t="s">
        <v>10</v>
      </c>
      <c r="D15" s="117">
        <v>0.7083333333333334</v>
      </c>
      <c r="E15" s="118">
        <f t="shared" ref="E15:E22" si="2">D15-time(6,0,0)</f>
        <v>0.4583333333</v>
      </c>
      <c r="F15" s="119" t="s">
        <v>180</v>
      </c>
      <c r="G15" s="119" t="s">
        <v>17</v>
      </c>
      <c r="H15" s="145">
        <v>1.0</v>
      </c>
      <c r="I15" s="145">
        <v>0.0</v>
      </c>
      <c r="J15" s="145">
        <v>1.0</v>
      </c>
      <c r="K15" s="121" t="s">
        <v>71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>
      <c r="A16" s="114" t="s">
        <v>51</v>
      </c>
      <c r="B16" s="115">
        <v>43913.0</v>
      </c>
      <c r="C16" s="116" t="s">
        <v>10</v>
      </c>
      <c r="D16" s="117">
        <v>0.7291666666666666</v>
      </c>
      <c r="E16" s="118">
        <f t="shared" si="2"/>
        <v>0.4791666667</v>
      </c>
      <c r="F16" s="119" t="s">
        <v>180</v>
      </c>
      <c r="G16" s="119" t="s">
        <v>17</v>
      </c>
      <c r="H16" s="145">
        <v>1.0</v>
      </c>
      <c r="I16" s="145">
        <v>0.0</v>
      </c>
      <c r="J16" s="145">
        <v>0.0</v>
      </c>
      <c r="K16" s="121" t="s">
        <v>72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>
      <c r="A17" s="126" t="s">
        <v>51</v>
      </c>
      <c r="B17" s="127">
        <v>43914.0</v>
      </c>
      <c r="C17" s="119" t="s">
        <v>20</v>
      </c>
      <c r="D17" s="128">
        <v>0.7083333333333334</v>
      </c>
      <c r="E17" s="118">
        <f t="shared" si="2"/>
        <v>0.4583333333</v>
      </c>
      <c r="F17" s="119" t="s">
        <v>181</v>
      </c>
      <c r="G17" s="119" t="s">
        <v>17</v>
      </c>
      <c r="H17" s="145">
        <v>5.0</v>
      </c>
      <c r="I17" s="145">
        <v>1.0</v>
      </c>
      <c r="J17" s="145">
        <v>3.0</v>
      </c>
      <c r="K17" s="121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>
      <c r="A18" s="114" t="s">
        <v>47</v>
      </c>
      <c r="B18" s="115">
        <v>43915.0</v>
      </c>
      <c r="C18" s="116" t="s">
        <v>25</v>
      </c>
      <c r="D18" s="117">
        <v>0.7083333333333334</v>
      </c>
      <c r="E18" s="118">
        <f t="shared" si="2"/>
        <v>0.4583333333</v>
      </c>
      <c r="F18" s="119" t="s">
        <v>182</v>
      </c>
      <c r="G18" s="119" t="s">
        <v>17</v>
      </c>
      <c r="H18" s="145">
        <v>6.0</v>
      </c>
      <c r="I18" s="145">
        <v>3.0</v>
      </c>
      <c r="J18" s="145">
        <v>0.0</v>
      </c>
      <c r="K18" s="119" t="s">
        <v>79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>
      <c r="A19" s="114" t="s">
        <v>55</v>
      </c>
      <c r="B19" s="115">
        <v>43915.0</v>
      </c>
      <c r="C19" s="116" t="s">
        <v>25</v>
      </c>
      <c r="D19" s="117">
        <v>0.75</v>
      </c>
      <c r="E19" s="118">
        <f t="shared" si="2"/>
        <v>0.5</v>
      </c>
      <c r="F19" s="119" t="s">
        <v>184</v>
      </c>
      <c r="G19" s="119" t="s">
        <v>17</v>
      </c>
      <c r="H19" s="145">
        <v>3.0</v>
      </c>
      <c r="I19" s="145">
        <v>0.0</v>
      </c>
      <c r="J19" s="145">
        <v>0.0</v>
      </c>
      <c r="K19" s="121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>
      <c r="A20" s="126" t="s">
        <v>55</v>
      </c>
      <c r="B20" s="127">
        <v>43916.0</v>
      </c>
      <c r="C20" s="119" t="s">
        <v>27</v>
      </c>
      <c r="D20" s="128">
        <v>0.7083333333333334</v>
      </c>
      <c r="E20" s="118">
        <f t="shared" si="2"/>
        <v>0.4583333333</v>
      </c>
      <c r="F20" s="119" t="s">
        <v>186</v>
      </c>
      <c r="G20" s="119" t="s">
        <v>17</v>
      </c>
      <c r="H20" s="145">
        <v>3.0</v>
      </c>
      <c r="I20" s="145">
        <v>6.0</v>
      </c>
      <c r="J20" s="145">
        <v>3.0</v>
      </c>
      <c r="K20" s="121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>
      <c r="A21" s="114" t="s">
        <v>51</v>
      </c>
      <c r="B21" s="115">
        <v>43917.0</v>
      </c>
      <c r="C21" s="116" t="s">
        <v>34</v>
      </c>
      <c r="D21" s="117">
        <v>0.7083333333333334</v>
      </c>
      <c r="E21" s="118">
        <f t="shared" si="2"/>
        <v>0.4583333333</v>
      </c>
      <c r="F21" s="119" t="s">
        <v>187</v>
      </c>
      <c r="G21" s="119" t="s">
        <v>17</v>
      </c>
      <c r="H21" s="145">
        <v>20.0</v>
      </c>
      <c r="I21" s="145">
        <v>9.0</v>
      </c>
      <c r="J21" s="145">
        <v>0.0</v>
      </c>
      <c r="K21" s="121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>
      <c r="A22" s="126" t="s">
        <v>47</v>
      </c>
      <c r="B22" s="127">
        <v>43918.0</v>
      </c>
      <c r="C22" s="119" t="s">
        <v>36</v>
      </c>
      <c r="D22" s="128">
        <v>0.7083333333333334</v>
      </c>
      <c r="E22" s="118">
        <f t="shared" si="2"/>
        <v>0.4583333333</v>
      </c>
      <c r="F22" s="119" t="s">
        <v>189</v>
      </c>
      <c r="G22" s="119" t="s">
        <v>17</v>
      </c>
      <c r="H22" s="145">
        <v>23.0</v>
      </c>
      <c r="I22" s="145">
        <v>10.0</v>
      </c>
      <c r="J22" s="145">
        <v>2.0</v>
      </c>
      <c r="K22" s="119" t="s">
        <v>112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>
      <c r="A23" s="114" t="s">
        <v>47</v>
      </c>
      <c r="B23" s="115">
        <v>43919.0</v>
      </c>
      <c r="C23" s="116" t="s">
        <v>39</v>
      </c>
      <c r="D23" s="117">
        <v>0.7083333333333334</v>
      </c>
      <c r="E23" s="118">
        <f t="shared" ref="E23:E28" si="3">D23-time(7,0,0)</f>
        <v>0.4166666667</v>
      </c>
      <c r="F23" s="119" t="s">
        <v>190</v>
      </c>
      <c r="G23" s="119" t="s">
        <v>17</v>
      </c>
      <c r="H23" s="145">
        <v>37.0</v>
      </c>
      <c r="I23" s="145">
        <v>13.0</v>
      </c>
      <c r="J23" s="145">
        <v>11.0</v>
      </c>
      <c r="K23" s="121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>
      <c r="A24" s="114" t="s">
        <v>47</v>
      </c>
      <c r="B24" s="115">
        <v>43919.0</v>
      </c>
      <c r="C24" s="116" t="s">
        <v>39</v>
      </c>
      <c r="D24" s="117">
        <v>0.7291666666666666</v>
      </c>
      <c r="E24" s="118">
        <f t="shared" si="3"/>
        <v>0.4375</v>
      </c>
      <c r="F24" s="119" t="s">
        <v>190</v>
      </c>
      <c r="G24" s="119" t="s">
        <v>17</v>
      </c>
      <c r="H24" s="145">
        <v>45.0</v>
      </c>
      <c r="I24" s="145">
        <v>13.0</v>
      </c>
      <c r="J24" s="145">
        <v>11.0</v>
      </c>
      <c r="K24" s="121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>
      <c r="A25" s="126" t="s">
        <v>51</v>
      </c>
      <c r="B25" s="127">
        <v>43920.0</v>
      </c>
      <c r="C25" s="119" t="s">
        <v>10</v>
      </c>
      <c r="D25" s="128">
        <v>0.7083333333333334</v>
      </c>
      <c r="E25" s="118">
        <f t="shared" si="3"/>
        <v>0.4166666667</v>
      </c>
      <c r="F25" s="119" t="s">
        <v>170</v>
      </c>
      <c r="G25" s="119" t="s">
        <v>17</v>
      </c>
      <c r="H25" s="145">
        <v>19.0</v>
      </c>
      <c r="I25" s="145">
        <v>11.0</v>
      </c>
      <c r="J25" s="145">
        <v>2.0</v>
      </c>
      <c r="K25" s="121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>
      <c r="A26" s="126" t="s">
        <v>55</v>
      </c>
      <c r="B26" s="127">
        <v>43920.0</v>
      </c>
      <c r="C26" s="119" t="s">
        <v>10</v>
      </c>
      <c r="D26" s="128">
        <v>0.75</v>
      </c>
      <c r="E26" s="118">
        <f t="shared" si="3"/>
        <v>0.4583333333</v>
      </c>
      <c r="F26" s="119" t="s">
        <v>170</v>
      </c>
      <c r="G26" s="119" t="s">
        <v>17</v>
      </c>
      <c r="H26" s="145">
        <v>24.0</v>
      </c>
      <c r="I26" s="145">
        <v>5.0</v>
      </c>
      <c r="J26" s="145">
        <v>4.0</v>
      </c>
      <c r="K26" s="119" t="s">
        <v>124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>
      <c r="A27" s="114" t="s">
        <v>55</v>
      </c>
      <c r="B27" s="115">
        <v>43921.0</v>
      </c>
      <c r="C27" s="116" t="s">
        <v>20</v>
      </c>
      <c r="D27" s="117">
        <v>0.7083333333333334</v>
      </c>
      <c r="E27" s="118">
        <f t="shared" si="3"/>
        <v>0.4166666667</v>
      </c>
      <c r="F27" s="119" t="s">
        <v>181</v>
      </c>
      <c r="G27" s="119" t="s">
        <v>17</v>
      </c>
      <c r="H27" s="145">
        <v>3.0</v>
      </c>
      <c r="I27" s="145">
        <v>0.0</v>
      </c>
      <c r="J27" s="145">
        <v>0.0</v>
      </c>
      <c r="K27" s="121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>
      <c r="A28" s="114" t="s">
        <v>55</v>
      </c>
      <c r="B28" s="115">
        <v>43921.0</v>
      </c>
      <c r="C28" s="116" t="s">
        <v>20</v>
      </c>
      <c r="D28" s="117">
        <v>0.75</v>
      </c>
      <c r="E28" s="118">
        <f t="shared" si="3"/>
        <v>0.4583333333</v>
      </c>
      <c r="F28" s="119" t="s">
        <v>191</v>
      </c>
      <c r="G28" s="119" t="s">
        <v>17</v>
      </c>
      <c r="H28" s="145">
        <v>3.0</v>
      </c>
      <c r="I28" s="145">
        <v>0.0</v>
      </c>
      <c r="J28" s="145">
        <v>1.0</v>
      </c>
      <c r="K28" s="121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</sheetData>
  <mergeCells count="10">
    <mergeCell ref="H5:J5"/>
    <mergeCell ref="K5:K6"/>
    <mergeCell ref="A5:A6"/>
    <mergeCell ref="B5:B6"/>
    <mergeCell ref="C5:C6"/>
    <mergeCell ref="D5:D6"/>
    <mergeCell ref="E5:E6"/>
    <mergeCell ref="F5:F6"/>
    <mergeCell ref="G5:G6"/>
    <mergeCell ref="A14:K14"/>
  </mergeCells>
  <drawing r:id="rId1"/>
</worksheet>
</file>