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\Documents\James\MQP\SAP\Trial Run\14' High Arch\Steel Arch\"/>
    </mc:Choice>
  </mc:AlternateContent>
  <bookViews>
    <workbookView xWindow="0" yWindow="0" windowWidth="24000" windowHeight="9735" activeTab="12"/>
  </bookViews>
  <sheets>
    <sheet name="Arch Calculations" sheetId="26" r:id="rId1"/>
    <sheet name="Cable Calculations" sheetId="27" r:id="rId2"/>
    <sheet name="Girder Calculations" sheetId="24" r:id="rId3"/>
    <sheet name="Fatigue and Fracture Limit Stat" sheetId="18" r:id="rId4"/>
    <sheet name="Strength Limit State" sheetId="20" r:id="rId5"/>
    <sheet name="Positive Flexure Composite Sect" sheetId="21" r:id="rId6"/>
    <sheet name="C and NC in Negative Flexure" sheetId="22" r:id="rId7"/>
    <sheet name="Shear Resistance" sheetId="25" r:id="rId8"/>
    <sheet name="Horizontal Wind Loading" sheetId="29" r:id="rId9"/>
    <sheet name="Summary" sheetId="17" r:id="rId10"/>
    <sheet name="Strength 1 (V) Max" sheetId="1" r:id="rId11"/>
    <sheet name="Strength 1 (V) Min" sheetId="3" r:id="rId12"/>
    <sheet name="Strength 1 (P) Max" sheetId="4" r:id="rId13"/>
    <sheet name="Strength 1 (P) Min" sheetId="5" r:id="rId14"/>
    <sheet name="Strength 3 (Max)" sheetId="6" r:id="rId15"/>
    <sheet name="Strength 3 (Min)" sheetId="7" r:id="rId16"/>
    <sheet name="Strength 5 (V) Max" sheetId="9" r:id="rId17"/>
    <sheet name="Strength 5 (V) Min" sheetId="10" r:id="rId18"/>
    <sheet name="Strength 5 (P) Max" sheetId="11" r:id="rId19"/>
    <sheet name="Strength 5 (P) Min" sheetId="12" r:id="rId20"/>
    <sheet name="Service 1 (V)" sheetId="13" r:id="rId21"/>
    <sheet name="Service 1 (P)" sheetId="14" r:id="rId22"/>
    <sheet name="Fatigue 1 (V)" sheetId="15" r:id="rId23"/>
    <sheet name="Fatigue 1 (P)" sheetId="16" r:id="rId24"/>
    <sheet name="Lateral Wind Loading" sheetId="30" r:id="rId25"/>
    <sheet name="Cross Beams - Dead Load" sheetId="31" r:id="rId26"/>
  </sheets>
  <definedNames>
    <definedName name="_xlnm._FilterDatabase" localSheetId="10" hidden="1">'Strength 1 (V) Max'!$J$4:$T$4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22" l="1"/>
  <c r="T21" i="22"/>
  <c r="M37" i="21"/>
  <c r="C29" i="21"/>
  <c r="I78" i="18"/>
  <c r="C63" i="18"/>
  <c r="J8" i="17"/>
  <c r="I8" i="17"/>
  <c r="J7" i="17"/>
  <c r="I7" i="17"/>
  <c r="L8" i="17"/>
  <c r="K8" i="17"/>
  <c r="L7" i="17"/>
  <c r="K7" i="17"/>
  <c r="H8" i="17"/>
  <c r="G8" i="17"/>
  <c r="F8" i="17"/>
  <c r="E8" i="17"/>
  <c r="D8" i="17"/>
  <c r="C8" i="17"/>
  <c r="H7" i="17"/>
  <c r="G7" i="17"/>
  <c r="F7" i="17"/>
  <c r="E7" i="17"/>
  <c r="D7" i="17"/>
  <c r="C7" i="17"/>
  <c r="AC6" i="31"/>
  <c r="AB6" i="31"/>
  <c r="AA6" i="31"/>
  <c r="Z6" i="31"/>
  <c r="Y6" i="31"/>
  <c r="X6" i="31"/>
  <c r="AC5" i="31"/>
  <c r="AB5" i="31"/>
  <c r="AA5" i="31"/>
  <c r="Z5" i="31"/>
  <c r="Y5" i="31"/>
  <c r="X5" i="31"/>
  <c r="W6" i="31"/>
  <c r="V6" i="31"/>
  <c r="W5" i="31"/>
  <c r="V5" i="31"/>
  <c r="S29" i="31"/>
  <c r="R29" i="31"/>
  <c r="Q29" i="31"/>
  <c r="P29" i="31"/>
  <c r="O29" i="31"/>
  <c r="N29" i="31"/>
  <c r="M29" i="31"/>
  <c r="L29" i="31"/>
  <c r="S28" i="31"/>
  <c r="R28" i="31"/>
  <c r="Q28" i="31"/>
  <c r="P28" i="31"/>
  <c r="O28" i="31"/>
  <c r="N28" i="31"/>
  <c r="M28" i="31"/>
  <c r="L28" i="31"/>
  <c r="S27" i="31"/>
  <c r="R27" i="31"/>
  <c r="Q27" i="31"/>
  <c r="P27" i="31"/>
  <c r="O27" i="31"/>
  <c r="N27" i="31"/>
  <c r="M27" i="31"/>
  <c r="L27" i="31"/>
  <c r="S26" i="31"/>
  <c r="R26" i="31"/>
  <c r="Q26" i="31"/>
  <c r="P26" i="31"/>
  <c r="O26" i="31"/>
  <c r="N26" i="31"/>
  <c r="M26" i="31"/>
  <c r="L26" i="31"/>
  <c r="S25" i="31"/>
  <c r="R25" i="31"/>
  <c r="Q25" i="31"/>
  <c r="P25" i="31"/>
  <c r="O25" i="31"/>
  <c r="N25" i="31"/>
  <c r="M25" i="31"/>
  <c r="L25" i="31"/>
  <c r="S24" i="31"/>
  <c r="R24" i="31"/>
  <c r="Q24" i="31"/>
  <c r="P24" i="31"/>
  <c r="O24" i="31"/>
  <c r="N24" i="31"/>
  <c r="M24" i="31"/>
  <c r="L24" i="31"/>
  <c r="S23" i="31"/>
  <c r="R23" i="31"/>
  <c r="Q23" i="31"/>
  <c r="P23" i="31"/>
  <c r="O23" i="31"/>
  <c r="N23" i="31"/>
  <c r="M23" i="31"/>
  <c r="L23" i="31"/>
  <c r="S22" i="31"/>
  <c r="R22" i="31"/>
  <c r="Q22" i="31"/>
  <c r="P22" i="31"/>
  <c r="O22" i="31"/>
  <c r="N22" i="31"/>
  <c r="M22" i="31"/>
  <c r="L22" i="31"/>
  <c r="S21" i="31"/>
  <c r="R21" i="31"/>
  <c r="Q21" i="31"/>
  <c r="P21" i="31"/>
  <c r="O21" i="31"/>
  <c r="N21" i="31"/>
  <c r="M21" i="31"/>
  <c r="L21" i="31"/>
  <c r="S20" i="31"/>
  <c r="R20" i="31"/>
  <c r="Q20" i="31"/>
  <c r="P20" i="31"/>
  <c r="O20" i="31"/>
  <c r="N20" i="31"/>
  <c r="M20" i="31"/>
  <c r="L20" i="31"/>
  <c r="S19" i="31"/>
  <c r="R19" i="31"/>
  <c r="Q19" i="31"/>
  <c r="P19" i="31"/>
  <c r="O19" i="31"/>
  <c r="N19" i="31"/>
  <c r="M19" i="31"/>
  <c r="L19" i="31"/>
  <c r="S18" i="31"/>
  <c r="R18" i="31"/>
  <c r="Q18" i="31"/>
  <c r="P18" i="31"/>
  <c r="O18" i="31"/>
  <c r="N18" i="31"/>
  <c r="M18" i="31"/>
  <c r="L18" i="31"/>
  <c r="S17" i="31"/>
  <c r="R17" i="31"/>
  <c r="Q17" i="31"/>
  <c r="P17" i="31"/>
  <c r="O17" i="31"/>
  <c r="N17" i="31"/>
  <c r="M17" i="31"/>
  <c r="L17" i="31"/>
  <c r="S16" i="31"/>
  <c r="R16" i="31"/>
  <c r="Q16" i="31"/>
  <c r="P16" i="31"/>
  <c r="O16" i="31"/>
  <c r="N16" i="31"/>
  <c r="M16" i="31"/>
  <c r="L16" i="31"/>
  <c r="S15" i="31"/>
  <c r="R15" i="31"/>
  <c r="Q15" i="31"/>
  <c r="P15" i="31"/>
  <c r="O15" i="31"/>
  <c r="N15" i="31"/>
  <c r="M15" i="31"/>
  <c r="L15" i="31"/>
  <c r="S14" i="31"/>
  <c r="R14" i="31"/>
  <c r="Q14" i="31"/>
  <c r="P14" i="31"/>
  <c r="O14" i="31"/>
  <c r="N14" i="31"/>
  <c r="M14" i="31"/>
  <c r="L14" i="31"/>
  <c r="S13" i="31"/>
  <c r="R13" i="31"/>
  <c r="Q13" i="31"/>
  <c r="P13" i="31"/>
  <c r="O13" i="31"/>
  <c r="N13" i="31"/>
  <c r="M13" i="31"/>
  <c r="L13" i="31"/>
  <c r="S12" i="31"/>
  <c r="R12" i="31"/>
  <c r="Q12" i="31"/>
  <c r="P12" i="31"/>
  <c r="O12" i="31"/>
  <c r="N12" i="31"/>
  <c r="M12" i="31"/>
  <c r="L12" i="31"/>
  <c r="S11" i="31"/>
  <c r="R11" i="31"/>
  <c r="Q11" i="31"/>
  <c r="P11" i="31"/>
  <c r="O11" i="31"/>
  <c r="N11" i="31"/>
  <c r="M11" i="31"/>
  <c r="L11" i="31"/>
  <c r="S10" i="31"/>
  <c r="R10" i="31"/>
  <c r="Q10" i="31"/>
  <c r="P10" i="31"/>
  <c r="O10" i="31"/>
  <c r="N10" i="31"/>
  <c r="M10" i="31"/>
  <c r="L10" i="31"/>
  <c r="S9" i="31"/>
  <c r="R9" i="31"/>
  <c r="Q9" i="31"/>
  <c r="P9" i="31"/>
  <c r="O9" i="31"/>
  <c r="N9" i="31"/>
  <c r="M9" i="31"/>
  <c r="L9" i="31"/>
  <c r="S8" i="31"/>
  <c r="R8" i="31"/>
  <c r="Q8" i="31"/>
  <c r="P8" i="31"/>
  <c r="O8" i="31"/>
  <c r="N8" i="31"/>
  <c r="M8" i="31"/>
  <c r="L8" i="31"/>
  <c r="S7" i="31"/>
  <c r="R7" i="31"/>
  <c r="Q7" i="31"/>
  <c r="P7" i="31"/>
  <c r="O7" i="31"/>
  <c r="N7" i="31"/>
  <c r="M7" i="31"/>
  <c r="L7" i="31"/>
  <c r="S6" i="31"/>
  <c r="R6" i="31"/>
  <c r="Q6" i="31"/>
  <c r="P6" i="31"/>
  <c r="O6" i="31"/>
  <c r="N6" i="31"/>
  <c r="M6" i="31"/>
  <c r="L6" i="31"/>
  <c r="S5" i="31"/>
  <c r="R5" i="31"/>
  <c r="Q5" i="31"/>
  <c r="P5" i="31"/>
  <c r="O5" i="31"/>
  <c r="N5" i="31"/>
  <c r="M5" i="31"/>
  <c r="L5" i="31"/>
  <c r="S4" i="31"/>
  <c r="R4" i="31"/>
  <c r="Q4" i="31"/>
  <c r="P4" i="31"/>
  <c r="O4" i="31"/>
  <c r="N4" i="31"/>
  <c r="M4" i="31"/>
  <c r="L4" i="31"/>
  <c r="S3" i="31"/>
  <c r="R3" i="31"/>
  <c r="Q3" i="31"/>
  <c r="P3" i="31"/>
  <c r="O3" i="31"/>
  <c r="N3" i="31"/>
  <c r="M3" i="31"/>
  <c r="L3" i="31"/>
  <c r="AF22" i="10"/>
  <c r="AE22" i="10"/>
  <c r="AD22" i="10"/>
  <c r="AC22" i="10"/>
  <c r="AB22" i="10"/>
  <c r="AA22" i="10"/>
  <c r="Z22" i="10"/>
  <c r="Y22" i="10"/>
  <c r="X22" i="10"/>
  <c r="W22" i="10"/>
  <c r="AF21" i="10"/>
  <c r="AE21" i="10"/>
  <c r="AD21" i="10"/>
  <c r="AC21" i="10"/>
  <c r="AB21" i="10"/>
  <c r="AA21" i="10"/>
  <c r="Z21" i="10"/>
  <c r="Y21" i="10"/>
  <c r="X21" i="10"/>
  <c r="W21" i="10"/>
  <c r="AF20" i="10"/>
  <c r="AE20" i="10"/>
  <c r="AD20" i="10"/>
  <c r="AC20" i="10"/>
  <c r="AB20" i="10"/>
  <c r="AA20" i="10"/>
  <c r="Z20" i="10"/>
  <c r="Y20" i="10"/>
  <c r="X20" i="10"/>
  <c r="W20" i="10"/>
  <c r="AF22" i="9"/>
  <c r="AE22" i="9"/>
  <c r="AD22" i="9"/>
  <c r="AC22" i="9"/>
  <c r="AB22" i="9"/>
  <c r="AA22" i="9"/>
  <c r="Z22" i="9"/>
  <c r="Y22" i="9"/>
  <c r="X22" i="9"/>
  <c r="W22" i="9"/>
  <c r="AF21" i="9"/>
  <c r="AE21" i="9"/>
  <c r="AD21" i="9"/>
  <c r="AC21" i="9"/>
  <c r="AB21" i="9"/>
  <c r="AA21" i="9"/>
  <c r="Z21" i="9"/>
  <c r="Y21" i="9"/>
  <c r="X21" i="9"/>
  <c r="W21" i="9"/>
  <c r="AF20" i="9"/>
  <c r="AE20" i="9"/>
  <c r="AD20" i="9"/>
  <c r="AC20" i="9"/>
  <c r="AB20" i="9"/>
  <c r="AA20" i="9"/>
  <c r="Z20" i="9"/>
  <c r="Y20" i="9"/>
  <c r="X20" i="9"/>
  <c r="W20" i="9"/>
  <c r="AF22" i="12"/>
  <c r="AE22" i="12"/>
  <c r="AD22" i="12"/>
  <c r="AC22" i="12"/>
  <c r="AB22" i="12"/>
  <c r="AA22" i="12"/>
  <c r="Z22" i="12"/>
  <c r="Y22" i="12"/>
  <c r="X22" i="12"/>
  <c r="W22" i="12"/>
  <c r="AF21" i="12"/>
  <c r="AE21" i="12"/>
  <c r="AD21" i="12"/>
  <c r="AC21" i="12"/>
  <c r="AB21" i="12"/>
  <c r="AA21" i="12"/>
  <c r="Z21" i="12"/>
  <c r="Y21" i="12"/>
  <c r="X21" i="12"/>
  <c r="W21" i="12"/>
  <c r="AF20" i="12"/>
  <c r="AE20" i="12"/>
  <c r="AD20" i="12"/>
  <c r="AC20" i="12"/>
  <c r="AB20" i="12"/>
  <c r="AA20" i="12"/>
  <c r="Z20" i="12"/>
  <c r="Y20" i="12"/>
  <c r="X20" i="12"/>
  <c r="W20" i="12"/>
  <c r="AF23" i="11"/>
  <c r="AE23" i="11"/>
  <c r="AD23" i="11"/>
  <c r="AC23" i="11"/>
  <c r="AB23" i="11"/>
  <c r="AA23" i="11"/>
  <c r="Z23" i="11"/>
  <c r="Y23" i="11"/>
  <c r="X23" i="11"/>
  <c r="W23" i="11"/>
  <c r="AF22" i="11"/>
  <c r="AE22" i="11"/>
  <c r="AD22" i="11"/>
  <c r="AC22" i="11"/>
  <c r="AB22" i="11"/>
  <c r="AA22" i="11"/>
  <c r="Z22" i="11"/>
  <c r="Y22" i="11"/>
  <c r="X22" i="11"/>
  <c r="W22" i="11"/>
  <c r="AF21" i="11"/>
  <c r="AE21" i="11"/>
  <c r="AD21" i="11"/>
  <c r="AC21" i="11"/>
  <c r="AB21" i="11"/>
  <c r="AA21" i="11"/>
  <c r="Z21" i="11"/>
  <c r="Y21" i="11"/>
  <c r="X21" i="11"/>
  <c r="W21" i="11"/>
  <c r="AF23" i="7"/>
  <c r="AE23" i="7"/>
  <c r="AD23" i="7"/>
  <c r="AC23" i="7"/>
  <c r="AB23" i="7"/>
  <c r="AA23" i="7"/>
  <c r="Z23" i="7"/>
  <c r="Y23" i="7"/>
  <c r="X23" i="7"/>
  <c r="W23" i="7"/>
  <c r="AF22" i="7"/>
  <c r="AE22" i="7"/>
  <c r="AD22" i="7"/>
  <c r="AC22" i="7"/>
  <c r="AB22" i="7"/>
  <c r="AA22" i="7"/>
  <c r="Z22" i="7"/>
  <c r="Y22" i="7"/>
  <c r="X22" i="7"/>
  <c r="W22" i="7"/>
  <c r="AF21" i="7"/>
  <c r="AE21" i="7"/>
  <c r="AD21" i="7"/>
  <c r="AC21" i="7"/>
  <c r="AB21" i="7"/>
  <c r="AA21" i="7"/>
  <c r="Z21" i="7"/>
  <c r="Y21" i="7"/>
  <c r="X21" i="7"/>
  <c r="W21" i="7"/>
  <c r="AF22" i="6"/>
  <c r="AE22" i="6"/>
  <c r="AD22" i="6"/>
  <c r="AC22" i="6"/>
  <c r="AB22" i="6"/>
  <c r="AA22" i="6"/>
  <c r="Z22" i="6"/>
  <c r="Y22" i="6"/>
  <c r="X22" i="6"/>
  <c r="W22" i="6"/>
  <c r="AF21" i="6"/>
  <c r="AE21" i="6"/>
  <c r="AD21" i="6"/>
  <c r="AC21" i="6"/>
  <c r="AB21" i="6"/>
  <c r="AA21" i="6"/>
  <c r="Z21" i="6"/>
  <c r="Y21" i="6"/>
  <c r="X21" i="6"/>
  <c r="W21" i="6"/>
  <c r="AF20" i="6"/>
  <c r="AE20" i="6"/>
  <c r="AD20" i="6"/>
  <c r="AC20" i="6"/>
  <c r="AB20" i="6"/>
  <c r="AA20" i="6"/>
  <c r="Z20" i="6"/>
  <c r="Y20" i="6"/>
  <c r="X20" i="6"/>
  <c r="W20" i="6"/>
  <c r="L6" i="30"/>
  <c r="K71" i="30"/>
  <c r="K70" i="30"/>
  <c r="K69" i="30"/>
  <c r="K68" i="30"/>
  <c r="K67" i="30"/>
  <c r="K66" i="30"/>
  <c r="K72" i="30"/>
  <c r="K65" i="30"/>
  <c r="K82" i="30"/>
  <c r="K64" i="30"/>
  <c r="K81" i="30"/>
  <c r="K63" i="30"/>
  <c r="K80" i="30"/>
  <c r="K62" i="30"/>
  <c r="K79" i="30"/>
  <c r="K61" i="30"/>
  <c r="K78" i="30"/>
  <c r="K60" i="30"/>
  <c r="K77" i="30"/>
  <c r="K59" i="30"/>
  <c r="K76" i="30"/>
  <c r="K58" i="30"/>
  <c r="K75" i="30"/>
  <c r="K57" i="30"/>
  <c r="K74" i="30"/>
  <c r="K56" i="30"/>
  <c r="K73" i="30"/>
  <c r="V10" i="30" s="1"/>
  <c r="K55" i="30"/>
  <c r="K54" i="30"/>
  <c r="K53" i="30"/>
  <c r="K52" i="30"/>
  <c r="K51" i="30"/>
  <c r="K50" i="30"/>
  <c r="K44" i="30"/>
  <c r="K43" i="30"/>
  <c r="K45" i="30"/>
  <c r="K46" i="30"/>
  <c r="K47" i="30"/>
  <c r="K42" i="30"/>
  <c r="K39" i="30"/>
  <c r="K38" i="30"/>
  <c r="K37" i="30"/>
  <c r="K36" i="30"/>
  <c r="K35" i="30"/>
  <c r="K34" i="30"/>
  <c r="K33" i="30"/>
  <c r="K41" i="30"/>
  <c r="K40" i="30"/>
  <c r="K48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R11" i="30"/>
  <c r="Q11" i="30"/>
  <c r="P11" i="30"/>
  <c r="O11" i="30"/>
  <c r="N11" i="30"/>
  <c r="M11" i="30"/>
  <c r="L11" i="30"/>
  <c r="K11" i="30"/>
  <c r="R10" i="30"/>
  <c r="Q10" i="30"/>
  <c r="P10" i="30"/>
  <c r="O10" i="30"/>
  <c r="N10" i="30"/>
  <c r="M10" i="30"/>
  <c r="L10" i="30"/>
  <c r="K10" i="30"/>
  <c r="R9" i="30"/>
  <c r="Q9" i="30"/>
  <c r="P9" i="30"/>
  <c r="O9" i="30"/>
  <c r="N9" i="30"/>
  <c r="M9" i="30"/>
  <c r="L9" i="30"/>
  <c r="K9" i="30"/>
  <c r="R8" i="30"/>
  <c r="Q8" i="30"/>
  <c r="P8" i="30"/>
  <c r="O8" i="30"/>
  <c r="N8" i="30"/>
  <c r="M8" i="30"/>
  <c r="L8" i="30"/>
  <c r="K8" i="30"/>
  <c r="R7" i="30"/>
  <c r="Q7" i="30"/>
  <c r="P7" i="30"/>
  <c r="O7" i="30"/>
  <c r="N7" i="30"/>
  <c r="M7" i="30"/>
  <c r="L7" i="30"/>
  <c r="K7" i="30"/>
  <c r="R82" i="30"/>
  <c r="Q82" i="30"/>
  <c r="P82" i="30"/>
  <c r="O82" i="30"/>
  <c r="N82" i="30"/>
  <c r="M82" i="30"/>
  <c r="R81" i="30"/>
  <c r="Q81" i="30"/>
  <c r="P81" i="30"/>
  <c r="O81" i="30"/>
  <c r="N81" i="30"/>
  <c r="M81" i="30"/>
  <c r="R80" i="30"/>
  <c r="Q80" i="30"/>
  <c r="P80" i="30"/>
  <c r="O80" i="30"/>
  <c r="N80" i="30"/>
  <c r="M80" i="30"/>
  <c r="R79" i="30"/>
  <c r="Q79" i="30"/>
  <c r="P79" i="30"/>
  <c r="O79" i="30"/>
  <c r="N79" i="30"/>
  <c r="M79" i="30"/>
  <c r="R78" i="30"/>
  <c r="Q78" i="30"/>
  <c r="P78" i="30"/>
  <c r="O78" i="30"/>
  <c r="N78" i="30"/>
  <c r="M78" i="30"/>
  <c r="R77" i="30"/>
  <c r="Q77" i="30"/>
  <c r="P77" i="30"/>
  <c r="O77" i="30"/>
  <c r="N77" i="30"/>
  <c r="M77" i="30"/>
  <c r="R76" i="30"/>
  <c r="Q76" i="30"/>
  <c r="P76" i="30"/>
  <c r="O76" i="30"/>
  <c r="N76" i="30"/>
  <c r="M76" i="30"/>
  <c r="R75" i="30"/>
  <c r="Q75" i="30"/>
  <c r="P75" i="30"/>
  <c r="O75" i="30"/>
  <c r="N75" i="30"/>
  <c r="M75" i="30"/>
  <c r="R74" i="30"/>
  <c r="Q74" i="30"/>
  <c r="P74" i="30"/>
  <c r="O74" i="30"/>
  <c r="N74" i="30"/>
  <c r="M74" i="30"/>
  <c r="R73" i="30"/>
  <c r="AC10" i="30" s="1"/>
  <c r="Q73" i="30"/>
  <c r="AB10" i="30" s="1"/>
  <c r="P73" i="30"/>
  <c r="AA10" i="30" s="1"/>
  <c r="O73" i="30"/>
  <c r="Z10" i="30" s="1"/>
  <c r="N73" i="30"/>
  <c r="Y10" i="30" s="1"/>
  <c r="M73" i="30"/>
  <c r="X10" i="30" s="1"/>
  <c r="R72" i="30"/>
  <c r="Q72" i="30"/>
  <c r="P72" i="30"/>
  <c r="O72" i="30"/>
  <c r="N72" i="30"/>
  <c r="M72" i="30"/>
  <c r="R71" i="30"/>
  <c r="Q71" i="30"/>
  <c r="P71" i="30"/>
  <c r="O71" i="30"/>
  <c r="N71" i="30"/>
  <c r="M71" i="30"/>
  <c r="R70" i="30"/>
  <c r="Q70" i="30"/>
  <c r="P70" i="30"/>
  <c r="O70" i="30"/>
  <c r="N70" i="30"/>
  <c r="M70" i="30"/>
  <c r="R69" i="30"/>
  <c r="Q69" i="30"/>
  <c r="P69" i="30"/>
  <c r="O69" i="30"/>
  <c r="N69" i="30"/>
  <c r="M69" i="30"/>
  <c r="R68" i="30"/>
  <c r="Q68" i="30"/>
  <c r="P68" i="30"/>
  <c r="O68" i="30"/>
  <c r="N68" i="30"/>
  <c r="M68" i="30"/>
  <c r="R67" i="30"/>
  <c r="Q67" i="30"/>
  <c r="P67" i="30"/>
  <c r="O67" i="30"/>
  <c r="N67" i="30"/>
  <c r="M67" i="30"/>
  <c r="R66" i="30"/>
  <c r="Q66" i="30"/>
  <c r="P66" i="30"/>
  <c r="O66" i="30"/>
  <c r="N66" i="30"/>
  <c r="M66" i="30"/>
  <c r="R65" i="30"/>
  <c r="Q65" i="30"/>
  <c r="P65" i="30"/>
  <c r="O65" i="30"/>
  <c r="N65" i="30"/>
  <c r="M65" i="30"/>
  <c r="R64" i="30"/>
  <c r="Q64" i="30"/>
  <c r="P64" i="30"/>
  <c r="O64" i="30"/>
  <c r="N64" i="30"/>
  <c r="M64" i="30"/>
  <c r="R63" i="30"/>
  <c r="Q63" i="30"/>
  <c r="P63" i="30"/>
  <c r="O63" i="30"/>
  <c r="N63" i="30"/>
  <c r="M63" i="30"/>
  <c r="R62" i="30"/>
  <c r="Q62" i="30"/>
  <c r="P62" i="30"/>
  <c r="O62" i="30"/>
  <c r="N62" i="30"/>
  <c r="M62" i="30"/>
  <c r="R61" i="30"/>
  <c r="Q61" i="30"/>
  <c r="P61" i="30"/>
  <c r="O61" i="30"/>
  <c r="N61" i="30"/>
  <c r="M61" i="30"/>
  <c r="R60" i="30"/>
  <c r="Q60" i="30"/>
  <c r="P60" i="30"/>
  <c r="O60" i="30"/>
  <c r="N60" i="30"/>
  <c r="M60" i="30"/>
  <c r="R59" i="30"/>
  <c r="Q59" i="30"/>
  <c r="P59" i="30"/>
  <c r="O59" i="30"/>
  <c r="N59" i="30"/>
  <c r="M59" i="30"/>
  <c r="R58" i="30"/>
  <c r="Q58" i="30"/>
  <c r="P58" i="30"/>
  <c r="O58" i="30"/>
  <c r="N58" i="30"/>
  <c r="M58" i="30"/>
  <c r="R57" i="30"/>
  <c r="Q57" i="30"/>
  <c r="P57" i="30"/>
  <c r="O57" i="30"/>
  <c r="N57" i="30"/>
  <c r="M57" i="30"/>
  <c r="R56" i="30"/>
  <c r="AC9" i="30" s="1"/>
  <c r="Q56" i="30"/>
  <c r="AB9" i="30" s="1"/>
  <c r="P56" i="30"/>
  <c r="AA9" i="30" s="1"/>
  <c r="O56" i="30"/>
  <c r="Z9" i="30" s="1"/>
  <c r="N56" i="30"/>
  <c r="Y9" i="30" s="1"/>
  <c r="M56" i="30"/>
  <c r="X9" i="30" s="1"/>
  <c r="R55" i="30"/>
  <c r="Q55" i="30"/>
  <c r="P55" i="30"/>
  <c r="O55" i="30"/>
  <c r="N55" i="30"/>
  <c r="M55" i="30"/>
  <c r="R54" i="30"/>
  <c r="Q54" i="30"/>
  <c r="P54" i="30"/>
  <c r="O54" i="30"/>
  <c r="N54" i="30"/>
  <c r="M54" i="30"/>
  <c r="R53" i="30"/>
  <c r="Q53" i="30"/>
  <c r="P53" i="30"/>
  <c r="O53" i="30"/>
  <c r="N53" i="30"/>
  <c r="M53" i="30"/>
  <c r="R52" i="30"/>
  <c r="Q52" i="30"/>
  <c r="P52" i="30"/>
  <c r="O52" i="30"/>
  <c r="N52" i="30"/>
  <c r="M52" i="30"/>
  <c r="R51" i="30"/>
  <c r="Q51" i="30"/>
  <c r="P51" i="30"/>
  <c r="O51" i="30"/>
  <c r="N51" i="30"/>
  <c r="M51" i="30"/>
  <c r="R50" i="30"/>
  <c r="AC8" i="30" s="1"/>
  <c r="Q50" i="30"/>
  <c r="AB8" i="30" s="1"/>
  <c r="AE12" i="6" s="1"/>
  <c r="AC12" i="6" s="1"/>
  <c r="AC16" i="6" s="1"/>
  <c r="AC8" i="6" s="1"/>
  <c r="P50" i="30"/>
  <c r="AA8" i="30" s="1"/>
  <c r="O50" i="30"/>
  <c r="Z8" i="30" s="1"/>
  <c r="N50" i="30"/>
  <c r="Y8" i="30" s="1"/>
  <c r="M50" i="30"/>
  <c r="X8" i="30" s="1"/>
  <c r="Y12" i="9" s="1"/>
  <c r="Y16" i="9" s="1"/>
  <c r="Y8" i="9" s="1"/>
  <c r="R49" i="30"/>
  <c r="Q49" i="30"/>
  <c r="P49" i="30"/>
  <c r="O49" i="30"/>
  <c r="N49" i="30"/>
  <c r="M49" i="30"/>
  <c r="R48" i="30"/>
  <c r="Q48" i="30"/>
  <c r="P48" i="30"/>
  <c r="O48" i="30"/>
  <c r="N48" i="30"/>
  <c r="M48" i="30"/>
  <c r="R47" i="30"/>
  <c r="Q47" i="30"/>
  <c r="P47" i="30"/>
  <c r="O47" i="30"/>
  <c r="N47" i="30"/>
  <c r="M47" i="30"/>
  <c r="R46" i="30"/>
  <c r="Q46" i="30"/>
  <c r="P46" i="30"/>
  <c r="O46" i="30"/>
  <c r="N46" i="30"/>
  <c r="M46" i="30"/>
  <c r="R45" i="30"/>
  <c r="Q45" i="30"/>
  <c r="P45" i="30"/>
  <c r="O45" i="30"/>
  <c r="N45" i="30"/>
  <c r="M45" i="30"/>
  <c r="R44" i="30"/>
  <c r="Q44" i="30"/>
  <c r="P44" i="30"/>
  <c r="O44" i="30"/>
  <c r="N44" i="30"/>
  <c r="M44" i="30"/>
  <c r="R43" i="30"/>
  <c r="Q43" i="30"/>
  <c r="P43" i="30"/>
  <c r="O43" i="30"/>
  <c r="N43" i="30"/>
  <c r="M43" i="30"/>
  <c r="R42" i="30"/>
  <c r="Q42" i="30"/>
  <c r="P42" i="30"/>
  <c r="O42" i="30"/>
  <c r="N42" i="30"/>
  <c r="M42" i="30"/>
  <c r="R41" i="30"/>
  <c r="Q41" i="30"/>
  <c r="P41" i="30"/>
  <c r="O41" i="30"/>
  <c r="N41" i="30"/>
  <c r="M41" i="30"/>
  <c r="R40" i="30"/>
  <c r="Q40" i="30"/>
  <c r="P40" i="30"/>
  <c r="O40" i="30"/>
  <c r="N40" i="30"/>
  <c r="M40" i="30"/>
  <c r="R39" i="30"/>
  <c r="Q39" i="30"/>
  <c r="P39" i="30"/>
  <c r="O39" i="30"/>
  <c r="N39" i="30"/>
  <c r="M39" i="30"/>
  <c r="R38" i="30"/>
  <c r="Q38" i="30"/>
  <c r="P38" i="30"/>
  <c r="O38" i="30"/>
  <c r="N38" i="30"/>
  <c r="M38" i="30"/>
  <c r="R37" i="30"/>
  <c r="Q37" i="30"/>
  <c r="P37" i="30"/>
  <c r="O37" i="30"/>
  <c r="N37" i="30"/>
  <c r="M37" i="30"/>
  <c r="R36" i="30"/>
  <c r="Q36" i="30"/>
  <c r="P36" i="30"/>
  <c r="O36" i="30"/>
  <c r="N36" i="30"/>
  <c r="M36" i="30"/>
  <c r="R35" i="30"/>
  <c r="Q35" i="30"/>
  <c r="P35" i="30"/>
  <c r="O35" i="30"/>
  <c r="N35" i="30"/>
  <c r="M35" i="30"/>
  <c r="R34" i="30"/>
  <c r="Q34" i="30"/>
  <c r="P34" i="30"/>
  <c r="O34" i="30"/>
  <c r="N34" i="30"/>
  <c r="M34" i="30"/>
  <c r="R33" i="30"/>
  <c r="Q33" i="30"/>
  <c r="P33" i="30"/>
  <c r="O33" i="30"/>
  <c r="N33" i="30"/>
  <c r="M33" i="30"/>
  <c r="R32" i="30"/>
  <c r="Q32" i="30"/>
  <c r="P32" i="30"/>
  <c r="O32" i="30"/>
  <c r="N32" i="30"/>
  <c r="M32" i="30"/>
  <c r="R31" i="30"/>
  <c r="Q31" i="30"/>
  <c r="P31" i="30"/>
  <c r="O31" i="30"/>
  <c r="N31" i="30"/>
  <c r="M31" i="30"/>
  <c r="R30" i="30"/>
  <c r="AC7" i="30" s="1"/>
  <c r="Q30" i="30"/>
  <c r="AB7" i="30" s="1"/>
  <c r="P30" i="30"/>
  <c r="AA7" i="30" s="1"/>
  <c r="O30" i="30"/>
  <c r="Z7" i="30" s="1"/>
  <c r="AA11" i="6" s="1"/>
  <c r="AA15" i="6" s="1"/>
  <c r="AA7" i="6" s="1"/>
  <c r="N30" i="30"/>
  <c r="Y7" i="30" s="1"/>
  <c r="M30" i="30"/>
  <c r="X7" i="30" s="1"/>
  <c r="Y11" i="9" s="1"/>
  <c r="Y15" i="9" s="1"/>
  <c r="Y7" i="9" s="1"/>
  <c r="R29" i="30"/>
  <c r="Q29" i="30"/>
  <c r="P29" i="30"/>
  <c r="O29" i="30"/>
  <c r="N29" i="30"/>
  <c r="M29" i="30"/>
  <c r="R28" i="30"/>
  <c r="Q28" i="30"/>
  <c r="P28" i="30"/>
  <c r="O28" i="30"/>
  <c r="N28" i="30"/>
  <c r="M28" i="30"/>
  <c r="R27" i="30"/>
  <c r="Q27" i="30"/>
  <c r="P27" i="30"/>
  <c r="O27" i="30"/>
  <c r="N27" i="30"/>
  <c r="M27" i="30"/>
  <c r="R26" i="30"/>
  <c r="Q26" i="30"/>
  <c r="P26" i="30"/>
  <c r="O26" i="30"/>
  <c r="N26" i="30"/>
  <c r="M26" i="30"/>
  <c r="R25" i="30"/>
  <c r="Q25" i="30"/>
  <c r="P25" i="30"/>
  <c r="O25" i="30"/>
  <c r="N25" i="30"/>
  <c r="M25" i="30"/>
  <c r="R24" i="30"/>
  <c r="Q24" i="30"/>
  <c r="P24" i="30"/>
  <c r="O24" i="30"/>
  <c r="N24" i="30"/>
  <c r="M24" i="30"/>
  <c r="R23" i="30"/>
  <c r="Q23" i="30"/>
  <c r="P23" i="30"/>
  <c r="O23" i="30"/>
  <c r="N23" i="30"/>
  <c r="M23" i="30"/>
  <c r="R22" i="30"/>
  <c r="Q22" i="30"/>
  <c r="P22" i="30"/>
  <c r="O22" i="30"/>
  <c r="N22" i="30"/>
  <c r="M22" i="30"/>
  <c r="R21" i="30"/>
  <c r="Q21" i="30"/>
  <c r="P21" i="30"/>
  <c r="O21" i="30"/>
  <c r="N21" i="30"/>
  <c r="M21" i="30"/>
  <c r="R20" i="30"/>
  <c r="Q20" i="30"/>
  <c r="P20" i="30"/>
  <c r="O20" i="30"/>
  <c r="N20" i="30"/>
  <c r="M20" i="30"/>
  <c r="R19" i="30"/>
  <c r="Q19" i="30"/>
  <c r="P19" i="30"/>
  <c r="O19" i="30"/>
  <c r="N19" i="30"/>
  <c r="M19" i="30"/>
  <c r="R18" i="30"/>
  <c r="Q18" i="30"/>
  <c r="P18" i="30"/>
  <c r="O18" i="30"/>
  <c r="N18" i="30"/>
  <c r="M18" i="30"/>
  <c r="R17" i="30"/>
  <c r="Q17" i="30"/>
  <c r="P17" i="30"/>
  <c r="O17" i="30"/>
  <c r="N17" i="30"/>
  <c r="M17" i="30"/>
  <c r="R16" i="30"/>
  <c r="Q16" i="30"/>
  <c r="P16" i="30"/>
  <c r="O16" i="30"/>
  <c r="N16" i="30"/>
  <c r="M16" i="30"/>
  <c r="R15" i="30"/>
  <c r="Q15" i="30"/>
  <c r="P15" i="30"/>
  <c r="O15" i="30"/>
  <c r="N15" i="30"/>
  <c r="M15" i="30"/>
  <c r="R14" i="30"/>
  <c r="Q14" i="30"/>
  <c r="P14" i="30"/>
  <c r="O14" i="30"/>
  <c r="N14" i="30"/>
  <c r="M14" i="30"/>
  <c r="R13" i="30"/>
  <c r="Q13" i="30"/>
  <c r="P13" i="30"/>
  <c r="O13" i="30"/>
  <c r="N13" i="30"/>
  <c r="M13" i="30"/>
  <c r="R12" i="30"/>
  <c r="Q12" i="30"/>
  <c r="P12" i="30"/>
  <c r="O12" i="30"/>
  <c r="N12" i="30"/>
  <c r="M12" i="30"/>
  <c r="R6" i="30"/>
  <c r="AC6" i="30" s="1"/>
  <c r="Q6" i="30"/>
  <c r="AB6" i="30" s="1"/>
  <c r="P6" i="30"/>
  <c r="AA6" i="30" s="1"/>
  <c r="O6" i="30"/>
  <c r="Z6" i="30" s="1"/>
  <c r="N6" i="30"/>
  <c r="Y6" i="30" s="1"/>
  <c r="M6" i="30"/>
  <c r="X6" i="30" s="1"/>
  <c r="L50" i="30"/>
  <c r="L51" i="30"/>
  <c r="L52" i="30"/>
  <c r="L53" i="30"/>
  <c r="L54" i="30"/>
  <c r="L55" i="30"/>
  <c r="L56" i="30"/>
  <c r="L57" i="30"/>
  <c r="L58" i="30"/>
  <c r="L59" i="30"/>
  <c r="L60" i="30"/>
  <c r="L61" i="30"/>
  <c r="L62" i="30"/>
  <c r="L63" i="30"/>
  <c r="L64" i="30"/>
  <c r="L65" i="30"/>
  <c r="L66" i="30"/>
  <c r="L67" i="30"/>
  <c r="L68" i="30"/>
  <c r="L69" i="30"/>
  <c r="L70" i="30"/>
  <c r="L71" i="30"/>
  <c r="L72" i="30"/>
  <c r="L73" i="30"/>
  <c r="L74" i="30"/>
  <c r="L75" i="30"/>
  <c r="L76" i="30"/>
  <c r="L77" i="30"/>
  <c r="L78" i="30"/>
  <c r="L79" i="30"/>
  <c r="L80" i="30"/>
  <c r="L81" i="30"/>
  <c r="L82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K49" i="30"/>
  <c r="L49" i="30"/>
  <c r="L48" i="30"/>
  <c r="K6" i="30"/>
  <c r="Y12" i="6" l="1"/>
  <c r="Y16" i="6" s="1"/>
  <c r="Y8" i="6" s="1"/>
  <c r="AE12" i="9"/>
  <c r="V6" i="30"/>
  <c r="W10" i="11" s="1"/>
  <c r="W14" i="11" s="1"/>
  <c r="W6" i="11" s="1"/>
  <c r="W7" i="30"/>
  <c r="W10" i="30"/>
  <c r="W9" i="30"/>
  <c r="W8" i="30"/>
  <c r="X12" i="10" s="1"/>
  <c r="X16" i="10" s="1"/>
  <c r="X8" i="10" s="1"/>
  <c r="V7" i="30"/>
  <c r="V8" i="30"/>
  <c r="W12" i="11" s="1"/>
  <c r="W16" i="11" s="1"/>
  <c r="W8" i="11" s="1"/>
  <c r="V9" i="30"/>
  <c r="X11" i="11"/>
  <c r="X15" i="11" s="1"/>
  <c r="X7" i="11" s="1"/>
  <c r="X11" i="7"/>
  <c r="X15" i="7" s="1"/>
  <c r="X7" i="7" s="1"/>
  <c r="X11" i="9"/>
  <c r="X15" i="9" s="1"/>
  <c r="X7" i="9" s="1"/>
  <c r="X11" i="6"/>
  <c r="X15" i="6" s="1"/>
  <c r="X7" i="6" s="1"/>
  <c r="X11" i="12"/>
  <c r="X15" i="12" s="1"/>
  <c r="X7" i="12" s="1"/>
  <c r="X11" i="10"/>
  <c r="X15" i="10" s="1"/>
  <c r="X7" i="10" s="1"/>
  <c r="X12" i="12"/>
  <c r="X16" i="12" s="1"/>
  <c r="X8" i="12" s="1"/>
  <c r="X12" i="9"/>
  <c r="X16" i="9" s="1"/>
  <c r="X8" i="9" s="1"/>
  <c r="X12" i="11"/>
  <c r="X16" i="11" s="1"/>
  <c r="X8" i="11" s="1"/>
  <c r="AB12" i="12"/>
  <c r="AB16" i="12" s="1"/>
  <c r="AB8" i="12" s="1"/>
  <c r="AB12" i="10"/>
  <c r="AB16" i="10" s="1"/>
  <c r="AB8" i="10" s="1"/>
  <c r="AB12" i="9"/>
  <c r="AB16" i="9" s="1"/>
  <c r="AB8" i="9" s="1"/>
  <c r="AB12" i="6"/>
  <c r="AB16" i="6" s="1"/>
  <c r="AB8" i="6" s="1"/>
  <c r="AB12" i="11"/>
  <c r="AB16" i="11" s="1"/>
  <c r="AB8" i="11" s="1"/>
  <c r="AB12" i="7"/>
  <c r="AB16" i="7" s="1"/>
  <c r="AB8" i="7" s="1"/>
  <c r="W11" i="12"/>
  <c r="W15" i="12" s="1"/>
  <c r="W7" i="12" s="1"/>
  <c r="W11" i="11"/>
  <c r="W15" i="11" s="1"/>
  <c r="W7" i="11" s="1"/>
  <c r="W11" i="10"/>
  <c r="W15" i="10" s="1"/>
  <c r="W7" i="10" s="1"/>
  <c r="W11" i="7"/>
  <c r="W15" i="7" s="1"/>
  <c r="W7" i="7" s="1"/>
  <c r="W11" i="9"/>
  <c r="W15" i="9" s="1"/>
  <c r="W7" i="9" s="1"/>
  <c r="W11" i="6"/>
  <c r="W15" i="6" s="1"/>
  <c r="W7" i="6" s="1"/>
  <c r="W12" i="12"/>
  <c r="W16" i="12" s="1"/>
  <c r="W8" i="12" s="1"/>
  <c r="W12" i="10"/>
  <c r="W16" i="10" s="1"/>
  <c r="W8" i="10" s="1"/>
  <c r="W12" i="9"/>
  <c r="W16" i="9" s="1"/>
  <c r="W8" i="9" s="1"/>
  <c r="W10" i="12"/>
  <c r="W14" i="12" s="1"/>
  <c r="W6" i="12" s="1"/>
  <c r="W10" i="10"/>
  <c r="W14" i="10" s="1"/>
  <c r="W6" i="10" s="1"/>
  <c r="Z10" i="11"/>
  <c r="Z14" i="11" s="1"/>
  <c r="Z6" i="11" s="1"/>
  <c r="Z10" i="7"/>
  <c r="Z14" i="7" s="1"/>
  <c r="Z6" i="7" s="1"/>
  <c r="Z10" i="9"/>
  <c r="Z14" i="9" s="1"/>
  <c r="Z6" i="9" s="1"/>
  <c r="Z10" i="6"/>
  <c r="Z14" i="6" s="1"/>
  <c r="Z6" i="6" s="1"/>
  <c r="Z10" i="12"/>
  <c r="Z14" i="12" s="1"/>
  <c r="Z6" i="12" s="1"/>
  <c r="Z10" i="10"/>
  <c r="Z14" i="10" s="1"/>
  <c r="Z6" i="10" s="1"/>
  <c r="AB10" i="12"/>
  <c r="AB14" i="12" s="1"/>
  <c r="AB6" i="12" s="1"/>
  <c r="AB10" i="10"/>
  <c r="AB14" i="10" s="1"/>
  <c r="AB6" i="10" s="1"/>
  <c r="AB10" i="9"/>
  <c r="AB14" i="9" s="1"/>
  <c r="AB6" i="9" s="1"/>
  <c r="AB10" i="6"/>
  <c r="AB14" i="6" s="1"/>
  <c r="AB6" i="6" s="1"/>
  <c r="AB10" i="11"/>
  <c r="AB14" i="11" s="1"/>
  <c r="AB6" i="11" s="1"/>
  <c r="AB10" i="7"/>
  <c r="AB14" i="7" s="1"/>
  <c r="AB6" i="7" s="1"/>
  <c r="AF10" i="12"/>
  <c r="AF10" i="10"/>
  <c r="AF10" i="9"/>
  <c r="AF10" i="6"/>
  <c r="AF10" i="11"/>
  <c r="AF10" i="7"/>
  <c r="Z11" i="12"/>
  <c r="Z15" i="12" s="1"/>
  <c r="Z7" i="12" s="1"/>
  <c r="Z11" i="10"/>
  <c r="Z15" i="10" s="1"/>
  <c r="Z7" i="10" s="1"/>
  <c r="Z11" i="9"/>
  <c r="Z15" i="9" s="1"/>
  <c r="Z7" i="9" s="1"/>
  <c r="Z11" i="6"/>
  <c r="Z15" i="6" s="1"/>
  <c r="Z7" i="6" s="1"/>
  <c r="Z11" i="11"/>
  <c r="Z15" i="11" s="1"/>
  <c r="Z7" i="11" s="1"/>
  <c r="Z11" i="7"/>
  <c r="Z15" i="7" s="1"/>
  <c r="Z7" i="7" s="1"/>
  <c r="AB11" i="11"/>
  <c r="AB15" i="11" s="1"/>
  <c r="AB7" i="11" s="1"/>
  <c r="AB11" i="7"/>
  <c r="AB15" i="7" s="1"/>
  <c r="AB7" i="7" s="1"/>
  <c r="AB11" i="9"/>
  <c r="AB15" i="9" s="1"/>
  <c r="AB7" i="9" s="1"/>
  <c r="AB11" i="6"/>
  <c r="AB15" i="6" s="1"/>
  <c r="AB7" i="6" s="1"/>
  <c r="AB11" i="12"/>
  <c r="AB15" i="12" s="1"/>
  <c r="AB7" i="12" s="1"/>
  <c r="AB11" i="10"/>
  <c r="AB15" i="10" s="1"/>
  <c r="AB7" i="10" s="1"/>
  <c r="AF11" i="11"/>
  <c r="AF11" i="7"/>
  <c r="AF11" i="9"/>
  <c r="AF11" i="6"/>
  <c r="AF11" i="12"/>
  <c r="AF11" i="10"/>
  <c r="Z12" i="11"/>
  <c r="Z16" i="11" s="1"/>
  <c r="Z8" i="11" s="1"/>
  <c r="Z12" i="7"/>
  <c r="Z16" i="7" s="1"/>
  <c r="Z8" i="7" s="1"/>
  <c r="Z12" i="9"/>
  <c r="Z16" i="9" s="1"/>
  <c r="Z8" i="9" s="1"/>
  <c r="Z12" i="6"/>
  <c r="Z16" i="6" s="1"/>
  <c r="Z8" i="6" s="1"/>
  <c r="Z12" i="12"/>
  <c r="Z16" i="12" s="1"/>
  <c r="Z8" i="12" s="1"/>
  <c r="Z12" i="10"/>
  <c r="Z16" i="10" s="1"/>
  <c r="Z8" i="10" s="1"/>
  <c r="AF12" i="12"/>
  <c r="AF12" i="10"/>
  <c r="AF12" i="9"/>
  <c r="AF12" i="6"/>
  <c r="AF12" i="11"/>
  <c r="AF12" i="7"/>
  <c r="Y10" i="12"/>
  <c r="Y14" i="12" s="1"/>
  <c r="Y6" i="12" s="1"/>
  <c r="Y10" i="11"/>
  <c r="Y14" i="11" s="1"/>
  <c r="Y6" i="11" s="1"/>
  <c r="Y10" i="10"/>
  <c r="Y14" i="10" s="1"/>
  <c r="Y6" i="10" s="1"/>
  <c r="Y10" i="7"/>
  <c r="Y14" i="7" s="1"/>
  <c r="Y6" i="7" s="1"/>
  <c r="AE10" i="12"/>
  <c r="AE10" i="11"/>
  <c r="AE10" i="10"/>
  <c r="AE10" i="7"/>
  <c r="AE11" i="12"/>
  <c r="AE11" i="11"/>
  <c r="AE11" i="10"/>
  <c r="AE11" i="7"/>
  <c r="AA12" i="12"/>
  <c r="AA16" i="12" s="1"/>
  <c r="AA8" i="12" s="1"/>
  <c r="AA12" i="11"/>
  <c r="AA16" i="11" s="1"/>
  <c r="AA8" i="11" s="1"/>
  <c r="AA12" i="10"/>
  <c r="AA16" i="10" s="1"/>
  <c r="AA8" i="10" s="1"/>
  <c r="AA12" i="7"/>
  <c r="AA16" i="7" s="1"/>
  <c r="AA8" i="7" s="1"/>
  <c r="Y10" i="6"/>
  <c r="Y14" i="6" s="1"/>
  <c r="Y6" i="6" s="1"/>
  <c r="AE10" i="6"/>
  <c r="Y10" i="9"/>
  <c r="Y14" i="9" s="1"/>
  <c r="Y6" i="9" s="1"/>
  <c r="AE10" i="9"/>
  <c r="AE11" i="9"/>
  <c r="AC12" i="9"/>
  <c r="AC16" i="9" s="1"/>
  <c r="AC8" i="9" s="1"/>
  <c r="AE16" i="9"/>
  <c r="AE8" i="9" s="1"/>
  <c r="AE16" i="6"/>
  <c r="AE8" i="6" s="1"/>
  <c r="Y11" i="12"/>
  <c r="Y15" i="12" s="1"/>
  <c r="Y7" i="12" s="1"/>
  <c r="Y11" i="11"/>
  <c r="Y15" i="11" s="1"/>
  <c r="Y7" i="11" s="1"/>
  <c r="Y11" i="10"/>
  <c r="Y15" i="10" s="1"/>
  <c r="Y7" i="10" s="1"/>
  <c r="Y11" i="7"/>
  <c r="Y15" i="7" s="1"/>
  <c r="Y7" i="7" s="1"/>
  <c r="Y12" i="12"/>
  <c r="Y16" i="12" s="1"/>
  <c r="Y8" i="12" s="1"/>
  <c r="Y12" i="11"/>
  <c r="Y16" i="11" s="1"/>
  <c r="Y8" i="11" s="1"/>
  <c r="Y12" i="10"/>
  <c r="Y16" i="10" s="1"/>
  <c r="Y8" i="10" s="1"/>
  <c r="Y12" i="7"/>
  <c r="Y16" i="7" s="1"/>
  <c r="Y8" i="7" s="1"/>
  <c r="AE12" i="12"/>
  <c r="AE12" i="11"/>
  <c r="AE12" i="10"/>
  <c r="AE12" i="7"/>
  <c r="W6" i="30"/>
  <c r="AA10" i="12"/>
  <c r="AA14" i="12" s="1"/>
  <c r="AA6" i="12" s="1"/>
  <c r="AA10" i="11"/>
  <c r="AA14" i="11" s="1"/>
  <c r="AA6" i="11" s="1"/>
  <c r="AA10" i="10"/>
  <c r="AA14" i="10" s="1"/>
  <c r="AA6" i="10" s="1"/>
  <c r="AA10" i="7"/>
  <c r="AA14" i="7" s="1"/>
  <c r="AA6" i="7" s="1"/>
  <c r="AA11" i="12"/>
  <c r="AA15" i="12" s="1"/>
  <c r="AA7" i="12" s="1"/>
  <c r="AA11" i="11"/>
  <c r="AA15" i="11" s="1"/>
  <c r="AA7" i="11" s="1"/>
  <c r="AA11" i="10"/>
  <c r="AA15" i="10" s="1"/>
  <c r="AA7" i="10" s="1"/>
  <c r="AA11" i="7"/>
  <c r="AA15" i="7" s="1"/>
  <c r="AA7" i="7" s="1"/>
  <c r="AA10" i="6"/>
  <c r="AA14" i="6" s="1"/>
  <c r="AA6" i="6" s="1"/>
  <c r="Y11" i="6"/>
  <c r="Y15" i="6" s="1"/>
  <c r="Y7" i="6" s="1"/>
  <c r="AA12" i="6"/>
  <c r="AA16" i="6" s="1"/>
  <c r="AA8" i="6" s="1"/>
  <c r="AE11" i="6"/>
  <c r="W10" i="9"/>
  <c r="W14" i="9" s="1"/>
  <c r="W6" i="9" s="1"/>
  <c r="AA10" i="9"/>
  <c r="AA14" i="9" s="1"/>
  <c r="AA6" i="9" s="1"/>
  <c r="AA11" i="9"/>
  <c r="AA15" i="9" s="1"/>
  <c r="AA7" i="9" s="1"/>
  <c r="AA12" i="9"/>
  <c r="AA16" i="9" s="1"/>
  <c r="AA8" i="9" s="1"/>
  <c r="H3" i="29"/>
  <c r="G21" i="29"/>
  <c r="G25" i="29" s="1"/>
  <c r="G27" i="29" s="1"/>
  <c r="C21" i="29"/>
  <c r="C25" i="29" s="1"/>
  <c r="W10" i="6" l="1"/>
  <c r="W14" i="6" s="1"/>
  <c r="W6" i="6" s="1"/>
  <c r="W10" i="7"/>
  <c r="W14" i="7" s="1"/>
  <c r="W6" i="7" s="1"/>
  <c r="W12" i="6"/>
  <c r="W16" i="6" s="1"/>
  <c r="W8" i="6" s="1"/>
  <c r="W12" i="7"/>
  <c r="W16" i="7" s="1"/>
  <c r="W8" i="7" s="1"/>
  <c r="X12" i="7"/>
  <c r="X16" i="7" s="1"/>
  <c r="X8" i="7" s="1"/>
  <c r="X12" i="6"/>
  <c r="X16" i="6" s="1"/>
  <c r="X8" i="6" s="1"/>
  <c r="X10" i="12"/>
  <c r="X14" i="12" s="1"/>
  <c r="X6" i="12" s="1"/>
  <c r="X10" i="10"/>
  <c r="X14" i="10" s="1"/>
  <c r="X6" i="10" s="1"/>
  <c r="X10" i="9"/>
  <c r="X14" i="9" s="1"/>
  <c r="X6" i="9" s="1"/>
  <c r="X10" i="6"/>
  <c r="X14" i="6" s="1"/>
  <c r="X6" i="6" s="1"/>
  <c r="X10" i="11"/>
  <c r="X14" i="11" s="1"/>
  <c r="X6" i="11" s="1"/>
  <c r="X10" i="7"/>
  <c r="X14" i="7" s="1"/>
  <c r="X6" i="7" s="1"/>
  <c r="AE16" i="10"/>
  <c r="AE8" i="10" s="1"/>
  <c r="AC12" i="10"/>
  <c r="AC16" i="10" s="1"/>
  <c r="AC8" i="10" s="1"/>
  <c r="AE16" i="12"/>
  <c r="AE8" i="12" s="1"/>
  <c r="AC12" i="12"/>
  <c r="AC16" i="12" s="1"/>
  <c r="AC8" i="12" s="1"/>
  <c r="AC11" i="9"/>
  <c r="AC15" i="9" s="1"/>
  <c r="AC7" i="9" s="1"/>
  <c r="AE15" i="9"/>
  <c r="AE7" i="9" s="1"/>
  <c r="AE15" i="10"/>
  <c r="AE7" i="10" s="1"/>
  <c r="AC11" i="10"/>
  <c r="AC15" i="10" s="1"/>
  <c r="AC7" i="10" s="1"/>
  <c r="AE15" i="12"/>
  <c r="AE7" i="12" s="1"/>
  <c r="AC11" i="12"/>
  <c r="AC15" i="12" s="1"/>
  <c r="AC7" i="12" s="1"/>
  <c r="AE14" i="10"/>
  <c r="AE6" i="10" s="1"/>
  <c r="AC10" i="10"/>
  <c r="AC14" i="10" s="1"/>
  <c r="AC6" i="10" s="1"/>
  <c r="AE14" i="12"/>
  <c r="AE6" i="12" s="1"/>
  <c r="AC10" i="12"/>
  <c r="AC14" i="12" s="1"/>
  <c r="AC6" i="12" s="1"/>
  <c r="AF16" i="11"/>
  <c r="AF8" i="11" s="1"/>
  <c r="AD12" i="11"/>
  <c r="AD16" i="11" s="1"/>
  <c r="AD8" i="11" s="1"/>
  <c r="AD12" i="9"/>
  <c r="AD16" i="9" s="1"/>
  <c r="AD8" i="9" s="1"/>
  <c r="AF16" i="9"/>
  <c r="AF8" i="9" s="1"/>
  <c r="AF16" i="12"/>
  <c r="AF8" i="12" s="1"/>
  <c r="AD12" i="12"/>
  <c r="AD16" i="12" s="1"/>
  <c r="AD8" i="12" s="1"/>
  <c r="AF15" i="12"/>
  <c r="AF7" i="12" s="1"/>
  <c r="AD11" i="12"/>
  <c r="AD15" i="12" s="1"/>
  <c r="AD7" i="12" s="1"/>
  <c r="AF15" i="9"/>
  <c r="AF7" i="9" s="1"/>
  <c r="AD11" i="9"/>
  <c r="AD15" i="9" s="1"/>
  <c r="AD7" i="9" s="1"/>
  <c r="AF15" i="11"/>
  <c r="AF7" i="11" s="1"/>
  <c r="AD11" i="11"/>
  <c r="AD15" i="11" s="1"/>
  <c r="AD7" i="11" s="1"/>
  <c r="AF14" i="11"/>
  <c r="AF6" i="11" s="1"/>
  <c r="AD10" i="11"/>
  <c r="AD14" i="11" s="1"/>
  <c r="AD6" i="11" s="1"/>
  <c r="AD10" i="9"/>
  <c r="AD14" i="9" s="1"/>
  <c r="AD6" i="9" s="1"/>
  <c r="AF14" i="9"/>
  <c r="AF6" i="9" s="1"/>
  <c r="AF14" i="12"/>
  <c r="AF6" i="12" s="1"/>
  <c r="AD10" i="12"/>
  <c r="AD14" i="12" s="1"/>
  <c r="AD6" i="12" s="1"/>
  <c r="AC11" i="6"/>
  <c r="AC15" i="6" s="1"/>
  <c r="AC7" i="6" s="1"/>
  <c r="AE15" i="6"/>
  <c r="AE7" i="6" s="1"/>
  <c r="AE16" i="7"/>
  <c r="AE8" i="7" s="1"/>
  <c r="AC12" i="7"/>
  <c r="AC16" i="7" s="1"/>
  <c r="AC8" i="7" s="1"/>
  <c r="AE16" i="11"/>
  <c r="AE8" i="11" s="1"/>
  <c r="AC12" i="11"/>
  <c r="AC16" i="11" s="1"/>
  <c r="AC8" i="11" s="1"/>
  <c r="AC10" i="9"/>
  <c r="AC14" i="9" s="1"/>
  <c r="AC6" i="9" s="1"/>
  <c r="AE14" i="9"/>
  <c r="AE6" i="9" s="1"/>
  <c r="AC10" i="6"/>
  <c r="AC14" i="6" s="1"/>
  <c r="AC6" i="6" s="1"/>
  <c r="AE14" i="6"/>
  <c r="AE6" i="6" s="1"/>
  <c r="AE15" i="7"/>
  <c r="AE7" i="7" s="1"/>
  <c r="AC11" i="7"/>
  <c r="AC15" i="7" s="1"/>
  <c r="AC7" i="7" s="1"/>
  <c r="AE15" i="11"/>
  <c r="AE7" i="11" s="1"/>
  <c r="AC11" i="11"/>
  <c r="AC15" i="11" s="1"/>
  <c r="AC7" i="11" s="1"/>
  <c r="AE14" i="7"/>
  <c r="AE6" i="7" s="1"/>
  <c r="AC10" i="7"/>
  <c r="AC14" i="7" s="1"/>
  <c r="AC6" i="7" s="1"/>
  <c r="AE14" i="11"/>
  <c r="AE6" i="11" s="1"/>
  <c r="AC10" i="11"/>
  <c r="AC14" i="11" s="1"/>
  <c r="AC6" i="11" s="1"/>
  <c r="AF16" i="7"/>
  <c r="AF8" i="7" s="1"/>
  <c r="AD12" i="7"/>
  <c r="AD16" i="7" s="1"/>
  <c r="AD8" i="7" s="1"/>
  <c r="AF16" i="6"/>
  <c r="AF8" i="6" s="1"/>
  <c r="AD12" i="6"/>
  <c r="AD16" i="6" s="1"/>
  <c r="AD8" i="6" s="1"/>
  <c r="AF16" i="10"/>
  <c r="AF8" i="10" s="1"/>
  <c r="AD12" i="10"/>
  <c r="AD16" i="10" s="1"/>
  <c r="AD8" i="10" s="1"/>
  <c r="AF15" i="10"/>
  <c r="AF7" i="10" s="1"/>
  <c r="AD11" i="10"/>
  <c r="AD15" i="10" s="1"/>
  <c r="AD7" i="10" s="1"/>
  <c r="AD11" i="6"/>
  <c r="AD15" i="6" s="1"/>
  <c r="AD7" i="6" s="1"/>
  <c r="AF15" i="6"/>
  <c r="AF7" i="6" s="1"/>
  <c r="AF15" i="7"/>
  <c r="AF7" i="7" s="1"/>
  <c r="AD11" i="7"/>
  <c r="AD15" i="7" s="1"/>
  <c r="AD7" i="7" s="1"/>
  <c r="AF14" i="7"/>
  <c r="AF6" i="7" s="1"/>
  <c r="AD10" i="7"/>
  <c r="AD14" i="7" s="1"/>
  <c r="AD6" i="7" s="1"/>
  <c r="AD10" i="6"/>
  <c r="AD14" i="6" s="1"/>
  <c r="AD6" i="6" s="1"/>
  <c r="AF14" i="6"/>
  <c r="AF6" i="6" s="1"/>
  <c r="AF14" i="10"/>
  <c r="AF6" i="10" s="1"/>
  <c r="AD10" i="10"/>
  <c r="AD14" i="10" s="1"/>
  <c r="AD6" i="10" s="1"/>
  <c r="T20" i="22"/>
  <c r="H55" i="21"/>
  <c r="H53" i="21"/>
  <c r="H56" i="21"/>
  <c r="C43" i="22"/>
  <c r="N30" i="15"/>
  <c r="N28" i="15"/>
  <c r="N30" i="13"/>
  <c r="N28" i="13"/>
  <c r="N30" i="10"/>
  <c r="N28" i="10"/>
  <c r="N30" i="9"/>
  <c r="N28" i="9"/>
  <c r="N30" i="3"/>
  <c r="N28" i="3"/>
  <c r="N28" i="1"/>
  <c r="N30" i="1"/>
  <c r="D17" i="26"/>
  <c r="C28" i="18"/>
  <c r="H8" i="24"/>
  <c r="J7" i="26"/>
  <c r="D6" i="27" l="1"/>
  <c r="I22" i="26"/>
  <c r="I30" i="26"/>
  <c r="J6" i="26"/>
  <c r="I21" i="26" s="1"/>
  <c r="J5" i="26"/>
  <c r="D3" i="29" s="1"/>
  <c r="C27" i="29" s="1"/>
  <c r="C25" i="26"/>
  <c r="C23" i="26"/>
  <c r="G13" i="26"/>
  <c r="G16" i="26" s="1"/>
  <c r="D19" i="26"/>
  <c r="C26" i="26" s="1"/>
  <c r="C43" i="26" s="1"/>
  <c r="I33" i="26" l="1"/>
  <c r="I34" i="26" s="1"/>
  <c r="I39" i="26" s="1"/>
  <c r="D18" i="25"/>
  <c r="D15" i="25"/>
  <c r="D12" i="25"/>
  <c r="D11" i="25"/>
  <c r="D9" i="25"/>
  <c r="D17" i="25" s="1"/>
  <c r="D58" i="21"/>
  <c r="D56" i="21"/>
  <c r="D55" i="21"/>
  <c r="D54" i="21"/>
  <c r="D53" i="21"/>
  <c r="D57" i="21" s="1"/>
  <c r="D59" i="21" s="1"/>
  <c r="D52" i="21"/>
  <c r="C89" i="22"/>
  <c r="F49" i="22"/>
  <c r="C51" i="22"/>
  <c r="C90" i="22" s="1"/>
  <c r="K93" i="22" s="1"/>
  <c r="C50" i="22"/>
  <c r="C49" i="22"/>
  <c r="C40" i="22"/>
  <c r="C39" i="22"/>
  <c r="C36" i="22"/>
  <c r="C35" i="22"/>
  <c r="C34" i="22"/>
  <c r="C33" i="22"/>
  <c r="C37" i="22" s="1"/>
  <c r="T24" i="22"/>
  <c r="N19" i="22"/>
  <c r="H22" i="22"/>
  <c r="C23" i="22"/>
  <c r="N20" i="22" s="1"/>
  <c r="C22" i="22"/>
  <c r="C13" i="22"/>
  <c r="N21" i="22" s="1"/>
  <c r="V24" i="22" s="1"/>
  <c r="C12" i="22"/>
  <c r="C8" i="22"/>
  <c r="C7" i="22"/>
  <c r="C24" i="21"/>
  <c r="C30" i="21"/>
  <c r="C32" i="21"/>
  <c r="M31" i="21"/>
  <c r="Q32" i="21" s="1"/>
  <c r="M22" i="21"/>
  <c r="M14" i="21"/>
  <c r="M13" i="21"/>
  <c r="N24" i="21" s="1"/>
  <c r="O39" i="21" s="1"/>
  <c r="M12" i="21"/>
  <c r="D42" i="24"/>
  <c r="D41" i="24"/>
  <c r="G16" i="21"/>
  <c r="C16" i="21"/>
  <c r="C3" i="21"/>
  <c r="C4" i="21"/>
  <c r="E12" i="21" s="1"/>
  <c r="I11" i="20"/>
  <c r="I9" i="20"/>
  <c r="I10" i="20" s="1"/>
  <c r="I8" i="20"/>
  <c r="B13" i="20"/>
  <c r="B12" i="20"/>
  <c r="B11" i="20"/>
  <c r="B14" i="20" s="1"/>
  <c r="B9" i="20"/>
  <c r="M34" i="24"/>
  <c r="B8" i="20" s="1"/>
  <c r="B7" i="20"/>
  <c r="C78" i="18"/>
  <c r="K81" i="18" s="1"/>
  <c r="C77" i="18"/>
  <c r="C60" i="18"/>
  <c r="F34" i="18"/>
  <c r="C36" i="18"/>
  <c r="C66" i="18" s="1"/>
  <c r="H64" i="18" s="1"/>
  <c r="C35" i="18"/>
  <c r="C34" i="18"/>
  <c r="C24" i="18"/>
  <c r="C25" i="18"/>
  <c r="F35" i="18" s="1"/>
  <c r="G38" i="18" s="1"/>
  <c r="C21" i="18"/>
  <c r="C20" i="18"/>
  <c r="C19" i="18"/>
  <c r="C18" i="18"/>
  <c r="C22" i="18" s="1"/>
  <c r="I81" i="18"/>
  <c r="C76" i="18"/>
  <c r="I93" i="22"/>
  <c r="C88" i="22"/>
  <c r="F76" i="22"/>
  <c r="F58" i="22"/>
  <c r="G60" i="22" s="1"/>
  <c r="C78" i="22"/>
  <c r="H76" i="22" s="1"/>
  <c r="B45" i="22"/>
  <c r="F50" i="22"/>
  <c r="G53" i="22" s="1"/>
  <c r="F64" i="18"/>
  <c r="F43" i="18"/>
  <c r="G45" i="18" s="1"/>
  <c r="B30" i="18"/>
  <c r="O47" i="24"/>
  <c r="N47" i="24"/>
  <c r="M43" i="24"/>
  <c r="M42" i="24"/>
  <c r="M40" i="24"/>
  <c r="M37" i="24"/>
  <c r="M36" i="24"/>
  <c r="M35" i="24"/>
  <c r="M31" i="24"/>
  <c r="M30" i="24"/>
  <c r="L26" i="24"/>
  <c r="N23" i="24"/>
  <c r="N17" i="24"/>
  <c r="K17" i="24"/>
  <c r="D35" i="24"/>
  <c r="D29" i="24"/>
  <c r="B29" i="24"/>
  <c r="D24" i="24"/>
  <c r="B24" i="24"/>
  <c r="D15" i="24"/>
  <c r="D14" i="24"/>
  <c r="D8" i="24"/>
  <c r="R34" i="15"/>
  <c r="T34" i="15" s="1"/>
  <c r="Q34" i="15"/>
  <c r="S34" i="15" s="1"/>
  <c r="P34" i="15"/>
  <c r="O34" i="15"/>
  <c r="N34" i="15"/>
  <c r="M34" i="15"/>
  <c r="L34" i="15"/>
  <c r="K34" i="15"/>
  <c r="R33" i="15"/>
  <c r="T33" i="15" s="1"/>
  <c r="Q33" i="15"/>
  <c r="S33" i="15" s="1"/>
  <c r="P33" i="15"/>
  <c r="O33" i="15"/>
  <c r="N33" i="15"/>
  <c r="M33" i="15"/>
  <c r="L33" i="15"/>
  <c r="K33" i="15"/>
  <c r="R32" i="15"/>
  <c r="T32" i="15" s="1"/>
  <c r="Q32" i="15"/>
  <c r="S32" i="15" s="1"/>
  <c r="P32" i="15"/>
  <c r="O32" i="15"/>
  <c r="N32" i="15"/>
  <c r="M32" i="15"/>
  <c r="L32" i="15"/>
  <c r="K32" i="15"/>
  <c r="R31" i="15"/>
  <c r="T31" i="15" s="1"/>
  <c r="Q31" i="15"/>
  <c r="S31" i="15" s="1"/>
  <c r="P31" i="15"/>
  <c r="O31" i="15"/>
  <c r="N31" i="15"/>
  <c r="M31" i="15"/>
  <c r="L31" i="15"/>
  <c r="K31" i="15"/>
  <c r="R30" i="15"/>
  <c r="T30" i="15" s="1"/>
  <c r="Q30" i="15"/>
  <c r="S30" i="15" s="1"/>
  <c r="P30" i="15"/>
  <c r="O30" i="15"/>
  <c r="M30" i="15"/>
  <c r="L30" i="15"/>
  <c r="K30" i="15"/>
  <c r="R29" i="15"/>
  <c r="T29" i="15" s="1"/>
  <c r="Q29" i="15"/>
  <c r="S29" i="15" s="1"/>
  <c r="P29" i="15"/>
  <c r="O29" i="15"/>
  <c r="N29" i="15"/>
  <c r="M29" i="15"/>
  <c r="L29" i="15"/>
  <c r="K29" i="15"/>
  <c r="R28" i="15"/>
  <c r="T28" i="15" s="1"/>
  <c r="Q28" i="15"/>
  <c r="S28" i="15" s="1"/>
  <c r="P28" i="15"/>
  <c r="O28" i="15"/>
  <c r="M28" i="15"/>
  <c r="L28" i="15"/>
  <c r="K28" i="15"/>
  <c r="R27" i="15"/>
  <c r="T27" i="15" s="1"/>
  <c r="Q27" i="15"/>
  <c r="S27" i="15" s="1"/>
  <c r="P27" i="15"/>
  <c r="O27" i="15"/>
  <c r="N27" i="15"/>
  <c r="M27" i="15"/>
  <c r="L27" i="15"/>
  <c r="K27" i="15"/>
  <c r="R26" i="15"/>
  <c r="T26" i="15" s="1"/>
  <c r="Q26" i="15"/>
  <c r="S26" i="15" s="1"/>
  <c r="P26" i="15"/>
  <c r="O26" i="15"/>
  <c r="N26" i="15"/>
  <c r="M26" i="15"/>
  <c r="L26" i="15"/>
  <c r="K26" i="15"/>
  <c r="R25" i="15"/>
  <c r="T25" i="15" s="1"/>
  <c r="Q25" i="15"/>
  <c r="S25" i="15" s="1"/>
  <c r="P25" i="15"/>
  <c r="O25" i="15"/>
  <c r="N25" i="15"/>
  <c r="M25" i="15"/>
  <c r="L25" i="15"/>
  <c r="K25" i="15"/>
  <c r="R24" i="15"/>
  <c r="T24" i="15" s="1"/>
  <c r="Q24" i="15"/>
  <c r="S24" i="15" s="1"/>
  <c r="P24" i="15"/>
  <c r="O24" i="15"/>
  <c r="N24" i="15"/>
  <c r="M24" i="15"/>
  <c r="L24" i="15"/>
  <c r="K24" i="15"/>
  <c r="R23" i="15"/>
  <c r="T23" i="15" s="1"/>
  <c r="Q23" i="15"/>
  <c r="S23" i="15" s="1"/>
  <c r="P23" i="15"/>
  <c r="O23" i="15"/>
  <c r="N23" i="15"/>
  <c r="M23" i="15"/>
  <c r="L23" i="15"/>
  <c r="K23" i="15"/>
  <c r="R22" i="15"/>
  <c r="T22" i="15" s="1"/>
  <c r="Q22" i="15"/>
  <c r="S22" i="15" s="1"/>
  <c r="P22" i="15"/>
  <c r="O22" i="15"/>
  <c r="N22" i="15"/>
  <c r="M22" i="15"/>
  <c r="L22" i="15"/>
  <c r="K22" i="15"/>
  <c r="R21" i="15"/>
  <c r="T21" i="15" s="1"/>
  <c r="Q21" i="15"/>
  <c r="S21" i="15" s="1"/>
  <c r="P21" i="15"/>
  <c r="O21" i="15"/>
  <c r="N21" i="15"/>
  <c r="M21" i="15"/>
  <c r="L21" i="15"/>
  <c r="K21" i="15"/>
  <c r="R20" i="15"/>
  <c r="T20" i="15" s="1"/>
  <c r="Q20" i="15"/>
  <c r="S20" i="15" s="1"/>
  <c r="P20" i="15"/>
  <c r="O20" i="15"/>
  <c r="N20" i="15"/>
  <c r="M20" i="15"/>
  <c r="L20" i="15"/>
  <c r="K20" i="15"/>
  <c r="R19" i="15"/>
  <c r="T19" i="15" s="1"/>
  <c r="Q19" i="15"/>
  <c r="S19" i="15" s="1"/>
  <c r="P19" i="15"/>
  <c r="O19" i="15"/>
  <c r="N19" i="15"/>
  <c r="M19" i="15"/>
  <c r="L19" i="15"/>
  <c r="K19" i="15"/>
  <c r="R18" i="15"/>
  <c r="T18" i="15" s="1"/>
  <c r="Q18" i="15"/>
  <c r="S18" i="15" s="1"/>
  <c r="P18" i="15"/>
  <c r="O18" i="15"/>
  <c r="N18" i="15"/>
  <c r="M18" i="15"/>
  <c r="L18" i="15"/>
  <c r="K18" i="15"/>
  <c r="R17" i="15"/>
  <c r="T17" i="15" s="1"/>
  <c r="Q17" i="15"/>
  <c r="S17" i="15" s="1"/>
  <c r="P17" i="15"/>
  <c r="O17" i="15"/>
  <c r="N17" i="15"/>
  <c r="M17" i="15"/>
  <c r="L17" i="15"/>
  <c r="K17" i="15"/>
  <c r="R16" i="15"/>
  <c r="T16" i="15" s="1"/>
  <c r="Q16" i="15"/>
  <c r="S16" i="15" s="1"/>
  <c r="P16" i="15"/>
  <c r="O16" i="15"/>
  <c r="N16" i="15"/>
  <c r="M16" i="15"/>
  <c r="L16" i="15"/>
  <c r="K16" i="15"/>
  <c r="R15" i="15"/>
  <c r="T15" i="15" s="1"/>
  <c r="Q15" i="15"/>
  <c r="S15" i="15" s="1"/>
  <c r="P15" i="15"/>
  <c r="O15" i="15"/>
  <c r="N15" i="15"/>
  <c r="M15" i="15"/>
  <c r="L15" i="15"/>
  <c r="K15" i="15"/>
  <c r="R14" i="15"/>
  <c r="T14" i="15" s="1"/>
  <c r="Q14" i="15"/>
  <c r="S14" i="15" s="1"/>
  <c r="P14" i="15"/>
  <c r="O14" i="15"/>
  <c r="N14" i="15"/>
  <c r="M14" i="15"/>
  <c r="L14" i="15"/>
  <c r="K14" i="15"/>
  <c r="R13" i="15"/>
  <c r="T13" i="15" s="1"/>
  <c r="Q13" i="15"/>
  <c r="S13" i="15" s="1"/>
  <c r="P13" i="15"/>
  <c r="O13" i="15"/>
  <c r="N13" i="15"/>
  <c r="M13" i="15"/>
  <c r="L13" i="15"/>
  <c r="K13" i="15"/>
  <c r="R12" i="15"/>
  <c r="T12" i="15" s="1"/>
  <c r="Q12" i="15"/>
  <c r="S12" i="15" s="1"/>
  <c r="P12" i="15"/>
  <c r="O12" i="15"/>
  <c r="N12" i="15"/>
  <c r="M12" i="15"/>
  <c r="L12" i="15"/>
  <c r="K12" i="15"/>
  <c r="R11" i="15"/>
  <c r="T11" i="15" s="1"/>
  <c r="Q11" i="15"/>
  <c r="S11" i="15" s="1"/>
  <c r="P11" i="15"/>
  <c r="O11" i="15"/>
  <c r="N11" i="15"/>
  <c r="M11" i="15"/>
  <c r="L11" i="15"/>
  <c r="K11" i="15"/>
  <c r="R10" i="15"/>
  <c r="T10" i="15" s="1"/>
  <c r="Q10" i="15"/>
  <c r="S10" i="15" s="1"/>
  <c r="P10" i="15"/>
  <c r="O10" i="15"/>
  <c r="N10" i="15"/>
  <c r="M10" i="15"/>
  <c r="L10" i="15"/>
  <c r="K10" i="15"/>
  <c r="R9" i="15"/>
  <c r="T9" i="15" s="1"/>
  <c r="Q9" i="15"/>
  <c r="S9" i="15" s="1"/>
  <c r="P9" i="15"/>
  <c r="O9" i="15"/>
  <c r="N9" i="15"/>
  <c r="M9" i="15"/>
  <c r="L9" i="15"/>
  <c r="K9" i="15"/>
  <c r="R8" i="15"/>
  <c r="T8" i="15" s="1"/>
  <c r="Q8" i="15"/>
  <c r="S8" i="15" s="1"/>
  <c r="P8" i="15"/>
  <c r="O8" i="15"/>
  <c r="N8" i="15"/>
  <c r="M8" i="15"/>
  <c r="L8" i="15"/>
  <c r="K8" i="15"/>
  <c r="R7" i="15"/>
  <c r="T7" i="15" s="1"/>
  <c r="Q7" i="15"/>
  <c r="S7" i="15" s="1"/>
  <c r="P7" i="15"/>
  <c r="O7" i="15"/>
  <c r="N7" i="15"/>
  <c r="M7" i="15"/>
  <c r="L7" i="15"/>
  <c r="K7" i="15"/>
  <c r="R6" i="15"/>
  <c r="T6" i="15" s="1"/>
  <c r="Q6" i="15"/>
  <c r="S6" i="15" s="1"/>
  <c r="P6" i="15"/>
  <c r="O6" i="15"/>
  <c r="N6" i="15"/>
  <c r="M6" i="15"/>
  <c r="L6" i="15"/>
  <c r="K6" i="15"/>
  <c r="R34" i="13"/>
  <c r="T34" i="13" s="1"/>
  <c r="Q34" i="13"/>
  <c r="S34" i="13" s="1"/>
  <c r="P34" i="13"/>
  <c r="O34" i="13"/>
  <c r="N34" i="13"/>
  <c r="M34" i="13"/>
  <c r="L34" i="13"/>
  <c r="K34" i="13"/>
  <c r="R33" i="13"/>
  <c r="T33" i="13" s="1"/>
  <c r="Q33" i="13"/>
  <c r="S33" i="13" s="1"/>
  <c r="P33" i="13"/>
  <c r="O33" i="13"/>
  <c r="N33" i="13"/>
  <c r="M33" i="13"/>
  <c r="L33" i="13"/>
  <c r="K33" i="13"/>
  <c r="R32" i="13"/>
  <c r="T32" i="13" s="1"/>
  <c r="Q32" i="13"/>
  <c r="S32" i="13" s="1"/>
  <c r="P32" i="13"/>
  <c r="O32" i="13"/>
  <c r="N32" i="13"/>
  <c r="M32" i="13"/>
  <c r="L32" i="13"/>
  <c r="K32" i="13"/>
  <c r="R31" i="13"/>
  <c r="T31" i="13" s="1"/>
  <c r="Q31" i="13"/>
  <c r="S31" i="13" s="1"/>
  <c r="P31" i="13"/>
  <c r="O31" i="13"/>
  <c r="N31" i="13"/>
  <c r="M31" i="13"/>
  <c r="L31" i="13"/>
  <c r="K31" i="13"/>
  <c r="R30" i="13"/>
  <c r="T30" i="13" s="1"/>
  <c r="Q30" i="13"/>
  <c r="S30" i="13" s="1"/>
  <c r="P30" i="13"/>
  <c r="O30" i="13"/>
  <c r="M30" i="13"/>
  <c r="L30" i="13"/>
  <c r="K30" i="13"/>
  <c r="R29" i="13"/>
  <c r="T29" i="13" s="1"/>
  <c r="Q29" i="13"/>
  <c r="S29" i="13" s="1"/>
  <c r="P29" i="13"/>
  <c r="O29" i="13"/>
  <c r="N29" i="13"/>
  <c r="M29" i="13"/>
  <c r="L29" i="13"/>
  <c r="K29" i="13"/>
  <c r="R28" i="13"/>
  <c r="T28" i="13" s="1"/>
  <c r="Q28" i="13"/>
  <c r="S28" i="13" s="1"/>
  <c r="P28" i="13"/>
  <c r="O28" i="13"/>
  <c r="M28" i="13"/>
  <c r="L28" i="13"/>
  <c r="K28" i="13"/>
  <c r="R27" i="13"/>
  <c r="T27" i="13" s="1"/>
  <c r="Q27" i="13"/>
  <c r="S27" i="13" s="1"/>
  <c r="P27" i="13"/>
  <c r="O27" i="13"/>
  <c r="N27" i="13"/>
  <c r="M27" i="13"/>
  <c r="L27" i="13"/>
  <c r="K27" i="13"/>
  <c r="R26" i="13"/>
  <c r="T26" i="13" s="1"/>
  <c r="Q26" i="13"/>
  <c r="S26" i="13" s="1"/>
  <c r="P26" i="13"/>
  <c r="O26" i="13"/>
  <c r="N26" i="13"/>
  <c r="M26" i="13"/>
  <c r="L26" i="13"/>
  <c r="K26" i="13"/>
  <c r="R25" i="13"/>
  <c r="T25" i="13" s="1"/>
  <c r="Q25" i="13"/>
  <c r="S25" i="13" s="1"/>
  <c r="P25" i="13"/>
  <c r="O25" i="13"/>
  <c r="N25" i="13"/>
  <c r="M25" i="13"/>
  <c r="L25" i="13"/>
  <c r="K25" i="13"/>
  <c r="R24" i="13"/>
  <c r="T24" i="13" s="1"/>
  <c r="Q24" i="13"/>
  <c r="S24" i="13" s="1"/>
  <c r="P24" i="13"/>
  <c r="O24" i="13"/>
  <c r="N24" i="13"/>
  <c r="M24" i="13"/>
  <c r="L24" i="13"/>
  <c r="K24" i="13"/>
  <c r="R23" i="13"/>
  <c r="T23" i="13" s="1"/>
  <c r="Q23" i="13"/>
  <c r="S23" i="13" s="1"/>
  <c r="P23" i="13"/>
  <c r="O23" i="13"/>
  <c r="N23" i="13"/>
  <c r="M23" i="13"/>
  <c r="L23" i="13"/>
  <c r="K23" i="13"/>
  <c r="R22" i="13"/>
  <c r="T22" i="13" s="1"/>
  <c r="Q22" i="13"/>
  <c r="S22" i="13" s="1"/>
  <c r="P22" i="13"/>
  <c r="O22" i="13"/>
  <c r="N22" i="13"/>
  <c r="M22" i="13"/>
  <c r="L22" i="13"/>
  <c r="K22" i="13"/>
  <c r="R21" i="13"/>
  <c r="T21" i="13" s="1"/>
  <c r="Q21" i="13"/>
  <c r="S21" i="13" s="1"/>
  <c r="P21" i="13"/>
  <c r="O21" i="13"/>
  <c r="N21" i="13"/>
  <c r="M21" i="13"/>
  <c r="L21" i="13"/>
  <c r="K21" i="13"/>
  <c r="R20" i="13"/>
  <c r="T20" i="13" s="1"/>
  <c r="Q20" i="13"/>
  <c r="S20" i="13" s="1"/>
  <c r="P20" i="13"/>
  <c r="O20" i="13"/>
  <c r="N20" i="13"/>
  <c r="M20" i="13"/>
  <c r="L20" i="13"/>
  <c r="K20" i="13"/>
  <c r="R19" i="13"/>
  <c r="T19" i="13" s="1"/>
  <c r="Q19" i="13"/>
  <c r="S19" i="13" s="1"/>
  <c r="P19" i="13"/>
  <c r="O19" i="13"/>
  <c r="N19" i="13"/>
  <c r="M19" i="13"/>
  <c r="L19" i="13"/>
  <c r="K19" i="13"/>
  <c r="R18" i="13"/>
  <c r="T18" i="13" s="1"/>
  <c r="Q18" i="13"/>
  <c r="S18" i="13" s="1"/>
  <c r="P18" i="13"/>
  <c r="O18" i="13"/>
  <c r="N18" i="13"/>
  <c r="M18" i="13"/>
  <c r="L18" i="13"/>
  <c r="K18" i="13"/>
  <c r="R17" i="13"/>
  <c r="T17" i="13" s="1"/>
  <c r="Q17" i="13"/>
  <c r="S17" i="13" s="1"/>
  <c r="P17" i="13"/>
  <c r="O17" i="13"/>
  <c r="N17" i="13"/>
  <c r="M17" i="13"/>
  <c r="L17" i="13"/>
  <c r="K17" i="13"/>
  <c r="R16" i="13"/>
  <c r="T16" i="13" s="1"/>
  <c r="Q16" i="13"/>
  <c r="S16" i="13" s="1"/>
  <c r="P16" i="13"/>
  <c r="O16" i="13"/>
  <c r="N16" i="13"/>
  <c r="M16" i="13"/>
  <c r="L16" i="13"/>
  <c r="K16" i="13"/>
  <c r="R15" i="13"/>
  <c r="T15" i="13" s="1"/>
  <c r="Q15" i="13"/>
  <c r="S15" i="13" s="1"/>
  <c r="P15" i="13"/>
  <c r="O15" i="13"/>
  <c r="N15" i="13"/>
  <c r="M15" i="13"/>
  <c r="L15" i="13"/>
  <c r="K15" i="13"/>
  <c r="R14" i="13"/>
  <c r="T14" i="13" s="1"/>
  <c r="Q14" i="13"/>
  <c r="S14" i="13" s="1"/>
  <c r="P14" i="13"/>
  <c r="O14" i="13"/>
  <c r="N14" i="13"/>
  <c r="M14" i="13"/>
  <c r="L14" i="13"/>
  <c r="K14" i="13"/>
  <c r="R13" i="13"/>
  <c r="T13" i="13" s="1"/>
  <c r="Q13" i="13"/>
  <c r="S13" i="13" s="1"/>
  <c r="P13" i="13"/>
  <c r="O13" i="13"/>
  <c r="N13" i="13"/>
  <c r="M13" i="13"/>
  <c r="L13" i="13"/>
  <c r="K13" i="13"/>
  <c r="R12" i="13"/>
  <c r="T12" i="13" s="1"/>
  <c r="Q12" i="13"/>
  <c r="S12" i="13" s="1"/>
  <c r="P12" i="13"/>
  <c r="O12" i="13"/>
  <c r="N12" i="13"/>
  <c r="M12" i="13"/>
  <c r="L12" i="13"/>
  <c r="K12" i="13"/>
  <c r="R11" i="13"/>
  <c r="T11" i="13" s="1"/>
  <c r="Q11" i="13"/>
  <c r="S11" i="13" s="1"/>
  <c r="P11" i="13"/>
  <c r="O11" i="13"/>
  <c r="N11" i="13"/>
  <c r="M11" i="13"/>
  <c r="L11" i="13"/>
  <c r="K11" i="13"/>
  <c r="R10" i="13"/>
  <c r="T10" i="13" s="1"/>
  <c r="Q10" i="13"/>
  <c r="S10" i="13" s="1"/>
  <c r="P10" i="13"/>
  <c r="O10" i="13"/>
  <c r="N10" i="13"/>
  <c r="M10" i="13"/>
  <c r="L10" i="13"/>
  <c r="K10" i="13"/>
  <c r="R9" i="13"/>
  <c r="T9" i="13" s="1"/>
  <c r="Q9" i="13"/>
  <c r="S9" i="13" s="1"/>
  <c r="P9" i="13"/>
  <c r="O9" i="13"/>
  <c r="N9" i="13"/>
  <c r="M9" i="13"/>
  <c r="L9" i="13"/>
  <c r="K9" i="13"/>
  <c r="R8" i="13"/>
  <c r="T8" i="13" s="1"/>
  <c r="Q8" i="13"/>
  <c r="S8" i="13" s="1"/>
  <c r="P8" i="13"/>
  <c r="O8" i="13"/>
  <c r="N8" i="13"/>
  <c r="M8" i="13"/>
  <c r="L8" i="13"/>
  <c r="K8" i="13"/>
  <c r="R7" i="13"/>
  <c r="T7" i="13" s="1"/>
  <c r="Q7" i="13"/>
  <c r="S7" i="13" s="1"/>
  <c r="P7" i="13"/>
  <c r="O7" i="13"/>
  <c r="N7" i="13"/>
  <c r="M7" i="13"/>
  <c r="L7" i="13"/>
  <c r="K7" i="13"/>
  <c r="R6" i="13"/>
  <c r="T6" i="13" s="1"/>
  <c r="Q6" i="13"/>
  <c r="S6" i="13" s="1"/>
  <c r="P6" i="13"/>
  <c r="O6" i="13"/>
  <c r="N6" i="13"/>
  <c r="M6" i="13"/>
  <c r="L6" i="13"/>
  <c r="K6" i="13"/>
  <c r="R34" i="10"/>
  <c r="T34" i="10" s="1"/>
  <c r="Q34" i="10"/>
  <c r="S34" i="10" s="1"/>
  <c r="P34" i="10"/>
  <c r="O34" i="10"/>
  <c r="N34" i="10"/>
  <c r="M34" i="10"/>
  <c r="L34" i="10"/>
  <c r="K34" i="10"/>
  <c r="R33" i="10"/>
  <c r="T33" i="10" s="1"/>
  <c r="Q33" i="10"/>
  <c r="S33" i="10" s="1"/>
  <c r="P33" i="10"/>
  <c r="O33" i="10"/>
  <c r="N33" i="10"/>
  <c r="M33" i="10"/>
  <c r="L33" i="10"/>
  <c r="K33" i="10"/>
  <c r="R32" i="10"/>
  <c r="T32" i="10" s="1"/>
  <c r="Q32" i="10"/>
  <c r="S32" i="10" s="1"/>
  <c r="P32" i="10"/>
  <c r="O32" i="10"/>
  <c r="N32" i="10"/>
  <c r="M32" i="10"/>
  <c r="L32" i="10"/>
  <c r="K32" i="10"/>
  <c r="R31" i="10"/>
  <c r="T31" i="10" s="1"/>
  <c r="Q31" i="10"/>
  <c r="S31" i="10" s="1"/>
  <c r="P31" i="10"/>
  <c r="O31" i="10"/>
  <c r="N31" i="10"/>
  <c r="M31" i="10"/>
  <c r="L31" i="10"/>
  <c r="K31" i="10"/>
  <c r="R30" i="10"/>
  <c r="T30" i="10" s="1"/>
  <c r="Q30" i="10"/>
  <c r="S30" i="10" s="1"/>
  <c r="P30" i="10"/>
  <c r="O30" i="10"/>
  <c r="M30" i="10"/>
  <c r="L30" i="10"/>
  <c r="K30" i="10"/>
  <c r="R29" i="10"/>
  <c r="T29" i="10" s="1"/>
  <c r="Q29" i="10"/>
  <c r="S29" i="10" s="1"/>
  <c r="P29" i="10"/>
  <c r="O29" i="10"/>
  <c r="N29" i="10"/>
  <c r="M29" i="10"/>
  <c r="L29" i="10"/>
  <c r="K29" i="10"/>
  <c r="R28" i="10"/>
  <c r="T28" i="10" s="1"/>
  <c r="Q28" i="10"/>
  <c r="S28" i="10" s="1"/>
  <c r="P28" i="10"/>
  <c r="O28" i="10"/>
  <c r="M28" i="10"/>
  <c r="L28" i="10"/>
  <c r="K28" i="10"/>
  <c r="R27" i="10"/>
  <c r="T27" i="10" s="1"/>
  <c r="Q27" i="10"/>
  <c r="S27" i="10" s="1"/>
  <c r="P27" i="10"/>
  <c r="O27" i="10"/>
  <c r="N27" i="10"/>
  <c r="M27" i="10"/>
  <c r="L27" i="10"/>
  <c r="K27" i="10"/>
  <c r="R26" i="10"/>
  <c r="T26" i="10" s="1"/>
  <c r="Q26" i="10"/>
  <c r="S26" i="10" s="1"/>
  <c r="P26" i="10"/>
  <c r="O26" i="10"/>
  <c r="N26" i="10"/>
  <c r="M26" i="10"/>
  <c r="L26" i="10"/>
  <c r="K26" i="10"/>
  <c r="R25" i="10"/>
  <c r="T25" i="10" s="1"/>
  <c r="Q25" i="10"/>
  <c r="S25" i="10" s="1"/>
  <c r="P25" i="10"/>
  <c r="O25" i="10"/>
  <c r="N25" i="10"/>
  <c r="M25" i="10"/>
  <c r="L25" i="10"/>
  <c r="K25" i="10"/>
  <c r="R24" i="10"/>
  <c r="T24" i="10" s="1"/>
  <c r="Q24" i="10"/>
  <c r="S24" i="10" s="1"/>
  <c r="P24" i="10"/>
  <c r="O24" i="10"/>
  <c r="N24" i="10"/>
  <c r="M24" i="10"/>
  <c r="L24" i="10"/>
  <c r="K24" i="10"/>
  <c r="R23" i="10"/>
  <c r="T23" i="10" s="1"/>
  <c r="Q23" i="10"/>
  <c r="S23" i="10" s="1"/>
  <c r="P23" i="10"/>
  <c r="O23" i="10"/>
  <c r="N23" i="10"/>
  <c r="M23" i="10"/>
  <c r="L23" i="10"/>
  <c r="K23" i="10"/>
  <c r="R22" i="10"/>
  <c r="T22" i="10" s="1"/>
  <c r="Q22" i="10"/>
  <c r="S22" i="10" s="1"/>
  <c r="P22" i="10"/>
  <c r="O22" i="10"/>
  <c r="N22" i="10"/>
  <c r="M22" i="10"/>
  <c r="L22" i="10"/>
  <c r="K22" i="10"/>
  <c r="R21" i="10"/>
  <c r="T21" i="10" s="1"/>
  <c r="Q21" i="10"/>
  <c r="S21" i="10" s="1"/>
  <c r="P21" i="10"/>
  <c r="O21" i="10"/>
  <c r="N21" i="10"/>
  <c r="M21" i="10"/>
  <c r="L21" i="10"/>
  <c r="K21" i="10"/>
  <c r="R20" i="10"/>
  <c r="T20" i="10" s="1"/>
  <c r="Q20" i="10"/>
  <c r="S20" i="10" s="1"/>
  <c r="P20" i="10"/>
  <c r="O20" i="10"/>
  <c r="N20" i="10"/>
  <c r="M20" i="10"/>
  <c r="L20" i="10"/>
  <c r="K20" i="10"/>
  <c r="R19" i="10"/>
  <c r="T19" i="10" s="1"/>
  <c r="Q19" i="10"/>
  <c r="S19" i="10" s="1"/>
  <c r="P19" i="10"/>
  <c r="O19" i="10"/>
  <c r="N19" i="10"/>
  <c r="M19" i="10"/>
  <c r="L19" i="10"/>
  <c r="K19" i="10"/>
  <c r="R18" i="10"/>
  <c r="T18" i="10" s="1"/>
  <c r="Q18" i="10"/>
  <c r="S18" i="10" s="1"/>
  <c r="P18" i="10"/>
  <c r="O18" i="10"/>
  <c r="N18" i="10"/>
  <c r="M18" i="10"/>
  <c r="L18" i="10"/>
  <c r="K18" i="10"/>
  <c r="R17" i="10"/>
  <c r="T17" i="10" s="1"/>
  <c r="Q17" i="10"/>
  <c r="S17" i="10" s="1"/>
  <c r="P17" i="10"/>
  <c r="O17" i="10"/>
  <c r="N17" i="10"/>
  <c r="M17" i="10"/>
  <c r="L17" i="10"/>
  <c r="K17" i="10"/>
  <c r="R16" i="10"/>
  <c r="T16" i="10" s="1"/>
  <c r="Q16" i="10"/>
  <c r="S16" i="10" s="1"/>
  <c r="P16" i="10"/>
  <c r="O16" i="10"/>
  <c r="N16" i="10"/>
  <c r="M16" i="10"/>
  <c r="L16" i="10"/>
  <c r="K16" i="10"/>
  <c r="R15" i="10"/>
  <c r="T15" i="10" s="1"/>
  <c r="Q15" i="10"/>
  <c r="S15" i="10" s="1"/>
  <c r="P15" i="10"/>
  <c r="O15" i="10"/>
  <c r="N15" i="10"/>
  <c r="M15" i="10"/>
  <c r="L15" i="10"/>
  <c r="K15" i="10"/>
  <c r="R14" i="10"/>
  <c r="T14" i="10" s="1"/>
  <c r="Q14" i="10"/>
  <c r="S14" i="10" s="1"/>
  <c r="P14" i="10"/>
  <c r="O14" i="10"/>
  <c r="N14" i="10"/>
  <c r="M14" i="10"/>
  <c r="L14" i="10"/>
  <c r="K14" i="10"/>
  <c r="R13" i="10"/>
  <c r="T13" i="10" s="1"/>
  <c r="Q13" i="10"/>
  <c r="S13" i="10" s="1"/>
  <c r="P13" i="10"/>
  <c r="O13" i="10"/>
  <c r="N13" i="10"/>
  <c r="M13" i="10"/>
  <c r="L13" i="10"/>
  <c r="K13" i="10"/>
  <c r="R12" i="10"/>
  <c r="T12" i="10" s="1"/>
  <c r="Q12" i="10"/>
  <c r="S12" i="10" s="1"/>
  <c r="P12" i="10"/>
  <c r="O12" i="10"/>
  <c r="N12" i="10"/>
  <c r="M12" i="10"/>
  <c r="L12" i="10"/>
  <c r="K12" i="10"/>
  <c r="R11" i="10"/>
  <c r="T11" i="10" s="1"/>
  <c r="Q11" i="10"/>
  <c r="S11" i="10" s="1"/>
  <c r="P11" i="10"/>
  <c r="O11" i="10"/>
  <c r="N11" i="10"/>
  <c r="M11" i="10"/>
  <c r="L11" i="10"/>
  <c r="K11" i="10"/>
  <c r="R10" i="10"/>
  <c r="T10" i="10" s="1"/>
  <c r="Q10" i="10"/>
  <c r="S10" i="10" s="1"/>
  <c r="P10" i="10"/>
  <c r="O10" i="10"/>
  <c r="N10" i="10"/>
  <c r="M10" i="10"/>
  <c r="L10" i="10"/>
  <c r="K10" i="10"/>
  <c r="R9" i="10"/>
  <c r="T9" i="10" s="1"/>
  <c r="Q9" i="10"/>
  <c r="S9" i="10" s="1"/>
  <c r="P9" i="10"/>
  <c r="O9" i="10"/>
  <c r="N9" i="10"/>
  <c r="M9" i="10"/>
  <c r="L9" i="10"/>
  <c r="K9" i="10"/>
  <c r="R8" i="10"/>
  <c r="T8" i="10" s="1"/>
  <c r="Q8" i="10"/>
  <c r="S8" i="10" s="1"/>
  <c r="P8" i="10"/>
  <c r="O8" i="10"/>
  <c r="N8" i="10"/>
  <c r="M8" i="10"/>
  <c r="L8" i="10"/>
  <c r="K8" i="10"/>
  <c r="R7" i="10"/>
  <c r="T7" i="10" s="1"/>
  <c r="Q7" i="10"/>
  <c r="S7" i="10" s="1"/>
  <c r="P7" i="10"/>
  <c r="O7" i="10"/>
  <c r="N7" i="10"/>
  <c r="M7" i="10"/>
  <c r="L7" i="10"/>
  <c r="K7" i="10"/>
  <c r="R6" i="10"/>
  <c r="T6" i="10" s="1"/>
  <c r="Q6" i="10"/>
  <c r="S6" i="10" s="1"/>
  <c r="P6" i="10"/>
  <c r="O6" i="10"/>
  <c r="N6" i="10"/>
  <c r="M6" i="10"/>
  <c r="L6" i="10"/>
  <c r="K6" i="10"/>
  <c r="R34" i="9"/>
  <c r="T34" i="9" s="1"/>
  <c r="Q34" i="9"/>
  <c r="S34" i="9" s="1"/>
  <c r="P34" i="9"/>
  <c r="O34" i="9"/>
  <c r="N34" i="9"/>
  <c r="M34" i="9"/>
  <c r="L34" i="9"/>
  <c r="K34" i="9"/>
  <c r="R33" i="9"/>
  <c r="T33" i="9" s="1"/>
  <c r="Q33" i="9"/>
  <c r="S33" i="9" s="1"/>
  <c r="P33" i="9"/>
  <c r="O33" i="9"/>
  <c r="N33" i="9"/>
  <c r="M33" i="9"/>
  <c r="L33" i="9"/>
  <c r="K33" i="9"/>
  <c r="R32" i="9"/>
  <c r="T32" i="9" s="1"/>
  <c r="Q32" i="9"/>
  <c r="S32" i="9" s="1"/>
  <c r="P32" i="9"/>
  <c r="O32" i="9"/>
  <c r="N32" i="9"/>
  <c r="M32" i="9"/>
  <c r="L32" i="9"/>
  <c r="K32" i="9"/>
  <c r="R31" i="9"/>
  <c r="T31" i="9" s="1"/>
  <c r="Q31" i="9"/>
  <c r="S31" i="9" s="1"/>
  <c r="P31" i="9"/>
  <c r="O31" i="9"/>
  <c r="N31" i="9"/>
  <c r="M31" i="9"/>
  <c r="L31" i="9"/>
  <c r="K31" i="9"/>
  <c r="R30" i="9"/>
  <c r="T30" i="9" s="1"/>
  <c r="Q30" i="9"/>
  <c r="S30" i="9" s="1"/>
  <c r="P30" i="9"/>
  <c r="O30" i="9"/>
  <c r="M30" i="9"/>
  <c r="L30" i="9"/>
  <c r="K30" i="9"/>
  <c r="R29" i="9"/>
  <c r="T29" i="9" s="1"/>
  <c r="Q29" i="9"/>
  <c r="S29" i="9" s="1"/>
  <c r="P29" i="9"/>
  <c r="O29" i="9"/>
  <c r="N29" i="9"/>
  <c r="M29" i="9"/>
  <c r="L29" i="9"/>
  <c r="K29" i="9"/>
  <c r="R28" i="9"/>
  <c r="T28" i="9" s="1"/>
  <c r="Q28" i="9"/>
  <c r="S28" i="9" s="1"/>
  <c r="P28" i="9"/>
  <c r="O28" i="9"/>
  <c r="M28" i="9"/>
  <c r="L28" i="9"/>
  <c r="K28" i="9"/>
  <c r="R27" i="9"/>
  <c r="T27" i="9" s="1"/>
  <c r="Q27" i="9"/>
  <c r="S27" i="9" s="1"/>
  <c r="P27" i="9"/>
  <c r="O27" i="9"/>
  <c r="N27" i="9"/>
  <c r="M27" i="9"/>
  <c r="L27" i="9"/>
  <c r="K27" i="9"/>
  <c r="R26" i="9"/>
  <c r="T26" i="9" s="1"/>
  <c r="Q26" i="9"/>
  <c r="S26" i="9" s="1"/>
  <c r="P26" i="9"/>
  <c r="O26" i="9"/>
  <c r="N26" i="9"/>
  <c r="M26" i="9"/>
  <c r="L26" i="9"/>
  <c r="K26" i="9"/>
  <c r="R25" i="9"/>
  <c r="T25" i="9" s="1"/>
  <c r="Q25" i="9"/>
  <c r="S25" i="9" s="1"/>
  <c r="P25" i="9"/>
  <c r="O25" i="9"/>
  <c r="N25" i="9"/>
  <c r="M25" i="9"/>
  <c r="L25" i="9"/>
  <c r="K25" i="9"/>
  <c r="R24" i="9"/>
  <c r="T24" i="9" s="1"/>
  <c r="Q24" i="9"/>
  <c r="S24" i="9" s="1"/>
  <c r="P24" i="9"/>
  <c r="O24" i="9"/>
  <c r="N24" i="9"/>
  <c r="M24" i="9"/>
  <c r="L24" i="9"/>
  <c r="K24" i="9"/>
  <c r="R23" i="9"/>
  <c r="T23" i="9" s="1"/>
  <c r="Q23" i="9"/>
  <c r="S23" i="9" s="1"/>
  <c r="P23" i="9"/>
  <c r="O23" i="9"/>
  <c r="N23" i="9"/>
  <c r="M23" i="9"/>
  <c r="L23" i="9"/>
  <c r="K23" i="9"/>
  <c r="R22" i="9"/>
  <c r="T22" i="9" s="1"/>
  <c r="Q22" i="9"/>
  <c r="S22" i="9" s="1"/>
  <c r="P22" i="9"/>
  <c r="O22" i="9"/>
  <c r="N22" i="9"/>
  <c r="M22" i="9"/>
  <c r="L22" i="9"/>
  <c r="K22" i="9"/>
  <c r="R21" i="9"/>
  <c r="T21" i="9" s="1"/>
  <c r="Q21" i="9"/>
  <c r="S21" i="9" s="1"/>
  <c r="P21" i="9"/>
  <c r="O21" i="9"/>
  <c r="N21" i="9"/>
  <c r="M21" i="9"/>
  <c r="L21" i="9"/>
  <c r="K21" i="9"/>
  <c r="R20" i="9"/>
  <c r="T20" i="9" s="1"/>
  <c r="Q20" i="9"/>
  <c r="S20" i="9" s="1"/>
  <c r="P20" i="9"/>
  <c r="O20" i="9"/>
  <c r="N20" i="9"/>
  <c r="M20" i="9"/>
  <c r="L20" i="9"/>
  <c r="K20" i="9"/>
  <c r="R19" i="9"/>
  <c r="T19" i="9" s="1"/>
  <c r="Q19" i="9"/>
  <c r="S19" i="9" s="1"/>
  <c r="P19" i="9"/>
  <c r="O19" i="9"/>
  <c r="N19" i="9"/>
  <c r="M19" i="9"/>
  <c r="L19" i="9"/>
  <c r="K19" i="9"/>
  <c r="R18" i="9"/>
  <c r="T18" i="9" s="1"/>
  <c r="Q18" i="9"/>
  <c r="S18" i="9" s="1"/>
  <c r="P18" i="9"/>
  <c r="O18" i="9"/>
  <c r="N18" i="9"/>
  <c r="M18" i="9"/>
  <c r="L18" i="9"/>
  <c r="K18" i="9"/>
  <c r="R17" i="9"/>
  <c r="T17" i="9" s="1"/>
  <c r="Q17" i="9"/>
  <c r="S17" i="9" s="1"/>
  <c r="P17" i="9"/>
  <c r="O17" i="9"/>
  <c r="N17" i="9"/>
  <c r="M17" i="9"/>
  <c r="L17" i="9"/>
  <c r="K17" i="9"/>
  <c r="R16" i="9"/>
  <c r="T16" i="9" s="1"/>
  <c r="Q16" i="9"/>
  <c r="S16" i="9" s="1"/>
  <c r="P16" i="9"/>
  <c r="O16" i="9"/>
  <c r="N16" i="9"/>
  <c r="M16" i="9"/>
  <c r="L16" i="9"/>
  <c r="K16" i="9"/>
  <c r="R15" i="9"/>
  <c r="T15" i="9" s="1"/>
  <c r="Q15" i="9"/>
  <c r="S15" i="9" s="1"/>
  <c r="P15" i="9"/>
  <c r="O15" i="9"/>
  <c r="N15" i="9"/>
  <c r="M15" i="9"/>
  <c r="L15" i="9"/>
  <c r="K15" i="9"/>
  <c r="R14" i="9"/>
  <c r="T14" i="9" s="1"/>
  <c r="Q14" i="9"/>
  <c r="S14" i="9" s="1"/>
  <c r="P14" i="9"/>
  <c r="O14" i="9"/>
  <c r="N14" i="9"/>
  <c r="M14" i="9"/>
  <c r="L14" i="9"/>
  <c r="K14" i="9"/>
  <c r="R13" i="9"/>
  <c r="T13" i="9" s="1"/>
  <c r="Q13" i="9"/>
  <c r="S13" i="9" s="1"/>
  <c r="P13" i="9"/>
  <c r="O13" i="9"/>
  <c r="N13" i="9"/>
  <c r="M13" i="9"/>
  <c r="L13" i="9"/>
  <c r="K13" i="9"/>
  <c r="R12" i="9"/>
  <c r="T12" i="9" s="1"/>
  <c r="Q12" i="9"/>
  <c r="S12" i="9" s="1"/>
  <c r="P12" i="9"/>
  <c r="O12" i="9"/>
  <c r="N12" i="9"/>
  <c r="M12" i="9"/>
  <c r="L12" i="9"/>
  <c r="K12" i="9"/>
  <c r="R11" i="9"/>
  <c r="T11" i="9" s="1"/>
  <c r="Q11" i="9"/>
  <c r="S11" i="9" s="1"/>
  <c r="P11" i="9"/>
  <c r="O11" i="9"/>
  <c r="N11" i="9"/>
  <c r="M11" i="9"/>
  <c r="L11" i="9"/>
  <c r="K11" i="9"/>
  <c r="R10" i="9"/>
  <c r="T10" i="9" s="1"/>
  <c r="Q10" i="9"/>
  <c r="S10" i="9" s="1"/>
  <c r="P10" i="9"/>
  <c r="O10" i="9"/>
  <c r="N10" i="9"/>
  <c r="M10" i="9"/>
  <c r="L10" i="9"/>
  <c r="K10" i="9"/>
  <c r="R9" i="9"/>
  <c r="T9" i="9" s="1"/>
  <c r="Q9" i="9"/>
  <c r="S9" i="9" s="1"/>
  <c r="P9" i="9"/>
  <c r="O9" i="9"/>
  <c r="N9" i="9"/>
  <c r="M9" i="9"/>
  <c r="L9" i="9"/>
  <c r="K9" i="9"/>
  <c r="R8" i="9"/>
  <c r="T8" i="9" s="1"/>
  <c r="Q8" i="9"/>
  <c r="S8" i="9" s="1"/>
  <c r="P8" i="9"/>
  <c r="O8" i="9"/>
  <c r="N8" i="9"/>
  <c r="M8" i="9"/>
  <c r="L8" i="9"/>
  <c r="K8" i="9"/>
  <c r="R7" i="9"/>
  <c r="T7" i="9" s="1"/>
  <c r="Q7" i="9"/>
  <c r="S7" i="9" s="1"/>
  <c r="P7" i="9"/>
  <c r="O7" i="9"/>
  <c r="N7" i="9"/>
  <c r="M7" i="9"/>
  <c r="L7" i="9"/>
  <c r="K7" i="9"/>
  <c r="R6" i="9"/>
  <c r="T6" i="9" s="1"/>
  <c r="Q6" i="9"/>
  <c r="S6" i="9" s="1"/>
  <c r="P6" i="9"/>
  <c r="O6" i="9"/>
  <c r="N6" i="9"/>
  <c r="M6" i="9"/>
  <c r="L6" i="9"/>
  <c r="K6" i="9"/>
  <c r="R34" i="3"/>
  <c r="T34" i="3" s="1"/>
  <c r="Q34" i="3"/>
  <c r="S34" i="3" s="1"/>
  <c r="P34" i="3"/>
  <c r="O34" i="3"/>
  <c r="N34" i="3"/>
  <c r="M34" i="3"/>
  <c r="L34" i="3"/>
  <c r="K34" i="3"/>
  <c r="R33" i="3"/>
  <c r="T33" i="3" s="1"/>
  <c r="Q33" i="3"/>
  <c r="S33" i="3" s="1"/>
  <c r="P33" i="3"/>
  <c r="O33" i="3"/>
  <c r="N33" i="3"/>
  <c r="M33" i="3"/>
  <c r="L33" i="3"/>
  <c r="K33" i="3"/>
  <c r="R32" i="3"/>
  <c r="T32" i="3" s="1"/>
  <c r="Q32" i="3"/>
  <c r="S32" i="3" s="1"/>
  <c r="P32" i="3"/>
  <c r="O32" i="3"/>
  <c r="N32" i="3"/>
  <c r="M32" i="3"/>
  <c r="L32" i="3"/>
  <c r="K32" i="3"/>
  <c r="R31" i="3"/>
  <c r="T31" i="3" s="1"/>
  <c r="Q31" i="3"/>
  <c r="S31" i="3" s="1"/>
  <c r="P31" i="3"/>
  <c r="O31" i="3"/>
  <c r="N31" i="3"/>
  <c r="M31" i="3"/>
  <c r="L31" i="3"/>
  <c r="K31" i="3"/>
  <c r="R30" i="3"/>
  <c r="T30" i="3" s="1"/>
  <c r="Q30" i="3"/>
  <c r="S30" i="3" s="1"/>
  <c r="P30" i="3"/>
  <c r="O30" i="3"/>
  <c r="M30" i="3"/>
  <c r="L30" i="3"/>
  <c r="K30" i="3"/>
  <c r="R29" i="3"/>
  <c r="T29" i="3" s="1"/>
  <c r="Q29" i="3"/>
  <c r="S29" i="3" s="1"/>
  <c r="P29" i="3"/>
  <c r="O29" i="3"/>
  <c r="N29" i="3"/>
  <c r="M29" i="3"/>
  <c r="L29" i="3"/>
  <c r="K29" i="3"/>
  <c r="R28" i="3"/>
  <c r="T28" i="3" s="1"/>
  <c r="Q28" i="3"/>
  <c r="S28" i="3" s="1"/>
  <c r="P28" i="3"/>
  <c r="O28" i="3"/>
  <c r="M28" i="3"/>
  <c r="L28" i="3"/>
  <c r="K28" i="3"/>
  <c r="R27" i="3"/>
  <c r="T27" i="3" s="1"/>
  <c r="Q27" i="3"/>
  <c r="S27" i="3" s="1"/>
  <c r="P27" i="3"/>
  <c r="O27" i="3"/>
  <c r="N27" i="3"/>
  <c r="M27" i="3"/>
  <c r="L27" i="3"/>
  <c r="K27" i="3"/>
  <c r="R26" i="3"/>
  <c r="T26" i="3" s="1"/>
  <c r="Q26" i="3"/>
  <c r="S26" i="3" s="1"/>
  <c r="P26" i="3"/>
  <c r="O26" i="3"/>
  <c r="N26" i="3"/>
  <c r="M26" i="3"/>
  <c r="L26" i="3"/>
  <c r="K26" i="3"/>
  <c r="R25" i="3"/>
  <c r="T25" i="3" s="1"/>
  <c r="Q25" i="3"/>
  <c r="S25" i="3" s="1"/>
  <c r="P25" i="3"/>
  <c r="O25" i="3"/>
  <c r="N25" i="3"/>
  <c r="M25" i="3"/>
  <c r="L25" i="3"/>
  <c r="K25" i="3"/>
  <c r="R24" i="3"/>
  <c r="T24" i="3" s="1"/>
  <c r="Q24" i="3"/>
  <c r="S24" i="3" s="1"/>
  <c r="P24" i="3"/>
  <c r="O24" i="3"/>
  <c r="N24" i="3"/>
  <c r="M24" i="3"/>
  <c r="L24" i="3"/>
  <c r="K24" i="3"/>
  <c r="R23" i="3"/>
  <c r="T23" i="3" s="1"/>
  <c r="Q23" i="3"/>
  <c r="S23" i="3" s="1"/>
  <c r="P23" i="3"/>
  <c r="O23" i="3"/>
  <c r="N23" i="3"/>
  <c r="M23" i="3"/>
  <c r="L23" i="3"/>
  <c r="K23" i="3"/>
  <c r="R22" i="3"/>
  <c r="T22" i="3" s="1"/>
  <c r="Q22" i="3"/>
  <c r="S22" i="3" s="1"/>
  <c r="P22" i="3"/>
  <c r="O22" i="3"/>
  <c r="N22" i="3"/>
  <c r="M22" i="3"/>
  <c r="L22" i="3"/>
  <c r="K22" i="3"/>
  <c r="R21" i="3"/>
  <c r="T21" i="3" s="1"/>
  <c r="Q21" i="3"/>
  <c r="S21" i="3" s="1"/>
  <c r="P21" i="3"/>
  <c r="O21" i="3"/>
  <c r="N21" i="3"/>
  <c r="M21" i="3"/>
  <c r="L21" i="3"/>
  <c r="K21" i="3"/>
  <c r="R20" i="3"/>
  <c r="T20" i="3" s="1"/>
  <c r="Q20" i="3"/>
  <c r="S20" i="3" s="1"/>
  <c r="P20" i="3"/>
  <c r="O20" i="3"/>
  <c r="N20" i="3"/>
  <c r="M20" i="3"/>
  <c r="L20" i="3"/>
  <c r="K20" i="3"/>
  <c r="R19" i="3"/>
  <c r="T19" i="3" s="1"/>
  <c r="Q19" i="3"/>
  <c r="S19" i="3" s="1"/>
  <c r="P19" i="3"/>
  <c r="O19" i="3"/>
  <c r="N19" i="3"/>
  <c r="M19" i="3"/>
  <c r="L19" i="3"/>
  <c r="K19" i="3"/>
  <c r="R18" i="3"/>
  <c r="T18" i="3" s="1"/>
  <c r="Q18" i="3"/>
  <c r="S18" i="3" s="1"/>
  <c r="P18" i="3"/>
  <c r="O18" i="3"/>
  <c r="N18" i="3"/>
  <c r="M18" i="3"/>
  <c r="L18" i="3"/>
  <c r="K18" i="3"/>
  <c r="R17" i="3"/>
  <c r="T17" i="3" s="1"/>
  <c r="Q17" i="3"/>
  <c r="S17" i="3" s="1"/>
  <c r="P17" i="3"/>
  <c r="O17" i="3"/>
  <c r="N17" i="3"/>
  <c r="M17" i="3"/>
  <c r="L17" i="3"/>
  <c r="K17" i="3"/>
  <c r="R16" i="3"/>
  <c r="T16" i="3" s="1"/>
  <c r="Q16" i="3"/>
  <c r="S16" i="3" s="1"/>
  <c r="P16" i="3"/>
  <c r="O16" i="3"/>
  <c r="N16" i="3"/>
  <c r="M16" i="3"/>
  <c r="L16" i="3"/>
  <c r="K16" i="3"/>
  <c r="R15" i="3"/>
  <c r="T15" i="3" s="1"/>
  <c r="Q15" i="3"/>
  <c r="S15" i="3" s="1"/>
  <c r="P15" i="3"/>
  <c r="O15" i="3"/>
  <c r="N15" i="3"/>
  <c r="M15" i="3"/>
  <c r="L15" i="3"/>
  <c r="K15" i="3"/>
  <c r="R14" i="3"/>
  <c r="T14" i="3" s="1"/>
  <c r="Q14" i="3"/>
  <c r="S14" i="3" s="1"/>
  <c r="P14" i="3"/>
  <c r="O14" i="3"/>
  <c r="N14" i="3"/>
  <c r="M14" i="3"/>
  <c r="L14" i="3"/>
  <c r="K14" i="3"/>
  <c r="R13" i="3"/>
  <c r="T13" i="3" s="1"/>
  <c r="Q13" i="3"/>
  <c r="S13" i="3" s="1"/>
  <c r="P13" i="3"/>
  <c r="O13" i="3"/>
  <c r="N13" i="3"/>
  <c r="M13" i="3"/>
  <c r="L13" i="3"/>
  <c r="K13" i="3"/>
  <c r="R12" i="3"/>
  <c r="T12" i="3" s="1"/>
  <c r="Q12" i="3"/>
  <c r="S12" i="3" s="1"/>
  <c r="P12" i="3"/>
  <c r="O12" i="3"/>
  <c r="N12" i="3"/>
  <c r="M12" i="3"/>
  <c r="L12" i="3"/>
  <c r="K12" i="3"/>
  <c r="R11" i="3"/>
  <c r="T11" i="3" s="1"/>
  <c r="Q11" i="3"/>
  <c r="S11" i="3" s="1"/>
  <c r="P11" i="3"/>
  <c r="O11" i="3"/>
  <c r="N11" i="3"/>
  <c r="M11" i="3"/>
  <c r="L11" i="3"/>
  <c r="K11" i="3"/>
  <c r="R10" i="3"/>
  <c r="T10" i="3" s="1"/>
  <c r="Q10" i="3"/>
  <c r="S10" i="3" s="1"/>
  <c r="P10" i="3"/>
  <c r="O10" i="3"/>
  <c r="N10" i="3"/>
  <c r="M10" i="3"/>
  <c r="L10" i="3"/>
  <c r="K10" i="3"/>
  <c r="R9" i="3"/>
  <c r="T9" i="3" s="1"/>
  <c r="Q9" i="3"/>
  <c r="S9" i="3" s="1"/>
  <c r="P9" i="3"/>
  <c r="O9" i="3"/>
  <c r="N9" i="3"/>
  <c r="M9" i="3"/>
  <c r="L9" i="3"/>
  <c r="K9" i="3"/>
  <c r="R8" i="3"/>
  <c r="T8" i="3" s="1"/>
  <c r="Q8" i="3"/>
  <c r="S8" i="3" s="1"/>
  <c r="P8" i="3"/>
  <c r="O8" i="3"/>
  <c r="N8" i="3"/>
  <c r="M8" i="3"/>
  <c r="L8" i="3"/>
  <c r="K8" i="3"/>
  <c r="R7" i="3"/>
  <c r="T7" i="3" s="1"/>
  <c r="Q7" i="3"/>
  <c r="S7" i="3" s="1"/>
  <c r="P7" i="3"/>
  <c r="O7" i="3"/>
  <c r="N7" i="3"/>
  <c r="M7" i="3"/>
  <c r="L7" i="3"/>
  <c r="K7" i="3"/>
  <c r="R6" i="3"/>
  <c r="T6" i="3" s="1"/>
  <c r="Q6" i="3"/>
  <c r="S6" i="3" s="1"/>
  <c r="P6" i="3"/>
  <c r="O6" i="3"/>
  <c r="N6" i="3"/>
  <c r="M6" i="3"/>
  <c r="L6" i="3"/>
  <c r="K6" i="3"/>
  <c r="R34" i="1"/>
  <c r="R33" i="1"/>
  <c r="R32" i="1"/>
  <c r="R31" i="1"/>
  <c r="R30" i="1"/>
  <c r="R29" i="1"/>
  <c r="R28" i="1"/>
  <c r="Q34" i="1"/>
  <c r="Q33" i="1"/>
  <c r="Q32" i="1"/>
  <c r="Q31" i="1"/>
  <c r="Q30" i="1"/>
  <c r="Q29" i="1"/>
  <c r="Q28" i="1"/>
  <c r="P34" i="1"/>
  <c r="P33" i="1"/>
  <c r="P32" i="1"/>
  <c r="P31" i="1"/>
  <c r="P30" i="1"/>
  <c r="P29" i="1"/>
  <c r="P28" i="1"/>
  <c r="O34" i="1"/>
  <c r="O33" i="1"/>
  <c r="O32" i="1"/>
  <c r="O31" i="1"/>
  <c r="O30" i="1"/>
  <c r="O29" i="1"/>
  <c r="O28" i="1"/>
  <c r="N34" i="1"/>
  <c r="N33" i="1"/>
  <c r="N32" i="1"/>
  <c r="N31" i="1"/>
  <c r="N29" i="1"/>
  <c r="M34" i="1"/>
  <c r="M33" i="1"/>
  <c r="M32" i="1"/>
  <c r="M31" i="1"/>
  <c r="M30" i="1"/>
  <c r="M29" i="1"/>
  <c r="M28" i="1"/>
  <c r="L34" i="1"/>
  <c r="L33" i="1"/>
  <c r="L32" i="1"/>
  <c r="L31" i="1"/>
  <c r="L30" i="1"/>
  <c r="L29" i="1"/>
  <c r="L28" i="1"/>
  <c r="K33" i="1"/>
  <c r="K34" i="1"/>
  <c r="K32" i="1"/>
  <c r="K31" i="1"/>
  <c r="K30" i="1"/>
  <c r="K29" i="1"/>
  <c r="K28" i="1"/>
  <c r="Q34" i="4"/>
  <c r="S34" i="4" s="1"/>
  <c r="P34" i="4"/>
  <c r="R34" i="4" s="1"/>
  <c r="O34" i="4"/>
  <c r="N34" i="4"/>
  <c r="M34" i="4"/>
  <c r="L34" i="4"/>
  <c r="K34" i="4"/>
  <c r="J34" i="4"/>
  <c r="Q33" i="4"/>
  <c r="S33" i="4" s="1"/>
  <c r="P33" i="4"/>
  <c r="R33" i="4" s="1"/>
  <c r="O33" i="4"/>
  <c r="N33" i="4"/>
  <c r="M33" i="4"/>
  <c r="L33" i="4"/>
  <c r="K33" i="4"/>
  <c r="J33" i="4"/>
  <c r="Q32" i="4"/>
  <c r="S32" i="4" s="1"/>
  <c r="P32" i="4"/>
  <c r="R32" i="4" s="1"/>
  <c r="O32" i="4"/>
  <c r="N32" i="4"/>
  <c r="M32" i="4"/>
  <c r="L32" i="4"/>
  <c r="K32" i="4"/>
  <c r="J32" i="4"/>
  <c r="Q31" i="4"/>
  <c r="S31" i="4" s="1"/>
  <c r="P31" i="4"/>
  <c r="R31" i="4" s="1"/>
  <c r="O31" i="4"/>
  <c r="N31" i="4"/>
  <c r="M31" i="4"/>
  <c r="L31" i="4"/>
  <c r="K31" i="4"/>
  <c r="J31" i="4"/>
  <c r="Q30" i="4"/>
  <c r="S30" i="4" s="1"/>
  <c r="P30" i="4"/>
  <c r="R30" i="4" s="1"/>
  <c r="O30" i="4"/>
  <c r="N30" i="4"/>
  <c r="M30" i="4"/>
  <c r="L30" i="4"/>
  <c r="K30" i="4"/>
  <c r="J30" i="4"/>
  <c r="Q29" i="4"/>
  <c r="S29" i="4" s="1"/>
  <c r="P29" i="4"/>
  <c r="R29" i="4" s="1"/>
  <c r="O29" i="4"/>
  <c r="N29" i="4"/>
  <c r="M29" i="4"/>
  <c r="L29" i="4"/>
  <c r="K29" i="4"/>
  <c r="J29" i="4"/>
  <c r="Q28" i="4"/>
  <c r="S28" i="4" s="1"/>
  <c r="P28" i="4"/>
  <c r="R28" i="4" s="1"/>
  <c r="O28" i="4"/>
  <c r="N28" i="4"/>
  <c r="M28" i="4"/>
  <c r="L28" i="4"/>
  <c r="K28" i="4"/>
  <c r="J28" i="4"/>
  <c r="Q27" i="4"/>
  <c r="S27" i="4" s="1"/>
  <c r="P27" i="4"/>
  <c r="R27" i="4" s="1"/>
  <c r="O27" i="4"/>
  <c r="N27" i="4"/>
  <c r="M27" i="4"/>
  <c r="L27" i="4"/>
  <c r="K27" i="4"/>
  <c r="J27" i="4"/>
  <c r="Q26" i="4"/>
  <c r="S26" i="4" s="1"/>
  <c r="P26" i="4"/>
  <c r="R26" i="4" s="1"/>
  <c r="O26" i="4"/>
  <c r="N26" i="4"/>
  <c r="M26" i="4"/>
  <c r="L26" i="4"/>
  <c r="K26" i="4"/>
  <c r="J26" i="4"/>
  <c r="Q25" i="4"/>
  <c r="S25" i="4" s="1"/>
  <c r="P25" i="4"/>
  <c r="R25" i="4" s="1"/>
  <c r="O25" i="4"/>
  <c r="N25" i="4"/>
  <c r="M25" i="4"/>
  <c r="L25" i="4"/>
  <c r="K25" i="4"/>
  <c r="J25" i="4"/>
  <c r="Q24" i="4"/>
  <c r="S24" i="4" s="1"/>
  <c r="P24" i="4"/>
  <c r="R24" i="4" s="1"/>
  <c r="O24" i="4"/>
  <c r="N24" i="4"/>
  <c r="M24" i="4"/>
  <c r="L24" i="4"/>
  <c r="K24" i="4"/>
  <c r="J24" i="4"/>
  <c r="Q23" i="4"/>
  <c r="S23" i="4" s="1"/>
  <c r="P23" i="4"/>
  <c r="R23" i="4" s="1"/>
  <c r="O23" i="4"/>
  <c r="N23" i="4"/>
  <c r="M23" i="4"/>
  <c r="L23" i="4"/>
  <c r="K23" i="4"/>
  <c r="J23" i="4"/>
  <c r="Q22" i="4"/>
  <c r="S22" i="4" s="1"/>
  <c r="P22" i="4"/>
  <c r="R22" i="4" s="1"/>
  <c r="O22" i="4"/>
  <c r="N22" i="4"/>
  <c r="M22" i="4"/>
  <c r="L22" i="4"/>
  <c r="K22" i="4"/>
  <c r="J22" i="4"/>
  <c r="Q21" i="4"/>
  <c r="S21" i="4" s="1"/>
  <c r="P21" i="4"/>
  <c r="R21" i="4" s="1"/>
  <c r="O21" i="4"/>
  <c r="N21" i="4"/>
  <c r="M21" i="4"/>
  <c r="L21" i="4"/>
  <c r="K21" i="4"/>
  <c r="J21" i="4"/>
  <c r="Q20" i="4"/>
  <c r="S20" i="4" s="1"/>
  <c r="P20" i="4"/>
  <c r="R20" i="4" s="1"/>
  <c r="O20" i="4"/>
  <c r="N20" i="4"/>
  <c r="M20" i="4"/>
  <c r="L20" i="4"/>
  <c r="K20" i="4"/>
  <c r="J20" i="4"/>
  <c r="Q19" i="4"/>
  <c r="S19" i="4" s="1"/>
  <c r="P19" i="4"/>
  <c r="R19" i="4" s="1"/>
  <c r="O19" i="4"/>
  <c r="N19" i="4"/>
  <c r="M19" i="4"/>
  <c r="L19" i="4"/>
  <c r="K19" i="4"/>
  <c r="J19" i="4"/>
  <c r="Q18" i="4"/>
  <c r="S18" i="4" s="1"/>
  <c r="P18" i="4"/>
  <c r="R18" i="4" s="1"/>
  <c r="O18" i="4"/>
  <c r="N18" i="4"/>
  <c r="M18" i="4"/>
  <c r="L18" i="4"/>
  <c r="K18" i="4"/>
  <c r="J18" i="4"/>
  <c r="Q17" i="4"/>
  <c r="S17" i="4" s="1"/>
  <c r="P17" i="4"/>
  <c r="R17" i="4" s="1"/>
  <c r="O17" i="4"/>
  <c r="N17" i="4"/>
  <c r="M17" i="4"/>
  <c r="L17" i="4"/>
  <c r="K17" i="4"/>
  <c r="J17" i="4"/>
  <c r="Q16" i="4"/>
  <c r="S16" i="4" s="1"/>
  <c r="P16" i="4"/>
  <c r="R16" i="4" s="1"/>
  <c r="O16" i="4"/>
  <c r="N16" i="4"/>
  <c r="M16" i="4"/>
  <c r="L16" i="4"/>
  <c r="K16" i="4"/>
  <c r="J16" i="4"/>
  <c r="Q15" i="4"/>
  <c r="S15" i="4" s="1"/>
  <c r="P15" i="4"/>
  <c r="R15" i="4" s="1"/>
  <c r="O15" i="4"/>
  <c r="N15" i="4"/>
  <c r="M15" i="4"/>
  <c r="L15" i="4"/>
  <c r="K15" i="4"/>
  <c r="J15" i="4"/>
  <c r="Q14" i="4"/>
  <c r="S14" i="4" s="1"/>
  <c r="P14" i="4"/>
  <c r="R14" i="4" s="1"/>
  <c r="O14" i="4"/>
  <c r="N14" i="4"/>
  <c r="M14" i="4"/>
  <c r="L14" i="4"/>
  <c r="K14" i="4"/>
  <c r="J14" i="4"/>
  <c r="Q13" i="4"/>
  <c r="S13" i="4" s="1"/>
  <c r="P13" i="4"/>
  <c r="R13" i="4" s="1"/>
  <c r="O13" i="4"/>
  <c r="N13" i="4"/>
  <c r="M13" i="4"/>
  <c r="L13" i="4"/>
  <c r="K13" i="4"/>
  <c r="J13" i="4"/>
  <c r="Q12" i="4"/>
  <c r="S12" i="4" s="1"/>
  <c r="P12" i="4"/>
  <c r="R12" i="4" s="1"/>
  <c r="O12" i="4"/>
  <c r="N12" i="4"/>
  <c r="M12" i="4"/>
  <c r="L12" i="4"/>
  <c r="K12" i="4"/>
  <c r="J12" i="4"/>
  <c r="Q11" i="4"/>
  <c r="S11" i="4" s="1"/>
  <c r="P11" i="4"/>
  <c r="R11" i="4" s="1"/>
  <c r="O11" i="4"/>
  <c r="N11" i="4"/>
  <c r="M11" i="4"/>
  <c r="L11" i="4"/>
  <c r="K11" i="4"/>
  <c r="J11" i="4"/>
  <c r="Q10" i="4"/>
  <c r="S10" i="4" s="1"/>
  <c r="P10" i="4"/>
  <c r="R10" i="4" s="1"/>
  <c r="O10" i="4"/>
  <c r="N10" i="4"/>
  <c r="M10" i="4"/>
  <c r="L10" i="4"/>
  <c r="K10" i="4"/>
  <c r="J10" i="4"/>
  <c r="Q9" i="4"/>
  <c r="S9" i="4" s="1"/>
  <c r="P9" i="4"/>
  <c r="R9" i="4" s="1"/>
  <c r="O9" i="4"/>
  <c r="N9" i="4"/>
  <c r="M9" i="4"/>
  <c r="L9" i="4"/>
  <c r="K9" i="4"/>
  <c r="J9" i="4"/>
  <c r="Q8" i="4"/>
  <c r="S8" i="4" s="1"/>
  <c r="P8" i="4"/>
  <c r="R8" i="4" s="1"/>
  <c r="O8" i="4"/>
  <c r="N8" i="4"/>
  <c r="M8" i="4"/>
  <c r="L8" i="4"/>
  <c r="K8" i="4"/>
  <c r="J8" i="4"/>
  <c r="Q7" i="4"/>
  <c r="S7" i="4" s="1"/>
  <c r="P7" i="4"/>
  <c r="R7" i="4" s="1"/>
  <c r="O7" i="4"/>
  <c r="N7" i="4"/>
  <c r="M7" i="4"/>
  <c r="L7" i="4"/>
  <c r="K7" i="4"/>
  <c r="J7" i="4"/>
  <c r="Q6" i="4"/>
  <c r="S6" i="4" s="1"/>
  <c r="P6" i="4"/>
  <c r="R6" i="4" s="1"/>
  <c r="O6" i="4"/>
  <c r="N6" i="4"/>
  <c r="M6" i="4"/>
  <c r="L6" i="4"/>
  <c r="K6" i="4"/>
  <c r="J6" i="4"/>
  <c r="Q34" i="5"/>
  <c r="S34" i="5" s="1"/>
  <c r="P34" i="5"/>
  <c r="R34" i="5" s="1"/>
  <c r="O34" i="5"/>
  <c r="N34" i="5"/>
  <c r="M34" i="5"/>
  <c r="L34" i="5"/>
  <c r="K34" i="5"/>
  <c r="J34" i="5"/>
  <c r="Q33" i="5"/>
  <c r="S33" i="5" s="1"/>
  <c r="P33" i="5"/>
  <c r="R33" i="5" s="1"/>
  <c r="O33" i="5"/>
  <c r="N33" i="5"/>
  <c r="M33" i="5"/>
  <c r="L33" i="5"/>
  <c r="K33" i="5"/>
  <c r="J33" i="5"/>
  <c r="Q32" i="5"/>
  <c r="S32" i="5" s="1"/>
  <c r="P32" i="5"/>
  <c r="R32" i="5" s="1"/>
  <c r="O32" i="5"/>
  <c r="N32" i="5"/>
  <c r="M32" i="5"/>
  <c r="L32" i="5"/>
  <c r="K32" i="5"/>
  <c r="J32" i="5"/>
  <c r="Q31" i="5"/>
  <c r="S31" i="5" s="1"/>
  <c r="P31" i="5"/>
  <c r="R31" i="5" s="1"/>
  <c r="O31" i="5"/>
  <c r="N31" i="5"/>
  <c r="M31" i="5"/>
  <c r="L31" i="5"/>
  <c r="K31" i="5"/>
  <c r="J31" i="5"/>
  <c r="Q30" i="5"/>
  <c r="S30" i="5" s="1"/>
  <c r="P30" i="5"/>
  <c r="R30" i="5" s="1"/>
  <c r="O30" i="5"/>
  <c r="N30" i="5"/>
  <c r="M30" i="5"/>
  <c r="L30" i="5"/>
  <c r="K30" i="5"/>
  <c r="J30" i="5"/>
  <c r="Q29" i="5"/>
  <c r="S29" i="5" s="1"/>
  <c r="P29" i="5"/>
  <c r="R29" i="5" s="1"/>
  <c r="O29" i="5"/>
  <c r="N29" i="5"/>
  <c r="M29" i="5"/>
  <c r="L29" i="5"/>
  <c r="K29" i="5"/>
  <c r="J29" i="5"/>
  <c r="Q28" i="5"/>
  <c r="S28" i="5" s="1"/>
  <c r="P28" i="5"/>
  <c r="R28" i="5" s="1"/>
  <c r="O28" i="5"/>
  <c r="N28" i="5"/>
  <c r="M28" i="5"/>
  <c r="L28" i="5"/>
  <c r="K28" i="5"/>
  <c r="J28" i="5"/>
  <c r="Q27" i="5"/>
  <c r="S27" i="5" s="1"/>
  <c r="P27" i="5"/>
  <c r="R27" i="5" s="1"/>
  <c r="O27" i="5"/>
  <c r="N27" i="5"/>
  <c r="M27" i="5"/>
  <c r="L27" i="5"/>
  <c r="K27" i="5"/>
  <c r="J27" i="5"/>
  <c r="Q26" i="5"/>
  <c r="S26" i="5" s="1"/>
  <c r="P26" i="5"/>
  <c r="R26" i="5" s="1"/>
  <c r="O26" i="5"/>
  <c r="N26" i="5"/>
  <c r="M26" i="5"/>
  <c r="L26" i="5"/>
  <c r="K26" i="5"/>
  <c r="J26" i="5"/>
  <c r="Q25" i="5"/>
  <c r="S25" i="5" s="1"/>
  <c r="P25" i="5"/>
  <c r="R25" i="5" s="1"/>
  <c r="O25" i="5"/>
  <c r="N25" i="5"/>
  <c r="M25" i="5"/>
  <c r="L25" i="5"/>
  <c r="K25" i="5"/>
  <c r="J25" i="5"/>
  <c r="Q24" i="5"/>
  <c r="S24" i="5" s="1"/>
  <c r="P24" i="5"/>
  <c r="R24" i="5" s="1"/>
  <c r="O24" i="5"/>
  <c r="N24" i="5"/>
  <c r="M24" i="5"/>
  <c r="L24" i="5"/>
  <c r="K24" i="5"/>
  <c r="J24" i="5"/>
  <c r="Q23" i="5"/>
  <c r="S23" i="5" s="1"/>
  <c r="P23" i="5"/>
  <c r="R23" i="5" s="1"/>
  <c r="O23" i="5"/>
  <c r="N23" i="5"/>
  <c r="M23" i="5"/>
  <c r="L23" i="5"/>
  <c r="K23" i="5"/>
  <c r="J23" i="5"/>
  <c r="Q22" i="5"/>
  <c r="S22" i="5" s="1"/>
  <c r="P22" i="5"/>
  <c r="R22" i="5" s="1"/>
  <c r="O22" i="5"/>
  <c r="N22" i="5"/>
  <c r="M22" i="5"/>
  <c r="L22" i="5"/>
  <c r="K22" i="5"/>
  <c r="J22" i="5"/>
  <c r="Q21" i="5"/>
  <c r="S21" i="5" s="1"/>
  <c r="P21" i="5"/>
  <c r="R21" i="5" s="1"/>
  <c r="O21" i="5"/>
  <c r="N21" i="5"/>
  <c r="M21" i="5"/>
  <c r="L21" i="5"/>
  <c r="K21" i="5"/>
  <c r="J21" i="5"/>
  <c r="Q20" i="5"/>
  <c r="S20" i="5" s="1"/>
  <c r="P20" i="5"/>
  <c r="R20" i="5" s="1"/>
  <c r="O20" i="5"/>
  <c r="N20" i="5"/>
  <c r="M20" i="5"/>
  <c r="L20" i="5"/>
  <c r="K20" i="5"/>
  <c r="J20" i="5"/>
  <c r="Q19" i="5"/>
  <c r="S19" i="5" s="1"/>
  <c r="P19" i="5"/>
  <c r="R19" i="5" s="1"/>
  <c r="O19" i="5"/>
  <c r="N19" i="5"/>
  <c r="M19" i="5"/>
  <c r="L19" i="5"/>
  <c r="K19" i="5"/>
  <c r="J19" i="5"/>
  <c r="Q18" i="5"/>
  <c r="S18" i="5" s="1"/>
  <c r="P18" i="5"/>
  <c r="R18" i="5" s="1"/>
  <c r="O18" i="5"/>
  <c r="N18" i="5"/>
  <c r="M18" i="5"/>
  <c r="L18" i="5"/>
  <c r="K18" i="5"/>
  <c r="J18" i="5"/>
  <c r="Q17" i="5"/>
  <c r="S17" i="5" s="1"/>
  <c r="P17" i="5"/>
  <c r="R17" i="5" s="1"/>
  <c r="O17" i="5"/>
  <c r="N17" i="5"/>
  <c r="M17" i="5"/>
  <c r="L17" i="5"/>
  <c r="K17" i="5"/>
  <c r="J17" i="5"/>
  <c r="Q16" i="5"/>
  <c r="S16" i="5" s="1"/>
  <c r="P16" i="5"/>
  <c r="R16" i="5" s="1"/>
  <c r="O16" i="5"/>
  <c r="N16" i="5"/>
  <c r="M16" i="5"/>
  <c r="L16" i="5"/>
  <c r="K16" i="5"/>
  <c r="J16" i="5"/>
  <c r="Q15" i="5"/>
  <c r="S15" i="5" s="1"/>
  <c r="P15" i="5"/>
  <c r="R15" i="5" s="1"/>
  <c r="O15" i="5"/>
  <c r="N15" i="5"/>
  <c r="M15" i="5"/>
  <c r="L15" i="5"/>
  <c r="K15" i="5"/>
  <c r="J15" i="5"/>
  <c r="Q14" i="5"/>
  <c r="S14" i="5" s="1"/>
  <c r="P14" i="5"/>
  <c r="R14" i="5" s="1"/>
  <c r="O14" i="5"/>
  <c r="N14" i="5"/>
  <c r="M14" i="5"/>
  <c r="L14" i="5"/>
  <c r="K14" i="5"/>
  <c r="J14" i="5"/>
  <c r="Q13" i="5"/>
  <c r="S13" i="5" s="1"/>
  <c r="P13" i="5"/>
  <c r="R13" i="5" s="1"/>
  <c r="O13" i="5"/>
  <c r="N13" i="5"/>
  <c r="M13" i="5"/>
  <c r="L13" i="5"/>
  <c r="K13" i="5"/>
  <c r="J13" i="5"/>
  <c r="Q12" i="5"/>
  <c r="S12" i="5" s="1"/>
  <c r="P12" i="5"/>
  <c r="R12" i="5" s="1"/>
  <c r="O12" i="5"/>
  <c r="N12" i="5"/>
  <c r="M12" i="5"/>
  <c r="L12" i="5"/>
  <c r="K12" i="5"/>
  <c r="J12" i="5"/>
  <c r="Q11" i="5"/>
  <c r="S11" i="5" s="1"/>
  <c r="P11" i="5"/>
  <c r="R11" i="5" s="1"/>
  <c r="O11" i="5"/>
  <c r="N11" i="5"/>
  <c r="M11" i="5"/>
  <c r="L11" i="5"/>
  <c r="K11" i="5"/>
  <c r="J11" i="5"/>
  <c r="Q10" i="5"/>
  <c r="S10" i="5" s="1"/>
  <c r="P10" i="5"/>
  <c r="R10" i="5" s="1"/>
  <c r="O10" i="5"/>
  <c r="N10" i="5"/>
  <c r="M10" i="5"/>
  <c r="L10" i="5"/>
  <c r="K10" i="5"/>
  <c r="J10" i="5"/>
  <c r="Q9" i="5"/>
  <c r="S9" i="5" s="1"/>
  <c r="P9" i="5"/>
  <c r="R9" i="5" s="1"/>
  <c r="O9" i="5"/>
  <c r="N9" i="5"/>
  <c r="M9" i="5"/>
  <c r="L9" i="5"/>
  <c r="K9" i="5"/>
  <c r="J9" i="5"/>
  <c r="Q8" i="5"/>
  <c r="S8" i="5" s="1"/>
  <c r="P8" i="5"/>
  <c r="R8" i="5" s="1"/>
  <c r="O8" i="5"/>
  <c r="N8" i="5"/>
  <c r="M8" i="5"/>
  <c r="L8" i="5"/>
  <c r="K8" i="5"/>
  <c r="J8" i="5"/>
  <c r="Q7" i="5"/>
  <c r="S7" i="5" s="1"/>
  <c r="P7" i="5"/>
  <c r="R7" i="5" s="1"/>
  <c r="O7" i="5"/>
  <c r="N7" i="5"/>
  <c r="M7" i="5"/>
  <c r="L7" i="5"/>
  <c r="K7" i="5"/>
  <c r="J7" i="5"/>
  <c r="Q6" i="5"/>
  <c r="S6" i="5" s="1"/>
  <c r="P6" i="5"/>
  <c r="R6" i="5" s="1"/>
  <c r="O6" i="5"/>
  <c r="N6" i="5"/>
  <c r="M6" i="5"/>
  <c r="L6" i="5"/>
  <c r="K6" i="5"/>
  <c r="J6" i="5"/>
  <c r="Q34" i="6"/>
  <c r="S34" i="6" s="1"/>
  <c r="P34" i="6"/>
  <c r="R34" i="6" s="1"/>
  <c r="O34" i="6"/>
  <c r="N34" i="6"/>
  <c r="M34" i="6"/>
  <c r="L34" i="6"/>
  <c r="K34" i="6"/>
  <c r="J34" i="6"/>
  <c r="Q33" i="6"/>
  <c r="S33" i="6" s="1"/>
  <c r="P33" i="6"/>
  <c r="R33" i="6" s="1"/>
  <c r="O33" i="6"/>
  <c r="N33" i="6"/>
  <c r="M33" i="6"/>
  <c r="L33" i="6"/>
  <c r="K33" i="6"/>
  <c r="J33" i="6"/>
  <c r="Q32" i="6"/>
  <c r="S32" i="6" s="1"/>
  <c r="P32" i="6"/>
  <c r="R32" i="6" s="1"/>
  <c r="O32" i="6"/>
  <c r="N32" i="6"/>
  <c r="M32" i="6"/>
  <c r="L32" i="6"/>
  <c r="K32" i="6"/>
  <c r="J32" i="6"/>
  <c r="Q31" i="6"/>
  <c r="S31" i="6" s="1"/>
  <c r="P31" i="6"/>
  <c r="R31" i="6" s="1"/>
  <c r="O31" i="6"/>
  <c r="N31" i="6"/>
  <c r="M31" i="6"/>
  <c r="L31" i="6"/>
  <c r="K31" i="6"/>
  <c r="J31" i="6"/>
  <c r="Q30" i="6"/>
  <c r="S30" i="6" s="1"/>
  <c r="P30" i="6"/>
  <c r="R30" i="6" s="1"/>
  <c r="O30" i="6"/>
  <c r="N30" i="6"/>
  <c r="M30" i="6"/>
  <c r="L30" i="6"/>
  <c r="K30" i="6"/>
  <c r="J30" i="6"/>
  <c r="Q29" i="6"/>
  <c r="S29" i="6" s="1"/>
  <c r="P29" i="6"/>
  <c r="R29" i="6" s="1"/>
  <c r="O29" i="6"/>
  <c r="N29" i="6"/>
  <c r="M29" i="6"/>
  <c r="L29" i="6"/>
  <c r="K29" i="6"/>
  <c r="J29" i="6"/>
  <c r="Q28" i="6"/>
  <c r="S28" i="6" s="1"/>
  <c r="P28" i="6"/>
  <c r="R28" i="6" s="1"/>
  <c r="O28" i="6"/>
  <c r="N28" i="6"/>
  <c r="M28" i="6"/>
  <c r="L28" i="6"/>
  <c r="K28" i="6"/>
  <c r="J28" i="6"/>
  <c r="Q27" i="6"/>
  <c r="S27" i="6" s="1"/>
  <c r="P27" i="6"/>
  <c r="R27" i="6" s="1"/>
  <c r="O27" i="6"/>
  <c r="N27" i="6"/>
  <c r="M27" i="6"/>
  <c r="L27" i="6"/>
  <c r="K27" i="6"/>
  <c r="J27" i="6"/>
  <c r="Q26" i="6"/>
  <c r="S26" i="6" s="1"/>
  <c r="P26" i="6"/>
  <c r="R26" i="6" s="1"/>
  <c r="O26" i="6"/>
  <c r="N26" i="6"/>
  <c r="M26" i="6"/>
  <c r="L26" i="6"/>
  <c r="K26" i="6"/>
  <c r="J26" i="6"/>
  <c r="Q25" i="6"/>
  <c r="S25" i="6" s="1"/>
  <c r="P25" i="6"/>
  <c r="R25" i="6" s="1"/>
  <c r="O25" i="6"/>
  <c r="N25" i="6"/>
  <c r="M25" i="6"/>
  <c r="L25" i="6"/>
  <c r="K25" i="6"/>
  <c r="J25" i="6"/>
  <c r="Q24" i="6"/>
  <c r="S24" i="6" s="1"/>
  <c r="P24" i="6"/>
  <c r="R24" i="6" s="1"/>
  <c r="O24" i="6"/>
  <c r="N24" i="6"/>
  <c r="M24" i="6"/>
  <c r="L24" i="6"/>
  <c r="K24" i="6"/>
  <c r="J24" i="6"/>
  <c r="Q23" i="6"/>
  <c r="S23" i="6" s="1"/>
  <c r="P23" i="6"/>
  <c r="R23" i="6" s="1"/>
  <c r="O23" i="6"/>
  <c r="N23" i="6"/>
  <c r="M23" i="6"/>
  <c r="L23" i="6"/>
  <c r="K23" i="6"/>
  <c r="J23" i="6"/>
  <c r="Q22" i="6"/>
  <c r="S22" i="6" s="1"/>
  <c r="P22" i="6"/>
  <c r="R22" i="6" s="1"/>
  <c r="O22" i="6"/>
  <c r="N22" i="6"/>
  <c r="M22" i="6"/>
  <c r="L22" i="6"/>
  <c r="K22" i="6"/>
  <c r="J22" i="6"/>
  <c r="Q21" i="6"/>
  <c r="S21" i="6" s="1"/>
  <c r="P21" i="6"/>
  <c r="R21" i="6" s="1"/>
  <c r="O21" i="6"/>
  <c r="N21" i="6"/>
  <c r="M21" i="6"/>
  <c r="L21" i="6"/>
  <c r="K21" i="6"/>
  <c r="J21" i="6"/>
  <c r="Q20" i="6"/>
  <c r="S20" i="6" s="1"/>
  <c r="P20" i="6"/>
  <c r="R20" i="6" s="1"/>
  <c r="O20" i="6"/>
  <c r="N20" i="6"/>
  <c r="M20" i="6"/>
  <c r="L20" i="6"/>
  <c r="K20" i="6"/>
  <c r="J20" i="6"/>
  <c r="Q19" i="6"/>
  <c r="S19" i="6" s="1"/>
  <c r="P19" i="6"/>
  <c r="R19" i="6" s="1"/>
  <c r="O19" i="6"/>
  <c r="N19" i="6"/>
  <c r="M19" i="6"/>
  <c r="L19" i="6"/>
  <c r="K19" i="6"/>
  <c r="J19" i="6"/>
  <c r="Q18" i="6"/>
  <c r="S18" i="6" s="1"/>
  <c r="P18" i="6"/>
  <c r="R18" i="6" s="1"/>
  <c r="O18" i="6"/>
  <c r="N18" i="6"/>
  <c r="M18" i="6"/>
  <c r="L18" i="6"/>
  <c r="K18" i="6"/>
  <c r="J18" i="6"/>
  <c r="Q17" i="6"/>
  <c r="S17" i="6" s="1"/>
  <c r="P17" i="6"/>
  <c r="R17" i="6" s="1"/>
  <c r="O17" i="6"/>
  <c r="N17" i="6"/>
  <c r="M17" i="6"/>
  <c r="L17" i="6"/>
  <c r="K17" i="6"/>
  <c r="J17" i="6"/>
  <c r="Q16" i="6"/>
  <c r="S16" i="6" s="1"/>
  <c r="P16" i="6"/>
  <c r="R16" i="6" s="1"/>
  <c r="O16" i="6"/>
  <c r="N16" i="6"/>
  <c r="M16" i="6"/>
  <c r="L16" i="6"/>
  <c r="K16" i="6"/>
  <c r="J16" i="6"/>
  <c r="Q15" i="6"/>
  <c r="S15" i="6" s="1"/>
  <c r="P15" i="6"/>
  <c r="R15" i="6" s="1"/>
  <c r="O15" i="6"/>
  <c r="N15" i="6"/>
  <c r="M15" i="6"/>
  <c r="L15" i="6"/>
  <c r="K15" i="6"/>
  <c r="J15" i="6"/>
  <c r="Q14" i="6"/>
  <c r="S14" i="6" s="1"/>
  <c r="P14" i="6"/>
  <c r="R14" i="6" s="1"/>
  <c r="O14" i="6"/>
  <c r="N14" i="6"/>
  <c r="M14" i="6"/>
  <c r="L14" i="6"/>
  <c r="K14" i="6"/>
  <c r="J14" i="6"/>
  <c r="Q13" i="6"/>
  <c r="S13" i="6" s="1"/>
  <c r="P13" i="6"/>
  <c r="R13" i="6" s="1"/>
  <c r="O13" i="6"/>
  <c r="N13" i="6"/>
  <c r="M13" i="6"/>
  <c r="L13" i="6"/>
  <c r="K13" i="6"/>
  <c r="J13" i="6"/>
  <c r="Q12" i="6"/>
  <c r="S12" i="6" s="1"/>
  <c r="P12" i="6"/>
  <c r="R12" i="6" s="1"/>
  <c r="O12" i="6"/>
  <c r="N12" i="6"/>
  <c r="M12" i="6"/>
  <c r="L12" i="6"/>
  <c r="K12" i="6"/>
  <c r="J12" i="6"/>
  <c r="Q11" i="6"/>
  <c r="S11" i="6" s="1"/>
  <c r="P11" i="6"/>
  <c r="R11" i="6" s="1"/>
  <c r="O11" i="6"/>
  <c r="N11" i="6"/>
  <c r="M11" i="6"/>
  <c r="L11" i="6"/>
  <c r="K11" i="6"/>
  <c r="J11" i="6"/>
  <c r="Q10" i="6"/>
  <c r="S10" i="6" s="1"/>
  <c r="P10" i="6"/>
  <c r="R10" i="6" s="1"/>
  <c r="O10" i="6"/>
  <c r="N10" i="6"/>
  <c r="M10" i="6"/>
  <c r="L10" i="6"/>
  <c r="K10" i="6"/>
  <c r="J10" i="6"/>
  <c r="Q9" i="6"/>
  <c r="S9" i="6" s="1"/>
  <c r="P9" i="6"/>
  <c r="R9" i="6" s="1"/>
  <c r="O9" i="6"/>
  <c r="N9" i="6"/>
  <c r="M9" i="6"/>
  <c r="L9" i="6"/>
  <c r="K9" i="6"/>
  <c r="J9" i="6"/>
  <c r="Q8" i="6"/>
  <c r="S8" i="6" s="1"/>
  <c r="P8" i="6"/>
  <c r="R8" i="6" s="1"/>
  <c r="O8" i="6"/>
  <c r="N8" i="6"/>
  <c r="M8" i="6"/>
  <c r="L8" i="6"/>
  <c r="K8" i="6"/>
  <c r="J8" i="6"/>
  <c r="Q7" i="6"/>
  <c r="S7" i="6" s="1"/>
  <c r="P7" i="6"/>
  <c r="R7" i="6" s="1"/>
  <c r="O7" i="6"/>
  <c r="N7" i="6"/>
  <c r="M7" i="6"/>
  <c r="L7" i="6"/>
  <c r="K7" i="6"/>
  <c r="J7" i="6"/>
  <c r="Q6" i="6"/>
  <c r="S6" i="6" s="1"/>
  <c r="P6" i="6"/>
  <c r="R6" i="6" s="1"/>
  <c r="O6" i="6"/>
  <c r="N6" i="6"/>
  <c r="M6" i="6"/>
  <c r="L6" i="6"/>
  <c r="K6" i="6"/>
  <c r="J6" i="6"/>
  <c r="Q34" i="7"/>
  <c r="S34" i="7" s="1"/>
  <c r="P34" i="7"/>
  <c r="R34" i="7" s="1"/>
  <c r="O34" i="7"/>
  <c r="N34" i="7"/>
  <c r="M34" i="7"/>
  <c r="L34" i="7"/>
  <c r="K34" i="7"/>
  <c r="J34" i="7"/>
  <c r="Q33" i="7"/>
  <c r="S33" i="7" s="1"/>
  <c r="P33" i="7"/>
  <c r="R33" i="7" s="1"/>
  <c r="O33" i="7"/>
  <c r="N33" i="7"/>
  <c r="M33" i="7"/>
  <c r="L33" i="7"/>
  <c r="K33" i="7"/>
  <c r="J33" i="7"/>
  <c r="Q32" i="7"/>
  <c r="S32" i="7" s="1"/>
  <c r="P32" i="7"/>
  <c r="R32" i="7" s="1"/>
  <c r="O32" i="7"/>
  <c r="N32" i="7"/>
  <c r="M32" i="7"/>
  <c r="L32" i="7"/>
  <c r="K32" i="7"/>
  <c r="J32" i="7"/>
  <c r="Q31" i="7"/>
  <c r="S31" i="7" s="1"/>
  <c r="P31" i="7"/>
  <c r="R31" i="7" s="1"/>
  <c r="O31" i="7"/>
  <c r="N31" i="7"/>
  <c r="M31" i="7"/>
  <c r="L31" i="7"/>
  <c r="K31" i="7"/>
  <c r="J31" i="7"/>
  <c r="Q30" i="7"/>
  <c r="S30" i="7" s="1"/>
  <c r="P30" i="7"/>
  <c r="R30" i="7" s="1"/>
  <c r="O30" i="7"/>
  <c r="N30" i="7"/>
  <c r="M30" i="7"/>
  <c r="L30" i="7"/>
  <c r="K30" i="7"/>
  <c r="J30" i="7"/>
  <c r="Q29" i="7"/>
  <c r="S29" i="7" s="1"/>
  <c r="P29" i="7"/>
  <c r="R29" i="7" s="1"/>
  <c r="O29" i="7"/>
  <c r="N29" i="7"/>
  <c r="M29" i="7"/>
  <c r="L29" i="7"/>
  <c r="K29" i="7"/>
  <c r="J29" i="7"/>
  <c r="Q28" i="7"/>
  <c r="S28" i="7" s="1"/>
  <c r="P28" i="7"/>
  <c r="R28" i="7" s="1"/>
  <c r="O28" i="7"/>
  <c r="N28" i="7"/>
  <c r="M28" i="7"/>
  <c r="L28" i="7"/>
  <c r="K28" i="7"/>
  <c r="J28" i="7"/>
  <c r="Q27" i="7"/>
  <c r="S27" i="7" s="1"/>
  <c r="P27" i="7"/>
  <c r="R27" i="7" s="1"/>
  <c r="O27" i="7"/>
  <c r="N27" i="7"/>
  <c r="M27" i="7"/>
  <c r="L27" i="7"/>
  <c r="K27" i="7"/>
  <c r="J27" i="7"/>
  <c r="Q26" i="7"/>
  <c r="S26" i="7" s="1"/>
  <c r="P26" i="7"/>
  <c r="R26" i="7" s="1"/>
  <c r="O26" i="7"/>
  <c r="N26" i="7"/>
  <c r="M26" i="7"/>
  <c r="L26" i="7"/>
  <c r="K26" i="7"/>
  <c r="J26" i="7"/>
  <c r="Q25" i="7"/>
  <c r="S25" i="7" s="1"/>
  <c r="P25" i="7"/>
  <c r="R25" i="7" s="1"/>
  <c r="O25" i="7"/>
  <c r="N25" i="7"/>
  <c r="M25" i="7"/>
  <c r="L25" i="7"/>
  <c r="K25" i="7"/>
  <c r="J25" i="7"/>
  <c r="Q24" i="7"/>
  <c r="S24" i="7" s="1"/>
  <c r="P24" i="7"/>
  <c r="R24" i="7" s="1"/>
  <c r="O24" i="7"/>
  <c r="N24" i="7"/>
  <c r="M24" i="7"/>
  <c r="L24" i="7"/>
  <c r="K24" i="7"/>
  <c r="J24" i="7"/>
  <c r="Q23" i="7"/>
  <c r="S23" i="7" s="1"/>
  <c r="P23" i="7"/>
  <c r="R23" i="7" s="1"/>
  <c r="O23" i="7"/>
  <c r="N23" i="7"/>
  <c r="M23" i="7"/>
  <c r="L23" i="7"/>
  <c r="K23" i="7"/>
  <c r="J23" i="7"/>
  <c r="Q22" i="7"/>
  <c r="S22" i="7" s="1"/>
  <c r="P22" i="7"/>
  <c r="R22" i="7" s="1"/>
  <c r="O22" i="7"/>
  <c r="N22" i="7"/>
  <c r="M22" i="7"/>
  <c r="L22" i="7"/>
  <c r="K22" i="7"/>
  <c r="J22" i="7"/>
  <c r="Q21" i="7"/>
  <c r="S21" i="7" s="1"/>
  <c r="P21" i="7"/>
  <c r="R21" i="7" s="1"/>
  <c r="O21" i="7"/>
  <c r="N21" i="7"/>
  <c r="M21" i="7"/>
  <c r="L21" i="7"/>
  <c r="K21" i="7"/>
  <c r="J21" i="7"/>
  <c r="Q20" i="7"/>
  <c r="S20" i="7" s="1"/>
  <c r="P20" i="7"/>
  <c r="R20" i="7" s="1"/>
  <c r="O20" i="7"/>
  <c r="N20" i="7"/>
  <c r="M20" i="7"/>
  <c r="L20" i="7"/>
  <c r="K20" i="7"/>
  <c r="J20" i="7"/>
  <c r="Q19" i="7"/>
  <c r="S19" i="7" s="1"/>
  <c r="P19" i="7"/>
  <c r="R19" i="7" s="1"/>
  <c r="O19" i="7"/>
  <c r="N19" i="7"/>
  <c r="M19" i="7"/>
  <c r="L19" i="7"/>
  <c r="K19" i="7"/>
  <c r="J19" i="7"/>
  <c r="Q18" i="7"/>
  <c r="S18" i="7" s="1"/>
  <c r="P18" i="7"/>
  <c r="R18" i="7" s="1"/>
  <c r="O18" i="7"/>
  <c r="N18" i="7"/>
  <c r="M18" i="7"/>
  <c r="L18" i="7"/>
  <c r="K18" i="7"/>
  <c r="J18" i="7"/>
  <c r="Q17" i="7"/>
  <c r="S17" i="7" s="1"/>
  <c r="P17" i="7"/>
  <c r="R17" i="7" s="1"/>
  <c r="O17" i="7"/>
  <c r="N17" i="7"/>
  <c r="M17" i="7"/>
  <c r="L17" i="7"/>
  <c r="K17" i="7"/>
  <c r="J17" i="7"/>
  <c r="Q16" i="7"/>
  <c r="S16" i="7" s="1"/>
  <c r="P16" i="7"/>
  <c r="R16" i="7" s="1"/>
  <c r="O16" i="7"/>
  <c r="N16" i="7"/>
  <c r="M16" i="7"/>
  <c r="L16" i="7"/>
  <c r="K16" i="7"/>
  <c r="J16" i="7"/>
  <c r="Q15" i="7"/>
  <c r="S15" i="7" s="1"/>
  <c r="P15" i="7"/>
  <c r="R15" i="7" s="1"/>
  <c r="O15" i="7"/>
  <c r="N15" i="7"/>
  <c r="M15" i="7"/>
  <c r="L15" i="7"/>
  <c r="K15" i="7"/>
  <c r="J15" i="7"/>
  <c r="Q14" i="7"/>
  <c r="S14" i="7" s="1"/>
  <c r="P14" i="7"/>
  <c r="R14" i="7" s="1"/>
  <c r="O14" i="7"/>
  <c r="N14" i="7"/>
  <c r="M14" i="7"/>
  <c r="L14" i="7"/>
  <c r="K14" i="7"/>
  <c r="J14" i="7"/>
  <c r="Q13" i="7"/>
  <c r="S13" i="7" s="1"/>
  <c r="P13" i="7"/>
  <c r="R13" i="7" s="1"/>
  <c r="O13" i="7"/>
  <c r="N13" i="7"/>
  <c r="M13" i="7"/>
  <c r="L13" i="7"/>
  <c r="K13" i="7"/>
  <c r="J13" i="7"/>
  <c r="Q12" i="7"/>
  <c r="S12" i="7" s="1"/>
  <c r="P12" i="7"/>
  <c r="R12" i="7" s="1"/>
  <c r="O12" i="7"/>
  <c r="N12" i="7"/>
  <c r="M12" i="7"/>
  <c r="L12" i="7"/>
  <c r="K12" i="7"/>
  <c r="J12" i="7"/>
  <c r="Q11" i="7"/>
  <c r="S11" i="7" s="1"/>
  <c r="P11" i="7"/>
  <c r="R11" i="7" s="1"/>
  <c r="O11" i="7"/>
  <c r="N11" i="7"/>
  <c r="M11" i="7"/>
  <c r="L11" i="7"/>
  <c r="K11" i="7"/>
  <c r="J11" i="7"/>
  <c r="Q10" i="7"/>
  <c r="S10" i="7" s="1"/>
  <c r="P10" i="7"/>
  <c r="R10" i="7" s="1"/>
  <c r="O10" i="7"/>
  <c r="N10" i="7"/>
  <c r="M10" i="7"/>
  <c r="L10" i="7"/>
  <c r="K10" i="7"/>
  <c r="J10" i="7"/>
  <c r="Q9" i="7"/>
  <c r="S9" i="7" s="1"/>
  <c r="P9" i="7"/>
  <c r="R9" i="7" s="1"/>
  <c r="O9" i="7"/>
  <c r="N9" i="7"/>
  <c r="M9" i="7"/>
  <c r="L9" i="7"/>
  <c r="K9" i="7"/>
  <c r="J9" i="7"/>
  <c r="Q8" i="7"/>
  <c r="S8" i="7" s="1"/>
  <c r="P8" i="7"/>
  <c r="R8" i="7" s="1"/>
  <c r="O8" i="7"/>
  <c r="N8" i="7"/>
  <c r="M8" i="7"/>
  <c r="L8" i="7"/>
  <c r="K8" i="7"/>
  <c r="J8" i="7"/>
  <c r="Q7" i="7"/>
  <c r="S7" i="7" s="1"/>
  <c r="P7" i="7"/>
  <c r="R7" i="7" s="1"/>
  <c r="O7" i="7"/>
  <c r="N7" i="7"/>
  <c r="M7" i="7"/>
  <c r="L7" i="7"/>
  <c r="K7" i="7"/>
  <c r="J7" i="7"/>
  <c r="Q6" i="7"/>
  <c r="S6" i="7" s="1"/>
  <c r="P6" i="7"/>
  <c r="R6" i="7" s="1"/>
  <c r="O6" i="7"/>
  <c r="N6" i="7"/>
  <c r="M6" i="7"/>
  <c r="L6" i="7"/>
  <c r="K6" i="7"/>
  <c r="J6" i="7"/>
  <c r="Q34" i="11"/>
  <c r="S34" i="11" s="1"/>
  <c r="P34" i="11"/>
  <c r="R34" i="11" s="1"/>
  <c r="O34" i="11"/>
  <c r="N34" i="11"/>
  <c r="M34" i="11"/>
  <c r="L34" i="11"/>
  <c r="K34" i="11"/>
  <c r="J34" i="11"/>
  <c r="Q33" i="11"/>
  <c r="S33" i="11" s="1"/>
  <c r="P33" i="11"/>
  <c r="R33" i="11" s="1"/>
  <c r="O33" i="11"/>
  <c r="N33" i="11"/>
  <c r="M33" i="11"/>
  <c r="L33" i="11"/>
  <c r="K33" i="11"/>
  <c r="J33" i="11"/>
  <c r="Q32" i="11"/>
  <c r="S32" i="11" s="1"/>
  <c r="P32" i="11"/>
  <c r="R32" i="11" s="1"/>
  <c r="O32" i="11"/>
  <c r="N32" i="11"/>
  <c r="M32" i="11"/>
  <c r="L32" i="11"/>
  <c r="K32" i="11"/>
  <c r="J32" i="11"/>
  <c r="Q31" i="11"/>
  <c r="S31" i="11" s="1"/>
  <c r="P31" i="11"/>
  <c r="R31" i="11" s="1"/>
  <c r="O31" i="11"/>
  <c r="N31" i="11"/>
  <c r="M31" i="11"/>
  <c r="L31" i="11"/>
  <c r="K31" i="11"/>
  <c r="J31" i="11"/>
  <c r="Q30" i="11"/>
  <c r="S30" i="11" s="1"/>
  <c r="P30" i="11"/>
  <c r="R30" i="11" s="1"/>
  <c r="O30" i="11"/>
  <c r="N30" i="11"/>
  <c r="M30" i="11"/>
  <c r="L30" i="11"/>
  <c r="K30" i="11"/>
  <c r="J30" i="11"/>
  <c r="Q29" i="11"/>
  <c r="S29" i="11" s="1"/>
  <c r="P29" i="11"/>
  <c r="R29" i="11" s="1"/>
  <c r="O29" i="11"/>
  <c r="N29" i="11"/>
  <c r="M29" i="11"/>
  <c r="L29" i="11"/>
  <c r="K29" i="11"/>
  <c r="J29" i="11"/>
  <c r="Q28" i="11"/>
  <c r="S28" i="11" s="1"/>
  <c r="P28" i="11"/>
  <c r="R28" i="11" s="1"/>
  <c r="O28" i="11"/>
  <c r="N28" i="11"/>
  <c r="M28" i="11"/>
  <c r="L28" i="11"/>
  <c r="K28" i="11"/>
  <c r="J28" i="11"/>
  <c r="Q27" i="11"/>
  <c r="S27" i="11" s="1"/>
  <c r="P27" i="11"/>
  <c r="R27" i="11" s="1"/>
  <c r="O27" i="11"/>
  <c r="N27" i="11"/>
  <c r="M27" i="11"/>
  <c r="L27" i="11"/>
  <c r="K27" i="11"/>
  <c r="J27" i="11"/>
  <c r="Q26" i="11"/>
  <c r="S26" i="11" s="1"/>
  <c r="P26" i="11"/>
  <c r="R26" i="11" s="1"/>
  <c r="O26" i="11"/>
  <c r="N26" i="11"/>
  <c r="M26" i="11"/>
  <c r="L26" i="11"/>
  <c r="K26" i="11"/>
  <c r="J26" i="11"/>
  <c r="Q25" i="11"/>
  <c r="S25" i="11" s="1"/>
  <c r="P25" i="11"/>
  <c r="R25" i="11" s="1"/>
  <c r="O25" i="11"/>
  <c r="N25" i="11"/>
  <c r="M25" i="11"/>
  <c r="L25" i="11"/>
  <c r="K25" i="11"/>
  <c r="J25" i="11"/>
  <c r="Q24" i="11"/>
  <c r="S24" i="11" s="1"/>
  <c r="P24" i="11"/>
  <c r="R24" i="11" s="1"/>
  <c r="O24" i="11"/>
  <c r="N24" i="11"/>
  <c r="M24" i="11"/>
  <c r="L24" i="11"/>
  <c r="K24" i="11"/>
  <c r="J24" i="11"/>
  <c r="Q23" i="11"/>
  <c r="S23" i="11" s="1"/>
  <c r="P23" i="11"/>
  <c r="R23" i="11" s="1"/>
  <c r="O23" i="11"/>
  <c r="N23" i="11"/>
  <c r="M23" i="11"/>
  <c r="L23" i="11"/>
  <c r="K23" i="11"/>
  <c r="J23" i="11"/>
  <c r="Q22" i="11"/>
  <c r="S22" i="11" s="1"/>
  <c r="P22" i="11"/>
  <c r="R22" i="11" s="1"/>
  <c r="O22" i="11"/>
  <c r="N22" i="11"/>
  <c r="M22" i="11"/>
  <c r="L22" i="11"/>
  <c r="K22" i="11"/>
  <c r="J22" i="11"/>
  <c r="Q21" i="11"/>
  <c r="S21" i="11" s="1"/>
  <c r="P21" i="11"/>
  <c r="R21" i="11" s="1"/>
  <c r="O21" i="11"/>
  <c r="N21" i="11"/>
  <c r="M21" i="11"/>
  <c r="L21" i="11"/>
  <c r="K21" i="11"/>
  <c r="J21" i="11"/>
  <c r="Q20" i="11"/>
  <c r="S20" i="11" s="1"/>
  <c r="P20" i="11"/>
  <c r="R20" i="11" s="1"/>
  <c r="O20" i="11"/>
  <c r="N20" i="11"/>
  <c r="M20" i="11"/>
  <c r="L20" i="11"/>
  <c r="K20" i="11"/>
  <c r="J20" i="11"/>
  <c r="Q19" i="11"/>
  <c r="S19" i="11" s="1"/>
  <c r="P19" i="11"/>
  <c r="R19" i="11" s="1"/>
  <c r="O19" i="11"/>
  <c r="N19" i="11"/>
  <c r="M19" i="11"/>
  <c r="L19" i="11"/>
  <c r="K19" i="11"/>
  <c r="J19" i="11"/>
  <c r="Q18" i="11"/>
  <c r="S18" i="11" s="1"/>
  <c r="P18" i="11"/>
  <c r="R18" i="11" s="1"/>
  <c r="O18" i="11"/>
  <c r="N18" i="11"/>
  <c r="M18" i="11"/>
  <c r="L18" i="11"/>
  <c r="K18" i="11"/>
  <c r="J18" i="11"/>
  <c r="Q17" i="11"/>
  <c r="S17" i="11" s="1"/>
  <c r="P17" i="11"/>
  <c r="R17" i="11" s="1"/>
  <c r="O17" i="11"/>
  <c r="N17" i="11"/>
  <c r="M17" i="11"/>
  <c r="L17" i="11"/>
  <c r="K17" i="11"/>
  <c r="J17" i="11"/>
  <c r="Q16" i="11"/>
  <c r="S16" i="11" s="1"/>
  <c r="P16" i="11"/>
  <c r="R16" i="11" s="1"/>
  <c r="O16" i="11"/>
  <c r="N16" i="11"/>
  <c r="M16" i="11"/>
  <c r="L16" i="11"/>
  <c r="K16" i="11"/>
  <c r="J16" i="11"/>
  <c r="Q15" i="11"/>
  <c r="S15" i="11" s="1"/>
  <c r="P15" i="11"/>
  <c r="R15" i="11" s="1"/>
  <c r="O15" i="11"/>
  <c r="N15" i="11"/>
  <c r="M15" i="11"/>
  <c r="L15" i="11"/>
  <c r="K15" i="11"/>
  <c r="J15" i="11"/>
  <c r="Q14" i="11"/>
  <c r="S14" i="11" s="1"/>
  <c r="P14" i="11"/>
  <c r="R14" i="11" s="1"/>
  <c r="O14" i="11"/>
  <c r="N14" i="11"/>
  <c r="M14" i="11"/>
  <c r="L14" i="11"/>
  <c r="K14" i="11"/>
  <c r="J14" i="11"/>
  <c r="Q13" i="11"/>
  <c r="S13" i="11" s="1"/>
  <c r="P13" i="11"/>
  <c r="R13" i="11" s="1"/>
  <c r="O13" i="11"/>
  <c r="N13" i="11"/>
  <c r="M13" i="11"/>
  <c r="L13" i="11"/>
  <c r="K13" i="11"/>
  <c r="J13" i="11"/>
  <c r="Q12" i="11"/>
  <c r="S12" i="11" s="1"/>
  <c r="P12" i="11"/>
  <c r="R12" i="11" s="1"/>
  <c r="O12" i="11"/>
  <c r="N12" i="11"/>
  <c r="M12" i="11"/>
  <c r="L12" i="11"/>
  <c r="K12" i="11"/>
  <c r="J12" i="11"/>
  <c r="Q11" i="11"/>
  <c r="S11" i="11" s="1"/>
  <c r="P11" i="11"/>
  <c r="R11" i="11" s="1"/>
  <c r="O11" i="11"/>
  <c r="N11" i="11"/>
  <c r="M11" i="11"/>
  <c r="L11" i="11"/>
  <c r="K11" i="11"/>
  <c r="J11" i="11"/>
  <c r="Q10" i="11"/>
  <c r="S10" i="11" s="1"/>
  <c r="P10" i="11"/>
  <c r="R10" i="11" s="1"/>
  <c r="O10" i="11"/>
  <c r="N10" i="11"/>
  <c r="M10" i="11"/>
  <c r="L10" i="11"/>
  <c r="K10" i="11"/>
  <c r="J10" i="11"/>
  <c r="Q9" i="11"/>
  <c r="S9" i="11" s="1"/>
  <c r="P9" i="11"/>
  <c r="R9" i="11" s="1"/>
  <c r="O9" i="11"/>
  <c r="N9" i="11"/>
  <c r="M9" i="11"/>
  <c r="L9" i="11"/>
  <c r="K9" i="11"/>
  <c r="J9" i="11"/>
  <c r="Q8" i="11"/>
  <c r="S8" i="11" s="1"/>
  <c r="P8" i="11"/>
  <c r="R8" i="11" s="1"/>
  <c r="O8" i="11"/>
  <c r="N8" i="11"/>
  <c r="M8" i="11"/>
  <c r="L8" i="11"/>
  <c r="K8" i="11"/>
  <c r="J8" i="11"/>
  <c r="Q7" i="11"/>
  <c r="S7" i="11" s="1"/>
  <c r="P7" i="11"/>
  <c r="R7" i="11" s="1"/>
  <c r="O7" i="11"/>
  <c r="N7" i="11"/>
  <c r="M7" i="11"/>
  <c r="L7" i="11"/>
  <c r="K7" i="11"/>
  <c r="J7" i="11"/>
  <c r="Q6" i="11"/>
  <c r="S6" i="11" s="1"/>
  <c r="P6" i="11"/>
  <c r="R6" i="11" s="1"/>
  <c r="O6" i="11"/>
  <c r="N6" i="11"/>
  <c r="M6" i="11"/>
  <c r="L6" i="11"/>
  <c r="K6" i="11"/>
  <c r="J6" i="11"/>
  <c r="Q34" i="12"/>
  <c r="S34" i="12" s="1"/>
  <c r="P34" i="12"/>
  <c r="R34" i="12" s="1"/>
  <c r="O34" i="12"/>
  <c r="N34" i="12"/>
  <c r="M34" i="12"/>
  <c r="L34" i="12"/>
  <c r="K34" i="12"/>
  <c r="J34" i="12"/>
  <c r="Q33" i="12"/>
  <c r="S33" i="12" s="1"/>
  <c r="P33" i="12"/>
  <c r="R33" i="12" s="1"/>
  <c r="O33" i="12"/>
  <c r="N33" i="12"/>
  <c r="M33" i="12"/>
  <c r="L33" i="12"/>
  <c r="K33" i="12"/>
  <c r="J33" i="12"/>
  <c r="Q32" i="12"/>
  <c r="S32" i="12" s="1"/>
  <c r="P32" i="12"/>
  <c r="R32" i="12" s="1"/>
  <c r="O32" i="12"/>
  <c r="N32" i="12"/>
  <c r="M32" i="12"/>
  <c r="L32" i="12"/>
  <c r="K32" i="12"/>
  <c r="J32" i="12"/>
  <c r="Q31" i="12"/>
  <c r="S31" i="12" s="1"/>
  <c r="P31" i="12"/>
  <c r="R31" i="12" s="1"/>
  <c r="O31" i="12"/>
  <c r="N31" i="12"/>
  <c r="M31" i="12"/>
  <c r="L31" i="12"/>
  <c r="K31" i="12"/>
  <c r="J31" i="12"/>
  <c r="Q30" i="12"/>
  <c r="S30" i="12" s="1"/>
  <c r="P30" i="12"/>
  <c r="R30" i="12" s="1"/>
  <c r="O30" i="12"/>
  <c r="N30" i="12"/>
  <c r="M30" i="12"/>
  <c r="L30" i="12"/>
  <c r="K30" i="12"/>
  <c r="J30" i="12"/>
  <c r="Q29" i="12"/>
  <c r="S29" i="12" s="1"/>
  <c r="P29" i="12"/>
  <c r="R29" i="12" s="1"/>
  <c r="O29" i="12"/>
  <c r="N29" i="12"/>
  <c r="M29" i="12"/>
  <c r="L29" i="12"/>
  <c r="K29" i="12"/>
  <c r="J29" i="12"/>
  <c r="Q28" i="12"/>
  <c r="S28" i="12" s="1"/>
  <c r="P28" i="12"/>
  <c r="R28" i="12" s="1"/>
  <c r="O28" i="12"/>
  <c r="N28" i="12"/>
  <c r="M28" i="12"/>
  <c r="L28" i="12"/>
  <c r="K28" i="12"/>
  <c r="J28" i="12"/>
  <c r="Q27" i="12"/>
  <c r="S27" i="12" s="1"/>
  <c r="P27" i="12"/>
  <c r="R27" i="12" s="1"/>
  <c r="O27" i="12"/>
  <c r="N27" i="12"/>
  <c r="M27" i="12"/>
  <c r="L27" i="12"/>
  <c r="K27" i="12"/>
  <c r="J27" i="12"/>
  <c r="Q26" i="12"/>
  <c r="S26" i="12" s="1"/>
  <c r="P26" i="12"/>
  <c r="R26" i="12" s="1"/>
  <c r="O26" i="12"/>
  <c r="N26" i="12"/>
  <c r="M26" i="12"/>
  <c r="L26" i="12"/>
  <c r="K26" i="12"/>
  <c r="J26" i="12"/>
  <c r="Q25" i="12"/>
  <c r="S25" i="12" s="1"/>
  <c r="P25" i="12"/>
  <c r="R25" i="12" s="1"/>
  <c r="O25" i="12"/>
  <c r="N25" i="12"/>
  <c r="M25" i="12"/>
  <c r="L25" i="12"/>
  <c r="K25" i="12"/>
  <c r="J25" i="12"/>
  <c r="Q24" i="12"/>
  <c r="S24" i="12" s="1"/>
  <c r="P24" i="12"/>
  <c r="R24" i="12" s="1"/>
  <c r="O24" i="12"/>
  <c r="N24" i="12"/>
  <c r="M24" i="12"/>
  <c r="L24" i="12"/>
  <c r="K24" i="12"/>
  <c r="J24" i="12"/>
  <c r="Q23" i="12"/>
  <c r="S23" i="12" s="1"/>
  <c r="P23" i="12"/>
  <c r="R23" i="12" s="1"/>
  <c r="O23" i="12"/>
  <c r="N23" i="12"/>
  <c r="M23" i="12"/>
  <c r="L23" i="12"/>
  <c r="K23" i="12"/>
  <c r="J23" i="12"/>
  <c r="Q22" i="12"/>
  <c r="S22" i="12" s="1"/>
  <c r="P22" i="12"/>
  <c r="R22" i="12" s="1"/>
  <c r="O22" i="12"/>
  <c r="N22" i="12"/>
  <c r="M22" i="12"/>
  <c r="L22" i="12"/>
  <c r="K22" i="12"/>
  <c r="J22" i="12"/>
  <c r="Q21" i="12"/>
  <c r="S21" i="12" s="1"/>
  <c r="P21" i="12"/>
  <c r="R21" i="12" s="1"/>
  <c r="O21" i="12"/>
  <c r="N21" i="12"/>
  <c r="M21" i="12"/>
  <c r="L21" i="12"/>
  <c r="K21" i="12"/>
  <c r="J21" i="12"/>
  <c r="Q20" i="12"/>
  <c r="S20" i="12" s="1"/>
  <c r="P20" i="12"/>
  <c r="R20" i="12" s="1"/>
  <c r="O20" i="12"/>
  <c r="N20" i="12"/>
  <c r="M20" i="12"/>
  <c r="L20" i="12"/>
  <c r="K20" i="12"/>
  <c r="J20" i="12"/>
  <c r="Q19" i="12"/>
  <c r="S19" i="12" s="1"/>
  <c r="P19" i="12"/>
  <c r="R19" i="12" s="1"/>
  <c r="O19" i="12"/>
  <c r="N19" i="12"/>
  <c r="M19" i="12"/>
  <c r="L19" i="12"/>
  <c r="K19" i="12"/>
  <c r="J19" i="12"/>
  <c r="Q18" i="12"/>
  <c r="S18" i="12" s="1"/>
  <c r="P18" i="12"/>
  <c r="R18" i="12" s="1"/>
  <c r="O18" i="12"/>
  <c r="N18" i="12"/>
  <c r="M18" i="12"/>
  <c r="L18" i="12"/>
  <c r="K18" i="12"/>
  <c r="J18" i="12"/>
  <c r="Q17" i="12"/>
  <c r="S17" i="12" s="1"/>
  <c r="P17" i="12"/>
  <c r="R17" i="12" s="1"/>
  <c r="O17" i="12"/>
  <c r="N17" i="12"/>
  <c r="M17" i="12"/>
  <c r="L17" i="12"/>
  <c r="K17" i="12"/>
  <c r="J17" i="12"/>
  <c r="Q16" i="12"/>
  <c r="S16" i="12" s="1"/>
  <c r="P16" i="12"/>
  <c r="R16" i="12" s="1"/>
  <c r="O16" i="12"/>
  <c r="N16" i="12"/>
  <c r="M16" i="12"/>
  <c r="L16" i="12"/>
  <c r="K16" i="12"/>
  <c r="J16" i="12"/>
  <c r="Q15" i="12"/>
  <c r="S15" i="12" s="1"/>
  <c r="P15" i="12"/>
  <c r="R15" i="12" s="1"/>
  <c r="O15" i="12"/>
  <c r="N15" i="12"/>
  <c r="M15" i="12"/>
  <c r="L15" i="12"/>
  <c r="K15" i="12"/>
  <c r="J15" i="12"/>
  <c r="Q14" i="12"/>
  <c r="S14" i="12" s="1"/>
  <c r="P14" i="12"/>
  <c r="R14" i="12" s="1"/>
  <c r="O14" i="12"/>
  <c r="N14" i="12"/>
  <c r="M14" i="12"/>
  <c r="L14" i="12"/>
  <c r="K14" i="12"/>
  <c r="J14" i="12"/>
  <c r="Q13" i="12"/>
  <c r="S13" i="12" s="1"/>
  <c r="P13" i="12"/>
  <c r="R13" i="12" s="1"/>
  <c r="O13" i="12"/>
  <c r="N13" i="12"/>
  <c r="M13" i="12"/>
  <c r="L13" i="12"/>
  <c r="K13" i="12"/>
  <c r="J13" i="12"/>
  <c r="Q12" i="12"/>
  <c r="S12" i="12" s="1"/>
  <c r="P12" i="12"/>
  <c r="R12" i="12" s="1"/>
  <c r="O12" i="12"/>
  <c r="N12" i="12"/>
  <c r="M12" i="12"/>
  <c r="L12" i="12"/>
  <c r="K12" i="12"/>
  <c r="J12" i="12"/>
  <c r="Q11" i="12"/>
  <c r="S11" i="12" s="1"/>
  <c r="P11" i="12"/>
  <c r="R11" i="12" s="1"/>
  <c r="O11" i="12"/>
  <c r="N11" i="12"/>
  <c r="M11" i="12"/>
  <c r="L11" i="12"/>
  <c r="K11" i="12"/>
  <c r="J11" i="12"/>
  <c r="Q10" i="12"/>
  <c r="S10" i="12" s="1"/>
  <c r="P10" i="12"/>
  <c r="R10" i="12" s="1"/>
  <c r="O10" i="12"/>
  <c r="N10" i="12"/>
  <c r="M10" i="12"/>
  <c r="L10" i="12"/>
  <c r="K10" i="12"/>
  <c r="J10" i="12"/>
  <c r="Q9" i="12"/>
  <c r="S9" i="12" s="1"/>
  <c r="P9" i="12"/>
  <c r="R9" i="12" s="1"/>
  <c r="O9" i="12"/>
  <c r="N9" i="12"/>
  <c r="M9" i="12"/>
  <c r="L9" i="12"/>
  <c r="K9" i="12"/>
  <c r="J9" i="12"/>
  <c r="Q8" i="12"/>
  <c r="S8" i="12" s="1"/>
  <c r="P8" i="12"/>
  <c r="R8" i="12" s="1"/>
  <c r="O8" i="12"/>
  <c r="N8" i="12"/>
  <c r="M8" i="12"/>
  <c r="L8" i="12"/>
  <c r="K8" i="12"/>
  <c r="J8" i="12"/>
  <c r="Q7" i="12"/>
  <c r="S7" i="12" s="1"/>
  <c r="P7" i="12"/>
  <c r="R7" i="12" s="1"/>
  <c r="O7" i="12"/>
  <c r="N7" i="12"/>
  <c r="M7" i="12"/>
  <c r="L7" i="12"/>
  <c r="K7" i="12"/>
  <c r="J7" i="12"/>
  <c r="Q6" i="12"/>
  <c r="S6" i="12" s="1"/>
  <c r="P6" i="12"/>
  <c r="R6" i="12" s="1"/>
  <c r="O6" i="12"/>
  <c r="N6" i="12"/>
  <c r="M6" i="12"/>
  <c r="L6" i="12"/>
  <c r="K6" i="12"/>
  <c r="J6" i="12"/>
  <c r="Q34" i="14"/>
  <c r="S34" i="14" s="1"/>
  <c r="P34" i="14"/>
  <c r="R34" i="14" s="1"/>
  <c r="O34" i="14"/>
  <c r="N34" i="14"/>
  <c r="M34" i="14"/>
  <c r="L34" i="14"/>
  <c r="K34" i="14"/>
  <c r="J34" i="14"/>
  <c r="Q33" i="14"/>
  <c r="S33" i="14" s="1"/>
  <c r="P33" i="14"/>
  <c r="R33" i="14" s="1"/>
  <c r="O33" i="14"/>
  <c r="N33" i="14"/>
  <c r="M33" i="14"/>
  <c r="L33" i="14"/>
  <c r="K33" i="14"/>
  <c r="J33" i="14"/>
  <c r="Q32" i="14"/>
  <c r="S32" i="14" s="1"/>
  <c r="P32" i="14"/>
  <c r="R32" i="14" s="1"/>
  <c r="O32" i="14"/>
  <c r="N32" i="14"/>
  <c r="M32" i="14"/>
  <c r="L32" i="14"/>
  <c r="K32" i="14"/>
  <c r="J32" i="14"/>
  <c r="Q31" i="14"/>
  <c r="S31" i="14" s="1"/>
  <c r="P31" i="14"/>
  <c r="R31" i="14" s="1"/>
  <c r="O31" i="14"/>
  <c r="N31" i="14"/>
  <c r="M31" i="14"/>
  <c r="L31" i="14"/>
  <c r="K31" i="14"/>
  <c r="J31" i="14"/>
  <c r="Q30" i="14"/>
  <c r="S30" i="14" s="1"/>
  <c r="P30" i="14"/>
  <c r="R30" i="14" s="1"/>
  <c r="O30" i="14"/>
  <c r="N30" i="14"/>
  <c r="M30" i="14"/>
  <c r="L30" i="14"/>
  <c r="K30" i="14"/>
  <c r="J30" i="14"/>
  <c r="Q29" i="14"/>
  <c r="S29" i="14" s="1"/>
  <c r="P29" i="14"/>
  <c r="R29" i="14" s="1"/>
  <c r="O29" i="14"/>
  <c r="N29" i="14"/>
  <c r="M29" i="14"/>
  <c r="L29" i="14"/>
  <c r="K29" i="14"/>
  <c r="J29" i="14"/>
  <c r="Q28" i="14"/>
  <c r="S28" i="14" s="1"/>
  <c r="P28" i="14"/>
  <c r="R28" i="14" s="1"/>
  <c r="O28" i="14"/>
  <c r="N28" i="14"/>
  <c r="M28" i="14"/>
  <c r="L28" i="14"/>
  <c r="K28" i="14"/>
  <c r="J28" i="14"/>
  <c r="Q27" i="14"/>
  <c r="S27" i="14" s="1"/>
  <c r="P27" i="14"/>
  <c r="R27" i="14" s="1"/>
  <c r="O27" i="14"/>
  <c r="N27" i="14"/>
  <c r="M27" i="14"/>
  <c r="L27" i="14"/>
  <c r="K27" i="14"/>
  <c r="J27" i="14"/>
  <c r="Q26" i="14"/>
  <c r="S26" i="14" s="1"/>
  <c r="P26" i="14"/>
  <c r="R26" i="14" s="1"/>
  <c r="O26" i="14"/>
  <c r="N26" i="14"/>
  <c r="M26" i="14"/>
  <c r="L26" i="14"/>
  <c r="K26" i="14"/>
  <c r="J26" i="14"/>
  <c r="Q25" i="14"/>
  <c r="S25" i="14" s="1"/>
  <c r="P25" i="14"/>
  <c r="R25" i="14" s="1"/>
  <c r="O25" i="14"/>
  <c r="N25" i="14"/>
  <c r="M25" i="14"/>
  <c r="L25" i="14"/>
  <c r="K25" i="14"/>
  <c r="J25" i="14"/>
  <c r="Q24" i="14"/>
  <c r="S24" i="14" s="1"/>
  <c r="P24" i="14"/>
  <c r="R24" i="14" s="1"/>
  <c r="O24" i="14"/>
  <c r="N24" i="14"/>
  <c r="M24" i="14"/>
  <c r="L24" i="14"/>
  <c r="K24" i="14"/>
  <c r="J24" i="14"/>
  <c r="Q23" i="14"/>
  <c r="S23" i="14" s="1"/>
  <c r="P23" i="14"/>
  <c r="R23" i="14" s="1"/>
  <c r="O23" i="14"/>
  <c r="N23" i="14"/>
  <c r="M23" i="14"/>
  <c r="L23" i="14"/>
  <c r="K23" i="14"/>
  <c r="J23" i="14"/>
  <c r="Q22" i="14"/>
  <c r="S22" i="14" s="1"/>
  <c r="P22" i="14"/>
  <c r="R22" i="14" s="1"/>
  <c r="O22" i="14"/>
  <c r="N22" i="14"/>
  <c r="M22" i="14"/>
  <c r="L22" i="14"/>
  <c r="K22" i="14"/>
  <c r="J22" i="14"/>
  <c r="Q21" i="14"/>
  <c r="S21" i="14" s="1"/>
  <c r="P21" i="14"/>
  <c r="R21" i="14" s="1"/>
  <c r="O21" i="14"/>
  <c r="N21" i="14"/>
  <c r="M21" i="14"/>
  <c r="L21" i="14"/>
  <c r="K21" i="14"/>
  <c r="J21" i="14"/>
  <c r="Q20" i="14"/>
  <c r="S20" i="14" s="1"/>
  <c r="P20" i="14"/>
  <c r="R20" i="14" s="1"/>
  <c r="O20" i="14"/>
  <c r="N20" i="14"/>
  <c r="M20" i="14"/>
  <c r="L20" i="14"/>
  <c r="K20" i="14"/>
  <c r="J20" i="14"/>
  <c r="Q19" i="14"/>
  <c r="S19" i="14" s="1"/>
  <c r="P19" i="14"/>
  <c r="R19" i="14" s="1"/>
  <c r="O19" i="14"/>
  <c r="N19" i="14"/>
  <c r="M19" i="14"/>
  <c r="L19" i="14"/>
  <c r="K19" i="14"/>
  <c r="J19" i="14"/>
  <c r="Q18" i="14"/>
  <c r="S18" i="14" s="1"/>
  <c r="P18" i="14"/>
  <c r="R18" i="14" s="1"/>
  <c r="O18" i="14"/>
  <c r="N18" i="14"/>
  <c r="M18" i="14"/>
  <c r="L18" i="14"/>
  <c r="K18" i="14"/>
  <c r="J18" i="14"/>
  <c r="Q17" i="14"/>
  <c r="S17" i="14" s="1"/>
  <c r="P17" i="14"/>
  <c r="R17" i="14" s="1"/>
  <c r="O17" i="14"/>
  <c r="N17" i="14"/>
  <c r="M17" i="14"/>
  <c r="L17" i="14"/>
  <c r="K17" i="14"/>
  <c r="J17" i="14"/>
  <c r="Q16" i="14"/>
  <c r="S16" i="14" s="1"/>
  <c r="P16" i="14"/>
  <c r="R16" i="14" s="1"/>
  <c r="O16" i="14"/>
  <c r="N16" i="14"/>
  <c r="M16" i="14"/>
  <c r="L16" i="14"/>
  <c r="K16" i="14"/>
  <c r="J16" i="14"/>
  <c r="Q15" i="14"/>
  <c r="S15" i="14" s="1"/>
  <c r="P15" i="14"/>
  <c r="R15" i="14" s="1"/>
  <c r="O15" i="14"/>
  <c r="N15" i="14"/>
  <c r="M15" i="14"/>
  <c r="L15" i="14"/>
  <c r="K15" i="14"/>
  <c r="J15" i="14"/>
  <c r="Q14" i="14"/>
  <c r="S14" i="14" s="1"/>
  <c r="P14" i="14"/>
  <c r="R14" i="14" s="1"/>
  <c r="O14" i="14"/>
  <c r="N14" i="14"/>
  <c r="M14" i="14"/>
  <c r="L14" i="14"/>
  <c r="K14" i="14"/>
  <c r="J14" i="14"/>
  <c r="Q13" i="14"/>
  <c r="S13" i="14" s="1"/>
  <c r="P13" i="14"/>
  <c r="R13" i="14" s="1"/>
  <c r="O13" i="14"/>
  <c r="N13" i="14"/>
  <c r="M13" i="14"/>
  <c r="L13" i="14"/>
  <c r="K13" i="14"/>
  <c r="J13" i="14"/>
  <c r="Q12" i="14"/>
  <c r="S12" i="14" s="1"/>
  <c r="P12" i="14"/>
  <c r="R12" i="14" s="1"/>
  <c r="O12" i="14"/>
  <c r="N12" i="14"/>
  <c r="M12" i="14"/>
  <c r="L12" i="14"/>
  <c r="K12" i="14"/>
  <c r="J12" i="14"/>
  <c r="Q11" i="14"/>
  <c r="S11" i="14" s="1"/>
  <c r="P11" i="14"/>
  <c r="R11" i="14" s="1"/>
  <c r="O11" i="14"/>
  <c r="N11" i="14"/>
  <c r="M11" i="14"/>
  <c r="L11" i="14"/>
  <c r="K11" i="14"/>
  <c r="J11" i="14"/>
  <c r="Q10" i="14"/>
  <c r="S10" i="14" s="1"/>
  <c r="P10" i="14"/>
  <c r="R10" i="14" s="1"/>
  <c r="O10" i="14"/>
  <c r="N10" i="14"/>
  <c r="M10" i="14"/>
  <c r="L10" i="14"/>
  <c r="K10" i="14"/>
  <c r="J10" i="14"/>
  <c r="Q9" i="14"/>
  <c r="S9" i="14" s="1"/>
  <c r="P9" i="14"/>
  <c r="R9" i="14" s="1"/>
  <c r="O9" i="14"/>
  <c r="N9" i="14"/>
  <c r="M9" i="14"/>
  <c r="L9" i="14"/>
  <c r="K9" i="14"/>
  <c r="J9" i="14"/>
  <c r="Q8" i="14"/>
  <c r="S8" i="14" s="1"/>
  <c r="P8" i="14"/>
  <c r="R8" i="14" s="1"/>
  <c r="O8" i="14"/>
  <c r="N8" i="14"/>
  <c r="M8" i="14"/>
  <c r="L8" i="14"/>
  <c r="K8" i="14"/>
  <c r="J8" i="14"/>
  <c r="Q7" i="14"/>
  <c r="S7" i="14" s="1"/>
  <c r="P7" i="14"/>
  <c r="R7" i="14" s="1"/>
  <c r="O7" i="14"/>
  <c r="N7" i="14"/>
  <c r="M7" i="14"/>
  <c r="L7" i="14"/>
  <c r="K7" i="14"/>
  <c r="J7" i="14"/>
  <c r="Q6" i="14"/>
  <c r="S6" i="14" s="1"/>
  <c r="P6" i="14"/>
  <c r="R6" i="14" s="1"/>
  <c r="O6" i="14"/>
  <c r="N6" i="14"/>
  <c r="M6" i="14"/>
  <c r="L6" i="14"/>
  <c r="K6" i="14"/>
  <c r="J6" i="14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J34" i="16"/>
  <c r="J33" i="16"/>
  <c r="J32" i="16"/>
  <c r="J31" i="16"/>
  <c r="J30" i="16"/>
  <c r="J29" i="16"/>
  <c r="J28" i="16"/>
  <c r="P9" i="22"/>
  <c r="N8" i="22"/>
  <c r="K24" i="22"/>
  <c r="D25" i="22"/>
  <c r="D15" i="22"/>
  <c r="E17" i="22" s="1"/>
  <c r="O40" i="21"/>
  <c r="M40" i="21"/>
  <c r="M18" i="21"/>
  <c r="D18" i="21"/>
  <c r="E37" i="21"/>
  <c r="C37" i="21"/>
  <c r="C31" i="21"/>
  <c r="H18" i="21"/>
  <c r="B27" i="21" s="1"/>
  <c r="C12" i="21"/>
  <c r="C6" i="21"/>
  <c r="I12" i="20"/>
  <c r="I7" i="20"/>
  <c r="E14" i="18"/>
  <c r="C12" i="18"/>
  <c r="E10" i="18"/>
  <c r="D10" i="18"/>
  <c r="U18" i="22" l="1"/>
  <c r="J87" i="22"/>
  <c r="I48" i="18"/>
  <c r="I50" i="18" s="1"/>
  <c r="D52" i="18"/>
  <c r="C54" i="18" s="1"/>
  <c r="C69" i="22" s="1"/>
  <c r="I63" i="22"/>
  <c r="I65" i="22" s="1"/>
  <c r="D60" i="21"/>
  <c r="D61" i="21" s="1"/>
  <c r="H58" i="21" s="1"/>
  <c r="H59" i="21" s="1"/>
  <c r="H61" i="21" s="1"/>
  <c r="C25" i="21" s="1"/>
  <c r="D27" i="21" s="1"/>
  <c r="E21" i="25"/>
  <c r="I24" i="22"/>
  <c r="I26" i="22" s="1"/>
  <c r="K92" i="22"/>
  <c r="C34" i="21"/>
  <c r="E36" i="21" s="1"/>
  <c r="V23" i="22"/>
  <c r="P23" i="22"/>
  <c r="D10" i="22"/>
  <c r="C17" i="22" s="1"/>
  <c r="I28" i="22" s="1"/>
  <c r="N16" i="21"/>
  <c r="O20" i="21" s="1"/>
  <c r="E6" i="21"/>
  <c r="K12" i="20"/>
  <c r="D14" i="20"/>
  <c r="B10" i="20"/>
  <c r="J75" i="18"/>
  <c r="K80" i="18" s="1"/>
  <c r="E80" i="18"/>
  <c r="E92" i="22"/>
  <c r="C41" i="22"/>
  <c r="F48" i="22"/>
  <c r="F51" i="22" s="1"/>
  <c r="F55" i="22" s="1"/>
  <c r="F59" i="22" s="1"/>
  <c r="I60" i="22" s="1"/>
  <c r="K65" i="22"/>
  <c r="C52" i="22"/>
  <c r="C26" i="18"/>
  <c r="F33" i="18"/>
  <c r="F36" i="18" s="1"/>
  <c r="F40" i="18" s="1"/>
  <c r="F44" i="18" s="1"/>
  <c r="I45" i="18" s="1"/>
  <c r="K50" i="18"/>
  <c r="C37" i="18"/>
  <c r="AF8" i="13"/>
  <c r="AF7" i="13"/>
  <c r="AF6" i="13"/>
  <c r="AD7" i="13"/>
  <c r="AD6" i="13"/>
  <c r="AB8" i="13"/>
  <c r="AB7" i="13"/>
  <c r="AB6" i="13"/>
  <c r="Z7" i="13"/>
  <c r="Z6" i="13"/>
  <c r="X8" i="13"/>
  <c r="X6" i="13"/>
  <c r="AE8" i="14"/>
  <c r="AA8" i="14"/>
  <c r="W8" i="14"/>
  <c r="AE7" i="14"/>
  <c r="AC7" i="14"/>
  <c r="AA7" i="14"/>
  <c r="Y7" i="14"/>
  <c r="W7" i="14"/>
  <c r="AE6" i="14"/>
  <c r="AC6" i="14"/>
  <c r="AA6" i="14"/>
  <c r="Y6" i="14"/>
  <c r="W6" i="14"/>
  <c r="AE7" i="5"/>
  <c r="AC7" i="5"/>
  <c r="AA7" i="5"/>
  <c r="Y7" i="5"/>
  <c r="W7" i="5"/>
  <c r="AE6" i="5"/>
  <c r="AC6" i="5"/>
  <c r="AA6" i="5"/>
  <c r="Y6" i="5"/>
  <c r="W6" i="5"/>
  <c r="AE7" i="3"/>
  <c r="AC7" i="3"/>
  <c r="AA7" i="3"/>
  <c r="Y7" i="3"/>
  <c r="W7" i="3"/>
  <c r="AE6" i="3"/>
  <c r="AC6" i="3"/>
  <c r="AA6" i="3"/>
  <c r="Y6" i="3"/>
  <c r="W6" i="3"/>
  <c r="L18" i="1"/>
  <c r="L27" i="1"/>
  <c r="L6" i="1"/>
  <c r="AE8" i="5"/>
  <c r="AA8" i="5"/>
  <c r="Y8" i="5"/>
  <c r="W8" i="5"/>
  <c r="AF8" i="5"/>
  <c r="AB8" i="5"/>
  <c r="Z8" i="5"/>
  <c r="X8" i="5"/>
  <c r="AF7" i="5"/>
  <c r="AB7" i="5"/>
  <c r="Z7" i="5"/>
  <c r="X7" i="5"/>
  <c r="AF6" i="5"/>
  <c r="AB6" i="5"/>
  <c r="Z6" i="5"/>
  <c r="X6" i="5"/>
  <c r="S34" i="16"/>
  <c r="R34" i="16"/>
  <c r="S33" i="16"/>
  <c r="R33" i="16"/>
  <c r="S32" i="16"/>
  <c r="R32" i="16"/>
  <c r="S31" i="16"/>
  <c r="R31" i="16"/>
  <c r="S30" i="16"/>
  <c r="R30" i="16"/>
  <c r="S29" i="16"/>
  <c r="R29" i="16"/>
  <c r="S28" i="16"/>
  <c r="AF8" i="16" s="1"/>
  <c r="R28" i="16"/>
  <c r="AE8" i="16" s="1"/>
  <c r="AB8" i="16"/>
  <c r="AA8" i="16"/>
  <c r="Z8" i="16"/>
  <c r="Y8" i="16"/>
  <c r="X8" i="16"/>
  <c r="W8" i="16"/>
  <c r="S27" i="16"/>
  <c r="R27" i="16"/>
  <c r="J27" i="16"/>
  <c r="S26" i="16"/>
  <c r="R26" i="16"/>
  <c r="J26" i="16"/>
  <c r="S25" i="16"/>
  <c r="R25" i="16"/>
  <c r="J25" i="16"/>
  <c r="S24" i="16"/>
  <c r="R24" i="16"/>
  <c r="J24" i="16"/>
  <c r="S23" i="16"/>
  <c r="R23" i="16"/>
  <c r="J23" i="16"/>
  <c r="S22" i="16"/>
  <c r="R22" i="16"/>
  <c r="J22" i="16"/>
  <c r="S21" i="16"/>
  <c r="R21" i="16"/>
  <c r="J21" i="16"/>
  <c r="S20" i="16"/>
  <c r="R20" i="16"/>
  <c r="J20" i="16"/>
  <c r="S19" i="16"/>
  <c r="R19" i="16"/>
  <c r="J19" i="16"/>
  <c r="S18" i="16"/>
  <c r="R18" i="16"/>
  <c r="AB7" i="16"/>
  <c r="AA7" i="16"/>
  <c r="Z7" i="16"/>
  <c r="Y7" i="16"/>
  <c r="X7" i="16"/>
  <c r="J18" i="16"/>
  <c r="S17" i="16"/>
  <c r="R17" i="16"/>
  <c r="J17" i="16"/>
  <c r="S16" i="16"/>
  <c r="R16" i="16"/>
  <c r="J16" i="16"/>
  <c r="S15" i="16"/>
  <c r="R15" i="16"/>
  <c r="J15" i="16"/>
  <c r="S14" i="16"/>
  <c r="R14" i="16"/>
  <c r="J14" i="16"/>
  <c r="S13" i="16"/>
  <c r="R13" i="16"/>
  <c r="J13" i="16"/>
  <c r="S12" i="16"/>
  <c r="R12" i="16"/>
  <c r="J12" i="16"/>
  <c r="S11" i="16"/>
  <c r="R11" i="16"/>
  <c r="J11" i="16"/>
  <c r="S10" i="16"/>
  <c r="R10" i="16"/>
  <c r="J10" i="16"/>
  <c r="S9" i="16"/>
  <c r="R9" i="16"/>
  <c r="J9" i="16"/>
  <c r="S8" i="16"/>
  <c r="R8" i="16"/>
  <c r="J8" i="16"/>
  <c r="S7" i="16"/>
  <c r="R7" i="16"/>
  <c r="J7" i="16"/>
  <c r="S6" i="16"/>
  <c r="R6" i="16"/>
  <c r="AB6" i="16"/>
  <c r="AA6" i="16"/>
  <c r="Z6" i="16"/>
  <c r="Y6" i="16"/>
  <c r="X6" i="16"/>
  <c r="J6" i="16"/>
  <c r="Y8" i="14"/>
  <c r="AF8" i="14"/>
  <c r="AB8" i="14"/>
  <c r="Z8" i="14"/>
  <c r="X8" i="14"/>
  <c r="AF7" i="14"/>
  <c r="AB7" i="14"/>
  <c r="Z7" i="14"/>
  <c r="X7" i="14"/>
  <c r="AF6" i="14"/>
  <c r="AB6" i="14"/>
  <c r="Z6" i="14"/>
  <c r="X6" i="14"/>
  <c r="AD8" i="4"/>
  <c r="AD7" i="4"/>
  <c r="AD6" i="4"/>
  <c r="AC8" i="4"/>
  <c r="AC7" i="4"/>
  <c r="AC6" i="4"/>
  <c r="AB8" i="4"/>
  <c r="AB7" i="4"/>
  <c r="AB6" i="4"/>
  <c r="AA8" i="4"/>
  <c r="AA7" i="4"/>
  <c r="AA6" i="4"/>
  <c r="W8" i="4"/>
  <c r="W7" i="4"/>
  <c r="W6" i="4"/>
  <c r="Z8" i="4"/>
  <c r="Z7" i="4"/>
  <c r="Z6" i="4"/>
  <c r="Y8" i="4"/>
  <c r="Y7" i="4"/>
  <c r="Y6" i="4"/>
  <c r="X8" i="4"/>
  <c r="X7" i="4"/>
  <c r="X6" i="4"/>
  <c r="AF8" i="15"/>
  <c r="AE8" i="15"/>
  <c r="AB8" i="15"/>
  <c r="AA8" i="15"/>
  <c r="C59" i="18" s="1"/>
  <c r="Z8" i="15"/>
  <c r="Y8" i="15"/>
  <c r="X8" i="15"/>
  <c r="W8" i="15"/>
  <c r="AF7" i="15"/>
  <c r="AE7" i="15"/>
  <c r="AB7" i="15"/>
  <c r="AA7" i="15"/>
  <c r="Z7" i="15"/>
  <c r="Y7" i="15"/>
  <c r="X7" i="15"/>
  <c r="W7" i="15"/>
  <c r="AF6" i="15"/>
  <c r="AE6" i="15"/>
  <c r="AB6" i="15"/>
  <c r="AA6" i="15"/>
  <c r="Z6" i="15"/>
  <c r="Y6" i="15"/>
  <c r="X6" i="15"/>
  <c r="W6" i="15"/>
  <c r="Z8" i="13"/>
  <c r="AE8" i="13"/>
  <c r="AA8" i="13"/>
  <c r="Y8" i="13"/>
  <c r="W8" i="13"/>
  <c r="AE7" i="13"/>
  <c r="AA7" i="13"/>
  <c r="Y7" i="13"/>
  <c r="X7" i="13"/>
  <c r="W7" i="13"/>
  <c r="AE6" i="13"/>
  <c r="AA6" i="13"/>
  <c r="Y6" i="13"/>
  <c r="W6" i="13"/>
  <c r="AF8" i="4"/>
  <c r="AE8" i="4"/>
  <c r="AF7" i="4"/>
  <c r="AE7" i="4"/>
  <c r="AF6" i="4"/>
  <c r="AE6" i="4"/>
  <c r="AE8" i="3"/>
  <c r="AA8" i="3"/>
  <c r="Y8" i="3"/>
  <c r="W8" i="3"/>
  <c r="AF8" i="3"/>
  <c r="AB8" i="3"/>
  <c r="Z8" i="3"/>
  <c r="X8" i="3"/>
  <c r="AF7" i="3"/>
  <c r="AB7" i="3"/>
  <c r="Z7" i="3"/>
  <c r="X7" i="3"/>
  <c r="AF6" i="3"/>
  <c r="AB6" i="3"/>
  <c r="Z6" i="3"/>
  <c r="X6" i="3"/>
  <c r="R6" i="1"/>
  <c r="R7" i="1"/>
  <c r="T7" i="1" s="1"/>
  <c r="R8" i="1"/>
  <c r="T8" i="1" s="1"/>
  <c r="R9" i="1"/>
  <c r="T9" i="1" s="1"/>
  <c r="R10" i="1"/>
  <c r="T10" i="1" s="1"/>
  <c r="R11" i="1"/>
  <c r="T11" i="1" s="1"/>
  <c r="R12" i="1"/>
  <c r="T12" i="1" s="1"/>
  <c r="R13" i="1"/>
  <c r="T13" i="1" s="1"/>
  <c r="R14" i="1"/>
  <c r="T14" i="1" s="1"/>
  <c r="R15" i="1"/>
  <c r="T15" i="1" s="1"/>
  <c r="R16" i="1"/>
  <c r="T16" i="1" s="1"/>
  <c r="R17" i="1"/>
  <c r="T17" i="1" s="1"/>
  <c r="R18" i="1"/>
  <c r="R19" i="1"/>
  <c r="T19" i="1" s="1"/>
  <c r="R20" i="1"/>
  <c r="T20" i="1" s="1"/>
  <c r="R21" i="1"/>
  <c r="T21" i="1" s="1"/>
  <c r="R22" i="1"/>
  <c r="T22" i="1" s="1"/>
  <c r="R23" i="1"/>
  <c r="T23" i="1" s="1"/>
  <c r="R24" i="1"/>
  <c r="T24" i="1" s="1"/>
  <c r="R25" i="1"/>
  <c r="T25" i="1" s="1"/>
  <c r="R26" i="1"/>
  <c r="T26" i="1" s="1"/>
  <c r="R27" i="1"/>
  <c r="T27" i="1" s="1"/>
  <c r="T29" i="1"/>
  <c r="T30" i="1"/>
  <c r="T31" i="1"/>
  <c r="T32" i="1"/>
  <c r="T33" i="1"/>
  <c r="T34" i="1"/>
  <c r="Q6" i="1"/>
  <c r="S6" i="1" s="1"/>
  <c r="Q7" i="1"/>
  <c r="S7" i="1" s="1"/>
  <c r="Q8" i="1"/>
  <c r="S8" i="1" s="1"/>
  <c r="Q9" i="1"/>
  <c r="S9" i="1" s="1"/>
  <c r="Q10" i="1"/>
  <c r="S10" i="1" s="1"/>
  <c r="Q11" i="1"/>
  <c r="S11" i="1" s="1"/>
  <c r="Q12" i="1"/>
  <c r="S12" i="1" s="1"/>
  <c r="Q13" i="1"/>
  <c r="S13" i="1" s="1"/>
  <c r="Q14" i="1"/>
  <c r="S14" i="1" s="1"/>
  <c r="Q15" i="1"/>
  <c r="S15" i="1" s="1"/>
  <c r="Q16" i="1"/>
  <c r="S16" i="1" s="1"/>
  <c r="Q17" i="1"/>
  <c r="S17" i="1" s="1"/>
  <c r="Q18" i="1"/>
  <c r="Q19" i="1"/>
  <c r="S19" i="1" s="1"/>
  <c r="Q20" i="1"/>
  <c r="S20" i="1" s="1"/>
  <c r="Q21" i="1"/>
  <c r="S21" i="1" s="1"/>
  <c r="Q22" i="1"/>
  <c r="S22" i="1" s="1"/>
  <c r="Q23" i="1"/>
  <c r="S23" i="1" s="1"/>
  <c r="Q24" i="1"/>
  <c r="S24" i="1" s="1"/>
  <c r="Q25" i="1"/>
  <c r="S25" i="1" s="1"/>
  <c r="Q26" i="1"/>
  <c r="S26" i="1" s="1"/>
  <c r="Q27" i="1"/>
  <c r="S27" i="1" s="1"/>
  <c r="S29" i="1"/>
  <c r="S30" i="1"/>
  <c r="S31" i="1"/>
  <c r="S32" i="1"/>
  <c r="S33" i="1"/>
  <c r="S34" i="1"/>
  <c r="K6" i="1"/>
  <c r="M6" i="1"/>
  <c r="N6" i="1"/>
  <c r="O6" i="1"/>
  <c r="K7" i="1"/>
  <c r="L7" i="1"/>
  <c r="M7" i="1"/>
  <c r="N7" i="1"/>
  <c r="O7" i="1"/>
  <c r="K8" i="1"/>
  <c r="L8" i="1"/>
  <c r="M8" i="1"/>
  <c r="N8" i="1"/>
  <c r="O8" i="1"/>
  <c r="K9" i="1"/>
  <c r="L9" i="1"/>
  <c r="M9" i="1"/>
  <c r="N9" i="1"/>
  <c r="O9" i="1"/>
  <c r="K10" i="1"/>
  <c r="L10" i="1"/>
  <c r="M10" i="1"/>
  <c r="N10" i="1"/>
  <c r="O10" i="1"/>
  <c r="K11" i="1"/>
  <c r="L11" i="1"/>
  <c r="M11" i="1"/>
  <c r="N11" i="1"/>
  <c r="O11" i="1"/>
  <c r="K12" i="1"/>
  <c r="L12" i="1"/>
  <c r="M12" i="1"/>
  <c r="N12" i="1"/>
  <c r="O12" i="1"/>
  <c r="K13" i="1"/>
  <c r="L13" i="1"/>
  <c r="M13" i="1"/>
  <c r="N13" i="1"/>
  <c r="O13" i="1"/>
  <c r="K14" i="1"/>
  <c r="L14" i="1"/>
  <c r="M14" i="1"/>
  <c r="N14" i="1"/>
  <c r="O14" i="1"/>
  <c r="K15" i="1"/>
  <c r="L15" i="1"/>
  <c r="M15" i="1"/>
  <c r="N15" i="1"/>
  <c r="O15" i="1"/>
  <c r="K16" i="1"/>
  <c r="L16" i="1"/>
  <c r="M16" i="1"/>
  <c r="N16" i="1"/>
  <c r="O16" i="1"/>
  <c r="K17" i="1"/>
  <c r="L17" i="1"/>
  <c r="M17" i="1"/>
  <c r="N17" i="1"/>
  <c r="O17" i="1"/>
  <c r="K18" i="1"/>
  <c r="M18" i="1"/>
  <c r="N18" i="1"/>
  <c r="O18" i="1"/>
  <c r="K19" i="1"/>
  <c r="L19" i="1"/>
  <c r="M19" i="1"/>
  <c r="N19" i="1"/>
  <c r="O19" i="1"/>
  <c r="K20" i="1"/>
  <c r="L20" i="1"/>
  <c r="M20" i="1"/>
  <c r="N20" i="1"/>
  <c r="O20" i="1"/>
  <c r="K21" i="1"/>
  <c r="L21" i="1"/>
  <c r="M21" i="1"/>
  <c r="N21" i="1"/>
  <c r="O21" i="1"/>
  <c r="K22" i="1"/>
  <c r="L22" i="1"/>
  <c r="M22" i="1"/>
  <c r="N22" i="1"/>
  <c r="O22" i="1"/>
  <c r="K23" i="1"/>
  <c r="L23" i="1"/>
  <c r="M23" i="1"/>
  <c r="N23" i="1"/>
  <c r="O23" i="1"/>
  <c r="K24" i="1"/>
  <c r="L24" i="1"/>
  <c r="M24" i="1"/>
  <c r="N24" i="1"/>
  <c r="O24" i="1"/>
  <c r="K25" i="1"/>
  <c r="L25" i="1"/>
  <c r="M25" i="1"/>
  <c r="N25" i="1"/>
  <c r="O25" i="1"/>
  <c r="K26" i="1"/>
  <c r="L26" i="1"/>
  <c r="M26" i="1"/>
  <c r="N26" i="1"/>
  <c r="O26" i="1"/>
  <c r="K27" i="1"/>
  <c r="M27" i="1"/>
  <c r="N27" i="1"/>
  <c r="O27" i="1"/>
  <c r="W7" i="16" l="1"/>
  <c r="I77" i="18"/>
  <c r="I80" i="18" s="1"/>
  <c r="C80" i="18"/>
  <c r="C62" i="18"/>
  <c r="F62" i="18" s="1"/>
  <c r="E53" i="22"/>
  <c r="F57" i="22"/>
  <c r="E60" i="22" s="1"/>
  <c r="D45" i="22"/>
  <c r="E38" i="18"/>
  <c r="F42" i="18"/>
  <c r="E45" i="18" s="1"/>
  <c r="D30" i="18"/>
  <c r="W6" i="16"/>
  <c r="AE6" i="16"/>
  <c r="AA7" i="1"/>
  <c r="Y7" i="1"/>
  <c r="Z6" i="1"/>
  <c r="W6" i="1"/>
  <c r="AC7" i="1"/>
  <c r="AD7" i="1"/>
  <c r="Z7" i="1"/>
  <c r="F5" i="17" s="1"/>
  <c r="W7" i="1"/>
  <c r="AA6" i="1"/>
  <c r="G4" i="17" s="1"/>
  <c r="Y6" i="1"/>
  <c r="X6" i="1"/>
  <c r="X7" i="1"/>
  <c r="AD6" i="1"/>
  <c r="AF7" i="16"/>
  <c r="AF6" i="16"/>
  <c r="AE7" i="16"/>
  <c r="C5" i="18"/>
  <c r="E5" i="18"/>
  <c r="C6" i="18"/>
  <c r="E6" i="18"/>
  <c r="C7" i="18"/>
  <c r="E7" i="18"/>
  <c r="C14" i="18" s="1"/>
  <c r="AC6" i="16"/>
  <c r="AC7" i="16"/>
  <c r="AC8" i="16"/>
  <c r="D5" i="18"/>
  <c r="F5" i="18"/>
  <c r="D6" i="18"/>
  <c r="F6" i="18"/>
  <c r="D7" i="18"/>
  <c r="F7" i="18"/>
  <c r="AD6" i="16"/>
  <c r="AD7" i="16"/>
  <c r="AD8" i="16"/>
  <c r="AD6" i="15"/>
  <c r="AD7" i="15"/>
  <c r="AD8" i="15"/>
  <c r="AC6" i="15"/>
  <c r="AC7" i="15"/>
  <c r="AC8" i="15"/>
  <c r="AC8" i="14"/>
  <c r="AD6" i="14"/>
  <c r="AD7" i="14"/>
  <c r="AD8" i="14"/>
  <c r="AD8" i="13"/>
  <c r="AC6" i="13"/>
  <c r="AC7" i="13"/>
  <c r="AC8" i="13"/>
  <c r="AC8" i="5"/>
  <c r="AD6" i="5"/>
  <c r="AD7" i="5"/>
  <c r="AD8" i="5"/>
  <c r="E5" i="17"/>
  <c r="G5" i="17"/>
  <c r="AC8" i="3"/>
  <c r="F4" i="17"/>
  <c r="C5" i="17"/>
  <c r="D5" i="17"/>
  <c r="AD6" i="3"/>
  <c r="AD7" i="3"/>
  <c r="AD8" i="3"/>
  <c r="Z8" i="1"/>
  <c r="F6" i="17" s="1"/>
  <c r="X8" i="1"/>
  <c r="D6" i="17" s="1"/>
  <c r="AD8" i="1"/>
  <c r="AA8" i="1"/>
  <c r="M20" i="21" s="1"/>
  <c r="N9" i="22" s="1"/>
  <c r="C74" i="22" s="1"/>
  <c r="F74" i="22" s="1"/>
  <c r="Y8" i="1"/>
  <c r="E6" i="17" s="1"/>
  <c r="W8" i="1"/>
  <c r="AC8" i="1"/>
  <c r="AE6" i="1"/>
  <c r="K4" i="17" s="1"/>
  <c r="S28" i="1"/>
  <c r="AE8" i="1" s="1"/>
  <c r="K6" i="17" s="1"/>
  <c r="S18" i="1"/>
  <c r="AE7" i="1" s="1"/>
  <c r="K5" i="17" s="1"/>
  <c r="D4" i="27" s="1"/>
  <c r="B6" i="27" s="1"/>
  <c r="AC6" i="1"/>
  <c r="T28" i="1"/>
  <c r="AF8" i="1" s="1"/>
  <c r="L6" i="17" s="1"/>
  <c r="T18" i="1"/>
  <c r="AF7" i="1" s="1"/>
  <c r="T6" i="1"/>
  <c r="AF6" i="1" s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D4" i="17"/>
  <c r="C24" i="26" s="1"/>
  <c r="C29" i="26" s="1"/>
  <c r="C4" i="17" l="1"/>
  <c r="I89" i="22"/>
  <c r="I92" i="22" s="1"/>
  <c r="G6" i="17"/>
  <c r="C33" i="21"/>
  <c r="C36" i="21" s="1"/>
  <c r="M36" i="21"/>
  <c r="M39" i="21" s="1"/>
  <c r="G39" i="26"/>
  <c r="C31" i="26"/>
  <c r="C33" i="26" s="1"/>
  <c r="D19" i="25"/>
  <c r="C21" i="25" s="1"/>
  <c r="F65" i="22"/>
  <c r="C70" i="22" s="1"/>
  <c r="C72" i="22" s="1"/>
  <c r="C77" i="22" s="1"/>
  <c r="H74" i="22" s="1"/>
  <c r="F50" i="18"/>
  <c r="C55" i="18" s="1"/>
  <c r="C57" i="18" s="1"/>
  <c r="C65" i="18" s="1"/>
  <c r="H62" i="18" s="1"/>
  <c r="I5" i="17"/>
  <c r="C6" i="17"/>
  <c r="J4" i="17"/>
  <c r="L5" i="17"/>
  <c r="L4" i="17"/>
  <c r="I4" i="17"/>
  <c r="I6" i="17"/>
  <c r="E4" i="17"/>
  <c r="J5" i="17"/>
  <c r="J6" i="17"/>
  <c r="AB6" i="1"/>
  <c r="H4" i="17" s="1"/>
  <c r="AB7" i="1"/>
  <c r="H5" i="17" s="1"/>
  <c r="AB8" i="1"/>
  <c r="C92" i="22" l="1"/>
  <c r="H6" i="17"/>
  <c r="N23" i="22" l="1"/>
  <c r="T23" i="22"/>
</calcChain>
</file>

<file path=xl/comments1.xml><?xml version="1.0" encoding="utf-8"?>
<comments xmlns="http://schemas.openxmlformats.org/spreadsheetml/2006/main">
  <authors>
    <author>James DeCelle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Obtain from Steel Construction Manual (AISC)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Consider the connections to the deck to be pin, arch rib length is from deck connection to deck connection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from AASHTO for 2 hinged arch with rise/span ratio of .2-.3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=1 for Arches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for steel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=PI^2*E*I/(k*lu)^2
provided by AASHTO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=Cm/(1-Pu/Pe)
from AASHTO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=Mu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=(Delta)b*M2b
from AASHTO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for steel</t>
        </r>
      </text>
    </comment>
  </commentList>
</comments>
</file>

<file path=xl/comments2.xml><?xml version="1.0" encoding="utf-8"?>
<comments xmlns="http://schemas.openxmlformats.org/spreadsheetml/2006/main">
  <authors>
    <author>James DeCelle</author>
  </authors>
  <commentList>
    <comment ref="M45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Girder is all same material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If 2*Dc/tw &lt; 5.7SQRT(E/Fyc)</t>
        </r>
      </text>
    </comment>
  </commentList>
</comments>
</file>

<file path=xl/comments3.xml><?xml version="1.0" encoding="utf-8"?>
<comments xmlns="http://schemas.openxmlformats.org/spreadsheetml/2006/main">
  <authors>
    <author>James DeCelle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=1*rt*SQRT(E/Fyc)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Min(.7Fyc,Fyw)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Rb*Rh*Fyc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Fyr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.5Fyc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=Pi*rt*SQRT(E/Fyc)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=Cb*Rb*Pi^2*E/(Lb/rt)^2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=Rb*Rh*Fyc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Min[Fnc(FLB),Fnc(LTB)]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for steel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for steel</t>
        </r>
      </text>
    </comment>
  </commentList>
</comments>
</file>

<file path=xl/comments4.xml><?xml version="1.0" encoding="utf-8"?>
<comments xmlns="http://schemas.openxmlformats.org/spreadsheetml/2006/main">
  <authors>
    <author>James DeCelle</author>
  </authors>
  <commentList>
    <comment ref="K12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=5.7*SQRT(E/Fyc)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=2*Dcp/tw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=3.76*SQRT(E/Fyc)</t>
        </r>
      </text>
    </comment>
  </commentList>
</comments>
</file>

<file path=xl/comments5.xml><?xml version="1.0" encoding="utf-8"?>
<comments xmlns="http://schemas.openxmlformats.org/spreadsheetml/2006/main">
  <authors>
    <author>James DeCelle</author>
  </authors>
  <commentList>
    <comment ref="H18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=Mp(1.07-.7Dp/Dt)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for steel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Mu/S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See My calculation computed below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for steel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=(Ftotal - M1/Snoncomposite - M2/Scomposite) * Scomposite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=M1 + M2 + M3</t>
        </r>
      </text>
    </comment>
  </commentList>
</comments>
</file>

<file path=xl/comments6.xml><?xml version="1.0" encoding="utf-8"?>
<comments xmlns="http://schemas.openxmlformats.org/spreadsheetml/2006/main">
  <authors>
    <author>James DeCelle</author>
  </authors>
  <commentList>
    <comment ref="N8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for steel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=bfc/(2tfc)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=.38*SQRT(E/Fyc)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for steel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=Cb*Rb*PI^2*E/(Lb/rt)^2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for steel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for steel</t>
        </r>
      </text>
    </comment>
  </commentList>
</comments>
</file>

<file path=xl/comments7.xml><?xml version="1.0" encoding="utf-8"?>
<comments xmlns="http://schemas.openxmlformats.org/spreadsheetml/2006/main">
  <authors>
    <author>James DeCelle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=.58Fyw*D*tw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if no stiffeners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If D/tw &lt; 1.12*SQRT(E*K/Fyw)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=C*Vp</t>
        </r>
      </text>
    </comment>
  </commentList>
</comments>
</file>

<file path=xl/comments8.xml><?xml version="1.0" encoding="utf-8"?>
<comments xmlns="http://schemas.openxmlformats.org/spreadsheetml/2006/main">
  <authors>
    <author>James DeCelle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from table 3.8.1.1-1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from table 3.8.1.1-1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from table 3.8.1.1-1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from table 3.8.1.1-1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eq. 3.8.1.1-1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eq. 3.8.1.1-1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from table 3.8.1.2.1-1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from table 3.8.1.2.1-1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eq. 3.8.1.2.1-1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eq. 3.8.1.2.1-1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Pd*d/2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Pd*d/2</t>
        </r>
      </text>
    </comment>
  </commentList>
</comments>
</file>

<file path=xl/comments9.xml><?xml version="1.0" encoding="utf-8"?>
<comments xmlns="http://schemas.openxmlformats.org/spreadsheetml/2006/main">
  <authors>
    <author>James DeCelle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(G) cross beams for girders
Assuming cross beams only support lateral wind and self weight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James DeCelle:</t>
        </r>
        <r>
          <rPr>
            <sz val="9"/>
            <color indexed="81"/>
            <rFont val="Tahoma"/>
            <family val="2"/>
          </rPr>
          <t xml:space="preserve">
(A) cross beams for arch
Assuming cross beams only support lateral wind and self weight</t>
        </r>
      </text>
    </comment>
  </commentList>
</comments>
</file>

<file path=xl/sharedStrings.xml><?xml version="1.0" encoding="utf-8"?>
<sst xmlns="http://schemas.openxmlformats.org/spreadsheetml/2006/main" count="8718" uniqueCount="399">
  <si>
    <t>TABLE:  Element Forces - Frames</t>
  </si>
  <si>
    <t>Frame</t>
  </si>
  <si>
    <t>Station</t>
  </si>
  <si>
    <t>StepType</t>
  </si>
  <si>
    <t>P</t>
  </si>
  <si>
    <t>V2</t>
  </si>
  <si>
    <t>M3</t>
  </si>
  <si>
    <t>Text</t>
  </si>
  <si>
    <t>ft</t>
  </si>
  <si>
    <t>Kip</t>
  </si>
  <si>
    <t>Kip-ft</t>
  </si>
  <si>
    <t>Arch 1</t>
  </si>
  <si>
    <t>Max</t>
  </si>
  <si>
    <t>Min</t>
  </si>
  <si>
    <t>Arch 2</t>
  </si>
  <si>
    <t>Arch 3</t>
  </si>
  <si>
    <t>Arch 4</t>
  </si>
  <si>
    <t>Arch 5</t>
  </si>
  <si>
    <t>Arch 6</t>
  </si>
  <si>
    <t>Arch 7</t>
  </si>
  <si>
    <t>Arch 8</t>
  </si>
  <si>
    <t>Arch 9</t>
  </si>
  <si>
    <t>Arch 10</t>
  </si>
  <si>
    <t>Arch 11</t>
  </si>
  <si>
    <t>Arch 12</t>
  </si>
  <si>
    <t>Cable 1</t>
  </si>
  <si>
    <t>Cable 2</t>
  </si>
  <si>
    <t>Cable 3</t>
  </si>
  <si>
    <t>Cable 4</t>
  </si>
  <si>
    <t>Cable 5</t>
  </si>
  <si>
    <t>Cable 6</t>
  </si>
  <si>
    <t>Cable 7</t>
  </si>
  <si>
    <t>Cable 8</t>
  </si>
  <si>
    <t>Cable 9</t>
  </si>
  <si>
    <t>Cable 10</t>
  </si>
  <si>
    <t>Girder 1</t>
  </si>
  <si>
    <t>Girder 2</t>
  </si>
  <si>
    <t>Girder 3</t>
  </si>
  <si>
    <t>Girder 4</t>
  </si>
  <si>
    <t>Girder 5</t>
  </si>
  <si>
    <t>Girder 6</t>
  </si>
  <si>
    <t>Girder 7</t>
  </si>
  <si>
    <t>Max P</t>
  </si>
  <si>
    <t>Max V2</t>
  </si>
  <si>
    <t>Max M3</t>
  </si>
  <si>
    <t>Min P</t>
  </si>
  <si>
    <t>Min V2</t>
  </si>
  <si>
    <t>Min M3</t>
  </si>
  <si>
    <t>Girder Member</t>
  </si>
  <si>
    <t xml:space="preserve">Cable </t>
  </si>
  <si>
    <t>Arch Member</t>
  </si>
  <si>
    <t>KSF</t>
  </si>
  <si>
    <t>KSI</t>
  </si>
  <si>
    <t>Max Stress</t>
  </si>
  <si>
    <t>Min Stress</t>
  </si>
  <si>
    <t>S11Max</t>
  </si>
  <si>
    <t>S11Min</t>
  </si>
  <si>
    <t>Kip/ft2</t>
  </si>
  <si>
    <t>Arch</t>
  </si>
  <si>
    <t>Cable</t>
  </si>
  <si>
    <t>Girder</t>
  </si>
  <si>
    <t>LRFD Article 6.10.5</t>
  </si>
  <si>
    <t>Max M</t>
  </si>
  <si>
    <t>Min M</t>
  </si>
  <si>
    <t>Fatigue 1</t>
  </si>
  <si>
    <t>Category A</t>
  </si>
  <si>
    <t>A</t>
  </si>
  <si>
    <t>(DeltaF)th</t>
  </si>
  <si>
    <t>(delta F)n</t>
  </si>
  <si>
    <t>y(delta F)</t>
  </si>
  <si>
    <t>&lt;</t>
  </si>
  <si>
    <t>=</t>
  </si>
  <si>
    <t>y</t>
  </si>
  <si>
    <t>bfc</t>
  </si>
  <si>
    <t>Dc</t>
  </si>
  <si>
    <t>tw</t>
  </si>
  <si>
    <t>tfc</t>
  </si>
  <si>
    <t>rt</t>
  </si>
  <si>
    <t>E</t>
  </si>
  <si>
    <t>Fyc</t>
  </si>
  <si>
    <t>Lp</t>
  </si>
  <si>
    <t>Lb</t>
  </si>
  <si>
    <t>Yes</t>
  </si>
  <si>
    <t>No</t>
  </si>
  <si>
    <t>Rb</t>
  </si>
  <si>
    <t>Rh</t>
  </si>
  <si>
    <t>Fnc(LTB)</t>
  </si>
  <si>
    <t>.7Fyc</t>
  </si>
  <si>
    <t>Fyw</t>
  </si>
  <si>
    <t>.5Fyc</t>
  </si>
  <si>
    <t>Fyr</t>
  </si>
  <si>
    <t>&gt;</t>
  </si>
  <si>
    <t>Lr</t>
  </si>
  <si>
    <t>Cb</t>
  </si>
  <si>
    <t>Fnc (LTB)</t>
  </si>
  <si>
    <t>Fcr</t>
  </si>
  <si>
    <t>Fnc</t>
  </si>
  <si>
    <t>Fnc(FLB)</t>
  </si>
  <si>
    <t>fbu</t>
  </si>
  <si>
    <t>Mu</t>
  </si>
  <si>
    <t>S</t>
  </si>
  <si>
    <t>fl</t>
  </si>
  <si>
    <t>PHIf</t>
  </si>
  <si>
    <t>.6Fyc</t>
  </si>
  <si>
    <t>LRFD Article 6.10.6</t>
  </si>
  <si>
    <t>Composite Section in (+) Flexure</t>
  </si>
  <si>
    <t>Fyf</t>
  </si>
  <si>
    <t>D/tw</t>
  </si>
  <si>
    <t>Dcp</t>
  </si>
  <si>
    <t>D</t>
  </si>
  <si>
    <t>Go to A</t>
  </si>
  <si>
    <t>Go to 6.10.7</t>
  </si>
  <si>
    <t>Iyc</t>
  </si>
  <si>
    <t>Iyt</t>
  </si>
  <si>
    <t>Iyc/Iyt</t>
  </si>
  <si>
    <t>2Dc/tw</t>
  </si>
  <si>
    <t>5.7*SQRT(E/Fyc)</t>
  </si>
  <si>
    <t>Go to 6.10.8</t>
  </si>
  <si>
    <t>Dp</t>
  </si>
  <si>
    <t>Dt</t>
  </si>
  <si>
    <t>.42Dt</t>
  </si>
  <si>
    <t>Compact Section?</t>
  </si>
  <si>
    <t>.1Dt</t>
  </si>
  <si>
    <t>Mp</t>
  </si>
  <si>
    <t>Mn</t>
  </si>
  <si>
    <t>Continuous Span?</t>
  </si>
  <si>
    <t>My</t>
  </si>
  <si>
    <t>1.3*Rh*My</t>
  </si>
  <si>
    <t>Sxt</t>
  </si>
  <si>
    <t>PHIF</t>
  </si>
  <si>
    <t>Fyt</t>
  </si>
  <si>
    <t>Mu +1/3*fl*Sxt</t>
  </si>
  <si>
    <t>PHIf*Mn</t>
  </si>
  <si>
    <t>.6Fyt</t>
  </si>
  <si>
    <t>Rb*Rh*Fyc</t>
  </si>
  <si>
    <t>PHIf*Fnc</t>
  </si>
  <si>
    <t>Fnt</t>
  </si>
  <si>
    <t>Rh*Fyt</t>
  </si>
  <si>
    <t>Shored Construction?</t>
  </si>
  <si>
    <t>f'c</t>
  </si>
  <si>
    <t>Concrete Compression Stress</t>
  </si>
  <si>
    <t>.6*f'c</t>
  </si>
  <si>
    <t>fbu+1/3*f;</t>
  </si>
  <si>
    <t>Proceed to next step</t>
  </si>
  <si>
    <t>LRFD Article 6.10.8</t>
  </si>
  <si>
    <t>Discretely Braced Compression Flange?</t>
  </si>
  <si>
    <t>hf</t>
  </si>
  <si>
    <t>hpf</t>
  </si>
  <si>
    <t>compact</t>
  </si>
  <si>
    <t>no compact</t>
  </si>
  <si>
    <t>hrf</t>
  </si>
  <si>
    <t>continuously braced</t>
  </si>
  <si>
    <t>PHIf*Rh*Fyc</t>
  </si>
  <si>
    <t>Go to B</t>
  </si>
  <si>
    <t>Discretely Braced Tension Flange?</t>
  </si>
  <si>
    <t>continously braced</t>
  </si>
  <si>
    <t>PHIf*Rh*Fyt</t>
  </si>
  <si>
    <t>fbu +1/3fl</t>
  </si>
  <si>
    <t>PHIf*Fnt</t>
  </si>
  <si>
    <t>END</t>
  </si>
  <si>
    <t>W10x68</t>
  </si>
  <si>
    <t>Flange Width</t>
  </si>
  <si>
    <t>inches</t>
  </si>
  <si>
    <t>Flange Thickness</t>
  </si>
  <si>
    <t>Web Thickness</t>
  </si>
  <si>
    <t>Outside Height</t>
  </si>
  <si>
    <t>F-F Height</t>
  </si>
  <si>
    <t>If Composite W/ Deck</t>
  </si>
  <si>
    <t>Deck Thickness</t>
  </si>
  <si>
    <t>Girder Spacing</t>
  </si>
  <si>
    <t>Be</t>
  </si>
  <si>
    <t>Fy</t>
  </si>
  <si>
    <t>ksi</t>
  </si>
  <si>
    <t>Assume p.n.a is in between top flange and web</t>
  </si>
  <si>
    <t>Cdeck + C top flange = T web + T bottom flange</t>
  </si>
  <si>
    <t>Try p.n.a between deck and top flange</t>
  </si>
  <si>
    <t>Cdeck</t>
  </si>
  <si>
    <t>T top flange + Tweb + Tbottom flange</t>
  </si>
  <si>
    <t>p.n.a is in deck</t>
  </si>
  <si>
    <t>T deck + T flanges + Tweb</t>
  </si>
  <si>
    <t>x</t>
  </si>
  <si>
    <t>.85*f'c*be*x</t>
  </si>
  <si>
    <t>.85*f'c*be*(tdeck-x)+2*Fy*Bflange*Tflange+Fy*F-F Height*Tweb</t>
  </si>
  <si>
    <t>p.n.a is 5.73 inches from the top of deck</t>
  </si>
  <si>
    <t>Force * moment arm</t>
  </si>
  <si>
    <t>If Noncomposoite</t>
  </si>
  <si>
    <t>Try p.n.a between top flange and web</t>
  </si>
  <si>
    <t>Ctop flange</t>
  </si>
  <si>
    <t>Tweb + Tbottom flange</t>
  </si>
  <si>
    <t>p.n.a is in the web</t>
  </si>
  <si>
    <t>Fy*bflange*tflange + Fy*tweb*x</t>
  </si>
  <si>
    <t>Fy*tweb*(F-F height-x)+Fy*bflange*tflange</t>
  </si>
  <si>
    <t>p.n.a is 4.43" from the top of the web</t>
  </si>
  <si>
    <t xml:space="preserve">p.n.a is </t>
  </si>
  <si>
    <t>inches from the top of the flange</t>
  </si>
  <si>
    <t>Kip-inches</t>
  </si>
  <si>
    <t>Kip-feet</t>
  </si>
  <si>
    <t>Undesirable</t>
  </si>
  <si>
    <t>I</t>
  </si>
  <si>
    <t>inches^3</t>
  </si>
  <si>
    <t>inches^4</t>
  </si>
  <si>
    <t>Vp</t>
  </si>
  <si>
    <t>.58Fyw*D*tw</t>
  </si>
  <si>
    <t>Kips</t>
  </si>
  <si>
    <t>2*dc/tw</t>
  </si>
  <si>
    <t>checks</t>
  </si>
  <si>
    <t>Force *moment arm</t>
  </si>
  <si>
    <t>fbu+1/3fl</t>
  </si>
  <si>
    <t>Fbu+1/3fl</t>
  </si>
  <si>
    <t>My calculation</t>
  </si>
  <si>
    <t>S noncomposite</t>
  </si>
  <si>
    <t>ybar</t>
  </si>
  <si>
    <t>inches^2</t>
  </si>
  <si>
    <t>Adeck</t>
  </si>
  <si>
    <t>Agirder</t>
  </si>
  <si>
    <t>ydeck</t>
  </si>
  <si>
    <t>ygirder</t>
  </si>
  <si>
    <t>Beff</t>
  </si>
  <si>
    <t>LRFD Article 6.10.9</t>
  </si>
  <si>
    <t>Stiffened?</t>
  </si>
  <si>
    <t>Vn</t>
  </si>
  <si>
    <t>CVp</t>
  </si>
  <si>
    <t>C</t>
  </si>
  <si>
    <t>1.12SQRT(E*K/Fyw)</t>
  </si>
  <si>
    <t>K</t>
  </si>
  <si>
    <t>Vu</t>
  </si>
  <si>
    <t>Length</t>
  </si>
  <si>
    <t>text</t>
  </si>
  <si>
    <t>feet</t>
  </si>
  <si>
    <t>Feet</t>
  </si>
  <si>
    <t>Arch Steel HSS 12.5" x .625"</t>
  </si>
  <si>
    <t>outside diameter</t>
  </si>
  <si>
    <t>Wall thickness</t>
  </si>
  <si>
    <t>Area</t>
  </si>
  <si>
    <t>feet^2</t>
  </si>
  <si>
    <t>lu</t>
  </si>
  <si>
    <t>Rib length/2</t>
  </si>
  <si>
    <t>k</t>
  </si>
  <si>
    <t>Arch Height</t>
  </si>
  <si>
    <t>Arch Run</t>
  </si>
  <si>
    <t>rise/run</t>
  </si>
  <si>
    <t>(Delta)b</t>
  </si>
  <si>
    <t>Cm</t>
  </si>
  <si>
    <t>Pu</t>
  </si>
  <si>
    <t>Pe</t>
  </si>
  <si>
    <t>M2b</t>
  </si>
  <si>
    <t>Mc</t>
  </si>
  <si>
    <t>D/t</t>
  </si>
  <si>
    <t>2SQRT(E/Fy)</t>
  </si>
  <si>
    <t>Compression</t>
  </si>
  <si>
    <t>Fy*A*x</t>
  </si>
  <si>
    <t>Tension</t>
  </si>
  <si>
    <t>Fy*A*(1-x)</t>
  </si>
  <si>
    <t>Sufficient Strength</t>
  </si>
  <si>
    <t>S11 Max</t>
  </si>
  <si>
    <t>Cables are ok</t>
  </si>
  <si>
    <t>kip-inches</t>
  </si>
  <si>
    <t>kip-ft</t>
  </si>
  <si>
    <t>Rib Length</t>
  </si>
  <si>
    <t>Buckling Check</t>
  </si>
  <si>
    <t>S composite</t>
  </si>
  <si>
    <t>I composite</t>
  </si>
  <si>
    <t>yb composite</t>
  </si>
  <si>
    <t>M1</t>
  </si>
  <si>
    <t>M2</t>
  </si>
  <si>
    <t>ftotal</t>
  </si>
  <si>
    <t>Inches</t>
  </si>
  <si>
    <t>kip-feet</t>
  </si>
  <si>
    <t>Not Acceptable</t>
  </si>
  <si>
    <t>V30</t>
  </si>
  <si>
    <t>Z0</t>
  </si>
  <si>
    <t>Z</t>
  </si>
  <si>
    <t>Vb</t>
  </si>
  <si>
    <t>MPH</t>
  </si>
  <si>
    <t>Vdz</t>
  </si>
  <si>
    <t>V0</t>
  </si>
  <si>
    <t>Pb</t>
  </si>
  <si>
    <t>Pd</t>
  </si>
  <si>
    <t>ksf</t>
  </si>
  <si>
    <t>w</t>
  </si>
  <si>
    <t>d</t>
  </si>
  <si>
    <t>r</t>
  </si>
  <si>
    <t>Iy</t>
  </si>
  <si>
    <t>Ix</t>
  </si>
  <si>
    <t>rx</t>
  </si>
  <si>
    <t>ry</t>
  </si>
  <si>
    <t>b</t>
  </si>
  <si>
    <t>t</t>
  </si>
  <si>
    <t>in/in</t>
  </si>
  <si>
    <t>d/t</t>
  </si>
  <si>
    <t>Sx</t>
  </si>
  <si>
    <t>Sy</t>
  </si>
  <si>
    <t>kip/feet</t>
  </si>
  <si>
    <t>in</t>
  </si>
  <si>
    <t>Kip-in</t>
  </si>
  <si>
    <t>Kip/in2</t>
  </si>
  <si>
    <t>Arch 1L</t>
  </si>
  <si>
    <t>Arch 1R</t>
  </si>
  <si>
    <t>Arch 2L</t>
  </si>
  <si>
    <t>Arch 2R</t>
  </si>
  <si>
    <t>Arch 3L</t>
  </si>
  <si>
    <t>Arch 3R</t>
  </si>
  <si>
    <t>Arch 4L</t>
  </si>
  <si>
    <t>Arch 4R</t>
  </si>
  <si>
    <t>Arch 5L</t>
  </si>
  <si>
    <t>Arch 5R</t>
  </si>
  <si>
    <t>Arch 6L</t>
  </si>
  <si>
    <t>Arch 6R</t>
  </si>
  <si>
    <t>Arch 7L</t>
  </si>
  <si>
    <t>Arch 7R</t>
  </si>
  <si>
    <t>Arch 8L</t>
  </si>
  <si>
    <t>Arch 8R</t>
  </si>
  <si>
    <t>Arch 9L</t>
  </si>
  <si>
    <t>Arch 9R</t>
  </si>
  <si>
    <t>Arch 10L</t>
  </si>
  <si>
    <t>Arch 10R</t>
  </si>
  <si>
    <t>Arch 11L</t>
  </si>
  <si>
    <t>Arch 11R</t>
  </si>
  <si>
    <t>Arch 12L</t>
  </si>
  <si>
    <t>Arch 12R</t>
  </si>
  <si>
    <t>Cable 1L</t>
  </si>
  <si>
    <t>Cable 1R</t>
  </si>
  <si>
    <t>Cable 2L</t>
  </si>
  <si>
    <t>Cable 2R</t>
  </si>
  <si>
    <t>Cable 3L</t>
  </si>
  <si>
    <t>Cable 3R</t>
  </si>
  <si>
    <t>Cable 4L</t>
  </si>
  <si>
    <t>Cable 4R</t>
  </si>
  <si>
    <t>Cable 5L</t>
  </si>
  <si>
    <t>Cable 5R</t>
  </si>
  <si>
    <t>Cable 6L</t>
  </si>
  <si>
    <t>Cable 6R</t>
  </si>
  <si>
    <t>Cable 7L</t>
  </si>
  <si>
    <t>Cable 7R</t>
  </si>
  <si>
    <t>Cable 8L</t>
  </si>
  <si>
    <t>Cable 8R</t>
  </si>
  <si>
    <t>Cable 9L</t>
  </si>
  <si>
    <t>Cable 9R</t>
  </si>
  <si>
    <t>Cross 1A</t>
  </si>
  <si>
    <t>Cross 1G</t>
  </si>
  <si>
    <t>Cross 2A</t>
  </si>
  <si>
    <t>Cross 2G</t>
  </si>
  <si>
    <t>Cross 3A</t>
  </si>
  <si>
    <t>Cross 3G</t>
  </si>
  <si>
    <t>Cross 4A</t>
  </si>
  <si>
    <t>Cross 4G</t>
  </si>
  <si>
    <t>Cross 5A</t>
  </si>
  <si>
    <t>Cross 5G</t>
  </si>
  <si>
    <t>Cross 6A</t>
  </si>
  <si>
    <t>Cross 6G</t>
  </si>
  <si>
    <t>Cross 7A</t>
  </si>
  <si>
    <t>Cross 7G</t>
  </si>
  <si>
    <t>Cross 8A</t>
  </si>
  <si>
    <t>Cross 8G</t>
  </si>
  <si>
    <t>Cross 9A</t>
  </si>
  <si>
    <t>Cross 9G</t>
  </si>
  <si>
    <t>Cable 10L</t>
  </si>
  <si>
    <t>Cable 10R</t>
  </si>
  <si>
    <t>Cross 10A</t>
  </si>
  <si>
    <t>Cross 10G</t>
  </si>
  <si>
    <t>Cross 11G</t>
  </si>
  <si>
    <t>Cross 12G</t>
  </si>
  <si>
    <t>Cross 13G</t>
  </si>
  <si>
    <t>Cross 14G</t>
  </si>
  <si>
    <t>Cross 15G</t>
  </si>
  <si>
    <t>Cross 16G</t>
  </si>
  <si>
    <t>Cross 17G</t>
  </si>
  <si>
    <t>Girder 1L</t>
  </si>
  <si>
    <t>Girder 1R</t>
  </si>
  <si>
    <t>Girder 2L</t>
  </si>
  <si>
    <t>Girder 2R</t>
  </si>
  <si>
    <t>Girder 3L</t>
  </si>
  <si>
    <t>Girder 3R</t>
  </si>
  <si>
    <t>Cross G</t>
  </si>
  <si>
    <t>Cross A</t>
  </si>
  <si>
    <t>Girder cross beams(S8x23)</t>
  </si>
  <si>
    <t>Arch cross beams(HSS6x.5)</t>
  </si>
  <si>
    <t>Cross (G)</t>
  </si>
  <si>
    <t>Cross (A)</t>
  </si>
  <si>
    <t>TABLE:  Strength 1 (V) Minimum</t>
  </si>
  <si>
    <t>TABLE:  Strength I (P) Maximum</t>
  </si>
  <si>
    <t>TABLE:  Strength 1 (P) Minimum</t>
  </si>
  <si>
    <t>TABLE:  Strength III Minimum</t>
  </si>
  <si>
    <t>TABLE:  Strength III Maximum</t>
  </si>
  <si>
    <t>TABLE:  Strength V (V) Maximum</t>
  </si>
  <si>
    <t>TABLE:  Strength V (V) Minimum</t>
  </si>
  <si>
    <t>TABLE:  Strength V (P) Maximum</t>
  </si>
  <si>
    <t>TABLE:  Strength V (P) Minimum</t>
  </si>
  <si>
    <t>TABLE:  Service 1 (V)</t>
  </si>
  <si>
    <t>TABLE:  Service I (P)</t>
  </si>
  <si>
    <t>TABLE:  Fatigue I (V)</t>
  </si>
  <si>
    <t>TABLE:  Fatigue I (P)</t>
  </si>
  <si>
    <t>TABLE:  Horizontal Wind Loading</t>
  </si>
  <si>
    <t>TABLE:  Dead Load (For the Cross Beams)</t>
  </si>
  <si>
    <t>TABLE:  Summary</t>
  </si>
  <si>
    <t>Arch Calculations</t>
  </si>
  <si>
    <t>Cable Calculation</t>
  </si>
  <si>
    <t>Girder Calculations</t>
  </si>
  <si>
    <t>LRFD Article 6.10.7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</si>
</sst>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/>
    <xf numFmtId="3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defaultRowHeight="15" x14ac:dyDescent="0.25"/>
  <cols>
    <col min="7" max="7" width="11.85546875" bestFit="1" customWidth="1"/>
    <col min="8" max="8" width="8.7109375" bestFit="1" customWidth="1"/>
  </cols>
  <sheetData>
    <row r="1" spans="1:11" x14ac:dyDescent="0.25">
      <c r="A1" s="18" t="s">
        <v>395</v>
      </c>
    </row>
    <row r="2" spans="1:11" x14ac:dyDescent="0.25">
      <c r="B2" t="s">
        <v>1</v>
      </c>
      <c r="C2" t="s">
        <v>226</v>
      </c>
    </row>
    <row r="3" spans="1:11" x14ac:dyDescent="0.25">
      <c r="B3" t="s">
        <v>227</v>
      </c>
      <c r="C3" t="s">
        <v>229</v>
      </c>
      <c r="E3" t="s">
        <v>230</v>
      </c>
    </row>
    <row r="4" spans="1:11" x14ac:dyDescent="0.25">
      <c r="B4" t="s">
        <v>11</v>
      </c>
      <c r="C4">
        <v>14.5847</v>
      </c>
    </row>
    <row r="5" spans="1:11" x14ac:dyDescent="0.25">
      <c r="B5" t="s">
        <v>14</v>
      </c>
      <c r="C5">
        <v>3.5525000000000002</v>
      </c>
      <c r="E5" t="s">
        <v>231</v>
      </c>
      <c r="G5">
        <v>1.0417000000000001</v>
      </c>
      <c r="H5" t="s">
        <v>228</v>
      </c>
      <c r="I5" s="20" t="s">
        <v>71</v>
      </c>
      <c r="J5">
        <f>G5*12</f>
        <v>12.500400000000001</v>
      </c>
      <c r="K5" t="s">
        <v>162</v>
      </c>
    </row>
    <row r="6" spans="1:11" x14ac:dyDescent="0.25">
      <c r="B6" t="s">
        <v>15</v>
      </c>
      <c r="C6">
        <v>11.032299999999999</v>
      </c>
      <c r="E6" t="s">
        <v>232</v>
      </c>
      <c r="G6">
        <v>5.21E-2</v>
      </c>
      <c r="H6" t="s">
        <v>228</v>
      </c>
      <c r="I6" s="20" t="s">
        <v>71</v>
      </c>
      <c r="J6">
        <f>G6*12</f>
        <v>0.62519999999999998</v>
      </c>
      <c r="K6" t="s">
        <v>162</v>
      </c>
    </row>
    <row r="7" spans="1:11" x14ac:dyDescent="0.25">
      <c r="B7" t="s">
        <v>16</v>
      </c>
      <c r="C7">
        <v>14.5847</v>
      </c>
      <c r="E7" t="s">
        <v>233</v>
      </c>
      <c r="G7">
        <v>0.16189999999999999</v>
      </c>
      <c r="H7" t="s">
        <v>234</v>
      </c>
      <c r="I7" s="20" t="s">
        <v>71</v>
      </c>
      <c r="J7">
        <f>23.3244</f>
        <v>23.324400000000001</v>
      </c>
      <c r="K7" t="s">
        <v>212</v>
      </c>
    </row>
    <row r="8" spans="1:11" x14ac:dyDescent="0.25">
      <c r="B8" t="s">
        <v>17</v>
      </c>
      <c r="C8" s="25">
        <v>14.5847</v>
      </c>
      <c r="E8" t="s">
        <v>100</v>
      </c>
      <c r="G8">
        <v>65.964399999999998</v>
      </c>
      <c r="H8" t="s">
        <v>199</v>
      </c>
    </row>
    <row r="9" spans="1:11" x14ac:dyDescent="0.25">
      <c r="B9" t="s">
        <v>18</v>
      </c>
      <c r="C9" s="25">
        <v>14.5847</v>
      </c>
      <c r="E9" t="s">
        <v>198</v>
      </c>
      <c r="G9">
        <v>412.29090000000002</v>
      </c>
      <c r="H9" t="s">
        <v>200</v>
      </c>
    </row>
    <row r="10" spans="1:11" x14ac:dyDescent="0.25">
      <c r="B10" t="s">
        <v>19</v>
      </c>
      <c r="C10" s="25">
        <v>14.5847</v>
      </c>
      <c r="E10" t="s">
        <v>78</v>
      </c>
      <c r="G10">
        <v>29000</v>
      </c>
      <c r="H10" t="s">
        <v>172</v>
      </c>
    </row>
    <row r="11" spans="1:11" x14ac:dyDescent="0.25">
      <c r="B11" t="s">
        <v>20</v>
      </c>
      <c r="C11" s="25">
        <v>14.5847</v>
      </c>
      <c r="E11" t="s">
        <v>171</v>
      </c>
      <c r="G11">
        <v>42</v>
      </c>
      <c r="H11" t="s">
        <v>172</v>
      </c>
    </row>
    <row r="12" spans="1:11" x14ac:dyDescent="0.25">
      <c r="B12" s="25" t="s">
        <v>21</v>
      </c>
      <c r="C12" s="25">
        <v>14.5847</v>
      </c>
    </row>
    <row r="13" spans="1:11" x14ac:dyDescent="0.25">
      <c r="B13" s="25" t="s">
        <v>22</v>
      </c>
      <c r="C13">
        <v>6.0792000000000002</v>
      </c>
      <c r="E13" t="s">
        <v>238</v>
      </c>
      <c r="G13">
        <f>32.084</f>
        <v>32.084000000000003</v>
      </c>
      <c r="H13" t="s">
        <v>228</v>
      </c>
    </row>
    <row r="14" spans="1:11" x14ac:dyDescent="0.25">
      <c r="B14" s="25" t="s">
        <v>23</v>
      </c>
      <c r="C14">
        <v>8.5055999999999994</v>
      </c>
      <c r="E14" t="s">
        <v>239</v>
      </c>
      <c r="G14">
        <v>130</v>
      </c>
      <c r="H14" t="s">
        <v>228</v>
      </c>
    </row>
    <row r="15" spans="1:11" x14ac:dyDescent="0.25">
      <c r="B15" s="25" t="s">
        <v>24</v>
      </c>
      <c r="C15" s="25">
        <v>14.5847</v>
      </c>
    </row>
    <row r="16" spans="1:11" x14ac:dyDescent="0.25">
      <c r="E16" t="s">
        <v>240</v>
      </c>
      <c r="G16">
        <f>G13/G14</f>
        <v>0.24680000000000002</v>
      </c>
    </row>
    <row r="17" spans="2:9" x14ac:dyDescent="0.25">
      <c r="B17" t="s">
        <v>258</v>
      </c>
      <c r="D17">
        <f>SUM(C6:C11)</f>
        <v>83.955799999999996</v>
      </c>
    </row>
    <row r="19" spans="2:9" x14ac:dyDescent="0.25">
      <c r="B19" t="s">
        <v>235</v>
      </c>
      <c r="C19" s="20" t="s">
        <v>71</v>
      </c>
      <c r="D19">
        <f>D17/2</f>
        <v>41.977899999999998</v>
      </c>
      <c r="E19" t="s">
        <v>236</v>
      </c>
    </row>
    <row r="21" spans="2:9" x14ac:dyDescent="0.25">
      <c r="B21" t="s">
        <v>237</v>
      </c>
      <c r="C21" s="20" t="s">
        <v>71</v>
      </c>
      <c r="D21" s="26">
        <v>1.1000000000000001</v>
      </c>
      <c r="G21" t="s">
        <v>247</v>
      </c>
      <c r="H21" s="20" t="s">
        <v>71</v>
      </c>
      <c r="I21">
        <f>J5/J6</f>
        <v>19.994241842610368</v>
      </c>
    </row>
    <row r="22" spans="2:9" x14ac:dyDescent="0.25">
      <c r="G22" t="s">
        <v>248</v>
      </c>
      <c r="H22" s="20" t="s">
        <v>71</v>
      </c>
      <c r="I22">
        <f>2*SQRT(G10/G11)</f>
        <v>52.553827281224358</v>
      </c>
    </row>
    <row r="23" spans="2:9" x14ac:dyDescent="0.25">
      <c r="B23" t="s">
        <v>242</v>
      </c>
      <c r="C23">
        <f>1</f>
        <v>1</v>
      </c>
      <c r="G23" t="s">
        <v>247</v>
      </c>
      <c r="H23" s="20" t="s">
        <v>70</v>
      </c>
      <c r="I23" t="s">
        <v>248</v>
      </c>
    </row>
    <row r="24" spans="2:9" x14ac:dyDescent="0.25">
      <c r="B24" t="s">
        <v>243</v>
      </c>
      <c r="C24">
        <f>Summary!D4</f>
        <v>-254.43799999999999</v>
      </c>
    </row>
    <row r="25" spans="2:9" x14ac:dyDescent="0.25">
      <c r="B25" t="s">
        <v>102</v>
      </c>
      <c r="C25">
        <f>1</f>
        <v>1</v>
      </c>
      <c r="G25" t="s">
        <v>124</v>
      </c>
      <c r="H25" s="20" t="s">
        <v>71</v>
      </c>
      <c r="I25" t="s">
        <v>123</v>
      </c>
    </row>
    <row r="26" spans="2:9" x14ac:dyDescent="0.25">
      <c r="B26" t="s">
        <v>244</v>
      </c>
      <c r="C26">
        <f>(3.14)^2*G10*G9/(D21*D19*12)^2</f>
        <v>383.94742883711268</v>
      </c>
    </row>
    <row r="27" spans="2:9" x14ac:dyDescent="0.25">
      <c r="G27" t="s">
        <v>249</v>
      </c>
      <c r="H27" s="20" t="s">
        <v>71</v>
      </c>
      <c r="I27" t="s">
        <v>250</v>
      </c>
    </row>
    <row r="28" spans="2:9" x14ac:dyDescent="0.25">
      <c r="G28" t="s">
        <v>251</v>
      </c>
      <c r="H28" s="20" t="s">
        <v>71</v>
      </c>
      <c r="I28" t="s">
        <v>252</v>
      </c>
    </row>
    <row r="29" spans="2:9" x14ac:dyDescent="0.25">
      <c r="B29" t="s">
        <v>241</v>
      </c>
      <c r="C29">
        <f>C23/(1-C24/C26)</f>
        <v>0.601435138543989</v>
      </c>
      <c r="G29" t="s">
        <v>249</v>
      </c>
      <c r="H29" s="20" t="s">
        <v>71</v>
      </c>
      <c r="I29" t="s">
        <v>251</v>
      </c>
    </row>
    <row r="30" spans="2:9" x14ac:dyDescent="0.25">
      <c r="G30" t="s">
        <v>180</v>
      </c>
      <c r="H30" s="20" t="s">
        <v>71</v>
      </c>
      <c r="I30">
        <f>G11*J7*1/(2*G11*J7)</f>
        <v>0.5</v>
      </c>
    </row>
    <row r="31" spans="2:9" x14ac:dyDescent="0.25">
      <c r="B31" t="s">
        <v>245</v>
      </c>
      <c r="C31">
        <f>Summary!G4</f>
        <v>191.32810000000001</v>
      </c>
    </row>
    <row r="32" spans="2:9" x14ac:dyDescent="0.25">
      <c r="G32" t="s">
        <v>123</v>
      </c>
      <c r="H32" s="20" t="s">
        <v>71</v>
      </c>
      <c r="I32" t="s">
        <v>184</v>
      </c>
    </row>
    <row r="33" spans="2:11" x14ac:dyDescent="0.25">
      <c r="B33" t="s">
        <v>246</v>
      </c>
      <c r="C33">
        <f>C29*C31</f>
        <v>115.07144233085819</v>
      </c>
      <c r="G33" s="25" t="s">
        <v>123</v>
      </c>
      <c r="H33" s="20" t="s">
        <v>71</v>
      </c>
      <c r="I33">
        <f>G11*J7*I30*(J5/2)+G11*J7*(1-I30)*(J5/2)</f>
        <v>6122.8509249600011</v>
      </c>
      <c r="J33" t="s">
        <v>195</v>
      </c>
    </row>
    <row r="34" spans="2:11" x14ac:dyDescent="0.25">
      <c r="G34" s="25" t="s">
        <v>123</v>
      </c>
      <c r="H34" s="20" t="s">
        <v>71</v>
      </c>
      <c r="I34">
        <f>I33/12</f>
        <v>510.23757708000011</v>
      </c>
      <c r="J34" t="s">
        <v>196</v>
      </c>
    </row>
    <row r="36" spans="2:11" x14ac:dyDescent="0.25">
      <c r="G36" t="s">
        <v>102</v>
      </c>
      <c r="H36" s="20" t="s">
        <v>71</v>
      </c>
      <c r="I36">
        <v>1</v>
      </c>
    </row>
    <row r="38" spans="2:11" x14ac:dyDescent="0.25">
      <c r="G38" t="s">
        <v>99</v>
      </c>
      <c r="H38" s="20" t="s">
        <v>71</v>
      </c>
      <c r="I38" t="s">
        <v>123</v>
      </c>
    </row>
    <row r="39" spans="2:11" x14ac:dyDescent="0.25">
      <c r="G39">
        <f>Summary!G4</f>
        <v>191.32810000000001</v>
      </c>
      <c r="H39" s="20" t="s">
        <v>70</v>
      </c>
      <c r="I39">
        <f>I34</f>
        <v>510.23757708000011</v>
      </c>
      <c r="K39" t="s">
        <v>253</v>
      </c>
    </row>
    <row r="41" spans="2:11" x14ac:dyDescent="0.25">
      <c r="B41" s="18" t="s">
        <v>259</v>
      </c>
    </row>
    <row r="43" spans="2:11" x14ac:dyDescent="0.25">
      <c r="B43" t="s">
        <v>244</v>
      </c>
      <c r="C43">
        <f>C26</f>
        <v>383.94742883711268</v>
      </c>
      <c r="D43" t="s">
        <v>203</v>
      </c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8"/>
  <sheetViews>
    <sheetView workbookViewId="0"/>
  </sheetViews>
  <sheetFormatPr defaultRowHeight="15" x14ac:dyDescent="0.25"/>
  <cols>
    <col min="8" max="8" width="10.42578125" bestFit="1" customWidth="1"/>
    <col min="9" max="9" width="10.140625" bestFit="1" customWidth="1"/>
    <col min="10" max="10" width="10.42578125" bestFit="1" customWidth="1"/>
    <col min="11" max="11" width="10.140625" bestFit="1" customWidth="1"/>
  </cols>
  <sheetData>
    <row r="1" spans="2:12" x14ac:dyDescent="0.25">
      <c r="B1" s="106" t="s">
        <v>394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x14ac:dyDescent="0.25">
      <c r="B2" s="1" t="s">
        <v>1</v>
      </c>
      <c r="C2" s="1" t="s">
        <v>42</v>
      </c>
      <c r="D2" s="1" t="s">
        <v>45</v>
      </c>
      <c r="E2" s="1" t="s">
        <v>43</v>
      </c>
      <c r="F2" s="1" t="s">
        <v>46</v>
      </c>
      <c r="G2" s="1" t="s">
        <v>44</v>
      </c>
      <c r="H2" s="1" t="s">
        <v>47</v>
      </c>
      <c r="I2" s="1" t="s">
        <v>53</v>
      </c>
      <c r="J2" s="1" t="s">
        <v>54</v>
      </c>
      <c r="K2" s="1" t="s">
        <v>53</v>
      </c>
      <c r="L2" s="1" t="s">
        <v>54</v>
      </c>
    </row>
    <row r="3" spans="2:12" x14ac:dyDescent="0.25">
      <c r="B3" s="2" t="s">
        <v>7</v>
      </c>
      <c r="C3" s="2" t="s">
        <v>9</v>
      </c>
      <c r="D3" s="2" t="s">
        <v>9</v>
      </c>
      <c r="E3" s="2" t="s">
        <v>9</v>
      </c>
      <c r="F3" s="2" t="s">
        <v>9</v>
      </c>
      <c r="G3" s="2" t="s">
        <v>10</v>
      </c>
      <c r="H3" s="2" t="s">
        <v>10</v>
      </c>
      <c r="I3" s="2" t="s">
        <v>51</v>
      </c>
      <c r="J3" s="2" t="s">
        <v>51</v>
      </c>
      <c r="K3" s="2" t="s">
        <v>52</v>
      </c>
      <c r="L3" s="2" t="s">
        <v>52</v>
      </c>
    </row>
    <row r="4" spans="2:12" x14ac:dyDescent="0.25">
      <c r="B4" t="s">
        <v>58</v>
      </c>
      <c r="C4">
        <f>MAX('Strength 1 (V) Max'!W6,'Strength 1 (V) Min'!W6,'Strength 1 (P) Max'!W6,'Strength 1 (P) Min'!W6,'Strength 3 (Max)'!W6,'Strength 3 (Min)'!W6,'Strength 5 (V) Max'!W6,'Strength 5 (V) Min'!W6,'Strength 5 (P) Max'!W6,'Strength 5 (P) Min'!W6,'Service 1 (V)'!W6,'Service 1 (P)'!W6,'Fatigue 1 (V)'!W6,'Fatigue 1 (P)'!W6)</f>
        <v>1.0469999999999999</v>
      </c>
      <c r="D4" s="17">
        <f>MIN('Strength 1 (V) Max'!X6,'Strength 1 (V) Min'!X6,'Strength 1 (P) Max'!X6,'Strength 1 (P) Min'!X6,'Strength 3 (Max)'!X6,'Strength 3 (Min)'!X6,'Strength 5 (V) Max'!X6,'Strength 5 (V) Min'!X6,'Strength 5 (P) Max'!X6,'Strength 5 (P) Min'!X6,'Service 1 (V)'!X6,'Service 1 (P)'!X6,'Fatigue 1 (V)'!X6,'Fatigue 1 (P)'!X6)</f>
        <v>-254.43799999999999</v>
      </c>
      <c r="E4" s="17">
        <f>MAX('Strength 1 (V) Max'!Y6,'Strength 1 (V) Min'!Y6,'Strength 1 (P) Max'!Y6,'Strength 1 (P) Min'!Y6,'Strength 3 (Max)'!Y6,'Strength 3 (Min)'!Y6,'Strength 5 (V) Max'!Y6,'Strength 5 (V) Min'!Y6,'Strength 5 (P) Max'!Y6,'Strength 5 (P) Min'!Y6,'Service 1 (V)'!Y6,'Service 1 (P)'!Y6,'Fatigue 1 (V)'!Y6,'Fatigue 1 (P)'!Y6)</f>
        <v>31.893999999999998</v>
      </c>
      <c r="F4" s="17">
        <f>MIN('Strength 1 (V) Max'!Z6,'Strength 1 (V) Min'!Z6,'Strength 1 (P) Max'!Z6,'Strength 1 (P) Min'!Z6,'Strength 3 (Max)'!Z6,'Strength 3 (Min)'!Z6,'Strength 5 (V) Max'!Z6,'Strength 5 (V) Min'!Z6,'Strength 5 (P) Max'!Z6,'Strength 5 (P) Min'!Z6,'Service 1 (V)'!Z6,'Service 1 (P)'!Z6,'Fatigue 1 (V)'!Z6,'Fatigue 1 (P)'!Z6)</f>
        <v>-43.795999999999999</v>
      </c>
      <c r="G4" s="17">
        <f>MAX('Strength 1 (V) Max'!AA6,'Strength 1 (V) Min'!AA6,'Strength 1 (P) Max'!AA6,'Strength 1 (P) Min'!AA6,'Strength 3 (Max)'!AA6,'Strength 3 (Min)'!AA6,'Strength 5 (V) Max'!AA6,'Strength 5 (V) Min'!AA6,'Strength 5 (P) Max'!AA6,'Strength 5 (P) Min'!AA6,'Service 1 (V)'!AA6,'Service 1 (P)'!AA6,'Fatigue 1 (V)'!AA6,'Fatigue 1 (P)'!AA6)</f>
        <v>191.32810000000001</v>
      </c>
      <c r="H4" s="17">
        <f>MIN('Strength 1 (V) Max'!AB6,'Strength 1 (V) Min'!AB6,'Strength 1 (P) Max'!AB6,'Strength 1 (P) Min'!AB6,'Strength 3 (Max)'!AB6,'Strength 3 (Min)'!AB6,'Strength 5 (V) Max'!AB6,'Strength 5 (V) Min'!AB6,'Strength 5 (P) Max'!AB6,'Strength 5 (P) Min'!AB6,'Service 1 (V)'!AB6,'Service 1 (P)'!AB6,'Fatigue 1 (V)'!AB6,'Fatigue 1 (P)'!AB6)</f>
        <v>-97.912599999999998</v>
      </c>
      <c r="I4" s="17">
        <f>MAX('Strength 1 (V) Max'!AC6,'Strength 1 (V) Min'!AC6,'Strength 1 (P) Max'!AC6,'Strength 1 (P) Min'!AC6,'Strength 3 (Max)'!AC6,'Strength 3 (Min)'!AC6,'Strength 5 (V) Max'!AC6,'Strength 5 (V) Min'!AC6,'Strength 5 (P) Max'!AC6,'Strength 5 (P) Min'!AC6,'Service 1 (V)'!AC6,'Service 1 (P)'!AC6,'Fatigue 1 (V)'!AC6,'Fatigue 1 (P)'!AC6)</f>
        <v>3556.39</v>
      </c>
      <c r="J4" s="17">
        <f>MIN('Strength 1 (V) Max'!AD6,'Strength 1 (V) Min'!AD6,'Strength 1 (P) Max'!AD6,'Strength 1 (P) Min'!AD6,'Strength 3 (Max)'!AD6,'Strength 3 (Min)'!AD6,'Strength 5 (V) Max'!AD6,'Strength 5 (V) Min'!AD6,'Strength 5 (P) Max'!AD6,'Strength 5 (P) Min'!AD6,'Service 1 (V)'!AD6,'Service 1 (P)'!AD6,'Fatigue 1 (V)'!AD6,'Fatigue 1 (P)'!AD6)</f>
        <v>-6558.4</v>
      </c>
      <c r="K4" s="17">
        <f>MAX('Strength 1 (V) Max'!AE6,'Strength 1 (V) Min'!AE6,'Strength 1 (P) Max'!AE6,'Strength 1 (P) Min'!AE6,'Strength 3 (Max)'!AE6,'Strength 3 (Min)'!AE6,'Strength 5 (V) Max'!AE6,'Strength 5 (V) Min'!AE6,'Strength 5 (P) Max'!AE6,'Strength 5 (P) Min'!AE6,'Service 1 (V)'!AE6,'Service 1 (P)'!AE6,'Fatigue 1 (V)'!AE6,'Fatigue 1 (P)'!AE6)</f>
        <v>24.697152777777777</v>
      </c>
      <c r="L4" s="17">
        <f>MIN('Strength 1 (V) Max'!AF6,'Strength 1 (V) Min'!AF6,'Strength 1 (P) Max'!AF6,'Strength 1 (P) Min'!AF6,'Strength 3 (Max)'!AF6,'Strength 3 (Min)'!AF6,'Strength 5 (V) Max'!AF6,'Strength 5 (V) Min'!AF6,'Strength 5 (P) Max'!AF6,'Strength 5 (P) Min'!AF6,'Service 1 (V)'!AF6,'Service 1 (P)'!AF6,'Fatigue 1 (V)'!AF6,'Fatigue 1 (P)'!AF6)</f>
        <v>-45.544444444444444</v>
      </c>
    </row>
    <row r="5" spans="2:12" x14ac:dyDescent="0.25">
      <c r="B5" t="s">
        <v>59</v>
      </c>
      <c r="C5" s="17">
        <f>MAX('Strength 1 (V) Max'!W7,'Strength 1 (V) Min'!W7,'Strength 1 (P) Max'!W7,'Strength 1 (P) Min'!W7,'Strength 3 (Max)'!W7,'Strength 3 (Min)'!W7,'Strength 5 (V) Max'!W7,'Strength 5 (V) Min'!W7,'Strength 5 (P) Max'!W7,'Strength 5 (P) Min'!W7,'Service 1 (V)'!W7,'Service 1 (P)'!W7,'Fatigue 1 (V)'!W7,'Fatigue 1 (P)'!W7)</f>
        <v>25.863</v>
      </c>
      <c r="D5" s="17">
        <f>MIN('Strength 1 (V) Max'!X7,'Strength 1 (V) Min'!X7,'Strength 1 (P) Max'!X7,'Strength 1 (P) Min'!X7,'Strength 3 (Max)'!X7,'Strength 3 (Min)'!X7,'Strength 5 (V) Max'!X7,'Strength 5 (V) Min'!X7,'Strength 5 (P) Max'!X7,'Strength 5 (P) Min'!X7,'Service 1 (V)'!X7,'Service 1 (P)'!X7,'Fatigue 1 (V)'!X7,'Fatigue 1 (P)'!X7)</f>
        <v>-0.113</v>
      </c>
      <c r="E5" s="17">
        <f>MAX('Strength 1 (V) Max'!Y7,'Strength 1 (V) Min'!Y7,'Strength 1 (P) Max'!Y7,'Strength 1 (P) Min'!Y7,'Strength 3 (Max)'!Y7,'Strength 3 (Min)'!Y7,'Strength 5 (V) Max'!Y7,'Strength 5 (V) Min'!Y7,'Strength 5 (P) Max'!Y7,'Strength 5 (P) Min'!Y7,'Service 1 (V)'!Y7,'Service 1 (P)'!Y7,'Fatigue 1 (V)'!Y7,'Fatigue 1 (P)'!Y7)</f>
        <v>0.20439999999999997</v>
      </c>
      <c r="F5" s="17">
        <f>MIN('Strength 1 (V) Max'!Z7,'Strength 1 (V) Min'!Z7,'Strength 1 (P) Max'!Z7,'Strength 1 (P) Min'!Z7,'Strength 3 (Max)'!Z7,'Strength 3 (Min)'!Z7,'Strength 5 (V) Max'!Z7,'Strength 5 (V) Min'!Z7,'Strength 5 (P) Max'!Z7,'Strength 5 (P) Min'!Z7,'Service 1 (V)'!Z7,'Service 1 (P)'!Z7,'Fatigue 1 (V)'!Z7,'Fatigue 1 (P)'!Z7)</f>
        <v>-0.20579999999999998</v>
      </c>
      <c r="G5" s="17">
        <f>MAX('Strength 1 (V) Max'!AA7,'Strength 1 (V) Min'!AA7,'Strength 1 (P) Max'!AA7,'Strength 1 (P) Min'!AA7,'Strength 3 (Max)'!AA7,'Strength 3 (Min)'!AA7,'Strength 5 (V) Max'!AA7,'Strength 5 (V) Min'!AA7,'Strength 5 (P) Max'!AA7,'Strength 5 (P) Min'!AA7,'Service 1 (V)'!AA7,'Service 1 (P)'!AA7,'Fatigue 1 (V)'!AA7,'Fatigue 1 (P)'!AA7)</f>
        <v>10.890599999999999</v>
      </c>
      <c r="H5" s="17">
        <f>MIN('Strength 1 (V) Max'!AB7,'Strength 1 (V) Min'!AB7,'Strength 1 (P) Max'!AB7,'Strength 1 (P) Min'!AB7,'Strength 3 (Max)'!AB7,'Strength 3 (Min)'!AB7,'Strength 5 (V) Max'!AB7,'Strength 5 (V) Min'!AB7,'Strength 5 (P) Max'!AB7,'Strength 5 (P) Min'!AB7,'Service 1 (V)'!AB7,'Service 1 (P)'!AB7,'Fatigue 1 (V)'!AB7,'Fatigue 1 (P)'!AB7)</f>
        <v>-4.1719999999999997</v>
      </c>
      <c r="I5" s="17">
        <f>MAX('Strength 1 (V) Max'!AC7,'Strength 1 (V) Min'!AC7,'Strength 1 (P) Max'!AC7,'Strength 1 (P) Min'!AC7,'Strength 3 (Max)'!AC7,'Strength 3 (Min)'!AC7,'Strength 5 (V) Max'!AC7,'Strength 5 (V) Min'!AC7,'Strength 5 (P) Max'!AC7,'Strength 5 (P) Min'!AC7,'Service 1 (V)'!AC7,'Service 1 (P)'!AC7,'Fatigue 1 (V)'!AC7,'Fatigue 1 (P)'!AC7)</f>
        <v>4741.9399999999996</v>
      </c>
      <c r="J5" s="17">
        <f>MIN('Strength 1 (V) Max'!AD7,'Strength 1 (V) Min'!AD7,'Strength 1 (P) Max'!AD7,'Strength 1 (P) Min'!AD7,'Strength 3 (Max)'!AD7,'Strength 3 (Min)'!AD7,'Strength 5 (V) Max'!AD7,'Strength 5 (V) Min'!AD7,'Strength 5 (P) Max'!AD7,'Strength 5 (P) Min'!AD7,'Service 1 (V)'!AD7,'Service 1 (P)'!AD7,'Fatigue 1 (V)'!AD7,'Fatigue 1 (P)'!AD7)</f>
        <v>0</v>
      </c>
      <c r="K5" s="17">
        <f>MAX('Strength 1 (V) Max'!AE7,'Strength 1 (V) Min'!AE7,'Strength 1 (P) Max'!AE7,'Strength 1 (P) Min'!AE7,'Strength 3 (Max)'!AE7,'Strength 3 (Min)'!AE7,'Strength 5 (V) Max'!AE7,'Strength 5 (V) Min'!AE7,'Strength 5 (P) Max'!AE7,'Strength 5 (P) Min'!AE7,'Service 1 (V)'!AE7,'Service 1 (P)'!AE7,'Fatigue 1 (V)'!AE7,'Fatigue 1 (P)'!AE7)</f>
        <v>32.930138888888884</v>
      </c>
      <c r="L5" s="17">
        <f>MIN('Strength 1 (V) Max'!AF7,'Strength 1 (V) Min'!AF7,'Strength 1 (P) Max'!AF7,'Strength 1 (P) Min'!AF7,'Strength 3 (Max)'!AF7,'Strength 3 (Min)'!AF7,'Strength 5 (V) Max'!AF7,'Strength 5 (V) Min'!AF7,'Strength 5 (P) Max'!AF7,'Strength 5 (P) Min'!AF7,'Service 1 (V)'!AF7,'Service 1 (P)'!AF7,'Fatigue 1 (V)'!AF7,'Fatigue 1 (P)'!AF7)</f>
        <v>0</v>
      </c>
    </row>
    <row r="6" spans="2:12" x14ac:dyDescent="0.25">
      <c r="B6" t="s">
        <v>60</v>
      </c>
      <c r="C6" s="17">
        <f>MAX('Strength 1 (V) Max'!W8,'Strength 1 (V) Min'!W8,'Strength 1 (P) Max'!W8,'Strength 1 (P) Min'!W8,'Strength 3 (Max)'!W8,'Strength 3 (Min)'!W8,'Strength 5 (V) Max'!W8,'Strength 5 (V) Min'!W8,'Strength 5 (P) Max'!W8,'Strength 5 (P) Min'!W8,'Service 1 (V)'!W8,'Service 1 (P)'!W8,'Fatigue 1 (V)'!W8,'Fatigue 1 (P)'!W8)</f>
        <v>28.02</v>
      </c>
      <c r="D6" s="17">
        <f>MIN('Strength 1 (V) Max'!X8,'Strength 1 (V) Min'!X8,'Strength 1 (P) Max'!X8,'Strength 1 (P) Min'!X8,'Strength 3 (Max)'!X8,'Strength 3 (Min)'!X8,'Strength 5 (V) Max'!X8,'Strength 5 (V) Min'!X8,'Strength 5 (P) Max'!X8,'Strength 5 (P) Min'!X8,'Service 1 (V)'!X8,'Service 1 (P)'!X8,'Fatigue 1 (V)'!X8,'Fatigue 1 (P)'!X8)</f>
        <v>-28.513999999999999</v>
      </c>
      <c r="E6" s="17">
        <f>MAX('Strength 1 (V) Max'!Y8,'Strength 1 (V) Min'!Y8,'Strength 1 (P) Max'!Y8,'Strength 1 (P) Min'!Y8,'Strength 3 (Max)'!Y8,'Strength 3 (Min)'!Y8,'Strength 5 (V) Max'!Y8,'Strength 5 (V) Min'!Y8,'Strength 5 (P) Max'!Y8,'Strength 5 (P) Min'!Y8,'Service 1 (V)'!Y8,'Service 1 (P)'!Y8,'Fatigue 1 (V)'!Y8,'Fatigue 1 (P)'!Y8)</f>
        <v>49.286000000000001</v>
      </c>
      <c r="F6" s="17">
        <f>MIN('Strength 1 (V) Max'!Z8,'Strength 1 (V) Min'!Z8,'Strength 1 (P) Max'!Z8,'Strength 1 (P) Min'!Z8,'Strength 3 (Max)'!Z8,'Strength 3 (Min)'!Z8,'Strength 5 (V) Max'!Z8,'Strength 5 (V) Min'!Z8,'Strength 5 (P) Max'!Z8,'Strength 5 (P) Min'!Z8,'Service 1 (V)'!Z8,'Service 1 (P)'!Z8,'Fatigue 1 (V)'!Z8,'Fatigue 1 (P)'!Z8)</f>
        <v>-41.645000000000003</v>
      </c>
      <c r="G6" s="17">
        <f>MAX('Strength 1 (V) Max'!AA8,'Strength 1 (V) Min'!AA8,'Strength 1 (P) Max'!AA8,'Strength 1 (P) Min'!AA8,'Strength 3 (Max)'!AA8,'Strength 3 (Min)'!AA8,'Strength 5 (V) Max'!AA8,'Strength 5 (V) Min'!AA8,'Strength 5 (P) Max'!AA8,'Strength 5 (P) Min'!AA8,'Service 1 (V)'!AA8,'Service 1 (P)'!AA8,'Fatigue 1 (V)'!AA8,'Fatigue 1 (P)'!AA8)</f>
        <v>215.27850000000001</v>
      </c>
      <c r="H6" s="17">
        <f>MIN('Strength 1 (V) Max'!AB8,'Strength 1 (V) Min'!AB8,'Strength 1 (P) Max'!AB8,'Strength 1 (P) Min'!AB8,'Strength 3 (Max)'!AB8,'Strength 3 (Min)'!AB8,'Strength 5 (V) Max'!AB8,'Strength 5 (V) Min'!AB8,'Strength 5 (P) Max'!AB8,'Strength 5 (P) Min'!AB8,'Service 1 (V)'!AB8,'Service 1 (P)'!AB8,'Fatigue 1 (V)'!AB8,'Fatigue 1 (P)'!AB8)</f>
        <v>-297.16550000000001</v>
      </c>
      <c r="I6" s="17">
        <f>MAX('Strength 1 (V) Max'!AC8,'Strength 1 (V) Min'!AC8,'Strength 1 (P) Max'!AC8,'Strength 1 (P) Min'!AC8,'Strength 3 (Max)'!AC8,'Strength 3 (Min)'!AC8,'Strength 5 (V) Max'!AC8,'Strength 5 (V) Min'!AC8,'Strength 5 (P) Max'!AC8,'Strength 5 (P) Min'!AC8,'Service 1 (V)'!AC8,'Service 1 (P)'!AC8,'Fatigue 1 (V)'!AC8,'Fatigue 1 (P)'!AC8)</f>
        <v>6932.09</v>
      </c>
      <c r="J6" s="17">
        <f>MIN('Strength 1 (V) Max'!AD8,'Strength 1 (V) Min'!AD8,'Strength 1 (P) Max'!AD8,'Strength 1 (P) Min'!AD8,'Strength 3 (Max)'!AD8,'Strength 3 (Min)'!AD8,'Strength 5 (V) Max'!AD8,'Strength 5 (V) Min'!AD8,'Strength 5 (P) Max'!AD8,'Strength 5 (P) Min'!AD8,'Service 1 (V)'!AD8,'Service 1 (P)'!AD8,'Fatigue 1 (V)'!AD8,'Fatigue 1 (P)'!AD8)</f>
        <v>-6772.19</v>
      </c>
      <c r="K6" s="17">
        <f>MAX('Strength 1 (V) Max'!AE8,'Strength 1 (V) Min'!AE8,'Strength 1 (P) Max'!AE8,'Strength 1 (P) Min'!AE8,'Strength 3 (Max)'!AE8,'Strength 3 (Min)'!AE8,'Strength 5 (V) Max'!AE8,'Strength 5 (V) Min'!AE8,'Strength 5 (P) Max'!AE8,'Strength 5 (P) Min'!AE8,'Service 1 (V)'!AE8,'Service 1 (P)'!AE8,'Fatigue 1 (V)'!AE8,'Fatigue 1 (P)'!AE8)</f>
        <v>48.139513888888892</v>
      </c>
      <c r="L6" s="17">
        <f>MIN('Strength 1 (V) Max'!AF8,'Strength 1 (V) Min'!AF8,'Strength 1 (P) Max'!AF8,'Strength 1 (P) Min'!AF8,'Strength 3 (Max)'!AF8,'Strength 3 (Min)'!AF8,'Strength 5 (V) Max'!AF8,'Strength 5 (V) Min'!AF8,'Strength 5 (P) Max'!AF8,'Strength 5 (P) Min'!AF8,'Service 1 (V)'!AF8,'Service 1 (P)'!AF8,'Fatigue 1 (V)'!AF8,'Fatigue 1 (P)'!AF8)</f>
        <v>-47.029097222222219</v>
      </c>
    </row>
    <row r="7" spans="2:12" x14ac:dyDescent="0.25">
      <c r="B7" t="s">
        <v>377</v>
      </c>
      <c r="C7">
        <f>'Lateral Wind Loading'!V9*1.4+'Cross Beams - Dead Load'!V5*1.25</f>
        <v>9.8576200000000003E-2</v>
      </c>
      <c r="D7" s="105">
        <f>'Lateral Wind Loading'!W9*1.4+'Cross Beams - Dead Load'!W5*1.25</f>
        <v>-0.19624999999999998</v>
      </c>
      <c r="E7" s="105">
        <f>'Lateral Wind Loading'!X9*1.4+'Cross Beams - Dead Load'!X5*1.25</f>
        <v>95.062750000000008</v>
      </c>
      <c r="F7" s="105">
        <f>'Lateral Wind Loading'!Y9*1.4+'Cross Beams - Dead Load'!Y5*1.25</f>
        <v>-17.892749999999999</v>
      </c>
      <c r="G7" s="105">
        <f>'Lateral Wind Loading'!Z9*1.4+'Cross Beams - Dead Load'!Z5*1.25</f>
        <v>3.0222250000000002</v>
      </c>
      <c r="H7" s="105">
        <f>'Lateral Wind Loading'!AA9*1.4+'Cross Beams - Dead Load'!AA5*1.25</f>
        <v>-6.0728499999999999</v>
      </c>
      <c r="I7" s="105">
        <f>K7*144</f>
        <v>147.95424</v>
      </c>
      <c r="J7" s="105">
        <f t="shared" ref="J7:J8" si="0">L7*144</f>
        <v>-155.91744</v>
      </c>
      <c r="K7" s="105">
        <f>'Lateral Wind Loading'!AB9*1.4+'Cross Beams - Dead Load'!AD5*1.25</f>
        <v>1.02746</v>
      </c>
      <c r="L7" s="105">
        <f>'Lateral Wind Loading'!AC9*1.4+'Cross Beams - Dead Load'!AE5*1.25</f>
        <v>-1.0827599999999999</v>
      </c>
    </row>
    <row r="8" spans="2:12" x14ac:dyDescent="0.25">
      <c r="B8" s="105" t="s">
        <v>378</v>
      </c>
      <c r="C8" s="105">
        <f>'Lateral Wind Loading'!V10*1.4+'Cross Beams - Dead Load'!V6*1.25</f>
        <v>3.805E-2</v>
      </c>
      <c r="D8" s="105">
        <f>'Lateral Wind Loading'!W10*1.4+'Cross Beams - Dead Load'!W6*1.25</f>
        <v>-9.9306999999999993E-2</v>
      </c>
      <c r="E8" s="105">
        <f>'Lateral Wind Loading'!X10*1.4+'Cross Beams - Dead Load'!X6*1.25</f>
        <v>3.4964499999999998</v>
      </c>
      <c r="F8" s="105">
        <f>'Lateral Wind Loading'!Y10*1.4+'Cross Beams - Dead Load'!Y6*1.25</f>
        <v>-52.445250000000001</v>
      </c>
      <c r="G8" s="105">
        <f>'Lateral Wind Loading'!Z10*1.4+'Cross Beams - Dead Load'!Z6*1.25</f>
        <v>2.5884999999999998</v>
      </c>
      <c r="H8" s="105">
        <f>'Lateral Wind Loading'!AA10*1.4+'Cross Beams - Dead Load'!AA6*1.25</f>
        <v>-6.4111000000000002</v>
      </c>
      <c r="I8" s="105">
        <f t="shared" ref="I8" si="1">K8*144</f>
        <v>177.99263999999999</v>
      </c>
      <c r="J8" s="105">
        <f t="shared" si="0"/>
        <v>-181.17792</v>
      </c>
      <c r="K8" s="105">
        <f>'Lateral Wind Loading'!AB10*1.4+'Cross Beams - Dead Load'!AD6*1.25</f>
        <v>1.2360599999999999</v>
      </c>
      <c r="L8" s="105">
        <f>'Lateral Wind Loading'!AC10*1.4+'Cross Beams - Dead Load'!AE6*1.25</f>
        <v>-1.2581800000000001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1"/>
  <sheetViews>
    <sheetView workbookViewId="0">
      <pane ySplit="3" topLeftCell="A305" activePane="bottomLeft" state="frozen"/>
      <selection pane="bottomLeft"/>
    </sheetView>
  </sheetViews>
  <sheetFormatPr defaultRowHeight="15" x14ac:dyDescent="0.25"/>
  <cols>
    <col min="1" max="2" width="9.140625" customWidth="1"/>
    <col min="3" max="3" width="9.28515625" bestFit="1" customWidth="1"/>
    <col min="4" max="5" width="9.140625" customWidth="1"/>
    <col min="6" max="6" width="10.7109375" bestFit="1" customWidth="1"/>
    <col min="10" max="10" width="14.7109375" bestFit="1" customWidth="1"/>
    <col min="11" max="11" width="11" bestFit="1" customWidth="1"/>
    <col min="12" max="12" width="10.5703125" bestFit="1" customWidth="1"/>
    <col min="13" max="13" width="12.140625" bestFit="1" customWidth="1"/>
    <col min="14" max="14" width="11.85546875" bestFit="1" customWidth="1"/>
    <col min="15" max="15" width="12.7109375" bestFit="1" customWidth="1"/>
    <col min="16" max="16" width="12.42578125" bestFit="1" customWidth="1"/>
    <col min="17" max="17" width="15.140625" bestFit="1" customWidth="1"/>
    <col min="18" max="18" width="10.28515625" bestFit="1" customWidth="1"/>
    <col min="19" max="19" width="10.5703125" bestFit="1" customWidth="1"/>
    <col min="20" max="20" width="10.28515625" bestFit="1" customWidth="1"/>
  </cols>
  <sheetData>
    <row r="1" spans="1:32" x14ac:dyDescent="0.25">
      <c r="A1" s="28" t="s">
        <v>0</v>
      </c>
      <c r="B1" s="29"/>
      <c r="C1" s="29"/>
      <c r="D1" s="29"/>
      <c r="E1" s="29"/>
      <c r="F1" s="29"/>
      <c r="G1" s="29"/>
      <c r="H1" s="29"/>
      <c r="J1" t="s">
        <v>50</v>
      </c>
      <c r="K1">
        <v>0.16189999999999999</v>
      </c>
      <c r="L1">
        <v>23.316500000000001</v>
      </c>
    </row>
    <row r="2" spans="1:32" x14ac:dyDescent="0.25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55</v>
      </c>
      <c r="H2" s="30" t="s">
        <v>56</v>
      </c>
      <c r="J2" t="s">
        <v>49</v>
      </c>
      <c r="K2">
        <v>5.4539999999999996E-3</v>
      </c>
      <c r="L2">
        <v>0.78539999999999999</v>
      </c>
    </row>
    <row r="3" spans="1:32" x14ac:dyDescent="0.25">
      <c r="A3" s="31" t="s">
        <v>7</v>
      </c>
      <c r="B3" s="31" t="s">
        <v>8</v>
      </c>
      <c r="C3" s="31" t="s">
        <v>7</v>
      </c>
      <c r="D3" s="31" t="s">
        <v>9</v>
      </c>
      <c r="E3" s="31" t="s">
        <v>9</v>
      </c>
      <c r="F3" s="31" t="s">
        <v>10</v>
      </c>
      <c r="G3" s="31" t="s">
        <v>57</v>
      </c>
      <c r="H3" s="31" t="s">
        <v>57</v>
      </c>
      <c r="J3" t="s">
        <v>48</v>
      </c>
      <c r="K3">
        <v>0.13569999999999999</v>
      </c>
      <c r="L3">
        <v>19.547699999999999</v>
      </c>
    </row>
    <row r="4" spans="1:32" x14ac:dyDescent="0.25">
      <c r="A4" s="27" t="s">
        <v>11</v>
      </c>
      <c r="B4" s="27">
        <v>0</v>
      </c>
      <c r="C4" s="27" t="s">
        <v>12</v>
      </c>
      <c r="D4" s="27">
        <v>-136.334</v>
      </c>
      <c r="E4" s="27">
        <v>2.0310000000000001</v>
      </c>
      <c r="F4" s="27">
        <v>4.4410000000000002E-15</v>
      </c>
      <c r="G4" s="27">
        <v>-841.87</v>
      </c>
      <c r="H4" s="27">
        <v>-841.87</v>
      </c>
      <c r="J4" s="1" t="s">
        <v>1</v>
      </c>
      <c r="K4" s="1" t="s">
        <v>42</v>
      </c>
      <c r="L4" s="1" t="s">
        <v>45</v>
      </c>
      <c r="M4" s="1" t="s">
        <v>43</v>
      </c>
      <c r="N4" s="1" t="s">
        <v>46</v>
      </c>
      <c r="O4" s="1" t="s">
        <v>44</v>
      </c>
      <c r="P4" s="1" t="s">
        <v>47</v>
      </c>
      <c r="Q4" s="1" t="s">
        <v>53</v>
      </c>
      <c r="R4" s="1" t="s">
        <v>54</v>
      </c>
      <c r="S4" s="1" t="s">
        <v>53</v>
      </c>
      <c r="T4" s="1" t="s">
        <v>54</v>
      </c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27" t="s">
        <v>11</v>
      </c>
      <c r="B5" s="27">
        <v>7.2923</v>
      </c>
      <c r="C5" s="27" t="s">
        <v>12</v>
      </c>
      <c r="D5" s="27">
        <v>-136.26</v>
      </c>
      <c r="E5" s="27">
        <v>2.1230000000000002</v>
      </c>
      <c r="F5" s="27">
        <v>25.030100000000001</v>
      </c>
      <c r="G5" s="27">
        <v>-584.5</v>
      </c>
      <c r="H5" s="27">
        <v>-1098.3399999999999</v>
      </c>
      <c r="J5" s="2" t="s">
        <v>7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10</v>
      </c>
      <c r="P5" s="2" t="s">
        <v>10</v>
      </c>
      <c r="Q5" s="2" t="s">
        <v>51</v>
      </c>
      <c r="R5" s="2" t="s">
        <v>51</v>
      </c>
      <c r="S5" s="2" t="s">
        <v>52</v>
      </c>
      <c r="T5" s="2" t="s">
        <v>52</v>
      </c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27" t="s">
        <v>11</v>
      </c>
      <c r="B6" s="27">
        <v>14.5847</v>
      </c>
      <c r="C6" s="27" t="s">
        <v>12</v>
      </c>
      <c r="D6" s="27">
        <v>-136.18700000000001</v>
      </c>
      <c r="E6" s="27">
        <v>2.214</v>
      </c>
      <c r="F6" s="27">
        <v>49.394599999999997</v>
      </c>
      <c r="G6" s="27">
        <v>-344.57</v>
      </c>
      <c r="H6" s="27">
        <v>-1337.36</v>
      </c>
      <c r="J6" t="s">
        <v>11</v>
      </c>
      <c r="K6">
        <f>MAX(D4:D9)</f>
        <v>-136.18700000000001</v>
      </c>
      <c r="L6">
        <f>MIN(D4:D9)</f>
        <v>-173.596</v>
      </c>
      <c r="M6">
        <f>MAX(E4:E9)</f>
        <v>2.214</v>
      </c>
      <c r="N6">
        <f>MIN(E4:E9)</f>
        <v>-3.4780000000000002</v>
      </c>
      <c r="O6">
        <f>MAX(F4:F9)</f>
        <v>49.394599999999997</v>
      </c>
      <c r="P6">
        <f>MIN(F4:F9)</f>
        <v>-30.959599999999998</v>
      </c>
      <c r="Q6" s="3">
        <f>MIN(G4:G9)</f>
        <v>-841.87</v>
      </c>
      <c r="R6" s="3">
        <f>MIN(H4:H9)</f>
        <v>-1337.36</v>
      </c>
      <c r="S6" s="3">
        <f>Q6/144</f>
        <v>-5.8463194444444442</v>
      </c>
      <c r="T6" s="3">
        <f>R6/144</f>
        <v>-9.2872222222222209</v>
      </c>
      <c r="V6" t="s">
        <v>58</v>
      </c>
      <c r="W6">
        <f>MAX(K6:K17)</f>
        <v>-97.108000000000004</v>
      </c>
      <c r="X6">
        <f>MIN(L6:L17)</f>
        <v>-173.596</v>
      </c>
      <c r="Y6" s="17">
        <f>MAX(M6:M17)</f>
        <v>21.57</v>
      </c>
      <c r="Z6" s="17">
        <f>MIN(N6:N17)</f>
        <v>-28.087</v>
      </c>
      <c r="AA6" s="17">
        <f>MAX(O6:O17)</f>
        <v>143.06729999999999</v>
      </c>
      <c r="AB6" s="17">
        <f>MIN(P6:P17)</f>
        <v>-86.650800000000004</v>
      </c>
      <c r="AC6" s="17">
        <f>MAX(Q6:Q17)</f>
        <v>3.21</v>
      </c>
      <c r="AD6" s="17">
        <f>MIN(R6:R17)</f>
        <v>-3500.15</v>
      </c>
      <c r="AE6" s="17">
        <f>MAX(S6:S17)</f>
        <v>2.2291666666666668E-2</v>
      </c>
      <c r="AF6" s="17">
        <f>MIN(T6:T17)</f>
        <v>-24.306597222222223</v>
      </c>
    </row>
    <row r="7" spans="1:32" x14ac:dyDescent="0.25">
      <c r="A7" s="27" t="s">
        <v>11</v>
      </c>
      <c r="B7" s="27">
        <v>0</v>
      </c>
      <c r="C7" s="27" t="s">
        <v>13</v>
      </c>
      <c r="D7" s="27">
        <v>-173.596</v>
      </c>
      <c r="E7" s="27">
        <v>-3.4780000000000002</v>
      </c>
      <c r="F7" s="27">
        <v>4.4410000000000002E-15</v>
      </c>
      <c r="G7" s="27">
        <v>-841.87</v>
      </c>
      <c r="H7" s="27">
        <v>-841.87</v>
      </c>
      <c r="J7" t="s">
        <v>14</v>
      </c>
      <c r="K7">
        <f>MAX(D10:D15)</f>
        <v>-134.167</v>
      </c>
      <c r="L7">
        <f>MIN(D10:D15)</f>
        <v>-171.423</v>
      </c>
      <c r="M7">
        <f>MAX(E10:E15)</f>
        <v>-23.11</v>
      </c>
      <c r="N7">
        <f>MIN(E10:E15)</f>
        <v>-28.087</v>
      </c>
      <c r="O7">
        <f>MAX(F10:F15)</f>
        <v>143.06729999999999</v>
      </c>
      <c r="P7">
        <f>MIN(F10:F15)</f>
        <v>-30.959599999999998</v>
      </c>
      <c r="Q7" s="3">
        <f>MIN(G10:G15)</f>
        <v>-332.1</v>
      </c>
      <c r="R7" s="3">
        <f>MIN(H10:H15)</f>
        <v>-3500.15</v>
      </c>
      <c r="S7" s="3">
        <f t="shared" ref="S7:T34" si="0">Q7/144</f>
        <v>-2.3062500000000004</v>
      </c>
      <c r="T7" s="3">
        <f t="shared" si="0"/>
        <v>-24.306597222222223</v>
      </c>
      <c r="V7" t="s">
        <v>59</v>
      </c>
      <c r="W7">
        <f>MAX(K18:K27)</f>
        <v>21.135999999999999</v>
      </c>
      <c r="X7">
        <f>MIN(L18:L27)</f>
        <v>11.356</v>
      </c>
      <c r="Y7" s="17">
        <f>MAX(M18:M27)</f>
        <v>0</v>
      </c>
      <c r="Z7" s="17">
        <f>MIN(N18:N27)</f>
        <v>0</v>
      </c>
      <c r="AA7" s="17">
        <f>MAX(O18:O27)</f>
        <v>0</v>
      </c>
      <c r="AB7" s="17">
        <f>MIN(P18:P27)</f>
        <v>0</v>
      </c>
      <c r="AC7" s="17">
        <f>MAX(Q18:Q27)</f>
        <v>2527.88</v>
      </c>
      <c r="AD7" s="17">
        <f>MIN(R18:R27)</f>
        <v>2099.84</v>
      </c>
      <c r="AE7" s="17">
        <f>MAX(S18:S27)</f>
        <v>17.554722222222225</v>
      </c>
      <c r="AF7" s="17">
        <f>MIN(T18:T27)</f>
        <v>14.582222222222223</v>
      </c>
    </row>
    <row r="8" spans="1:32" x14ac:dyDescent="0.25">
      <c r="A8" s="27" t="s">
        <v>11</v>
      </c>
      <c r="B8" s="27">
        <v>7.2923</v>
      </c>
      <c r="C8" s="27" t="s">
        <v>13</v>
      </c>
      <c r="D8" s="27">
        <v>-173.52199999999999</v>
      </c>
      <c r="E8" s="27">
        <v>-3.387</v>
      </c>
      <c r="F8" s="27">
        <v>-15.147</v>
      </c>
      <c r="G8" s="27">
        <v>-584.5</v>
      </c>
      <c r="H8" s="27">
        <v>-1098.3399999999999</v>
      </c>
      <c r="J8" t="s">
        <v>15</v>
      </c>
      <c r="K8">
        <f>MAX(D16:D25)</f>
        <v>-107.038</v>
      </c>
      <c r="L8">
        <f>MIN(D16:D25)</f>
        <v>-148.79599999999999</v>
      </c>
      <c r="M8">
        <f>MAX(E16:E25)</f>
        <v>14.113</v>
      </c>
      <c r="N8">
        <f>MIN(E16:E25)</f>
        <v>-8.3279999999999994</v>
      </c>
      <c r="O8">
        <f>MAX(F16:F25)</f>
        <v>11.101699999999999</v>
      </c>
      <c r="P8">
        <f>MIN(F16:F25)</f>
        <v>-73.798299999999998</v>
      </c>
      <c r="Q8" s="3">
        <f>MIN(G16:G25)</f>
        <v>-442.96</v>
      </c>
      <c r="R8" s="3">
        <f>MIN(H16:H25)</f>
        <v>-2043.17</v>
      </c>
      <c r="S8" s="3">
        <f t="shared" si="0"/>
        <v>-3.076111111111111</v>
      </c>
      <c r="T8" s="3">
        <f t="shared" si="0"/>
        <v>-14.188680555555557</v>
      </c>
      <c r="V8" t="s">
        <v>60</v>
      </c>
      <c r="W8">
        <f>MAX(K28:K34)</f>
        <v>28.02</v>
      </c>
      <c r="X8">
        <f>MIN(L28:L34)</f>
        <v>-28.513999999999999</v>
      </c>
      <c r="Y8" s="17">
        <f>MAX(M28:M34)</f>
        <v>32.866</v>
      </c>
      <c r="Z8" s="17">
        <f>MIN(N28:N34)</f>
        <v>-41.645000000000003</v>
      </c>
      <c r="AA8" s="17">
        <f>MAX(O28:O34)</f>
        <v>164.7602</v>
      </c>
      <c r="AB8" s="17">
        <f>MIN(P28:P34)</f>
        <v>-194.27090000000001</v>
      </c>
      <c r="AC8" s="17">
        <f>MAX(Q28:Q34)</f>
        <v>3694.31</v>
      </c>
      <c r="AD8" s="17">
        <f>MIN(R28:R34)</f>
        <v>-3609.4</v>
      </c>
      <c r="AE8" s="17">
        <f>MAX(S28:S34)</f>
        <v>25.654930555555556</v>
      </c>
      <c r="AF8" s="17">
        <f>MIN(T28:T34)</f>
        <v>-25.06527777777778</v>
      </c>
    </row>
    <row r="9" spans="1:32" x14ac:dyDescent="0.25">
      <c r="A9" s="27" t="s">
        <v>11</v>
      </c>
      <c r="B9" s="27">
        <v>14.5847</v>
      </c>
      <c r="C9" s="27" t="s">
        <v>13</v>
      </c>
      <c r="D9" s="27">
        <v>-173.44900000000001</v>
      </c>
      <c r="E9" s="27">
        <v>-3.2949999999999999</v>
      </c>
      <c r="F9" s="27">
        <v>-30.959599999999998</v>
      </c>
      <c r="G9" s="27">
        <v>-344.57</v>
      </c>
      <c r="H9" s="27">
        <v>-1337.36</v>
      </c>
      <c r="J9" t="s">
        <v>16</v>
      </c>
      <c r="K9">
        <f>MAX(D25:D35)</f>
        <v>-102.52200000000001</v>
      </c>
      <c r="L9">
        <f>MIN(D26:D35)</f>
        <v>-142.06800000000001</v>
      </c>
      <c r="M9">
        <f>MAX(E26:E35)</f>
        <v>6.016</v>
      </c>
      <c r="N9">
        <f>MIN(E26:E35)</f>
        <v>-14.522</v>
      </c>
      <c r="O9">
        <f>MAX(F26:F35)</f>
        <v>50.290199999999999</v>
      </c>
      <c r="P9">
        <f>MIN(F26:F35)</f>
        <v>-73.798299999999998</v>
      </c>
      <c r="Q9" s="3">
        <f>MIN(G26:G35)</f>
        <v>-626.39</v>
      </c>
      <c r="R9" s="3">
        <f>MIN(H26:H35)</f>
        <v>-2043.32</v>
      </c>
      <c r="S9" s="3">
        <f t="shared" si="0"/>
        <v>-4.3499305555555559</v>
      </c>
      <c r="T9" s="3">
        <f t="shared" si="0"/>
        <v>-14.189722222222223</v>
      </c>
    </row>
    <row r="10" spans="1:32" x14ac:dyDescent="0.25">
      <c r="A10" s="27" t="s">
        <v>14</v>
      </c>
      <c r="B10" s="27">
        <v>0</v>
      </c>
      <c r="C10" s="27" t="s">
        <v>12</v>
      </c>
      <c r="D10" s="27">
        <v>-134.19499999999999</v>
      </c>
      <c r="E10" s="27">
        <v>-23.16</v>
      </c>
      <c r="F10" s="27">
        <v>49.394599999999997</v>
      </c>
      <c r="G10" s="27">
        <v>-332.1</v>
      </c>
      <c r="H10" s="27">
        <v>-1324.89</v>
      </c>
      <c r="J10" t="s">
        <v>17</v>
      </c>
      <c r="K10">
        <f>MAX(D36:D49)</f>
        <v>-97.194999999999993</v>
      </c>
      <c r="L10">
        <f>MIN(D36:D49)</f>
        <v>-135.66800000000001</v>
      </c>
      <c r="M10">
        <f>MAX(E36:E49)</f>
        <v>17.09</v>
      </c>
      <c r="N10">
        <f>MIN(E36:E49)</f>
        <v>-20.131</v>
      </c>
      <c r="O10">
        <f>MAX(F36:F49)</f>
        <v>61.2684</v>
      </c>
      <c r="P10">
        <f>MIN(F36:F49)</f>
        <v>-62.9925</v>
      </c>
      <c r="Q10" s="3">
        <f>MIN(G36:G49)</f>
        <v>-556.91999999999996</v>
      </c>
      <c r="R10" s="3">
        <f>MIN(H36:H49)</f>
        <v>-1350.83</v>
      </c>
      <c r="S10" s="3">
        <f t="shared" si="0"/>
        <v>-3.8674999999999997</v>
      </c>
      <c r="T10" s="3">
        <f t="shared" si="0"/>
        <v>-9.3807638888888878</v>
      </c>
    </row>
    <row r="11" spans="1:32" x14ac:dyDescent="0.25">
      <c r="A11" s="27" t="s">
        <v>14</v>
      </c>
      <c r="B11" s="27">
        <v>1.7762</v>
      </c>
      <c r="C11" s="27" t="s">
        <v>12</v>
      </c>
      <c r="D11" s="27">
        <v>-134.18100000000001</v>
      </c>
      <c r="E11" s="27">
        <v>-23.135000000000002</v>
      </c>
      <c r="F11" s="27">
        <v>96.253</v>
      </c>
      <c r="G11" s="27">
        <v>756.28</v>
      </c>
      <c r="H11" s="27">
        <v>-2413.1</v>
      </c>
      <c r="J11" t="s">
        <v>18</v>
      </c>
      <c r="K11">
        <f>MAX(D50:D59)</f>
        <v>-97.382999999999996</v>
      </c>
      <c r="L11">
        <f>MIN(D50:D59)</f>
        <v>-130.35599999999999</v>
      </c>
      <c r="M11">
        <f>MAX(E50:E59)</f>
        <v>11.494999999999999</v>
      </c>
      <c r="N11">
        <f>MIN(E50:E59)</f>
        <v>-10.099</v>
      </c>
      <c r="O11">
        <f>MAX(F50:F59)</f>
        <v>78.684799999999996</v>
      </c>
      <c r="P11">
        <f>MIN(F50:F59)</f>
        <v>-40.820599999999999</v>
      </c>
      <c r="Q11" s="3">
        <f>MIN(G50:G59)</f>
        <v>-384.52</v>
      </c>
      <c r="R11" s="3">
        <f>MIN(H50:H59)</f>
        <v>-1476.63</v>
      </c>
      <c r="S11" s="3">
        <f t="shared" si="0"/>
        <v>-2.6702777777777778</v>
      </c>
      <c r="T11" s="3">
        <f t="shared" si="0"/>
        <v>-10.254375000000001</v>
      </c>
    </row>
    <row r="12" spans="1:32" x14ac:dyDescent="0.25">
      <c r="A12" s="27" t="s">
        <v>14</v>
      </c>
      <c r="B12" s="27">
        <v>3.5525000000000002</v>
      </c>
      <c r="C12" s="27" t="s">
        <v>12</v>
      </c>
      <c r="D12" s="27">
        <v>-134.167</v>
      </c>
      <c r="E12" s="27">
        <v>-23.11</v>
      </c>
      <c r="F12" s="27">
        <v>143.06729999999999</v>
      </c>
      <c r="G12" s="27">
        <v>1843.51</v>
      </c>
      <c r="H12" s="27">
        <v>-3500.15</v>
      </c>
      <c r="J12" t="s">
        <v>19</v>
      </c>
      <c r="K12">
        <f>MAX(D60:D73)</f>
        <v>-97.108000000000004</v>
      </c>
      <c r="L12">
        <f>MIN(D60:D73)</f>
        <v>-134.31700000000001</v>
      </c>
      <c r="M12">
        <f>MAX(E60:E73)</f>
        <v>21.507999999999999</v>
      </c>
      <c r="N12">
        <f>MIN(E60:E73)</f>
        <v>-16.463000000000001</v>
      </c>
      <c r="O12">
        <f>MAX(F60:F73)</f>
        <v>66.645399999999995</v>
      </c>
      <c r="P12">
        <f>MIN(F60:F73)</f>
        <v>-45.337899999999998</v>
      </c>
      <c r="Q12" s="3">
        <f>MIN(G60:G73)</f>
        <v>-482.14</v>
      </c>
      <c r="R12" s="3">
        <f>MIN(H60:H73)</f>
        <v>-1265.3499999999999</v>
      </c>
      <c r="S12" s="3">
        <f t="shared" si="0"/>
        <v>-3.3481944444444443</v>
      </c>
      <c r="T12" s="3">
        <f t="shared" si="0"/>
        <v>-8.7871527777777771</v>
      </c>
    </row>
    <row r="13" spans="1:32" x14ac:dyDescent="0.25">
      <c r="A13" s="27" t="s">
        <v>14</v>
      </c>
      <c r="B13" s="27">
        <v>0</v>
      </c>
      <c r="C13" s="27" t="s">
        <v>13</v>
      </c>
      <c r="D13" s="27">
        <v>-171.423</v>
      </c>
      <c r="E13" s="27">
        <v>-28.087</v>
      </c>
      <c r="F13" s="27">
        <v>-30.959599999999998</v>
      </c>
      <c r="G13" s="27">
        <v>-332.1</v>
      </c>
      <c r="H13" s="27">
        <v>-1324.89</v>
      </c>
      <c r="J13" t="s">
        <v>20</v>
      </c>
      <c r="K13">
        <f>MAX(D74:D83)</f>
        <v>-101.514</v>
      </c>
      <c r="L13">
        <f>MIN(D74:D83)</f>
        <v>-140.27600000000001</v>
      </c>
      <c r="M13">
        <f>MAX(E74:E83)</f>
        <v>15.08</v>
      </c>
      <c r="N13">
        <f>MIN(E74:E83)</f>
        <v>-5.8170000000000002</v>
      </c>
      <c r="O13">
        <f>MAX(F74:F83)</f>
        <v>67.978700000000003</v>
      </c>
      <c r="P13">
        <f>MIN(F74:F83)</f>
        <v>-70.910399999999996</v>
      </c>
      <c r="Q13" s="3">
        <f>MIN(G74:G83)</f>
        <v>-422.3</v>
      </c>
      <c r="R13" s="3">
        <f>MIN(H74:H83)</f>
        <v>-1642.31</v>
      </c>
      <c r="S13" s="3">
        <f t="shared" si="0"/>
        <v>-2.932638888888889</v>
      </c>
      <c r="T13" s="3">
        <f t="shared" si="0"/>
        <v>-11.404930555555556</v>
      </c>
    </row>
    <row r="14" spans="1:32" x14ac:dyDescent="0.25">
      <c r="A14" s="27" t="s">
        <v>14</v>
      </c>
      <c r="B14" s="27">
        <v>1.7762</v>
      </c>
      <c r="C14" s="27" t="s">
        <v>13</v>
      </c>
      <c r="D14" s="27">
        <v>-171.40899999999999</v>
      </c>
      <c r="E14" s="27">
        <v>-28.062000000000001</v>
      </c>
      <c r="F14" s="27">
        <v>14.9482</v>
      </c>
      <c r="G14" s="27">
        <v>756.28</v>
      </c>
      <c r="H14" s="27">
        <v>-2413.1</v>
      </c>
      <c r="J14" t="s">
        <v>21</v>
      </c>
      <c r="K14">
        <f>MAX(D84:D93)</f>
        <v>-105.533</v>
      </c>
      <c r="L14">
        <f>MIN(D84:D93)</f>
        <v>-147.959</v>
      </c>
      <c r="M14">
        <f>MAX(E84:E93)</f>
        <v>10.012</v>
      </c>
      <c r="N14">
        <f>MIN(E84:E93)</f>
        <v>-11.577999999999999</v>
      </c>
      <c r="O14">
        <f>MAX(F84:F93)</f>
        <v>46.895899999999997</v>
      </c>
      <c r="P14">
        <f>MIN(F84:F93)</f>
        <v>-70.910399999999996</v>
      </c>
      <c r="Q14" s="3">
        <f>MIN(G84:G93)</f>
        <v>-671.37</v>
      </c>
      <c r="R14" s="3">
        <f>MIN(H84:H93)</f>
        <v>-1643.18</v>
      </c>
      <c r="S14" s="3">
        <f t="shared" si="0"/>
        <v>-4.6622916666666665</v>
      </c>
      <c r="T14" s="3">
        <f t="shared" si="0"/>
        <v>-11.410972222222222</v>
      </c>
    </row>
    <row r="15" spans="1:32" x14ac:dyDescent="0.25">
      <c r="A15" s="27" t="s">
        <v>14</v>
      </c>
      <c r="B15" s="27">
        <v>3.5525000000000002</v>
      </c>
      <c r="C15" s="27" t="s">
        <v>13</v>
      </c>
      <c r="D15" s="27">
        <v>-171.39500000000001</v>
      </c>
      <c r="E15" s="27">
        <v>-28.036999999999999</v>
      </c>
      <c r="F15" s="27">
        <v>60.811799999999998</v>
      </c>
      <c r="G15" s="27">
        <v>1843.51</v>
      </c>
      <c r="H15" s="27">
        <v>-3500.15</v>
      </c>
      <c r="J15" t="s">
        <v>22</v>
      </c>
      <c r="K15">
        <f>MAX(D94:D103)</f>
        <v>-111.083</v>
      </c>
      <c r="L15">
        <f>MIN(D94:D103)</f>
        <v>-154.98699999999999</v>
      </c>
      <c r="M15">
        <f>MAX(E94:E103)</f>
        <v>2.0920000000000001</v>
      </c>
      <c r="N15">
        <f>MIN(E94:E103)</f>
        <v>-20.489000000000001</v>
      </c>
      <c r="O15">
        <f>MAX(F94:F103)</f>
        <v>49.347000000000001</v>
      </c>
      <c r="P15">
        <f>MIN(F94:F103)</f>
        <v>-52.457599999999999</v>
      </c>
      <c r="Q15" s="3">
        <f>MIN(G94:G103)</f>
        <v>-737.1</v>
      </c>
      <c r="R15" s="3">
        <f>MIN(H94:H103)</f>
        <v>-1588.42</v>
      </c>
      <c r="S15" s="3">
        <f t="shared" si="0"/>
        <v>-5.1187500000000004</v>
      </c>
      <c r="T15" s="3">
        <f t="shared" si="0"/>
        <v>-11.030694444444444</v>
      </c>
    </row>
    <row r="16" spans="1:32" x14ac:dyDescent="0.25">
      <c r="A16" s="27" t="s">
        <v>15</v>
      </c>
      <c r="B16" s="27">
        <v>0</v>
      </c>
      <c r="C16" s="27" t="s">
        <v>12</v>
      </c>
      <c r="D16" s="27">
        <v>-112.867</v>
      </c>
      <c r="E16" s="27">
        <v>1.905</v>
      </c>
      <c r="F16" s="27">
        <v>11.101699999999999</v>
      </c>
      <c r="G16" s="27">
        <v>-224.26</v>
      </c>
      <c r="H16" s="27">
        <v>-1192</v>
      </c>
      <c r="J16" t="s">
        <v>23</v>
      </c>
      <c r="K16">
        <f>MAX(D104:D109)</f>
        <v>-121.986</v>
      </c>
      <c r="L16">
        <f>MIN(D104:D109)</f>
        <v>-157.46</v>
      </c>
      <c r="M16">
        <f>MAX(E104:E109)</f>
        <v>21.57</v>
      </c>
      <c r="N16">
        <f>MIN(E104:E109)</f>
        <v>16.952000000000002</v>
      </c>
      <c r="O16">
        <f>MAX(F104:F109)</f>
        <v>139.8776</v>
      </c>
      <c r="P16">
        <f>MIN(F104:F109)</f>
        <v>-86.650800000000004</v>
      </c>
      <c r="Q16" s="3">
        <f>MIN(G104:G109)</f>
        <v>3.21</v>
      </c>
      <c r="R16" s="3">
        <f>MIN(H104:H109)</f>
        <v>-3401.34</v>
      </c>
      <c r="S16" s="3">
        <f t="shared" si="0"/>
        <v>2.2291666666666668E-2</v>
      </c>
      <c r="T16" s="3">
        <f t="shared" si="0"/>
        <v>-23.620416666666667</v>
      </c>
    </row>
    <row r="17" spans="1:20" x14ac:dyDescent="0.25">
      <c r="A17" s="27" t="s">
        <v>15</v>
      </c>
      <c r="B17" s="27">
        <v>5.5160999999999998</v>
      </c>
      <c r="C17" s="27" t="s">
        <v>12</v>
      </c>
      <c r="D17" s="27">
        <v>-112.824</v>
      </c>
      <c r="E17" s="27">
        <v>1.9830000000000001</v>
      </c>
      <c r="F17" s="27">
        <v>9.4419000000000004</v>
      </c>
      <c r="G17" s="27">
        <v>-414.7</v>
      </c>
      <c r="H17" s="27">
        <v>-1001.01</v>
      </c>
      <c r="J17" t="s">
        <v>24</v>
      </c>
      <c r="K17">
        <f>MAX(D110:D115)</f>
        <v>-123.21599999999999</v>
      </c>
      <c r="L17">
        <f>MIN(D110:D115)</f>
        <v>-158.79400000000001</v>
      </c>
      <c r="M17">
        <f>MAX(E110:E115)</f>
        <v>-1.651</v>
      </c>
      <c r="N17">
        <f>MIN(E110:E115)</f>
        <v>-6.0229999999999997</v>
      </c>
      <c r="O17">
        <f>MAX(F110:F115)</f>
        <v>-1.5040000000000001E-14</v>
      </c>
      <c r="P17">
        <f>MIN(F110:F115)</f>
        <v>-86.650800000000004</v>
      </c>
      <c r="Q17" s="3">
        <f>MIN(G110:G115)</f>
        <v>-761.74</v>
      </c>
      <c r="R17" s="3">
        <f>MIN(H110:H115)</f>
        <v>-1901.91</v>
      </c>
      <c r="S17" s="3">
        <f t="shared" si="0"/>
        <v>-5.2898611111111116</v>
      </c>
      <c r="T17" s="3">
        <f t="shared" si="0"/>
        <v>-13.207708333333334</v>
      </c>
    </row>
    <row r="18" spans="1:20" x14ac:dyDescent="0.25">
      <c r="A18" s="27" t="s">
        <v>15</v>
      </c>
      <c r="B18" s="27">
        <v>6.3630000000000004</v>
      </c>
      <c r="C18" s="27" t="s">
        <v>12</v>
      </c>
      <c r="D18" s="27">
        <v>-112.81699999999999</v>
      </c>
      <c r="E18" s="27">
        <v>1.994</v>
      </c>
      <c r="F18" s="27">
        <v>9.1493000000000002</v>
      </c>
      <c r="G18" s="27">
        <v>-442.96</v>
      </c>
      <c r="H18" s="27">
        <v>-972.68</v>
      </c>
      <c r="J18" t="s">
        <v>25</v>
      </c>
      <c r="K18">
        <f>MAX(D116:D121)</f>
        <v>19.47</v>
      </c>
      <c r="L18">
        <f>MIN(D116:D121)</f>
        <v>11.686</v>
      </c>
      <c r="M18">
        <f>MAX(E116:E121)</f>
        <v>0</v>
      </c>
      <c r="N18">
        <f>MIN(E116:E121)</f>
        <v>0</v>
      </c>
      <c r="O18">
        <f>MAX(F116:F121)</f>
        <v>0</v>
      </c>
      <c r="P18">
        <f>MIN(F116:F121)</f>
        <v>0</v>
      </c>
      <c r="Q18" s="3">
        <f>MIN(G116:G121)</f>
        <v>2165.02</v>
      </c>
      <c r="R18" s="3">
        <f>MIN(H116:H121)</f>
        <v>2165.02</v>
      </c>
      <c r="S18" s="3">
        <f t="shared" si="0"/>
        <v>15.034861111111111</v>
      </c>
      <c r="T18" s="3">
        <f t="shared" si="0"/>
        <v>15.034861111111111</v>
      </c>
    </row>
    <row r="19" spans="1:20" x14ac:dyDescent="0.25">
      <c r="A19" s="27" t="s">
        <v>15</v>
      </c>
      <c r="B19" s="27">
        <v>6.3630000000000004</v>
      </c>
      <c r="C19" s="27" t="s">
        <v>12</v>
      </c>
      <c r="D19" s="27">
        <v>-107.075</v>
      </c>
      <c r="E19" s="27">
        <v>14.048</v>
      </c>
      <c r="F19" s="27">
        <v>9.1493000000000002</v>
      </c>
      <c r="G19" s="27">
        <v>-407.13</v>
      </c>
      <c r="H19" s="27">
        <v>-936.86</v>
      </c>
      <c r="J19" t="s">
        <v>26</v>
      </c>
      <c r="K19">
        <f>MAX(D122:D127)</f>
        <v>20.893000000000001</v>
      </c>
      <c r="L19">
        <f>MIN(D122:D127)</f>
        <v>12.898</v>
      </c>
      <c r="M19">
        <f>MAX(E122:E127)</f>
        <v>0</v>
      </c>
      <c r="N19">
        <f>MIN(E122:E127)</f>
        <v>0</v>
      </c>
      <c r="O19">
        <f>MAX(F122:F127)</f>
        <v>0</v>
      </c>
      <c r="P19">
        <f>MIN(F122:F127)</f>
        <v>0</v>
      </c>
      <c r="Q19" s="3">
        <f>MIN(G122:G127)</f>
        <v>2391.1999999999998</v>
      </c>
      <c r="R19" s="3">
        <f>MIN(H122:H127)</f>
        <v>2391.1999999999998</v>
      </c>
      <c r="S19" s="3">
        <f t="shared" si="0"/>
        <v>16.605555555555554</v>
      </c>
      <c r="T19" s="3">
        <f t="shared" si="0"/>
        <v>16.605555555555554</v>
      </c>
    </row>
    <row r="20" spans="1:20" x14ac:dyDescent="0.25">
      <c r="A20" s="27" t="s">
        <v>15</v>
      </c>
      <c r="B20" s="27">
        <v>11.032299999999999</v>
      </c>
      <c r="C20" s="27" t="s">
        <v>12</v>
      </c>
      <c r="D20" s="27">
        <v>-107.038</v>
      </c>
      <c r="E20" s="27">
        <v>14.113</v>
      </c>
      <c r="F20" s="27">
        <v>-33.825000000000003</v>
      </c>
      <c r="G20" s="27">
        <v>699.63</v>
      </c>
      <c r="H20" s="27">
        <v>-2043.17</v>
      </c>
      <c r="J20" t="s">
        <v>27</v>
      </c>
      <c r="K20">
        <f>MAX(D128:D133)</f>
        <v>19.811</v>
      </c>
      <c r="L20">
        <f>MIN(D128:D133)</f>
        <v>12.275</v>
      </c>
      <c r="M20">
        <f>MAX(E128:E133)</f>
        <v>0</v>
      </c>
      <c r="N20">
        <f>MIN(E128:E133)</f>
        <v>0</v>
      </c>
      <c r="O20">
        <f>MAX(F128:F133)</f>
        <v>0</v>
      </c>
      <c r="P20">
        <f>MIN(F128:F133)</f>
        <v>0</v>
      </c>
      <c r="Q20" s="3">
        <f>MIN(G128:G133)</f>
        <v>2272.4</v>
      </c>
      <c r="R20" s="3">
        <f>MIN(H128:H133)</f>
        <v>2272.4</v>
      </c>
      <c r="S20" s="3">
        <f t="shared" si="0"/>
        <v>15.780555555555557</v>
      </c>
      <c r="T20" s="3">
        <f t="shared" si="0"/>
        <v>15.780555555555557</v>
      </c>
    </row>
    <row r="21" spans="1:20" x14ac:dyDescent="0.25">
      <c r="A21" s="27" t="s">
        <v>15</v>
      </c>
      <c r="B21" s="27">
        <v>0</v>
      </c>
      <c r="C21" s="27" t="s">
        <v>13</v>
      </c>
      <c r="D21" s="27">
        <v>-148.79599999999999</v>
      </c>
      <c r="E21" s="27">
        <v>-8.3279999999999994</v>
      </c>
      <c r="F21" s="27">
        <v>-52.543900000000001</v>
      </c>
      <c r="G21" s="27">
        <v>-224.26</v>
      </c>
      <c r="H21" s="27">
        <v>-1192</v>
      </c>
      <c r="J21" t="s">
        <v>28</v>
      </c>
      <c r="K21">
        <f>MAX(D134:D139)</f>
        <v>19.966000000000001</v>
      </c>
      <c r="L21">
        <f>MIN(D134:D139)</f>
        <v>11.922000000000001</v>
      </c>
      <c r="M21">
        <f>MAX(E134:E139)</f>
        <v>0</v>
      </c>
      <c r="N21">
        <f>MIN(E134:E139)</f>
        <v>0</v>
      </c>
      <c r="O21">
        <f>MAX(F134:F139)</f>
        <v>0</v>
      </c>
      <c r="P21">
        <f>MIN(F134:F139)</f>
        <v>0</v>
      </c>
      <c r="Q21" s="3">
        <f>MIN(G134:G139)</f>
        <v>2206.15</v>
      </c>
      <c r="R21" s="3">
        <f>MIN(H134:H139)</f>
        <v>2206.15</v>
      </c>
      <c r="S21" s="3">
        <f t="shared" si="0"/>
        <v>15.320486111111112</v>
      </c>
      <c r="T21" s="3">
        <f t="shared" si="0"/>
        <v>15.320486111111112</v>
      </c>
    </row>
    <row r="22" spans="1:20" x14ac:dyDescent="0.25">
      <c r="A22" s="27" t="s">
        <v>15</v>
      </c>
      <c r="B22" s="27">
        <v>5.5160999999999998</v>
      </c>
      <c r="C22" s="27" t="s">
        <v>13</v>
      </c>
      <c r="D22" s="27">
        <v>-148.75299999999999</v>
      </c>
      <c r="E22" s="27">
        <v>-8.2509999999999994</v>
      </c>
      <c r="F22" s="27">
        <v>-26.1694</v>
      </c>
      <c r="G22" s="27">
        <v>-414.7</v>
      </c>
      <c r="H22" s="27">
        <v>-1001.01</v>
      </c>
      <c r="J22" t="s">
        <v>29</v>
      </c>
      <c r="K22">
        <f>MAX(D140:D145)</f>
        <v>19.876000000000001</v>
      </c>
      <c r="L22">
        <f>MIN(D140:D145)</f>
        <v>11.356</v>
      </c>
      <c r="M22">
        <f>MAX(E140:E145)</f>
        <v>0</v>
      </c>
      <c r="N22">
        <f>MIN(E140:E145)</f>
        <v>0</v>
      </c>
      <c r="O22">
        <f>MAX(F140:F145)</f>
        <v>0</v>
      </c>
      <c r="P22">
        <f>MIN(F140:F145)</f>
        <v>0</v>
      </c>
      <c r="Q22" s="3">
        <f>MIN(G140:G145)</f>
        <v>2099.84</v>
      </c>
      <c r="R22" s="3">
        <f>MIN(H140:H145)</f>
        <v>2099.84</v>
      </c>
      <c r="S22" s="3">
        <f t="shared" si="0"/>
        <v>14.582222222222223</v>
      </c>
      <c r="T22" s="3">
        <f t="shared" si="0"/>
        <v>14.582222222222223</v>
      </c>
    </row>
    <row r="23" spans="1:20" x14ac:dyDescent="0.25">
      <c r="A23" s="27" t="s">
        <v>15</v>
      </c>
      <c r="B23" s="27">
        <v>6.3630000000000004</v>
      </c>
      <c r="C23" s="27" t="s">
        <v>13</v>
      </c>
      <c r="D23" s="27">
        <v>-148.74600000000001</v>
      </c>
      <c r="E23" s="27">
        <v>-8.2390000000000008</v>
      </c>
      <c r="F23" s="27">
        <v>-22.157800000000002</v>
      </c>
      <c r="G23" s="27">
        <v>-442.96</v>
      </c>
      <c r="H23" s="27">
        <v>-972.68</v>
      </c>
      <c r="J23" t="s">
        <v>30</v>
      </c>
      <c r="K23">
        <f>MAX(D146:D151)</f>
        <v>19.780999999999999</v>
      </c>
      <c r="L23">
        <f>MIN(D146:D151)</f>
        <v>11.71</v>
      </c>
      <c r="M23">
        <f>MAX(E146:E151)</f>
        <v>0</v>
      </c>
      <c r="N23">
        <f>MIN(E146:E151)</f>
        <v>0</v>
      </c>
      <c r="O23">
        <f>MAX(F146:F151)</f>
        <v>0</v>
      </c>
      <c r="P23">
        <f>MIN(F146:F151)</f>
        <v>0</v>
      </c>
      <c r="Q23" s="3">
        <f>MIN(G146:G151)</f>
        <v>2167</v>
      </c>
      <c r="R23" s="3">
        <f>MIN(H146:H151)</f>
        <v>2167</v>
      </c>
      <c r="S23" s="3">
        <f t="shared" si="0"/>
        <v>15.048611111111111</v>
      </c>
      <c r="T23" s="3">
        <f t="shared" si="0"/>
        <v>15.048611111111111</v>
      </c>
    </row>
    <row r="24" spans="1:20" x14ac:dyDescent="0.25">
      <c r="A24" s="27" t="s">
        <v>15</v>
      </c>
      <c r="B24" s="27">
        <v>6.3630000000000004</v>
      </c>
      <c r="C24" s="27" t="s">
        <v>13</v>
      </c>
      <c r="D24" s="27">
        <v>-141.81299999999999</v>
      </c>
      <c r="E24" s="27">
        <v>6.14</v>
      </c>
      <c r="F24" s="27">
        <v>-22.157800000000002</v>
      </c>
      <c r="G24" s="27">
        <v>-407.13</v>
      </c>
      <c r="H24" s="27">
        <v>-936.86</v>
      </c>
      <c r="J24" t="s">
        <v>31</v>
      </c>
      <c r="K24">
        <f>MAX(D152:D157)</f>
        <v>20.218</v>
      </c>
      <c r="L24">
        <f>MIN(D152:D157)</f>
        <v>12.278</v>
      </c>
      <c r="M24">
        <f>MAX(E152:E157)</f>
        <v>0</v>
      </c>
      <c r="N24">
        <f>MIN(E152:E157)</f>
        <v>0</v>
      </c>
      <c r="O24">
        <f>MAX(F152:F157)</f>
        <v>0</v>
      </c>
      <c r="P24">
        <f>MIN(F152:F157)</f>
        <v>0</v>
      </c>
      <c r="Q24" s="3">
        <f>MIN(G152:G157)</f>
        <v>2274.14</v>
      </c>
      <c r="R24" s="3">
        <f>MIN(H152:H157)</f>
        <v>2274.14</v>
      </c>
      <c r="S24" s="3">
        <f t="shared" si="0"/>
        <v>15.792638888888888</v>
      </c>
      <c r="T24" s="3">
        <f t="shared" si="0"/>
        <v>15.792638888888888</v>
      </c>
    </row>
    <row r="25" spans="1:20" x14ac:dyDescent="0.25">
      <c r="A25" s="27" t="s">
        <v>15</v>
      </c>
      <c r="B25" s="27">
        <v>11.032299999999999</v>
      </c>
      <c r="C25" s="27" t="s">
        <v>13</v>
      </c>
      <c r="D25" s="27">
        <v>-141.77600000000001</v>
      </c>
      <c r="E25" s="27">
        <v>6.2050000000000001</v>
      </c>
      <c r="F25" s="27">
        <v>-73.798299999999998</v>
      </c>
      <c r="G25" s="27">
        <v>699.63</v>
      </c>
      <c r="H25" s="27">
        <v>-2043.17</v>
      </c>
      <c r="J25" t="s">
        <v>32</v>
      </c>
      <c r="K25">
        <f>MAX(D158:D163)</f>
        <v>20.866</v>
      </c>
      <c r="L25">
        <f>MIN(D158:D163)</f>
        <v>12.474</v>
      </c>
      <c r="M25">
        <f>MAX(E158:E163)</f>
        <v>0</v>
      </c>
      <c r="N25">
        <f>MIN(E158:E163)</f>
        <v>0</v>
      </c>
      <c r="O25">
        <f>MAX(F158:F163)</f>
        <v>0</v>
      </c>
      <c r="P25">
        <f>MIN(F158:F163)</f>
        <v>0</v>
      </c>
      <c r="Q25" s="3">
        <f>MIN(G158:G163)</f>
        <v>2313.79</v>
      </c>
      <c r="R25" s="3">
        <f>MIN(H158:H163)</f>
        <v>2313.79</v>
      </c>
      <c r="S25" s="3">
        <f t="shared" si="0"/>
        <v>16.067986111111111</v>
      </c>
      <c r="T25" s="3">
        <f t="shared" si="0"/>
        <v>16.067986111111111</v>
      </c>
    </row>
    <row r="26" spans="1:20" x14ac:dyDescent="0.25">
      <c r="A26" s="27" t="s">
        <v>16</v>
      </c>
      <c r="B26" s="27">
        <v>0</v>
      </c>
      <c r="C26" s="27" t="s">
        <v>12</v>
      </c>
      <c r="D26" s="27">
        <v>-107.024</v>
      </c>
      <c r="E26" s="27">
        <v>-8.2140000000000004</v>
      </c>
      <c r="F26" s="27">
        <v>-33.825000000000003</v>
      </c>
      <c r="G26" s="27">
        <v>699.48</v>
      </c>
      <c r="H26" s="27">
        <v>-2043.32</v>
      </c>
      <c r="J26" t="s">
        <v>33</v>
      </c>
      <c r="K26">
        <f>MAX(D164:D169)</f>
        <v>21.135999999999999</v>
      </c>
      <c r="L26">
        <f>MIN(D164:D169)</f>
        <v>13.589</v>
      </c>
      <c r="M26">
        <f>MAX(E164:E169)</f>
        <v>0</v>
      </c>
      <c r="N26">
        <f>MIN(E164:E169)</f>
        <v>0</v>
      </c>
      <c r="O26">
        <f>MAX(F164:F169)</f>
        <v>0</v>
      </c>
      <c r="P26">
        <f>MIN(F164:F169)</f>
        <v>0</v>
      </c>
      <c r="Q26" s="3">
        <f>MIN(G164:G169)</f>
        <v>2527.88</v>
      </c>
      <c r="R26" s="3">
        <f>MIN(H164:H169)</f>
        <v>2527.88</v>
      </c>
      <c r="S26" s="3">
        <f t="shared" si="0"/>
        <v>17.554722222222225</v>
      </c>
      <c r="T26" s="3">
        <f t="shared" si="0"/>
        <v>17.554722222222225</v>
      </c>
    </row>
    <row r="27" spans="1:20" x14ac:dyDescent="0.25">
      <c r="A27" s="27" t="s">
        <v>16</v>
      </c>
      <c r="B27" s="27">
        <v>6.3159999999999998</v>
      </c>
      <c r="C27" s="27" t="s">
        <v>12</v>
      </c>
      <c r="D27" s="27">
        <v>-106.989</v>
      </c>
      <c r="E27" s="27">
        <v>-8.1189999999999998</v>
      </c>
      <c r="F27" s="27">
        <v>50.290199999999999</v>
      </c>
      <c r="G27" s="27">
        <v>-598.03</v>
      </c>
      <c r="H27" s="27">
        <v>-745.38</v>
      </c>
      <c r="J27" t="s">
        <v>34</v>
      </c>
      <c r="K27">
        <f>MAX(D170:D175)</f>
        <v>18.594999999999999</v>
      </c>
      <c r="L27">
        <f>MIN(D170:D175)</f>
        <v>11.537000000000001</v>
      </c>
      <c r="M27">
        <f>MAX(E170:E175)</f>
        <v>0</v>
      </c>
      <c r="N27">
        <f>MIN(E170:E175)</f>
        <v>0</v>
      </c>
      <c r="O27">
        <f>MAX(F170:F175)</f>
        <v>0</v>
      </c>
      <c r="P27">
        <f>MIN(F170:F175)</f>
        <v>0</v>
      </c>
      <c r="Q27" s="3">
        <f>MIN(G170:G175)</f>
        <v>2137.9699999999998</v>
      </c>
      <c r="R27" s="3">
        <f>MIN(H170:H175)</f>
        <v>2137.9699999999998</v>
      </c>
      <c r="S27" s="3">
        <f t="shared" si="0"/>
        <v>14.847013888888888</v>
      </c>
      <c r="T27" s="3">
        <f t="shared" si="0"/>
        <v>14.847013888888888</v>
      </c>
    </row>
    <row r="28" spans="1:20" x14ac:dyDescent="0.25">
      <c r="A28" s="27" t="s">
        <v>16</v>
      </c>
      <c r="B28" s="27">
        <v>6.3159999999999998</v>
      </c>
      <c r="C28" s="27" t="s">
        <v>12</v>
      </c>
      <c r="D28" s="27">
        <v>-102.568</v>
      </c>
      <c r="E28" s="27">
        <v>5.891</v>
      </c>
      <c r="F28" s="27">
        <v>50.290199999999999</v>
      </c>
      <c r="G28" s="27">
        <v>-570.42999999999995</v>
      </c>
      <c r="H28" s="27">
        <v>-717.78</v>
      </c>
      <c r="J28" t="s">
        <v>35</v>
      </c>
      <c r="K28">
        <f>MAX(D176:D181)</f>
        <v>28.02</v>
      </c>
      <c r="L28">
        <f>MIN(D176:D181)</f>
        <v>-9.3819999999999997</v>
      </c>
      <c r="M28" s="24">
        <f>MAX(E176:E181)</f>
        <v>-3.4590000000000001</v>
      </c>
      <c r="N28" s="24">
        <f>MIN(E76:E181)</f>
        <v>-20.489000000000001</v>
      </c>
      <c r="O28" s="24">
        <f>MAX(F176:F181)</f>
        <v>115.0598</v>
      </c>
      <c r="P28" s="24">
        <f>MIN(F176:F181)</f>
        <v>1.066E-14</v>
      </c>
      <c r="Q28" s="24">
        <f>MAX(G176:G181)</f>
        <v>2538.5100000000002</v>
      </c>
      <c r="R28" s="24">
        <f>MIN(H176:H181)</f>
        <v>-2439.12</v>
      </c>
      <c r="S28" s="3">
        <f t="shared" si="0"/>
        <v>17.628541666666667</v>
      </c>
      <c r="T28" s="3">
        <f t="shared" si="0"/>
        <v>-16.938333333333333</v>
      </c>
    </row>
    <row r="29" spans="1:20" x14ac:dyDescent="0.25">
      <c r="A29" s="27" t="s">
        <v>16</v>
      </c>
      <c r="B29" s="27">
        <v>7.2923</v>
      </c>
      <c r="C29" s="27" t="s">
        <v>12</v>
      </c>
      <c r="D29" s="27">
        <v>-102.563</v>
      </c>
      <c r="E29" s="27">
        <v>5.9059999999999997</v>
      </c>
      <c r="F29" s="27">
        <v>46.234499999999997</v>
      </c>
      <c r="G29" s="27">
        <v>-626.39</v>
      </c>
      <c r="H29" s="27">
        <v>-661.75</v>
      </c>
      <c r="J29" t="s">
        <v>36</v>
      </c>
      <c r="K29">
        <f>MAX(D182:D187)</f>
        <v>27.614000000000001</v>
      </c>
      <c r="L29">
        <f>MIN(D182:D187)</f>
        <v>-9.7880000000000003</v>
      </c>
      <c r="M29" s="24">
        <f>MAX(E182:E187)</f>
        <v>9.1189999999999998</v>
      </c>
      <c r="N29" s="24">
        <f>MIN(E182:E187)</f>
        <v>-5.2119999999999997</v>
      </c>
      <c r="O29" s="24">
        <f>MAX(F182:F187)</f>
        <v>125.4024</v>
      </c>
      <c r="P29" s="24">
        <f>MIN(F182:F187)</f>
        <v>69.204700000000003</v>
      </c>
      <c r="Q29" s="24">
        <f>MAX(G182:G187)</f>
        <v>2693.37</v>
      </c>
      <c r="R29" s="24">
        <f>MIN(H182:H187)</f>
        <v>-2596.94</v>
      </c>
      <c r="S29" s="3">
        <f t="shared" si="0"/>
        <v>18.703958333333333</v>
      </c>
      <c r="T29" s="3">
        <f t="shared" si="0"/>
        <v>-18.034305555555555</v>
      </c>
    </row>
    <row r="30" spans="1:20" x14ac:dyDescent="0.25">
      <c r="A30" s="27" t="s">
        <v>16</v>
      </c>
      <c r="B30" s="27">
        <v>14.5847</v>
      </c>
      <c r="C30" s="27" t="s">
        <v>12</v>
      </c>
      <c r="D30" s="27">
        <v>-102.52200000000001</v>
      </c>
      <c r="E30" s="27">
        <v>6.016</v>
      </c>
      <c r="F30" s="27">
        <v>15.486700000000001</v>
      </c>
      <c r="G30" s="27">
        <v>68.08</v>
      </c>
      <c r="H30" s="27">
        <v>-1355.73</v>
      </c>
      <c r="J30" t="s">
        <v>37</v>
      </c>
      <c r="K30">
        <f>MAX(D188:D193)</f>
        <v>27.207999999999998</v>
      </c>
      <c r="L30">
        <f>MIN(D188:D193)</f>
        <v>-10.194000000000001</v>
      </c>
      <c r="M30" s="24">
        <f>MAX(E188:E193)</f>
        <v>21.696000000000002</v>
      </c>
      <c r="N30" s="24">
        <f>MIN(E88:E193)</f>
        <v>-20.489000000000001</v>
      </c>
      <c r="O30" s="24">
        <f>MAX(F188:F193)</f>
        <v>104.2869</v>
      </c>
      <c r="P30" s="24">
        <f>MIN(F188:F193)</f>
        <v>-84.941900000000004</v>
      </c>
      <c r="Q30" s="24">
        <f>MAX(G188:G193)</f>
        <v>2122.87</v>
      </c>
      <c r="R30" s="24">
        <f>MIN(H188:H193)</f>
        <v>-2029.4</v>
      </c>
      <c r="S30" s="3">
        <f t="shared" si="0"/>
        <v>14.742152777777777</v>
      </c>
      <c r="T30" s="3">
        <f t="shared" si="0"/>
        <v>-14.093055555555557</v>
      </c>
    </row>
    <row r="31" spans="1:20" x14ac:dyDescent="0.25">
      <c r="A31" s="27" t="s">
        <v>16</v>
      </c>
      <c r="B31" s="27">
        <v>0</v>
      </c>
      <c r="C31" s="27" t="s">
        <v>13</v>
      </c>
      <c r="D31" s="27">
        <v>-142.06800000000001</v>
      </c>
      <c r="E31" s="27">
        <v>-14.522</v>
      </c>
      <c r="F31" s="27">
        <v>-73.798299999999998</v>
      </c>
      <c r="G31" s="27">
        <v>699.48</v>
      </c>
      <c r="H31" s="27">
        <v>-2043.32</v>
      </c>
      <c r="J31" t="s">
        <v>38</v>
      </c>
      <c r="K31">
        <f>MAX(D194:D199)</f>
        <v>26.800999999999998</v>
      </c>
      <c r="L31">
        <f>MIN(D194:D199)</f>
        <v>-10.375999999999999</v>
      </c>
      <c r="M31" s="24">
        <f>MAX(E194:E199)</f>
        <v>27.306000000000001</v>
      </c>
      <c r="N31" s="24">
        <f>MIN(E194:E199)</f>
        <v>19.943000000000001</v>
      </c>
      <c r="O31" s="24">
        <f>MAX(F194:F199)</f>
        <v>-32.3187</v>
      </c>
      <c r="P31" s="24">
        <f>MIN(F194:F199)</f>
        <v>-194.27090000000001</v>
      </c>
      <c r="Q31" s="24">
        <f>MAX(G194:G199)</f>
        <v>3694.31</v>
      </c>
      <c r="R31" s="24">
        <f>MIN(H194:H199)</f>
        <v>-3609.4</v>
      </c>
      <c r="S31" s="3">
        <f t="shared" si="0"/>
        <v>25.654930555555556</v>
      </c>
      <c r="T31" s="3">
        <f>R31/144</f>
        <v>-25.06527777777778</v>
      </c>
    </row>
    <row r="32" spans="1:20" x14ac:dyDescent="0.25">
      <c r="A32" s="27" t="s">
        <v>16</v>
      </c>
      <c r="B32" s="27">
        <v>6.3159999999999998</v>
      </c>
      <c r="C32" s="27" t="s">
        <v>13</v>
      </c>
      <c r="D32" s="27">
        <v>-142.03299999999999</v>
      </c>
      <c r="E32" s="27">
        <v>-14.427</v>
      </c>
      <c r="F32" s="27">
        <v>-14.3476</v>
      </c>
      <c r="G32" s="27">
        <v>-598.03</v>
      </c>
      <c r="H32" s="27">
        <v>-745.38</v>
      </c>
      <c r="J32" t="s">
        <v>39</v>
      </c>
      <c r="K32">
        <f>MAX(D200:D293)</f>
        <v>8.48</v>
      </c>
      <c r="L32">
        <f>MIN(D200:D292)</f>
        <v>-4.8959999999999999</v>
      </c>
      <c r="M32" s="24">
        <f>MAX(E200:E293)</f>
        <v>21.294</v>
      </c>
      <c r="N32" s="24">
        <f>MIN(E200:E292)</f>
        <v>-23.58</v>
      </c>
      <c r="O32" s="24">
        <f>MAX(F200:F293)</f>
        <v>94.502399999999994</v>
      </c>
      <c r="P32" s="24">
        <f>MIN(F200:F292)</f>
        <v>-80.915199999999999</v>
      </c>
      <c r="Q32" s="24">
        <f>MAX(G200:G293)</f>
        <v>987.83</v>
      </c>
      <c r="R32" s="24">
        <f>MIN(H200:H292)</f>
        <v>-979.48</v>
      </c>
      <c r="S32" s="3">
        <f t="shared" si="0"/>
        <v>6.8599305555555556</v>
      </c>
      <c r="T32" s="3">
        <f t="shared" si="0"/>
        <v>-6.8019444444444446</v>
      </c>
    </row>
    <row r="33" spans="1:20" x14ac:dyDescent="0.25">
      <c r="A33" s="27" t="s">
        <v>16</v>
      </c>
      <c r="B33" s="27">
        <v>6.3159999999999998</v>
      </c>
      <c r="C33" s="27" t="s">
        <v>13</v>
      </c>
      <c r="D33" s="27">
        <v>-136.75700000000001</v>
      </c>
      <c r="E33" s="27">
        <v>1.2410000000000001</v>
      </c>
      <c r="F33" s="27">
        <v>-14.3476</v>
      </c>
      <c r="G33" s="27">
        <v>-570.42999999999995</v>
      </c>
      <c r="H33" s="27">
        <v>-717.78</v>
      </c>
      <c r="J33" t="s">
        <v>40</v>
      </c>
      <c r="K33">
        <f>MAX(D294:D315)</f>
        <v>10.087</v>
      </c>
      <c r="L33">
        <f>MIN(D294:D315)</f>
        <v>-28.108000000000001</v>
      </c>
      <c r="M33" s="24">
        <f>MAX(E294:E315)</f>
        <v>10.17</v>
      </c>
      <c r="N33" s="24">
        <f>MIN(E294:E315)</f>
        <v>-41.645000000000003</v>
      </c>
      <c r="O33" s="24">
        <f>MAX(F294:F315)</f>
        <v>164.7602</v>
      </c>
      <c r="P33" s="24">
        <f>MIN(F294:F315)</f>
        <v>-173.47229999999999</v>
      </c>
      <c r="Q33" s="24">
        <f>MAX(G294:G315)</f>
        <v>2236.0700000000002</v>
      </c>
      <c r="R33" s="24">
        <f>MIN(H294:H315)</f>
        <v>-2377.39</v>
      </c>
      <c r="S33" s="3">
        <f t="shared" si="0"/>
        <v>15.52826388888889</v>
      </c>
      <c r="T33" s="3">
        <f t="shared" si="0"/>
        <v>-16.509652777777777</v>
      </c>
    </row>
    <row r="34" spans="1:20" x14ac:dyDescent="0.25">
      <c r="A34" s="27" t="s">
        <v>16</v>
      </c>
      <c r="B34" s="27">
        <v>7.2923</v>
      </c>
      <c r="C34" s="27" t="s">
        <v>13</v>
      </c>
      <c r="D34" s="27">
        <v>-136.75200000000001</v>
      </c>
      <c r="E34" s="27">
        <v>1.2549999999999999</v>
      </c>
      <c r="F34" s="27">
        <v>-20.037700000000001</v>
      </c>
      <c r="G34" s="27">
        <v>-626.39</v>
      </c>
      <c r="H34" s="27">
        <v>-661.75</v>
      </c>
      <c r="J34" t="s">
        <v>41</v>
      </c>
      <c r="K34">
        <f>MAX(D316:D331)</f>
        <v>8.8140000000000001</v>
      </c>
      <c r="L34">
        <f>MIN(D316:D331)</f>
        <v>-28.513999999999999</v>
      </c>
      <c r="M34" s="24">
        <f>MAX(E316:E331)</f>
        <v>32.866</v>
      </c>
      <c r="N34" s="24">
        <f>MIN(E316:E331)</f>
        <v>-8.0220000000000002</v>
      </c>
      <c r="O34" s="24">
        <f>MAX(F316:F331)</f>
        <v>164.74</v>
      </c>
      <c r="P34" s="24">
        <f>MIN(F316:F331)</f>
        <v>-1.245E-14</v>
      </c>
      <c r="Q34" s="24">
        <f>MAX(G316:G331)</f>
        <v>1546.48</v>
      </c>
      <c r="R34" s="24">
        <f>MIN(H316:H331)</f>
        <v>-1697.89</v>
      </c>
      <c r="S34" s="3">
        <f t="shared" si="0"/>
        <v>10.739444444444445</v>
      </c>
      <c r="T34" s="3">
        <f t="shared" si="0"/>
        <v>-11.790902777777779</v>
      </c>
    </row>
    <row r="35" spans="1:20" x14ac:dyDescent="0.25">
      <c r="A35" s="27" t="s">
        <v>16</v>
      </c>
      <c r="B35" s="27">
        <v>14.5847</v>
      </c>
      <c r="C35" s="27" t="s">
        <v>13</v>
      </c>
      <c r="D35" s="27">
        <v>-136.71199999999999</v>
      </c>
      <c r="E35" s="27">
        <v>1.365</v>
      </c>
      <c r="F35" s="27">
        <v>-62.9925</v>
      </c>
      <c r="G35" s="27">
        <v>68.08</v>
      </c>
      <c r="H35" s="27">
        <v>-1355.73</v>
      </c>
    </row>
    <row r="36" spans="1:20" x14ac:dyDescent="0.25">
      <c r="A36" s="27" t="s">
        <v>17</v>
      </c>
      <c r="B36" s="27">
        <v>0</v>
      </c>
      <c r="C36" s="27" t="s">
        <v>12</v>
      </c>
      <c r="D36" s="27">
        <v>-101.71599999999999</v>
      </c>
      <c r="E36" s="27">
        <v>-12.683999999999999</v>
      </c>
      <c r="F36" s="27">
        <v>15.486700000000001</v>
      </c>
      <c r="G36" s="27">
        <v>72.98</v>
      </c>
      <c r="H36" s="27">
        <v>-1350.83</v>
      </c>
    </row>
    <row r="37" spans="1:20" x14ac:dyDescent="0.25">
      <c r="A37" s="27" t="s">
        <v>17</v>
      </c>
      <c r="B37" s="27">
        <v>2.2715000000000001</v>
      </c>
      <c r="C37" s="27" t="s">
        <v>12</v>
      </c>
      <c r="D37" s="27">
        <v>-101.71</v>
      </c>
      <c r="E37" s="27">
        <v>-12.648</v>
      </c>
      <c r="F37" s="27">
        <v>55.127699999999997</v>
      </c>
      <c r="G37" s="27">
        <v>-556.91999999999996</v>
      </c>
      <c r="H37" s="27">
        <v>-720.84</v>
      </c>
    </row>
    <row r="38" spans="1:20" x14ac:dyDescent="0.25">
      <c r="A38" s="27" t="s">
        <v>17</v>
      </c>
      <c r="B38" s="27">
        <v>2.2715000000000001</v>
      </c>
      <c r="C38" s="27" t="s">
        <v>12</v>
      </c>
      <c r="D38" s="27">
        <v>-99.438000000000002</v>
      </c>
      <c r="E38" s="27">
        <v>2.016</v>
      </c>
      <c r="F38" s="27">
        <v>55.127699999999997</v>
      </c>
      <c r="G38" s="27">
        <v>-542.76</v>
      </c>
      <c r="H38" s="27">
        <v>-706.68</v>
      </c>
    </row>
    <row r="39" spans="1:20" x14ac:dyDescent="0.25">
      <c r="A39" s="27" t="s">
        <v>17</v>
      </c>
      <c r="B39" s="27">
        <v>7.2923</v>
      </c>
      <c r="C39" s="27" t="s">
        <v>12</v>
      </c>
      <c r="D39" s="27">
        <v>-99.423000000000002</v>
      </c>
      <c r="E39" s="27">
        <v>2.0950000000000002</v>
      </c>
      <c r="F39" s="27">
        <v>58.361800000000002</v>
      </c>
      <c r="G39" s="27">
        <v>-397.15</v>
      </c>
      <c r="H39" s="27">
        <v>-852.11</v>
      </c>
    </row>
    <row r="40" spans="1:20" x14ac:dyDescent="0.25">
      <c r="A40" s="27" t="s">
        <v>17</v>
      </c>
      <c r="B40" s="27">
        <v>12.4473</v>
      </c>
      <c r="C40" s="27" t="s">
        <v>12</v>
      </c>
      <c r="D40" s="27">
        <v>-99.406999999999996</v>
      </c>
      <c r="E40" s="27">
        <v>2.1760000000000002</v>
      </c>
      <c r="F40" s="27">
        <v>61.2684</v>
      </c>
      <c r="G40" s="27">
        <v>-258.49</v>
      </c>
      <c r="H40" s="27">
        <v>-990.58</v>
      </c>
    </row>
    <row r="41" spans="1:20" x14ac:dyDescent="0.25">
      <c r="A41" s="27" t="s">
        <v>17</v>
      </c>
      <c r="B41" s="27">
        <v>12.4473</v>
      </c>
      <c r="C41" s="27" t="s">
        <v>12</v>
      </c>
      <c r="D41" s="27">
        <v>-97.200999999999993</v>
      </c>
      <c r="E41" s="27">
        <v>17.056000000000001</v>
      </c>
      <c r="F41" s="27">
        <v>61.2684</v>
      </c>
      <c r="G41" s="27">
        <v>-244.75</v>
      </c>
      <c r="H41" s="27">
        <v>-976.83</v>
      </c>
    </row>
    <row r="42" spans="1:20" x14ac:dyDescent="0.25">
      <c r="A42" s="27" t="s">
        <v>17</v>
      </c>
      <c r="B42" s="27">
        <v>14.5847</v>
      </c>
      <c r="C42" s="27" t="s">
        <v>12</v>
      </c>
      <c r="D42" s="27">
        <v>-97.194999999999993</v>
      </c>
      <c r="E42" s="27">
        <v>17.09</v>
      </c>
      <c r="F42" s="27">
        <v>26.395600000000002</v>
      </c>
      <c r="G42" s="27">
        <v>-368.9</v>
      </c>
      <c r="H42" s="27">
        <v>-852.6</v>
      </c>
    </row>
    <row r="43" spans="1:20" x14ac:dyDescent="0.25">
      <c r="A43" s="27" t="s">
        <v>17</v>
      </c>
      <c r="B43" s="27">
        <v>0</v>
      </c>
      <c r="C43" s="27" t="s">
        <v>13</v>
      </c>
      <c r="D43" s="27">
        <v>-135.66800000000001</v>
      </c>
      <c r="E43" s="27">
        <v>-20.131</v>
      </c>
      <c r="F43" s="27">
        <v>-62.9925</v>
      </c>
      <c r="G43" s="27">
        <v>72.98</v>
      </c>
      <c r="H43" s="27">
        <v>-1350.83</v>
      </c>
    </row>
    <row r="44" spans="1:20" x14ac:dyDescent="0.25">
      <c r="A44" s="27" t="s">
        <v>17</v>
      </c>
      <c r="B44" s="27">
        <v>2.2715000000000001</v>
      </c>
      <c r="C44" s="27" t="s">
        <v>13</v>
      </c>
      <c r="D44" s="27">
        <v>-135.661</v>
      </c>
      <c r="E44" s="27">
        <v>-20.094999999999999</v>
      </c>
      <c r="F44" s="27">
        <v>-27.4345</v>
      </c>
      <c r="G44" s="27">
        <v>-556.91999999999996</v>
      </c>
      <c r="H44" s="27">
        <v>-720.84</v>
      </c>
    </row>
    <row r="45" spans="1:20" x14ac:dyDescent="0.25">
      <c r="A45" s="27" t="s">
        <v>17</v>
      </c>
      <c r="B45" s="27">
        <v>2.2715000000000001</v>
      </c>
      <c r="C45" s="27" t="s">
        <v>13</v>
      </c>
      <c r="D45" s="27">
        <v>-133.03700000000001</v>
      </c>
      <c r="E45" s="27">
        <v>-4.4560000000000004</v>
      </c>
      <c r="F45" s="27">
        <v>-27.4345</v>
      </c>
      <c r="G45" s="27">
        <v>-542.76</v>
      </c>
      <c r="H45" s="27">
        <v>-706.68</v>
      </c>
    </row>
    <row r="46" spans="1:20" x14ac:dyDescent="0.25">
      <c r="A46" s="27" t="s">
        <v>17</v>
      </c>
      <c r="B46" s="27">
        <v>7.2923</v>
      </c>
      <c r="C46" s="27" t="s">
        <v>13</v>
      </c>
      <c r="D46" s="27">
        <v>-133.02199999999999</v>
      </c>
      <c r="E46" s="27">
        <v>-4.3769999999999998</v>
      </c>
      <c r="F46" s="27">
        <v>-20.934200000000001</v>
      </c>
      <c r="G46" s="27">
        <v>-397.15</v>
      </c>
      <c r="H46" s="27">
        <v>-852.11</v>
      </c>
    </row>
    <row r="47" spans="1:20" x14ac:dyDescent="0.25">
      <c r="A47" s="27" t="s">
        <v>17</v>
      </c>
      <c r="B47" s="27">
        <v>12.4473</v>
      </c>
      <c r="C47" s="27" t="s">
        <v>13</v>
      </c>
      <c r="D47" s="27">
        <v>-133.00700000000001</v>
      </c>
      <c r="E47" s="27">
        <v>-4.2949999999999999</v>
      </c>
      <c r="F47" s="27">
        <v>-14.6744</v>
      </c>
      <c r="G47" s="27">
        <v>-258.49</v>
      </c>
      <c r="H47" s="27">
        <v>-990.58</v>
      </c>
    </row>
    <row r="48" spans="1:20" x14ac:dyDescent="0.25">
      <c r="A48" s="27" t="s">
        <v>17</v>
      </c>
      <c r="B48" s="27">
        <v>12.4473</v>
      </c>
      <c r="C48" s="27" t="s">
        <v>13</v>
      </c>
      <c r="D48" s="27">
        <v>-130.20699999999999</v>
      </c>
      <c r="E48" s="27">
        <v>10.682</v>
      </c>
      <c r="F48" s="27">
        <v>-14.6744</v>
      </c>
      <c r="G48" s="27">
        <v>-244.75</v>
      </c>
      <c r="H48" s="27">
        <v>-976.83</v>
      </c>
    </row>
    <row r="49" spans="1:8" x14ac:dyDescent="0.25">
      <c r="A49" s="27" t="s">
        <v>17</v>
      </c>
      <c r="B49" s="27">
        <v>14.5847</v>
      </c>
      <c r="C49" s="27" t="s">
        <v>13</v>
      </c>
      <c r="D49" s="27">
        <v>-130.19999999999999</v>
      </c>
      <c r="E49" s="27">
        <v>10.715</v>
      </c>
      <c r="F49" s="27">
        <v>-40.820599999999999</v>
      </c>
      <c r="G49" s="27">
        <v>-368.9</v>
      </c>
      <c r="H49" s="27">
        <v>-852.6</v>
      </c>
    </row>
    <row r="50" spans="1:8" x14ac:dyDescent="0.25">
      <c r="A50" s="27" t="s">
        <v>18</v>
      </c>
      <c r="B50" s="27">
        <v>0</v>
      </c>
      <c r="C50" s="27" t="s">
        <v>12</v>
      </c>
      <c r="D50" s="27">
        <v>-97.641000000000005</v>
      </c>
      <c r="E50" s="27">
        <v>-2.7469999999999999</v>
      </c>
      <c r="F50" s="27">
        <v>26.395600000000002</v>
      </c>
      <c r="G50" s="27">
        <v>-371.67</v>
      </c>
      <c r="H50" s="27">
        <v>-855.37</v>
      </c>
    </row>
    <row r="51" spans="1:8" x14ac:dyDescent="0.25">
      <c r="A51" s="27" t="s">
        <v>18</v>
      </c>
      <c r="B51" s="27">
        <v>7.2923999999999998</v>
      </c>
      <c r="C51" s="27" t="s">
        <v>12</v>
      </c>
      <c r="D51" s="27">
        <v>-97.638999999999996</v>
      </c>
      <c r="E51" s="27">
        <v>-2.63</v>
      </c>
      <c r="F51" s="27">
        <v>74.689599999999999</v>
      </c>
      <c r="G51" s="27">
        <v>165.38</v>
      </c>
      <c r="H51" s="27">
        <v>-1392.39</v>
      </c>
    </row>
    <row r="52" spans="1:8" x14ac:dyDescent="0.25">
      <c r="A52" s="27" t="s">
        <v>18</v>
      </c>
      <c r="B52" s="27">
        <v>7.9015000000000004</v>
      </c>
      <c r="C52" s="27" t="s">
        <v>12</v>
      </c>
      <c r="D52" s="27">
        <v>-97.638999999999996</v>
      </c>
      <c r="E52" s="27">
        <v>-2.62</v>
      </c>
      <c r="F52" s="27">
        <v>78.684799999999996</v>
      </c>
      <c r="G52" s="27">
        <v>249.62</v>
      </c>
      <c r="H52" s="27">
        <v>-1476.63</v>
      </c>
    </row>
    <row r="53" spans="1:8" x14ac:dyDescent="0.25">
      <c r="A53" s="27" t="s">
        <v>18</v>
      </c>
      <c r="B53" s="27">
        <v>7.9015000000000004</v>
      </c>
      <c r="C53" s="27" t="s">
        <v>12</v>
      </c>
      <c r="D53" s="27">
        <v>-97.385000000000005</v>
      </c>
      <c r="E53" s="27">
        <v>11.388</v>
      </c>
      <c r="F53" s="27">
        <v>78.684799999999996</v>
      </c>
      <c r="G53" s="27">
        <v>251.2</v>
      </c>
      <c r="H53" s="27">
        <v>-1475.05</v>
      </c>
    </row>
    <row r="54" spans="1:8" x14ac:dyDescent="0.25">
      <c r="A54" s="27" t="s">
        <v>18</v>
      </c>
      <c r="B54" s="27">
        <v>14.5847</v>
      </c>
      <c r="C54" s="27" t="s">
        <v>12</v>
      </c>
      <c r="D54" s="27">
        <v>-97.382999999999996</v>
      </c>
      <c r="E54" s="27">
        <v>11.494999999999999</v>
      </c>
      <c r="F54" s="27">
        <v>15.9817</v>
      </c>
      <c r="G54" s="27">
        <v>-384.52</v>
      </c>
      <c r="H54" s="27">
        <v>-839.29</v>
      </c>
    </row>
    <row r="55" spans="1:8" x14ac:dyDescent="0.25">
      <c r="A55" s="27" t="s">
        <v>18</v>
      </c>
      <c r="B55" s="27">
        <v>0</v>
      </c>
      <c r="C55" s="27" t="s">
        <v>13</v>
      </c>
      <c r="D55" s="27">
        <v>-130.35599999999999</v>
      </c>
      <c r="E55" s="27">
        <v>-10.099</v>
      </c>
      <c r="F55" s="27">
        <v>-40.820599999999999</v>
      </c>
      <c r="G55" s="27">
        <v>-371.67</v>
      </c>
      <c r="H55" s="27">
        <v>-855.37</v>
      </c>
    </row>
    <row r="56" spans="1:8" x14ac:dyDescent="0.25">
      <c r="A56" s="27" t="s">
        <v>18</v>
      </c>
      <c r="B56" s="27">
        <v>7.2923999999999998</v>
      </c>
      <c r="C56" s="27" t="s">
        <v>13</v>
      </c>
      <c r="D56" s="27">
        <v>-130.35400000000001</v>
      </c>
      <c r="E56" s="27">
        <v>-9.9819999999999993</v>
      </c>
      <c r="F56" s="27">
        <v>13.052199999999999</v>
      </c>
      <c r="G56" s="27">
        <v>165.38</v>
      </c>
      <c r="H56" s="27">
        <v>-1392.39</v>
      </c>
    </row>
    <row r="57" spans="1:8" x14ac:dyDescent="0.25">
      <c r="A57" s="27" t="s">
        <v>18</v>
      </c>
      <c r="B57" s="27">
        <v>7.9015000000000004</v>
      </c>
      <c r="C57" s="27" t="s">
        <v>13</v>
      </c>
      <c r="D57" s="27">
        <v>-130.35400000000001</v>
      </c>
      <c r="E57" s="27">
        <v>-9.9719999999999995</v>
      </c>
      <c r="F57" s="27">
        <v>17.513300000000001</v>
      </c>
      <c r="G57" s="27">
        <v>249.62</v>
      </c>
      <c r="H57" s="27">
        <v>-1476.63</v>
      </c>
    </row>
    <row r="58" spans="1:8" x14ac:dyDescent="0.25">
      <c r="A58" s="27" t="s">
        <v>18</v>
      </c>
      <c r="B58" s="27">
        <v>7.9015000000000004</v>
      </c>
      <c r="C58" s="27" t="s">
        <v>13</v>
      </c>
      <c r="D58" s="27">
        <v>-129.97900000000001</v>
      </c>
      <c r="E58" s="27">
        <v>4.1070000000000002</v>
      </c>
      <c r="F58" s="27">
        <v>17.513300000000001</v>
      </c>
      <c r="G58" s="27">
        <v>251.2</v>
      </c>
      <c r="H58" s="27">
        <v>-1475.05</v>
      </c>
    </row>
    <row r="59" spans="1:8" x14ac:dyDescent="0.25">
      <c r="A59" s="27" t="s">
        <v>18</v>
      </c>
      <c r="B59" s="27">
        <v>14.5847</v>
      </c>
      <c r="C59" s="27" t="s">
        <v>13</v>
      </c>
      <c r="D59" s="27">
        <v>-129.976</v>
      </c>
      <c r="E59" s="27">
        <v>4.2149999999999999</v>
      </c>
      <c r="F59" s="27">
        <v>-28.0139</v>
      </c>
      <c r="G59" s="27">
        <v>-384.52</v>
      </c>
      <c r="H59" s="27">
        <v>-839.29</v>
      </c>
    </row>
    <row r="60" spans="1:8" x14ac:dyDescent="0.25">
      <c r="A60" s="27" t="s">
        <v>19</v>
      </c>
      <c r="B60" s="27">
        <v>0</v>
      </c>
      <c r="C60" s="27" t="s">
        <v>12</v>
      </c>
      <c r="D60" s="27">
        <v>-97.108000000000004</v>
      </c>
      <c r="E60" s="27">
        <v>-9.1859999999999999</v>
      </c>
      <c r="F60" s="27">
        <v>15.9817</v>
      </c>
      <c r="G60" s="27">
        <v>-382.66</v>
      </c>
      <c r="H60" s="27">
        <v>-837.43</v>
      </c>
    </row>
    <row r="61" spans="1:8" x14ac:dyDescent="0.25">
      <c r="A61" s="27" t="s">
        <v>19</v>
      </c>
      <c r="B61" s="27">
        <v>3.3519000000000001</v>
      </c>
      <c r="C61" s="27" t="s">
        <v>12</v>
      </c>
      <c r="D61" s="27">
        <v>-97.116</v>
      </c>
      <c r="E61" s="27">
        <v>-9.1329999999999991</v>
      </c>
      <c r="F61" s="27">
        <v>66.645399999999995</v>
      </c>
      <c r="G61" s="27">
        <v>34.880000000000003</v>
      </c>
      <c r="H61" s="27">
        <v>-1255.06</v>
      </c>
    </row>
    <row r="62" spans="1:8" x14ac:dyDescent="0.25">
      <c r="A62" s="27" t="s">
        <v>19</v>
      </c>
      <c r="B62" s="27">
        <v>3.3519000000000001</v>
      </c>
      <c r="C62" s="27" t="s">
        <v>12</v>
      </c>
      <c r="D62" s="27">
        <v>-98.766999999999996</v>
      </c>
      <c r="E62" s="27">
        <v>5.6280000000000001</v>
      </c>
      <c r="F62" s="27">
        <v>66.645399999999995</v>
      </c>
      <c r="G62" s="27">
        <v>24.59</v>
      </c>
      <c r="H62" s="27">
        <v>-1265.3499999999999</v>
      </c>
    </row>
    <row r="63" spans="1:8" x14ac:dyDescent="0.25">
      <c r="A63" s="27" t="s">
        <v>19</v>
      </c>
      <c r="B63" s="27">
        <v>7.2923999999999998</v>
      </c>
      <c r="C63" s="27" t="s">
        <v>12</v>
      </c>
      <c r="D63" s="27">
        <v>-98.775999999999996</v>
      </c>
      <c r="E63" s="27">
        <v>5.69</v>
      </c>
      <c r="F63" s="27">
        <v>60.914700000000003</v>
      </c>
      <c r="G63" s="27">
        <v>-163.82</v>
      </c>
      <c r="H63" s="27">
        <v>-1077.04</v>
      </c>
    </row>
    <row r="64" spans="1:8" x14ac:dyDescent="0.25">
      <c r="A64" s="27" t="s">
        <v>19</v>
      </c>
      <c r="B64" s="27">
        <v>13.4527</v>
      </c>
      <c r="C64" s="27" t="s">
        <v>12</v>
      </c>
      <c r="D64" s="27">
        <v>-98.789000000000001</v>
      </c>
      <c r="E64" s="27">
        <v>5.7880000000000003</v>
      </c>
      <c r="F64" s="27">
        <v>51.460700000000003</v>
      </c>
      <c r="G64" s="27">
        <v>-471.34</v>
      </c>
      <c r="H64" s="27">
        <v>-769.7</v>
      </c>
    </row>
    <row r="65" spans="1:8" x14ac:dyDescent="0.25">
      <c r="A65" s="27" t="s">
        <v>19</v>
      </c>
      <c r="B65" s="27">
        <v>13.4527</v>
      </c>
      <c r="C65" s="27" t="s">
        <v>12</v>
      </c>
      <c r="D65" s="27">
        <v>-100.521</v>
      </c>
      <c r="E65" s="27">
        <v>21.49</v>
      </c>
      <c r="F65" s="27">
        <v>51.460700000000003</v>
      </c>
      <c r="G65" s="27">
        <v>-482.14</v>
      </c>
      <c r="H65" s="27">
        <v>-780.49</v>
      </c>
    </row>
    <row r="66" spans="1:8" x14ac:dyDescent="0.25">
      <c r="A66" s="27" t="s">
        <v>19</v>
      </c>
      <c r="B66" s="27">
        <v>14.5847</v>
      </c>
      <c r="C66" s="27" t="s">
        <v>12</v>
      </c>
      <c r="D66" s="27">
        <v>-100.523</v>
      </c>
      <c r="E66" s="27">
        <v>21.507999999999999</v>
      </c>
      <c r="F66" s="27">
        <v>30.920500000000001</v>
      </c>
      <c r="G66" s="27">
        <v>-358.25</v>
      </c>
      <c r="H66" s="27">
        <v>-904.42</v>
      </c>
    </row>
    <row r="67" spans="1:8" x14ac:dyDescent="0.25">
      <c r="A67" s="27" t="s">
        <v>19</v>
      </c>
      <c r="B67" s="27">
        <v>0</v>
      </c>
      <c r="C67" s="27" t="s">
        <v>13</v>
      </c>
      <c r="D67" s="27">
        <v>-129.81</v>
      </c>
      <c r="E67" s="27">
        <v>-16.463000000000001</v>
      </c>
      <c r="F67" s="27">
        <v>-28.0139</v>
      </c>
      <c r="G67" s="27">
        <v>-382.66</v>
      </c>
      <c r="H67" s="27">
        <v>-837.43</v>
      </c>
    </row>
    <row r="68" spans="1:8" x14ac:dyDescent="0.25">
      <c r="A68" s="27" t="s">
        <v>19</v>
      </c>
      <c r="B68" s="27">
        <v>3.3519000000000001</v>
      </c>
      <c r="C68" s="27" t="s">
        <v>13</v>
      </c>
      <c r="D68" s="27">
        <v>-129.81700000000001</v>
      </c>
      <c r="E68" s="27">
        <v>-16.408999999999999</v>
      </c>
      <c r="F68" s="27">
        <v>5.9820000000000002</v>
      </c>
      <c r="G68" s="27">
        <v>34.880000000000003</v>
      </c>
      <c r="H68" s="27">
        <v>-1255.06</v>
      </c>
    </row>
    <row r="69" spans="1:8" x14ac:dyDescent="0.25">
      <c r="A69" s="27" t="s">
        <v>19</v>
      </c>
      <c r="B69" s="27">
        <v>3.3519000000000001</v>
      </c>
      <c r="C69" s="27" t="s">
        <v>13</v>
      </c>
      <c r="D69" s="27">
        <v>-132.22399999999999</v>
      </c>
      <c r="E69" s="27">
        <v>-1.571</v>
      </c>
      <c r="F69" s="27">
        <v>5.9820000000000002</v>
      </c>
      <c r="G69" s="27">
        <v>24.59</v>
      </c>
      <c r="H69" s="27">
        <v>-1265.3499999999999</v>
      </c>
    </row>
    <row r="70" spans="1:8" x14ac:dyDescent="0.25">
      <c r="A70" s="27" t="s">
        <v>19</v>
      </c>
      <c r="B70" s="27">
        <v>7.2923999999999998</v>
      </c>
      <c r="C70" s="27" t="s">
        <v>13</v>
      </c>
      <c r="D70" s="27">
        <v>-132.233</v>
      </c>
      <c r="E70" s="27">
        <v>-1.5089999999999999</v>
      </c>
      <c r="F70" s="27">
        <v>-6.1482000000000001</v>
      </c>
      <c r="G70" s="27">
        <v>-163.82</v>
      </c>
      <c r="H70" s="27">
        <v>-1077.04</v>
      </c>
    </row>
    <row r="71" spans="1:8" x14ac:dyDescent="0.25">
      <c r="A71" s="27" t="s">
        <v>19</v>
      </c>
      <c r="B71" s="27">
        <v>13.4527</v>
      </c>
      <c r="C71" s="27" t="s">
        <v>13</v>
      </c>
      <c r="D71" s="27">
        <v>-132.24700000000001</v>
      </c>
      <c r="E71" s="27">
        <v>-1.411</v>
      </c>
      <c r="F71" s="27">
        <v>-25.6066</v>
      </c>
      <c r="G71" s="27">
        <v>-471.34</v>
      </c>
      <c r="H71" s="27">
        <v>-769.7</v>
      </c>
    </row>
    <row r="72" spans="1:8" x14ac:dyDescent="0.25">
      <c r="A72" s="27" t="s">
        <v>19</v>
      </c>
      <c r="B72" s="27">
        <v>13.4527</v>
      </c>
      <c r="C72" s="27" t="s">
        <v>13</v>
      </c>
      <c r="D72" s="27">
        <v>-134.31399999999999</v>
      </c>
      <c r="E72" s="27">
        <v>13.369</v>
      </c>
      <c r="F72" s="27">
        <v>-25.6066</v>
      </c>
      <c r="G72" s="27">
        <v>-482.14</v>
      </c>
      <c r="H72" s="27">
        <v>-780.49</v>
      </c>
    </row>
    <row r="73" spans="1:8" x14ac:dyDescent="0.25">
      <c r="A73" s="27" t="s">
        <v>19</v>
      </c>
      <c r="B73" s="27">
        <v>14.5847</v>
      </c>
      <c r="C73" s="27" t="s">
        <v>13</v>
      </c>
      <c r="D73" s="27">
        <v>-134.31700000000001</v>
      </c>
      <c r="E73" s="27">
        <v>13.387</v>
      </c>
      <c r="F73" s="27">
        <v>-45.337899999999998</v>
      </c>
      <c r="G73" s="27">
        <v>-358.25</v>
      </c>
      <c r="H73" s="27">
        <v>-904.42</v>
      </c>
    </row>
    <row r="74" spans="1:8" x14ac:dyDescent="0.25">
      <c r="A74" s="27" t="s">
        <v>20</v>
      </c>
      <c r="B74" s="27">
        <v>0</v>
      </c>
      <c r="C74" s="27" t="s">
        <v>12</v>
      </c>
      <c r="D74" s="27">
        <v>-101.514</v>
      </c>
      <c r="E74" s="27">
        <v>-0.48399999999999999</v>
      </c>
      <c r="F74" s="27">
        <v>30.920500000000001</v>
      </c>
      <c r="G74" s="27">
        <v>-364.14</v>
      </c>
      <c r="H74" s="27">
        <v>-910.31</v>
      </c>
    </row>
    <row r="75" spans="1:8" x14ac:dyDescent="0.25">
      <c r="A75" s="27" t="s">
        <v>20</v>
      </c>
      <c r="B75" s="27">
        <v>7.2923</v>
      </c>
      <c r="C75" s="27" t="s">
        <v>12</v>
      </c>
      <c r="D75" s="27">
        <v>-101.54900000000001</v>
      </c>
      <c r="E75" s="27">
        <v>-0.373</v>
      </c>
      <c r="F75" s="27">
        <v>60.061500000000002</v>
      </c>
      <c r="G75" s="27">
        <v>-422.3</v>
      </c>
      <c r="H75" s="27">
        <v>-852.59</v>
      </c>
    </row>
    <row r="76" spans="1:8" x14ac:dyDescent="0.25">
      <c r="A76" s="27" t="s">
        <v>20</v>
      </c>
      <c r="B76" s="27">
        <v>9.3094999999999999</v>
      </c>
      <c r="C76" s="27" t="s">
        <v>12</v>
      </c>
      <c r="D76" s="27">
        <v>-101.559</v>
      </c>
      <c r="E76" s="27">
        <v>-0.34200000000000003</v>
      </c>
      <c r="F76" s="27">
        <v>67.978700000000003</v>
      </c>
      <c r="G76" s="27">
        <v>-291.07</v>
      </c>
      <c r="H76" s="27">
        <v>-983.94</v>
      </c>
    </row>
    <row r="77" spans="1:8" x14ac:dyDescent="0.25">
      <c r="A77" s="27" t="s">
        <v>20</v>
      </c>
      <c r="B77" s="27">
        <v>9.3094999999999999</v>
      </c>
      <c r="C77" s="27" t="s">
        <v>12</v>
      </c>
      <c r="D77" s="27">
        <v>-105.307</v>
      </c>
      <c r="E77" s="27">
        <v>15</v>
      </c>
      <c r="F77" s="27">
        <v>67.978700000000003</v>
      </c>
      <c r="G77" s="27">
        <v>-314.48</v>
      </c>
      <c r="H77" s="27">
        <v>-1007.35</v>
      </c>
    </row>
    <row r="78" spans="1:8" x14ac:dyDescent="0.25">
      <c r="A78" s="27" t="s">
        <v>20</v>
      </c>
      <c r="B78" s="27">
        <v>14.5846</v>
      </c>
      <c r="C78" s="27" t="s">
        <v>12</v>
      </c>
      <c r="D78" s="27">
        <v>-105.333</v>
      </c>
      <c r="E78" s="27">
        <v>15.08</v>
      </c>
      <c r="F78" s="27">
        <v>-3.7692000000000001</v>
      </c>
      <c r="G78" s="27">
        <v>320.17</v>
      </c>
      <c r="H78" s="27">
        <v>-1642.31</v>
      </c>
    </row>
    <row r="79" spans="1:8" x14ac:dyDescent="0.25">
      <c r="A79" s="27" t="s">
        <v>20</v>
      </c>
      <c r="B79" s="27">
        <v>0</v>
      </c>
      <c r="C79" s="27" t="s">
        <v>13</v>
      </c>
      <c r="D79" s="27">
        <v>-135.83199999999999</v>
      </c>
      <c r="E79" s="27">
        <v>-5.8170000000000002</v>
      </c>
      <c r="F79" s="27">
        <v>-45.337899999999998</v>
      </c>
      <c r="G79" s="27">
        <v>-364.14</v>
      </c>
      <c r="H79" s="27">
        <v>-910.31</v>
      </c>
    </row>
    <row r="80" spans="1:8" x14ac:dyDescent="0.25">
      <c r="A80" s="27" t="s">
        <v>20</v>
      </c>
      <c r="B80" s="27">
        <v>7.2923</v>
      </c>
      <c r="C80" s="27" t="s">
        <v>13</v>
      </c>
      <c r="D80" s="27">
        <v>-135.86699999999999</v>
      </c>
      <c r="E80" s="27">
        <v>-5.7050000000000001</v>
      </c>
      <c r="F80" s="27">
        <v>-20.6678</v>
      </c>
      <c r="G80" s="27">
        <v>-422.3</v>
      </c>
      <c r="H80" s="27">
        <v>-852.59</v>
      </c>
    </row>
    <row r="81" spans="1:8" x14ac:dyDescent="0.25">
      <c r="A81" s="27" t="s">
        <v>20</v>
      </c>
      <c r="B81" s="27">
        <v>9.3094999999999999</v>
      </c>
      <c r="C81" s="27" t="s">
        <v>13</v>
      </c>
      <c r="D81" s="27">
        <v>-135.87700000000001</v>
      </c>
      <c r="E81" s="27">
        <v>-5.6740000000000004</v>
      </c>
      <c r="F81" s="27">
        <v>-13.987299999999999</v>
      </c>
      <c r="G81" s="27">
        <v>-291.07</v>
      </c>
      <c r="H81" s="27">
        <v>-983.94</v>
      </c>
    </row>
    <row r="82" spans="1:8" x14ac:dyDescent="0.25">
      <c r="A82" s="27" t="s">
        <v>20</v>
      </c>
      <c r="B82" s="27">
        <v>9.3094999999999999</v>
      </c>
      <c r="C82" s="27" t="s">
        <v>13</v>
      </c>
      <c r="D82" s="27">
        <v>-140.251</v>
      </c>
      <c r="E82" s="27">
        <v>8.5990000000000002</v>
      </c>
      <c r="F82" s="27">
        <v>-13.987299999999999</v>
      </c>
      <c r="G82" s="27">
        <v>-314.48</v>
      </c>
      <c r="H82" s="27">
        <v>-1007.35</v>
      </c>
    </row>
    <row r="83" spans="1:8" x14ac:dyDescent="0.25">
      <c r="A83" s="27" t="s">
        <v>20</v>
      </c>
      <c r="B83" s="27">
        <v>14.5846</v>
      </c>
      <c r="C83" s="27" t="s">
        <v>13</v>
      </c>
      <c r="D83" s="27">
        <v>-140.27600000000001</v>
      </c>
      <c r="E83" s="27">
        <v>8.6790000000000003</v>
      </c>
      <c r="F83" s="27">
        <v>-70.910399999999996</v>
      </c>
      <c r="G83" s="27">
        <v>320.17</v>
      </c>
      <c r="H83" s="27">
        <v>-1642.31</v>
      </c>
    </row>
    <row r="84" spans="1:8" x14ac:dyDescent="0.25">
      <c r="A84" s="27" t="s">
        <v>21</v>
      </c>
      <c r="B84" s="27">
        <v>0</v>
      </c>
      <c r="C84" s="27" t="s">
        <v>12</v>
      </c>
      <c r="D84" s="27">
        <v>-105.533</v>
      </c>
      <c r="E84" s="27">
        <v>-6.3</v>
      </c>
      <c r="F84" s="27">
        <v>-3.7692000000000001</v>
      </c>
      <c r="G84" s="27">
        <v>319.3</v>
      </c>
      <c r="H84" s="27">
        <v>-1643.18</v>
      </c>
    </row>
    <row r="85" spans="1:8" x14ac:dyDescent="0.25">
      <c r="A85" s="27" t="s">
        <v>21</v>
      </c>
      <c r="B85" s="27">
        <v>5.5701000000000001</v>
      </c>
      <c r="C85" s="27" t="s">
        <v>12</v>
      </c>
      <c r="D85" s="27">
        <v>-105.57299999999999</v>
      </c>
      <c r="E85" s="27">
        <v>-6.22</v>
      </c>
      <c r="F85" s="27">
        <v>46.895899999999997</v>
      </c>
      <c r="G85" s="27">
        <v>-490.71</v>
      </c>
      <c r="H85" s="27">
        <v>-833.67</v>
      </c>
    </row>
    <row r="86" spans="1:8" x14ac:dyDescent="0.25">
      <c r="A86" s="27" t="s">
        <v>21</v>
      </c>
      <c r="B86" s="27">
        <v>5.5701000000000001</v>
      </c>
      <c r="C86" s="27" t="s">
        <v>12</v>
      </c>
      <c r="D86" s="27">
        <v>-111.715</v>
      </c>
      <c r="E86" s="27">
        <v>9.8829999999999991</v>
      </c>
      <c r="F86" s="27">
        <v>46.895899999999997</v>
      </c>
      <c r="G86" s="27">
        <v>-529.17999999999995</v>
      </c>
      <c r="H86" s="27">
        <v>-872.14</v>
      </c>
    </row>
    <row r="87" spans="1:8" x14ac:dyDescent="0.25">
      <c r="A87" s="27" t="s">
        <v>21</v>
      </c>
      <c r="B87" s="27">
        <v>7.2923999999999998</v>
      </c>
      <c r="C87" s="27" t="s">
        <v>12</v>
      </c>
      <c r="D87" s="27">
        <v>-111.727</v>
      </c>
      <c r="E87" s="27">
        <v>9.9079999999999995</v>
      </c>
      <c r="F87" s="27">
        <v>33.383600000000001</v>
      </c>
      <c r="G87" s="27">
        <v>-671.37</v>
      </c>
      <c r="H87" s="27">
        <v>-730.11</v>
      </c>
    </row>
    <row r="88" spans="1:8" x14ac:dyDescent="0.25">
      <c r="A88" s="27" t="s">
        <v>21</v>
      </c>
      <c r="B88" s="27">
        <v>14.5847</v>
      </c>
      <c r="C88" s="27" t="s">
        <v>12</v>
      </c>
      <c r="D88" s="27">
        <v>-111.78</v>
      </c>
      <c r="E88" s="27">
        <v>10.012</v>
      </c>
      <c r="F88" s="27">
        <v>-24.301600000000001</v>
      </c>
      <c r="G88" s="27">
        <v>191.07</v>
      </c>
      <c r="H88" s="27">
        <v>-1593.2</v>
      </c>
    </row>
    <row r="89" spans="1:8" x14ac:dyDescent="0.25">
      <c r="A89" s="27" t="s">
        <v>21</v>
      </c>
      <c r="B89" s="27">
        <v>0</v>
      </c>
      <c r="C89" s="27" t="s">
        <v>13</v>
      </c>
      <c r="D89" s="27">
        <v>-140.398</v>
      </c>
      <c r="E89" s="27">
        <v>-11.577999999999999</v>
      </c>
      <c r="F89" s="27">
        <v>-70.910399999999996</v>
      </c>
      <c r="G89" s="27">
        <v>319.3</v>
      </c>
      <c r="H89" s="27">
        <v>-1643.18</v>
      </c>
    </row>
    <row r="90" spans="1:8" x14ac:dyDescent="0.25">
      <c r="A90" s="27" t="s">
        <v>21</v>
      </c>
      <c r="B90" s="27">
        <v>5.5701000000000001</v>
      </c>
      <c r="C90" s="27" t="s">
        <v>13</v>
      </c>
      <c r="D90" s="27">
        <v>-140.43799999999999</v>
      </c>
      <c r="E90" s="27">
        <v>-11.497999999999999</v>
      </c>
      <c r="F90" s="27">
        <v>-7.3480999999999996</v>
      </c>
      <c r="G90" s="27">
        <v>-490.71</v>
      </c>
      <c r="H90" s="27">
        <v>-833.67</v>
      </c>
    </row>
    <row r="91" spans="1:8" x14ac:dyDescent="0.25">
      <c r="A91" s="27" t="s">
        <v>21</v>
      </c>
      <c r="B91" s="27">
        <v>5.5701000000000001</v>
      </c>
      <c r="C91" s="27" t="s">
        <v>13</v>
      </c>
      <c r="D91" s="27">
        <v>-147.89400000000001</v>
      </c>
      <c r="E91" s="27">
        <v>2.9689999999999999</v>
      </c>
      <c r="F91" s="27">
        <v>-7.3480999999999996</v>
      </c>
      <c r="G91" s="27">
        <v>-529.17999999999995</v>
      </c>
      <c r="H91" s="27">
        <v>-872.14</v>
      </c>
    </row>
    <row r="92" spans="1:8" x14ac:dyDescent="0.25">
      <c r="A92" s="27" t="s">
        <v>21</v>
      </c>
      <c r="B92" s="27">
        <v>7.2923999999999998</v>
      </c>
      <c r="C92" s="27" t="s">
        <v>13</v>
      </c>
      <c r="D92" s="27">
        <v>-147.90600000000001</v>
      </c>
      <c r="E92" s="27">
        <v>2.9940000000000002</v>
      </c>
      <c r="F92" s="27">
        <v>-15.876300000000001</v>
      </c>
      <c r="G92" s="27">
        <v>-671.37</v>
      </c>
      <c r="H92" s="27">
        <v>-730.11</v>
      </c>
    </row>
    <row r="93" spans="1:8" x14ac:dyDescent="0.25">
      <c r="A93" s="27" t="s">
        <v>21</v>
      </c>
      <c r="B93" s="27">
        <v>14.5847</v>
      </c>
      <c r="C93" s="27" t="s">
        <v>13</v>
      </c>
      <c r="D93" s="27">
        <v>-147.959</v>
      </c>
      <c r="E93" s="27">
        <v>3.0979999999999999</v>
      </c>
      <c r="F93" s="27">
        <v>-52.457599999999999</v>
      </c>
      <c r="G93" s="27">
        <v>191.07</v>
      </c>
      <c r="H93" s="27">
        <v>-1593.2</v>
      </c>
    </row>
    <row r="94" spans="1:8" x14ac:dyDescent="0.25">
      <c r="A94" s="27" t="s">
        <v>22</v>
      </c>
      <c r="B94" s="27">
        <v>0</v>
      </c>
      <c r="C94" s="27" t="s">
        <v>12</v>
      </c>
      <c r="D94" s="27">
        <v>-111.083</v>
      </c>
      <c r="E94" s="27">
        <v>-11.382</v>
      </c>
      <c r="F94" s="27">
        <v>-24.301600000000001</v>
      </c>
      <c r="G94" s="27">
        <v>195.85</v>
      </c>
      <c r="H94" s="27">
        <v>-1588.42</v>
      </c>
    </row>
    <row r="95" spans="1:8" x14ac:dyDescent="0.25">
      <c r="A95" s="27" t="s">
        <v>22</v>
      </c>
      <c r="B95" s="27">
        <v>2.4289000000000001</v>
      </c>
      <c r="C95" s="27" t="s">
        <v>12</v>
      </c>
      <c r="D95" s="27">
        <v>-111.10599999999999</v>
      </c>
      <c r="E95" s="27">
        <v>-11.351000000000001</v>
      </c>
      <c r="F95" s="27">
        <v>16.440100000000001</v>
      </c>
      <c r="G95" s="27">
        <v>-694.53</v>
      </c>
      <c r="H95" s="27">
        <v>-698.32</v>
      </c>
    </row>
    <row r="96" spans="1:8" x14ac:dyDescent="0.25">
      <c r="A96" s="27" t="s">
        <v>22</v>
      </c>
      <c r="B96" s="27">
        <v>2.4289000000000001</v>
      </c>
      <c r="C96" s="27" t="s">
        <v>12</v>
      </c>
      <c r="D96" s="27">
        <v>-117.928</v>
      </c>
      <c r="E96" s="27">
        <v>2.0449999999999999</v>
      </c>
      <c r="F96" s="27">
        <v>16.440100000000001</v>
      </c>
      <c r="G96" s="27">
        <v>-737.1</v>
      </c>
      <c r="H96" s="27">
        <v>-740.9</v>
      </c>
    </row>
    <row r="97" spans="1:8" x14ac:dyDescent="0.25">
      <c r="A97" s="27" t="s">
        <v>22</v>
      </c>
      <c r="B97" s="27">
        <v>3.0396000000000001</v>
      </c>
      <c r="C97" s="27" t="s">
        <v>12</v>
      </c>
      <c r="D97" s="27">
        <v>-117.934</v>
      </c>
      <c r="E97" s="27">
        <v>2.0529999999999999</v>
      </c>
      <c r="F97" s="27">
        <v>21.957000000000001</v>
      </c>
      <c r="G97" s="27">
        <v>-667.88</v>
      </c>
      <c r="H97" s="27">
        <v>-810.19</v>
      </c>
    </row>
    <row r="98" spans="1:8" x14ac:dyDescent="0.25">
      <c r="A98" s="27" t="s">
        <v>22</v>
      </c>
      <c r="B98" s="27">
        <v>6.0792000000000002</v>
      </c>
      <c r="C98" s="27" t="s">
        <v>12</v>
      </c>
      <c r="D98" s="27">
        <v>-117.96299999999999</v>
      </c>
      <c r="E98" s="27">
        <v>2.0920000000000001</v>
      </c>
      <c r="F98" s="27">
        <v>49.347000000000001</v>
      </c>
      <c r="G98" s="27">
        <v>-306.27999999999997</v>
      </c>
      <c r="H98" s="27">
        <v>-1172.1400000000001</v>
      </c>
    </row>
    <row r="99" spans="1:8" x14ac:dyDescent="0.25">
      <c r="A99" s="27" t="s">
        <v>22</v>
      </c>
      <c r="B99" s="27">
        <v>0</v>
      </c>
      <c r="C99" s="27" t="s">
        <v>13</v>
      </c>
      <c r="D99" s="27">
        <v>-146.655</v>
      </c>
      <c r="E99" s="27">
        <v>-20.489000000000001</v>
      </c>
      <c r="F99" s="27">
        <v>-52.457599999999999</v>
      </c>
      <c r="G99" s="27">
        <v>195.85</v>
      </c>
      <c r="H99" s="27">
        <v>-1588.42</v>
      </c>
    </row>
    <row r="100" spans="1:8" x14ac:dyDescent="0.25">
      <c r="A100" s="27" t="s">
        <v>22</v>
      </c>
      <c r="B100" s="27">
        <v>2.4289000000000001</v>
      </c>
      <c r="C100" s="27" t="s">
        <v>13</v>
      </c>
      <c r="D100" s="27">
        <v>-146.678</v>
      </c>
      <c r="E100" s="27">
        <v>-20.457000000000001</v>
      </c>
      <c r="F100" s="27">
        <v>-16.677600000000002</v>
      </c>
      <c r="G100" s="27">
        <v>-694.53</v>
      </c>
      <c r="H100" s="27">
        <v>-698.32</v>
      </c>
    </row>
    <row r="101" spans="1:8" x14ac:dyDescent="0.25">
      <c r="A101" s="27" t="s">
        <v>22</v>
      </c>
      <c r="B101" s="27">
        <v>2.4289000000000001</v>
      </c>
      <c r="C101" s="27" t="s">
        <v>13</v>
      </c>
      <c r="D101" s="27">
        <v>-154.952</v>
      </c>
      <c r="E101" s="27">
        <v>-9.3000000000000007</v>
      </c>
      <c r="F101" s="27">
        <v>-16.677600000000002</v>
      </c>
      <c r="G101" s="27">
        <v>-737.1</v>
      </c>
      <c r="H101" s="27">
        <v>-740.9</v>
      </c>
    </row>
    <row r="102" spans="1:8" x14ac:dyDescent="0.25">
      <c r="A102" s="27" t="s">
        <v>22</v>
      </c>
      <c r="B102" s="27">
        <v>3.0396000000000001</v>
      </c>
      <c r="C102" s="27" t="s">
        <v>13</v>
      </c>
      <c r="D102" s="27">
        <v>-154.958</v>
      </c>
      <c r="E102" s="27">
        <v>-9.2919999999999998</v>
      </c>
      <c r="F102" s="27">
        <v>-15.6309</v>
      </c>
      <c r="G102" s="27">
        <v>-667.88</v>
      </c>
      <c r="H102" s="27">
        <v>-810.19</v>
      </c>
    </row>
    <row r="103" spans="1:8" x14ac:dyDescent="0.25">
      <c r="A103" s="27" t="s">
        <v>22</v>
      </c>
      <c r="B103" s="27">
        <v>6.0792000000000002</v>
      </c>
      <c r="C103" s="27" t="s">
        <v>13</v>
      </c>
      <c r="D103" s="27">
        <v>-154.98699999999999</v>
      </c>
      <c r="E103" s="27">
        <v>-9.2530000000000001</v>
      </c>
      <c r="F103" s="27">
        <v>-10.4922</v>
      </c>
      <c r="G103" s="27">
        <v>-306.27999999999997</v>
      </c>
      <c r="H103" s="27">
        <v>-1172.1400000000001</v>
      </c>
    </row>
    <row r="104" spans="1:8" x14ac:dyDescent="0.25">
      <c r="A104" s="27" t="s">
        <v>23</v>
      </c>
      <c r="B104" s="27">
        <v>0</v>
      </c>
      <c r="C104" s="27" t="s">
        <v>12</v>
      </c>
      <c r="D104" s="27">
        <v>-121.986</v>
      </c>
      <c r="E104" s="27">
        <v>21.46</v>
      </c>
      <c r="F104" s="27">
        <v>139.8776</v>
      </c>
      <c r="G104" s="27">
        <v>1895.1</v>
      </c>
      <c r="H104" s="27">
        <v>-3401.34</v>
      </c>
    </row>
    <row r="105" spans="1:8" x14ac:dyDescent="0.25">
      <c r="A105" s="27" t="s">
        <v>23</v>
      </c>
      <c r="B105" s="27">
        <v>4.2527999999999997</v>
      </c>
      <c r="C105" s="27" t="s">
        <v>12</v>
      </c>
      <c r="D105" s="27">
        <v>-122.027</v>
      </c>
      <c r="E105" s="27">
        <v>21.515000000000001</v>
      </c>
      <c r="F105" s="27">
        <v>57.4206</v>
      </c>
      <c r="G105" s="27">
        <v>3.21</v>
      </c>
      <c r="H105" s="27">
        <v>-1509.95</v>
      </c>
    </row>
    <row r="106" spans="1:8" x14ac:dyDescent="0.25">
      <c r="A106" s="27" t="s">
        <v>23</v>
      </c>
      <c r="B106" s="27">
        <v>8.5055999999999994</v>
      </c>
      <c r="C106" s="27" t="s">
        <v>12</v>
      </c>
      <c r="D106" s="27">
        <v>-122.06699999999999</v>
      </c>
      <c r="E106" s="27">
        <v>21.57</v>
      </c>
      <c r="F106" s="27">
        <v>-25.270800000000001</v>
      </c>
      <c r="G106" s="27">
        <v>387.58</v>
      </c>
      <c r="H106" s="27">
        <v>-1894.82</v>
      </c>
    </row>
    <row r="107" spans="1:8" x14ac:dyDescent="0.25">
      <c r="A107" s="27" t="s">
        <v>23</v>
      </c>
      <c r="B107" s="27">
        <v>0</v>
      </c>
      <c r="C107" s="27" t="s">
        <v>13</v>
      </c>
      <c r="D107" s="27">
        <v>-157.37899999999999</v>
      </c>
      <c r="E107" s="27">
        <v>16.952000000000002</v>
      </c>
      <c r="F107" s="27">
        <v>80.055199999999999</v>
      </c>
      <c r="G107" s="27">
        <v>1895.1</v>
      </c>
      <c r="H107" s="27">
        <v>-3401.34</v>
      </c>
    </row>
    <row r="108" spans="1:8" x14ac:dyDescent="0.25">
      <c r="A108" s="27" t="s">
        <v>23</v>
      </c>
      <c r="B108" s="27">
        <v>4.2527999999999997</v>
      </c>
      <c r="C108" s="27" t="s">
        <v>13</v>
      </c>
      <c r="D108" s="27">
        <v>-157.41999999999999</v>
      </c>
      <c r="E108" s="27">
        <v>17.007000000000001</v>
      </c>
      <c r="F108" s="27">
        <v>-3.1806999999999999</v>
      </c>
      <c r="G108" s="27">
        <v>3.21</v>
      </c>
      <c r="H108" s="27">
        <v>-1509.95</v>
      </c>
    </row>
    <row r="109" spans="1:8" x14ac:dyDescent="0.25">
      <c r="A109" s="27" t="s">
        <v>23</v>
      </c>
      <c r="B109" s="27">
        <v>8.5055999999999994</v>
      </c>
      <c r="C109" s="27" t="s">
        <v>13</v>
      </c>
      <c r="D109" s="27">
        <v>-157.46</v>
      </c>
      <c r="E109" s="27">
        <v>17.062000000000001</v>
      </c>
      <c r="F109" s="27">
        <v>-86.650800000000004</v>
      </c>
      <c r="G109" s="27">
        <v>387.58</v>
      </c>
      <c r="H109" s="27">
        <v>-1894.82</v>
      </c>
    </row>
    <row r="110" spans="1:8" x14ac:dyDescent="0.25">
      <c r="A110" s="27" t="s">
        <v>24</v>
      </c>
      <c r="B110" s="27">
        <v>0</v>
      </c>
      <c r="C110" s="27" t="s">
        <v>12</v>
      </c>
      <c r="D110" s="27">
        <v>-123.21599999999999</v>
      </c>
      <c r="E110" s="27">
        <v>-1.8149999999999999</v>
      </c>
      <c r="F110" s="27">
        <v>-25.270800000000001</v>
      </c>
      <c r="G110" s="27">
        <v>380.49</v>
      </c>
      <c r="H110" s="27">
        <v>-1901.91</v>
      </c>
    </row>
    <row r="111" spans="1:8" x14ac:dyDescent="0.25">
      <c r="A111" s="27" t="s">
        <v>24</v>
      </c>
      <c r="B111" s="27">
        <v>7.2923</v>
      </c>
      <c r="C111" s="27" t="s">
        <v>12</v>
      </c>
      <c r="D111" s="27">
        <v>-123.29900000000001</v>
      </c>
      <c r="E111" s="27">
        <v>-1.7330000000000001</v>
      </c>
      <c r="F111" s="27">
        <v>-12.3367</v>
      </c>
      <c r="G111" s="27">
        <v>-198.45</v>
      </c>
      <c r="H111" s="27">
        <v>-1324</v>
      </c>
    </row>
    <row r="112" spans="1:8" x14ac:dyDescent="0.25">
      <c r="A112" s="27" t="s">
        <v>24</v>
      </c>
      <c r="B112" s="27">
        <v>14.5847</v>
      </c>
      <c r="C112" s="27" t="s">
        <v>12</v>
      </c>
      <c r="D112" s="27">
        <v>-123.383</v>
      </c>
      <c r="E112" s="27">
        <v>-1.651</v>
      </c>
      <c r="F112" s="27">
        <v>-1.5040000000000001E-14</v>
      </c>
      <c r="G112" s="27">
        <v>-761.74</v>
      </c>
      <c r="H112" s="27">
        <v>-761.74</v>
      </c>
    </row>
    <row r="113" spans="1:8" x14ac:dyDescent="0.25">
      <c r="A113" s="27" t="s">
        <v>24</v>
      </c>
      <c r="B113" s="27">
        <v>0</v>
      </c>
      <c r="C113" s="27" t="s">
        <v>13</v>
      </c>
      <c r="D113" s="27">
        <v>-158.62700000000001</v>
      </c>
      <c r="E113" s="27">
        <v>-6.0229999999999997</v>
      </c>
      <c r="F113" s="27">
        <v>-86.650800000000004</v>
      </c>
      <c r="G113" s="27">
        <v>380.49</v>
      </c>
      <c r="H113" s="27">
        <v>-1901.91</v>
      </c>
    </row>
    <row r="114" spans="1:8" x14ac:dyDescent="0.25">
      <c r="A114" s="27" t="s">
        <v>24</v>
      </c>
      <c r="B114" s="27">
        <v>7.2923</v>
      </c>
      <c r="C114" s="27" t="s">
        <v>13</v>
      </c>
      <c r="D114" s="27">
        <v>-158.71</v>
      </c>
      <c r="E114" s="27">
        <v>-5.9409999999999998</v>
      </c>
      <c r="F114" s="27">
        <v>-43.026699999999998</v>
      </c>
      <c r="G114" s="27">
        <v>-198.45</v>
      </c>
      <c r="H114" s="27">
        <v>-1324</v>
      </c>
    </row>
    <row r="115" spans="1:8" x14ac:dyDescent="0.25">
      <c r="A115" s="27" t="s">
        <v>24</v>
      </c>
      <c r="B115" s="27">
        <v>14.5847</v>
      </c>
      <c r="C115" s="27" t="s">
        <v>13</v>
      </c>
      <c r="D115" s="27">
        <v>-158.79400000000001</v>
      </c>
      <c r="E115" s="27">
        <v>-5.859</v>
      </c>
      <c r="F115" s="27">
        <v>-1.5040000000000001E-14</v>
      </c>
      <c r="G115" s="27">
        <v>-761.74</v>
      </c>
      <c r="H115" s="27">
        <v>-761.74</v>
      </c>
    </row>
    <row r="116" spans="1:8" x14ac:dyDescent="0.25">
      <c r="A116" s="27" t="s">
        <v>25</v>
      </c>
      <c r="B116" s="27">
        <v>0</v>
      </c>
      <c r="C116" s="27" t="s">
        <v>12</v>
      </c>
      <c r="D116" s="27">
        <v>19.47</v>
      </c>
      <c r="E116" s="27">
        <v>0</v>
      </c>
      <c r="F116" s="27">
        <v>0</v>
      </c>
      <c r="G116" s="27">
        <v>2165.02</v>
      </c>
      <c r="H116" s="27">
        <v>2165.02</v>
      </c>
    </row>
    <row r="117" spans="1:8" x14ac:dyDescent="0.25">
      <c r="A117" s="27" t="s">
        <v>25</v>
      </c>
      <c r="B117" s="27">
        <v>1.6528</v>
      </c>
      <c r="C117" s="27" t="s">
        <v>12</v>
      </c>
      <c r="D117" s="27">
        <v>19.47</v>
      </c>
      <c r="E117" s="27">
        <v>0</v>
      </c>
      <c r="F117" s="27">
        <v>0</v>
      </c>
      <c r="G117" s="27">
        <v>2165.02</v>
      </c>
      <c r="H117" s="27">
        <v>2165.02</v>
      </c>
    </row>
    <row r="118" spans="1:8" x14ac:dyDescent="0.25">
      <c r="A118" s="27" t="s">
        <v>25</v>
      </c>
      <c r="B118" s="27">
        <v>3.3056000000000001</v>
      </c>
      <c r="C118" s="27" t="s">
        <v>12</v>
      </c>
      <c r="D118" s="27">
        <v>19.47</v>
      </c>
      <c r="E118" s="27">
        <v>0</v>
      </c>
      <c r="F118" s="27">
        <v>0</v>
      </c>
      <c r="G118" s="27">
        <v>2165.02</v>
      </c>
      <c r="H118" s="27">
        <v>2165.02</v>
      </c>
    </row>
    <row r="119" spans="1:8" x14ac:dyDescent="0.25">
      <c r="A119" s="27" t="s">
        <v>25</v>
      </c>
      <c r="B119" s="27">
        <v>0</v>
      </c>
      <c r="C119" s="27" t="s">
        <v>13</v>
      </c>
      <c r="D119" s="27">
        <v>11.686</v>
      </c>
      <c r="E119" s="27">
        <v>0</v>
      </c>
      <c r="F119" s="27">
        <v>0</v>
      </c>
      <c r="G119" s="27">
        <v>2165.02</v>
      </c>
      <c r="H119" s="27">
        <v>2165.02</v>
      </c>
    </row>
    <row r="120" spans="1:8" x14ac:dyDescent="0.25">
      <c r="A120" s="27" t="s">
        <v>25</v>
      </c>
      <c r="B120" s="27">
        <v>1.6528</v>
      </c>
      <c r="C120" s="27" t="s">
        <v>13</v>
      </c>
      <c r="D120" s="27">
        <v>11.686</v>
      </c>
      <c r="E120" s="27">
        <v>0</v>
      </c>
      <c r="F120" s="27">
        <v>0</v>
      </c>
      <c r="G120" s="27">
        <v>2165.02</v>
      </c>
      <c r="H120" s="27">
        <v>2165.02</v>
      </c>
    </row>
    <row r="121" spans="1:8" x14ac:dyDescent="0.25">
      <c r="A121" s="27" t="s">
        <v>25</v>
      </c>
      <c r="B121" s="27">
        <v>3.3056000000000001</v>
      </c>
      <c r="C121" s="27" t="s">
        <v>13</v>
      </c>
      <c r="D121" s="27">
        <v>11.686</v>
      </c>
      <c r="E121" s="27">
        <v>0</v>
      </c>
      <c r="F121" s="27">
        <v>0</v>
      </c>
      <c r="G121" s="27">
        <v>2165.02</v>
      </c>
      <c r="H121" s="27">
        <v>2165.02</v>
      </c>
    </row>
    <row r="122" spans="1:8" x14ac:dyDescent="0.25">
      <c r="A122" s="27" t="s">
        <v>26</v>
      </c>
      <c r="B122" s="27">
        <v>0</v>
      </c>
      <c r="C122" s="27" t="s">
        <v>12</v>
      </c>
      <c r="D122" s="27">
        <v>20.893000000000001</v>
      </c>
      <c r="E122" s="27">
        <v>0</v>
      </c>
      <c r="F122" s="27">
        <v>0</v>
      </c>
      <c r="G122" s="27">
        <v>2391.1999999999998</v>
      </c>
      <c r="H122" s="27">
        <v>2391.1999999999998</v>
      </c>
    </row>
    <row r="123" spans="1:8" x14ac:dyDescent="0.25">
      <c r="A123" s="27" t="s">
        <v>26</v>
      </c>
      <c r="B123" s="27">
        <v>4.0439999999999996</v>
      </c>
      <c r="C123" s="27" t="s">
        <v>12</v>
      </c>
      <c r="D123" s="27">
        <v>20.893000000000001</v>
      </c>
      <c r="E123" s="27">
        <v>0</v>
      </c>
      <c r="F123" s="27">
        <v>0</v>
      </c>
      <c r="G123" s="27">
        <v>2391.1999999999998</v>
      </c>
      <c r="H123" s="27">
        <v>2391.1999999999998</v>
      </c>
    </row>
    <row r="124" spans="1:8" x14ac:dyDescent="0.25">
      <c r="A124" s="27" t="s">
        <v>26</v>
      </c>
      <c r="B124" s="27">
        <v>8.0878999999999994</v>
      </c>
      <c r="C124" s="27" t="s">
        <v>12</v>
      </c>
      <c r="D124" s="27">
        <v>20.893000000000001</v>
      </c>
      <c r="E124" s="27">
        <v>0</v>
      </c>
      <c r="F124" s="27">
        <v>0</v>
      </c>
      <c r="G124" s="27">
        <v>2391.1999999999998</v>
      </c>
      <c r="H124" s="27">
        <v>2391.1999999999998</v>
      </c>
    </row>
    <row r="125" spans="1:8" x14ac:dyDescent="0.25">
      <c r="A125" s="27" t="s">
        <v>26</v>
      </c>
      <c r="B125" s="27">
        <v>0</v>
      </c>
      <c r="C125" s="27" t="s">
        <v>13</v>
      </c>
      <c r="D125" s="27">
        <v>12.898</v>
      </c>
      <c r="E125" s="27">
        <v>0</v>
      </c>
      <c r="F125" s="27">
        <v>0</v>
      </c>
      <c r="G125" s="27">
        <v>2391.1999999999998</v>
      </c>
      <c r="H125" s="27">
        <v>2391.1999999999998</v>
      </c>
    </row>
    <row r="126" spans="1:8" x14ac:dyDescent="0.25">
      <c r="A126" s="27" t="s">
        <v>26</v>
      </c>
      <c r="B126" s="27">
        <v>4.0439999999999996</v>
      </c>
      <c r="C126" s="27" t="s">
        <v>13</v>
      </c>
      <c r="D126" s="27">
        <v>12.898</v>
      </c>
      <c r="E126" s="27">
        <v>0</v>
      </c>
      <c r="F126" s="27">
        <v>0</v>
      </c>
      <c r="G126" s="27">
        <v>2391.1999999999998</v>
      </c>
      <c r="H126" s="27">
        <v>2391.1999999999998</v>
      </c>
    </row>
    <row r="127" spans="1:8" x14ac:dyDescent="0.25">
      <c r="A127" s="27" t="s">
        <v>26</v>
      </c>
      <c r="B127" s="27">
        <v>8.0878999999999994</v>
      </c>
      <c r="C127" s="27" t="s">
        <v>13</v>
      </c>
      <c r="D127" s="27">
        <v>12.898</v>
      </c>
      <c r="E127" s="27">
        <v>0</v>
      </c>
      <c r="F127" s="27">
        <v>0</v>
      </c>
      <c r="G127" s="27">
        <v>2391.1999999999998</v>
      </c>
      <c r="H127" s="27">
        <v>2391.1999999999998</v>
      </c>
    </row>
    <row r="128" spans="1:8" x14ac:dyDescent="0.25">
      <c r="A128" s="27" t="s">
        <v>27</v>
      </c>
      <c r="B128" s="27">
        <v>0</v>
      </c>
      <c r="C128" s="27" t="s">
        <v>12</v>
      </c>
      <c r="D128" s="27">
        <v>19.811</v>
      </c>
      <c r="E128" s="27">
        <v>0</v>
      </c>
      <c r="F128" s="27">
        <v>0</v>
      </c>
      <c r="G128" s="27">
        <v>2272.4</v>
      </c>
      <c r="H128" s="27">
        <v>2272.4</v>
      </c>
    </row>
    <row r="129" spans="1:8" x14ac:dyDescent="0.25">
      <c r="A129" s="27" t="s">
        <v>27</v>
      </c>
      <c r="B129" s="27">
        <v>5.8327999999999998</v>
      </c>
      <c r="C129" s="27" t="s">
        <v>12</v>
      </c>
      <c r="D129" s="27">
        <v>19.811</v>
      </c>
      <c r="E129" s="27">
        <v>0</v>
      </c>
      <c r="F129" s="27">
        <v>0</v>
      </c>
      <c r="G129" s="27">
        <v>2272.4</v>
      </c>
      <c r="H129" s="27">
        <v>2272.4</v>
      </c>
    </row>
    <row r="130" spans="1:8" x14ac:dyDescent="0.25">
      <c r="A130" s="27" t="s">
        <v>27</v>
      </c>
      <c r="B130" s="27">
        <v>11.6656</v>
      </c>
      <c r="C130" s="27" t="s">
        <v>12</v>
      </c>
      <c r="D130" s="27">
        <v>19.811</v>
      </c>
      <c r="E130" s="27">
        <v>0</v>
      </c>
      <c r="F130" s="27">
        <v>0</v>
      </c>
      <c r="G130" s="27">
        <v>2272.4</v>
      </c>
      <c r="H130" s="27">
        <v>2272.4</v>
      </c>
    </row>
    <row r="131" spans="1:8" x14ac:dyDescent="0.25">
      <c r="A131" s="27" t="s">
        <v>27</v>
      </c>
      <c r="B131" s="27">
        <v>0</v>
      </c>
      <c r="C131" s="27" t="s">
        <v>13</v>
      </c>
      <c r="D131" s="27">
        <v>12.275</v>
      </c>
      <c r="E131" s="27">
        <v>0</v>
      </c>
      <c r="F131" s="27">
        <v>0</v>
      </c>
      <c r="G131" s="27">
        <v>2272.4</v>
      </c>
      <c r="H131" s="27">
        <v>2272.4</v>
      </c>
    </row>
    <row r="132" spans="1:8" x14ac:dyDescent="0.25">
      <c r="A132" s="27" t="s">
        <v>27</v>
      </c>
      <c r="B132" s="27">
        <v>5.8327999999999998</v>
      </c>
      <c r="C132" s="27" t="s">
        <v>13</v>
      </c>
      <c r="D132" s="27">
        <v>12.275</v>
      </c>
      <c r="E132" s="27">
        <v>0</v>
      </c>
      <c r="F132" s="27">
        <v>0</v>
      </c>
      <c r="G132" s="27">
        <v>2272.4</v>
      </c>
      <c r="H132" s="27">
        <v>2272.4</v>
      </c>
    </row>
    <row r="133" spans="1:8" x14ac:dyDescent="0.25">
      <c r="A133" s="27" t="s">
        <v>27</v>
      </c>
      <c r="B133" s="27">
        <v>11.6656</v>
      </c>
      <c r="C133" s="27" t="s">
        <v>13</v>
      </c>
      <c r="D133" s="27">
        <v>12.275</v>
      </c>
      <c r="E133" s="27">
        <v>0</v>
      </c>
      <c r="F133" s="27">
        <v>0</v>
      </c>
      <c r="G133" s="27">
        <v>2272.4</v>
      </c>
      <c r="H133" s="27">
        <v>2272.4</v>
      </c>
    </row>
    <row r="134" spans="1:8" x14ac:dyDescent="0.25">
      <c r="A134" s="27" t="s">
        <v>28</v>
      </c>
      <c r="B134" s="27">
        <v>0</v>
      </c>
      <c r="C134" s="27" t="s">
        <v>12</v>
      </c>
      <c r="D134" s="27">
        <v>19.966000000000001</v>
      </c>
      <c r="E134" s="27">
        <v>0</v>
      </c>
      <c r="F134" s="27">
        <v>0</v>
      </c>
      <c r="G134" s="27">
        <v>2206.15</v>
      </c>
      <c r="H134" s="27">
        <v>2206.15</v>
      </c>
    </row>
    <row r="135" spans="1:8" x14ac:dyDescent="0.25">
      <c r="A135" s="27" t="s">
        <v>28</v>
      </c>
      <c r="B135" s="27">
        <v>6.9356999999999998</v>
      </c>
      <c r="C135" s="27" t="s">
        <v>12</v>
      </c>
      <c r="D135" s="27">
        <v>19.966000000000001</v>
      </c>
      <c r="E135" s="27">
        <v>0</v>
      </c>
      <c r="F135" s="27">
        <v>0</v>
      </c>
      <c r="G135" s="27">
        <v>2206.15</v>
      </c>
      <c r="H135" s="27">
        <v>2206.15</v>
      </c>
    </row>
    <row r="136" spans="1:8" x14ac:dyDescent="0.25">
      <c r="A136" s="27" t="s">
        <v>28</v>
      </c>
      <c r="B136" s="27">
        <v>13.871499999999999</v>
      </c>
      <c r="C136" s="27" t="s">
        <v>12</v>
      </c>
      <c r="D136" s="27">
        <v>19.966000000000001</v>
      </c>
      <c r="E136" s="27">
        <v>0</v>
      </c>
      <c r="F136" s="27">
        <v>0</v>
      </c>
      <c r="G136" s="27">
        <v>2206.15</v>
      </c>
      <c r="H136" s="27">
        <v>2206.15</v>
      </c>
    </row>
    <row r="137" spans="1:8" x14ac:dyDescent="0.25">
      <c r="A137" s="27" t="s">
        <v>28</v>
      </c>
      <c r="B137" s="27">
        <v>0</v>
      </c>
      <c r="C137" s="27" t="s">
        <v>13</v>
      </c>
      <c r="D137" s="27">
        <v>11.922000000000001</v>
      </c>
      <c r="E137" s="27">
        <v>0</v>
      </c>
      <c r="F137" s="27">
        <v>0</v>
      </c>
      <c r="G137" s="27">
        <v>2206.15</v>
      </c>
      <c r="H137" s="27">
        <v>2206.15</v>
      </c>
    </row>
    <row r="138" spans="1:8" x14ac:dyDescent="0.25">
      <c r="A138" s="27" t="s">
        <v>28</v>
      </c>
      <c r="B138" s="27">
        <v>6.9356999999999998</v>
      </c>
      <c r="C138" s="27" t="s">
        <v>13</v>
      </c>
      <c r="D138" s="27">
        <v>11.922000000000001</v>
      </c>
      <c r="E138" s="27">
        <v>0</v>
      </c>
      <c r="F138" s="27">
        <v>0</v>
      </c>
      <c r="G138" s="27">
        <v>2206.15</v>
      </c>
      <c r="H138" s="27">
        <v>2206.15</v>
      </c>
    </row>
    <row r="139" spans="1:8" x14ac:dyDescent="0.25">
      <c r="A139" s="27" t="s">
        <v>28</v>
      </c>
      <c r="B139" s="27">
        <v>13.871499999999999</v>
      </c>
      <c r="C139" s="27" t="s">
        <v>13</v>
      </c>
      <c r="D139" s="27">
        <v>11.922000000000001</v>
      </c>
      <c r="E139" s="27">
        <v>0</v>
      </c>
      <c r="F139" s="27">
        <v>0</v>
      </c>
      <c r="G139" s="27">
        <v>2206.15</v>
      </c>
      <c r="H139" s="27">
        <v>2206.15</v>
      </c>
    </row>
    <row r="140" spans="1:8" x14ac:dyDescent="0.25">
      <c r="A140" s="27" t="s">
        <v>29</v>
      </c>
      <c r="B140" s="27">
        <v>0</v>
      </c>
      <c r="C140" s="27" t="s">
        <v>12</v>
      </c>
      <c r="D140" s="27">
        <v>19.876000000000001</v>
      </c>
      <c r="E140" s="27">
        <v>0</v>
      </c>
      <c r="F140" s="27">
        <v>0</v>
      </c>
      <c r="G140" s="27">
        <v>2099.84</v>
      </c>
      <c r="H140" s="27">
        <v>2099.84</v>
      </c>
    </row>
    <row r="141" spans="1:8" x14ac:dyDescent="0.25">
      <c r="A141" s="27" t="s">
        <v>29</v>
      </c>
      <c r="B141" s="27">
        <v>7.3832000000000004</v>
      </c>
      <c r="C141" s="27" t="s">
        <v>12</v>
      </c>
      <c r="D141" s="27">
        <v>19.876000000000001</v>
      </c>
      <c r="E141" s="27">
        <v>0</v>
      </c>
      <c r="F141" s="27">
        <v>0</v>
      </c>
      <c r="G141" s="27">
        <v>2099.84</v>
      </c>
      <c r="H141" s="27">
        <v>2099.84</v>
      </c>
    </row>
    <row r="142" spans="1:8" x14ac:dyDescent="0.25">
      <c r="A142" s="27" t="s">
        <v>29</v>
      </c>
      <c r="B142" s="27">
        <v>14.766400000000001</v>
      </c>
      <c r="C142" s="27" t="s">
        <v>12</v>
      </c>
      <c r="D142" s="27">
        <v>19.876000000000001</v>
      </c>
      <c r="E142" s="27">
        <v>0</v>
      </c>
      <c r="F142" s="27">
        <v>0</v>
      </c>
      <c r="G142" s="27">
        <v>2099.84</v>
      </c>
      <c r="H142" s="27">
        <v>2099.84</v>
      </c>
    </row>
    <row r="143" spans="1:8" x14ac:dyDescent="0.25">
      <c r="A143" s="27" t="s">
        <v>29</v>
      </c>
      <c r="B143" s="27">
        <v>0</v>
      </c>
      <c r="C143" s="27" t="s">
        <v>13</v>
      </c>
      <c r="D143" s="27">
        <v>11.356</v>
      </c>
      <c r="E143" s="27">
        <v>0</v>
      </c>
      <c r="F143" s="27">
        <v>0</v>
      </c>
      <c r="G143" s="27">
        <v>2099.84</v>
      </c>
      <c r="H143" s="27">
        <v>2099.84</v>
      </c>
    </row>
    <row r="144" spans="1:8" x14ac:dyDescent="0.25">
      <c r="A144" s="27" t="s">
        <v>29</v>
      </c>
      <c r="B144" s="27">
        <v>7.3832000000000004</v>
      </c>
      <c r="C144" s="27" t="s">
        <v>13</v>
      </c>
      <c r="D144" s="27">
        <v>11.356</v>
      </c>
      <c r="E144" s="27">
        <v>0</v>
      </c>
      <c r="F144" s="27">
        <v>0</v>
      </c>
      <c r="G144" s="27">
        <v>2099.84</v>
      </c>
      <c r="H144" s="27">
        <v>2099.84</v>
      </c>
    </row>
    <row r="145" spans="1:8" x14ac:dyDescent="0.25">
      <c r="A145" s="27" t="s">
        <v>29</v>
      </c>
      <c r="B145" s="27">
        <v>14.766400000000001</v>
      </c>
      <c r="C145" s="27" t="s">
        <v>13</v>
      </c>
      <c r="D145" s="27">
        <v>11.356</v>
      </c>
      <c r="E145" s="27">
        <v>0</v>
      </c>
      <c r="F145" s="27">
        <v>0</v>
      </c>
      <c r="G145" s="27">
        <v>2099.84</v>
      </c>
      <c r="H145" s="27">
        <v>2099.84</v>
      </c>
    </row>
    <row r="146" spans="1:8" x14ac:dyDescent="0.25">
      <c r="A146" s="27" t="s">
        <v>30</v>
      </c>
      <c r="B146" s="27">
        <v>0</v>
      </c>
      <c r="C146" s="27" t="s">
        <v>12</v>
      </c>
      <c r="D146" s="27">
        <v>19.780999999999999</v>
      </c>
      <c r="E146" s="27">
        <v>0</v>
      </c>
      <c r="F146" s="27">
        <v>0</v>
      </c>
      <c r="G146" s="27">
        <v>2167</v>
      </c>
      <c r="H146" s="27">
        <v>2167</v>
      </c>
    </row>
    <row r="147" spans="1:8" x14ac:dyDescent="0.25">
      <c r="A147" s="27" t="s">
        <v>30</v>
      </c>
      <c r="B147" s="27">
        <v>7.3830999999999998</v>
      </c>
      <c r="C147" s="27" t="s">
        <v>12</v>
      </c>
      <c r="D147" s="27">
        <v>19.780999999999999</v>
      </c>
      <c r="E147" s="27">
        <v>0</v>
      </c>
      <c r="F147" s="27">
        <v>0</v>
      </c>
      <c r="G147" s="27">
        <v>2167</v>
      </c>
      <c r="H147" s="27">
        <v>2167</v>
      </c>
    </row>
    <row r="148" spans="1:8" x14ac:dyDescent="0.25">
      <c r="A148" s="27" t="s">
        <v>30</v>
      </c>
      <c r="B148" s="27">
        <v>14.7661</v>
      </c>
      <c r="C148" s="27" t="s">
        <v>12</v>
      </c>
      <c r="D148" s="27">
        <v>19.780999999999999</v>
      </c>
      <c r="E148" s="27">
        <v>0</v>
      </c>
      <c r="F148" s="27">
        <v>0</v>
      </c>
      <c r="G148" s="27">
        <v>2167</v>
      </c>
      <c r="H148" s="27">
        <v>2167</v>
      </c>
    </row>
    <row r="149" spans="1:8" x14ac:dyDescent="0.25">
      <c r="A149" s="27" t="s">
        <v>30</v>
      </c>
      <c r="B149" s="27">
        <v>0</v>
      </c>
      <c r="C149" s="27" t="s">
        <v>13</v>
      </c>
      <c r="D149" s="27">
        <v>11.71</v>
      </c>
      <c r="E149" s="27">
        <v>0</v>
      </c>
      <c r="F149" s="27">
        <v>0</v>
      </c>
      <c r="G149" s="27">
        <v>2167</v>
      </c>
      <c r="H149" s="27">
        <v>2167</v>
      </c>
    </row>
    <row r="150" spans="1:8" x14ac:dyDescent="0.25">
      <c r="A150" s="27" t="s">
        <v>30</v>
      </c>
      <c r="B150" s="27">
        <v>7.3830999999999998</v>
      </c>
      <c r="C150" s="27" t="s">
        <v>13</v>
      </c>
      <c r="D150" s="27">
        <v>11.71</v>
      </c>
      <c r="E150" s="27">
        <v>0</v>
      </c>
      <c r="F150" s="27">
        <v>0</v>
      </c>
      <c r="G150" s="27">
        <v>2167</v>
      </c>
      <c r="H150" s="27">
        <v>2167</v>
      </c>
    </row>
    <row r="151" spans="1:8" x14ac:dyDescent="0.25">
      <c r="A151" s="27" t="s">
        <v>30</v>
      </c>
      <c r="B151" s="27">
        <v>14.7661</v>
      </c>
      <c r="C151" s="27" t="s">
        <v>13</v>
      </c>
      <c r="D151" s="27">
        <v>11.71</v>
      </c>
      <c r="E151" s="27">
        <v>0</v>
      </c>
      <c r="F151" s="27">
        <v>0</v>
      </c>
      <c r="G151" s="27">
        <v>2167</v>
      </c>
      <c r="H151" s="27">
        <v>2167</v>
      </c>
    </row>
    <row r="152" spans="1:8" x14ac:dyDescent="0.25">
      <c r="A152" s="27" t="s">
        <v>31</v>
      </c>
      <c r="B152" s="27">
        <v>0</v>
      </c>
      <c r="C152" s="27" t="s">
        <v>12</v>
      </c>
      <c r="D152" s="27">
        <v>20.218</v>
      </c>
      <c r="E152" s="27">
        <v>0</v>
      </c>
      <c r="F152" s="27">
        <v>0</v>
      </c>
      <c r="G152" s="27">
        <v>2274.14</v>
      </c>
      <c r="H152" s="27">
        <v>2274.14</v>
      </c>
    </row>
    <row r="153" spans="1:8" x14ac:dyDescent="0.25">
      <c r="A153" s="27" t="s">
        <v>31</v>
      </c>
      <c r="B153" s="27">
        <v>6.8327</v>
      </c>
      <c r="C153" s="27" t="s">
        <v>12</v>
      </c>
      <c r="D153" s="27">
        <v>20.218</v>
      </c>
      <c r="E153" s="27">
        <v>0</v>
      </c>
      <c r="F153" s="27">
        <v>0</v>
      </c>
      <c r="G153" s="27">
        <v>2274.14</v>
      </c>
      <c r="H153" s="27">
        <v>2274.14</v>
      </c>
    </row>
    <row r="154" spans="1:8" x14ac:dyDescent="0.25">
      <c r="A154" s="27" t="s">
        <v>31</v>
      </c>
      <c r="B154" s="27">
        <v>13.6653</v>
      </c>
      <c r="C154" s="27" t="s">
        <v>12</v>
      </c>
      <c r="D154" s="27">
        <v>20.218</v>
      </c>
      <c r="E154" s="27">
        <v>0</v>
      </c>
      <c r="F154" s="27">
        <v>0</v>
      </c>
      <c r="G154" s="27">
        <v>2274.14</v>
      </c>
      <c r="H154" s="27">
        <v>2274.14</v>
      </c>
    </row>
    <row r="155" spans="1:8" x14ac:dyDescent="0.25">
      <c r="A155" s="27" t="s">
        <v>31</v>
      </c>
      <c r="B155" s="27">
        <v>0</v>
      </c>
      <c r="C155" s="27" t="s">
        <v>13</v>
      </c>
      <c r="D155" s="27">
        <v>12.278</v>
      </c>
      <c r="E155" s="27">
        <v>0</v>
      </c>
      <c r="F155" s="27">
        <v>0</v>
      </c>
      <c r="G155" s="27">
        <v>2274.14</v>
      </c>
      <c r="H155" s="27">
        <v>2274.14</v>
      </c>
    </row>
    <row r="156" spans="1:8" x14ac:dyDescent="0.25">
      <c r="A156" s="27" t="s">
        <v>31</v>
      </c>
      <c r="B156" s="27">
        <v>6.8327</v>
      </c>
      <c r="C156" s="27" t="s">
        <v>13</v>
      </c>
      <c r="D156" s="27">
        <v>12.278</v>
      </c>
      <c r="E156" s="27">
        <v>0</v>
      </c>
      <c r="F156" s="27">
        <v>0</v>
      </c>
      <c r="G156" s="27">
        <v>2274.14</v>
      </c>
      <c r="H156" s="27">
        <v>2274.14</v>
      </c>
    </row>
    <row r="157" spans="1:8" x14ac:dyDescent="0.25">
      <c r="A157" s="27" t="s">
        <v>31</v>
      </c>
      <c r="B157" s="27">
        <v>13.6653</v>
      </c>
      <c r="C157" s="27" t="s">
        <v>13</v>
      </c>
      <c r="D157" s="27">
        <v>12.278</v>
      </c>
      <c r="E157" s="27">
        <v>0</v>
      </c>
      <c r="F157" s="27">
        <v>0</v>
      </c>
      <c r="G157" s="27">
        <v>2274.14</v>
      </c>
      <c r="H157" s="27">
        <v>2274.14</v>
      </c>
    </row>
    <row r="158" spans="1:8" x14ac:dyDescent="0.25">
      <c r="A158" s="27" t="s">
        <v>32</v>
      </c>
      <c r="B158" s="27">
        <v>0</v>
      </c>
      <c r="C158" s="27" t="s">
        <v>12</v>
      </c>
      <c r="D158" s="27">
        <v>20.866</v>
      </c>
      <c r="E158" s="27">
        <v>0</v>
      </c>
      <c r="F158" s="27">
        <v>0</v>
      </c>
      <c r="G158" s="27">
        <v>2313.79</v>
      </c>
      <c r="H158" s="27">
        <v>2313.79</v>
      </c>
    </row>
    <row r="159" spans="1:8" x14ac:dyDescent="0.25">
      <c r="A159" s="27" t="s">
        <v>32</v>
      </c>
      <c r="B159" s="27">
        <v>5.5156000000000001</v>
      </c>
      <c r="C159" s="27" t="s">
        <v>12</v>
      </c>
      <c r="D159" s="27">
        <v>20.866</v>
      </c>
      <c r="E159" s="27">
        <v>0</v>
      </c>
      <c r="F159" s="27">
        <v>0</v>
      </c>
      <c r="G159" s="27">
        <v>2313.79</v>
      </c>
      <c r="H159" s="27">
        <v>2313.79</v>
      </c>
    </row>
    <row r="160" spans="1:8" x14ac:dyDescent="0.25">
      <c r="A160" s="27" t="s">
        <v>32</v>
      </c>
      <c r="B160" s="27">
        <v>11.0312</v>
      </c>
      <c r="C160" s="27" t="s">
        <v>12</v>
      </c>
      <c r="D160" s="27">
        <v>20.866</v>
      </c>
      <c r="E160" s="27">
        <v>0</v>
      </c>
      <c r="F160" s="27">
        <v>0</v>
      </c>
      <c r="G160" s="27">
        <v>2313.79</v>
      </c>
      <c r="H160" s="27">
        <v>2313.79</v>
      </c>
    </row>
    <row r="161" spans="1:8" x14ac:dyDescent="0.25">
      <c r="A161" s="27" t="s">
        <v>32</v>
      </c>
      <c r="B161" s="27">
        <v>0</v>
      </c>
      <c r="C161" s="27" t="s">
        <v>13</v>
      </c>
      <c r="D161" s="27">
        <v>12.474</v>
      </c>
      <c r="E161" s="27">
        <v>0</v>
      </c>
      <c r="F161" s="27">
        <v>0</v>
      </c>
      <c r="G161" s="27">
        <v>2313.79</v>
      </c>
      <c r="H161" s="27">
        <v>2313.79</v>
      </c>
    </row>
    <row r="162" spans="1:8" x14ac:dyDescent="0.25">
      <c r="A162" s="27" t="s">
        <v>32</v>
      </c>
      <c r="B162" s="27">
        <v>5.5156000000000001</v>
      </c>
      <c r="C162" s="27" t="s">
        <v>13</v>
      </c>
      <c r="D162" s="27">
        <v>12.474</v>
      </c>
      <c r="E162" s="27">
        <v>0</v>
      </c>
      <c r="F162" s="27">
        <v>0</v>
      </c>
      <c r="G162" s="27">
        <v>2313.79</v>
      </c>
      <c r="H162" s="27">
        <v>2313.79</v>
      </c>
    </row>
    <row r="163" spans="1:8" x14ac:dyDescent="0.25">
      <c r="A163" s="27" t="s">
        <v>32</v>
      </c>
      <c r="B163" s="27">
        <v>11.0312</v>
      </c>
      <c r="C163" s="27" t="s">
        <v>13</v>
      </c>
      <c r="D163" s="27">
        <v>12.474</v>
      </c>
      <c r="E163" s="27">
        <v>0</v>
      </c>
      <c r="F163" s="27">
        <v>0</v>
      </c>
      <c r="G163" s="27">
        <v>2313.79</v>
      </c>
      <c r="H163" s="27">
        <v>2313.79</v>
      </c>
    </row>
    <row r="164" spans="1:8" x14ac:dyDescent="0.25">
      <c r="A164" s="27" t="s">
        <v>33</v>
      </c>
      <c r="B164" s="27">
        <v>0</v>
      </c>
      <c r="C164" s="27" t="s">
        <v>12</v>
      </c>
      <c r="D164" s="27">
        <v>21.135999999999999</v>
      </c>
      <c r="E164" s="27">
        <v>0</v>
      </c>
      <c r="F164" s="27">
        <v>0</v>
      </c>
      <c r="G164" s="27">
        <v>2527.88</v>
      </c>
      <c r="H164" s="27">
        <v>2527.88</v>
      </c>
    </row>
    <row r="165" spans="1:8" x14ac:dyDescent="0.25">
      <c r="A165" s="27" t="s">
        <v>33</v>
      </c>
      <c r="B165" s="27">
        <v>3.6257000000000001</v>
      </c>
      <c r="C165" s="27" t="s">
        <v>12</v>
      </c>
      <c r="D165" s="27">
        <v>21.135999999999999</v>
      </c>
      <c r="E165" s="27">
        <v>0</v>
      </c>
      <c r="F165" s="27">
        <v>0</v>
      </c>
      <c r="G165" s="27">
        <v>2527.88</v>
      </c>
      <c r="H165" s="27">
        <v>2527.88</v>
      </c>
    </row>
    <row r="166" spans="1:8" x14ac:dyDescent="0.25">
      <c r="A166" s="27" t="s">
        <v>33</v>
      </c>
      <c r="B166" s="27">
        <v>7.2514000000000003</v>
      </c>
      <c r="C166" s="27" t="s">
        <v>12</v>
      </c>
      <c r="D166" s="27">
        <v>21.135999999999999</v>
      </c>
      <c r="E166" s="27">
        <v>0</v>
      </c>
      <c r="F166" s="27">
        <v>0</v>
      </c>
      <c r="G166" s="27">
        <v>2527.88</v>
      </c>
      <c r="H166" s="27">
        <v>2527.88</v>
      </c>
    </row>
    <row r="167" spans="1:8" x14ac:dyDescent="0.25">
      <c r="A167" s="27" t="s">
        <v>33</v>
      </c>
      <c r="B167" s="27">
        <v>0</v>
      </c>
      <c r="C167" s="27" t="s">
        <v>13</v>
      </c>
      <c r="D167" s="27">
        <v>13.589</v>
      </c>
      <c r="E167" s="27">
        <v>0</v>
      </c>
      <c r="F167" s="27">
        <v>0</v>
      </c>
      <c r="G167" s="27">
        <v>2527.88</v>
      </c>
      <c r="H167" s="27">
        <v>2527.88</v>
      </c>
    </row>
    <row r="168" spans="1:8" x14ac:dyDescent="0.25">
      <c r="A168" s="27" t="s">
        <v>33</v>
      </c>
      <c r="B168" s="27">
        <v>3.6257000000000001</v>
      </c>
      <c r="C168" s="27" t="s">
        <v>13</v>
      </c>
      <c r="D168" s="27">
        <v>13.589</v>
      </c>
      <c r="E168" s="27">
        <v>0</v>
      </c>
      <c r="F168" s="27">
        <v>0</v>
      </c>
      <c r="G168" s="27">
        <v>2527.88</v>
      </c>
      <c r="H168" s="27">
        <v>2527.88</v>
      </c>
    </row>
    <row r="169" spans="1:8" x14ac:dyDescent="0.25">
      <c r="A169" s="27" t="s">
        <v>33</v>
      </c>
      <c r="B169" s="27">
        <v>7.2514000000000003</v>
      </c>
      <c r="C169" s="27" t="s">
        <v>13</v>
      </c>
      <c r="D169" s="27">
        <v>13.589</v>
      </c>
      <c r="E169" s="27">
        <v>0</v>
      </c>
      <c r="F169" s="27">
        <v>0</v>
      </c>
      <c r="G169" s="27">
        <v>2527.88</v>
      </c>
      <c r="H169" s="27">
        <v>2527.88</v>
      </c>
    </row>
    <row r="170" spans="1:8" x14ac:dyDescent="0.25">
      <c r="A170" s="27" t="s">
        <v>34</v>
      </c>
      <c r="B170" s="27">
        <v>0</v>
      </c>
      <c r="C170" s="27" t="s">
        <v>12</v>
      </c>
      <c r="D170" s="27">
        <v>18.594999999999999</v>
      </c>
      <c r="E170" s="27">
        <v>0</v>
      </c>
      <c r="F170" s="27">
        <v>0</v>
      </c>
      <c r="G170" s="27">
        <v>2137.9699999999998</v>
      </c>
      <c r="H170" s="27">
        <v>2137.9699999999998</v>
      </c>
    </row>
    <row r="171" spans="1:8" x14ac:dyDescent="0.25">
      <c r="A171" s="27" t="s">
        <v>34</v>
      </c>
      <c r="B171" s="27">
        <v>1.0318000000000001</v>
      </c>
      <c r="C171" s="27" t="s">
        <v>12</v>
      </c>
      <c r="D171" s="27">
        <v>18.594999999999999</v>
      </c>
      <c r="E171" s="27">
        <v>0</v>
      </c>
      <c r="F171" s="27">
        <v>0</v>
      </c>
      <c r="G171" s="27">
        <v>2137.9699999999998</v>
      </c>
      <c r="H171" s="27">
        <v>2137.9699999999998</v>
      </c>
    </row>
    <row r="172" spans="1:8" x14ac:dyDescent="0.25">
      <c r="A172" s="27" t="s">
        <v>34</v>
      </c>
      <c r="B172" s="27">
        <v>2.0634999999999999</v>
      </c>
      <c r="C172" s="27" t="s">
        <v>12</v>
      </c>
      <c r="D172" s="27">
        <v>18.594999999999999</v>
      </c>
      <c r="E172" s="27">
        <v>0</v>
      </c>
      <c r="F172" s="27">
        <v>0</v>
      </c>
      <c r="G172" s="27">
        <v>2137.9699999999998</v>
      </c>
      <c r="H172" s="27">
        <v>2137.9699999999998</v>
      </c>
    </row>
    <row r="173" spans="1:8" x14ac:dyDescent="0.25">
      <c r="A173" s="27" t="s">
        <v>34</v>
      </c>
      <c r="B173" s="27">
        <v>0</v>
      </c>
      <c r="C173" s="27" t="s">
        <v>13</v>
      </c>
      <c r="D173" s="27">
        <v>11.537000000000001</v>
      </c>
      <c r="E173" s="27">
        <v>0</v>
      </c>
      <c r="F173" s="27">
        <v>0</v>
      </c>
      <c r="G173" s="27">
        <v>2137.9699999999998</v>
      </c>
      <c r="H173" s="27">
        <v>2137.9699999999998</v>
      </c>
    </row>
    <row r="174" spans="1:8" x14ac:dyDescent="0.25">
      <c r="A174" s="27" t="s">
        <v>34</v>
      </c>
      <c r="B174" s="27">
        <v>1.0318000000000001</v>
      </c>
      <c r="C174" s="27" t="s">
        <v>13</v>
      </c>
      <c r="D174" s="27">
        <v>11.537000000000001</v>
      </c>
      <c r="E174" s="27">
        <v>0</v>
      </c>
      <c r="F174" s="27">
        <v>0</v>
      </c>
      <c r="G174" s="27">
        <v>2137.9699999999998</v>
      </c>
      <c r="H174" s="27">
        <v>2137.9699999999998</v>
      </c>
    </row>
    <row r="175" spans="1:8" x14ac:dyDescent="0.25">
      <c r="A175" s="27" t="s">
        <v>34</v>
      </c>
      <c r="B175" s="27">
        <v>2.0634999999999999</v>
      </c>
      <c r="C175" s="27" t="s">
        <v>13</v>
      </c>
      <c r="D175" s="27">
        <v>11.537000000000001</v>
      </c>
      <c r="E175" s="27">
        <v>0</v>
      </c>
      <c r="F175" s="27">
        <v>0</v>
      </c>
      <c r="G175" s="27">
        <v>2137.9699999999998</v>
      </c>
      <c r="H175" s="27">
        <v>2137.9699999999998</v>
      </c>
    </row>
    <row r="176" spans="1:8" x14ac:dyDescent="0.25">
      <c r="A176" s="27" t="s">
        <v>35</v>
      </c>
      <c r="B176" s="27">
        <v>0</v>
      </c>
      <c r="C176" s="27" t="s">
        <v>12</v>
      </c>
      <c r="D176" s="27">
        <v>28.02</v>
      </c>
      <c r="E176" s="27">
        <v>-16.036000000000001</v>
      </c>
      <c r="F176" s="27">
        <v>1.066E-14</v>
      </c>
      <c r="G176" s="27">
        <v>52.65</v>
      </c>
      <c r="H176" s="27">
        <v>52.65</v>
      </c>
    </row>
    <row r="177" spans="1:8" x14ac:dyDescent="0.25">
      <c r="A177" s="27" t="s">
        <v>35</v>
      </c>
      <c r="B177" s="27">
        <v>5.0023</v>
      </c>
      <c r="C177" s="27" t="s">
        <v>12</v>
      </c>
      <c r="D177" s="27">
        <v>27.817</v>
      </c>
      <c r="E177" s="27">
        <v>-9.7469999999999999</v>
      </c>
      <c r="F177" s="27">
        <v>73.259</v>
      </c>
      <c r="G177" s="27">
        <v>1658.27</v>
      </c>
      <c r="H177" s="27">
        <v>-1555.92</v>
      </c>
    </row>
    <row r="178" spans="1:8" x14ac:dyDescent="0.25">
      <c r="A178" s="27" t="s">
        <v>35</v>
      </c>
      <c r="B178" s="27">
        <v>10.0046</v>
      </c>
      <c r="C178" s="27" t="s">
        <v>12</v>
      </c>
      <c r="D178" s="27">
        <v>27.614000000000001</v>
      </c>
      <c r="E178" s="27">
        <v>-3.4590000000000001</v>
      </c>
      <c r="F178" s="27">
        <v>115.0598</v>
      </c>
      <c r="G178" s="27">
        <v>2538.5100000000002</v>
      </c>
      <c r="H178" s="27">
        <v>-2439.12</v>
      </c>
    </row>
    <row r="179" spans="1:8" x14ac:dyDescent="0.25">
      <c r="A179" s="27" t="s">
        <v>35</v>
      </c>
      <c r="B179" s="27">
        <v>0</v>
      </c>
      <c r="C179" s="27" t="s">
        <v>13</v>
      </c>
      <c r="D179" s="27">
        <v>-8.9760000000000009</v>
      </c>
      <c r="E179" s="27">
        <v>-17.789000000000001</v>
      </c>
      <c r="F179" s="27">
        <v>1.066E-14</v>
      </c>
      <c r="G179" s="27">
        <v>52.65</v>
      </c>
      <c r="H179" s="27">
        <v>52.65</v>
      </c>
    </row>
    <row r="180" spans="1:8" x14ac:dyDescent="0.25">
      <c r="A180" s="27" t="s">
        <v>35</v>
      </c>
      <c r="B180" s="27">
        <v>5.0023</v>
      </c>
      <c r="C180" s="27" t="s">
        <v>13</v>
      </c>
      <c r="D180" s="27">
        <v>-9.1790000000000003</v>
      </c>
      <c r="E180" s="27">
        <v>-11.500999999999999</v>
      </c>
      <c r="F180" s="27">
        <v>64.488399999999999</v>
      </c>
      <c r="G180" s="27">
        <v>1658.27</v>
      </c>
      <c r="H180" s="27">
        <v>-1555.92</v>
      </c>
    </row>
    <row r="181" spans="1:8" x14ac:dyDescent="0.25">
      <c r="A181" s="27" t="s">
        <v>35</v>
      </c>
      <c r="B181" s="27">
        <v>10.0046</v>
      </c>
      <c r="C181" s="27" t="s">
        <v>13</v>
      </c>
      <c r="D181" s="27">
        <v>-9.3819999999999997</v>
      </c>
      <c r="E181" s="27">
        <v>-5.2119999999999997</v>
      </c>
      <c r="F181" s="27">
        <v>97.518699999999995</v>
      </c>
      <c r="G181" s="27">
        <v>2538.5100000000002</v>
      </c>
      <c r="H181" s="27">
        <v>-2439.12</v>
      </c>
    </row>
    <row r="182" spans="1:8" x14ac:dyDescent="0.25">
      <c r="A182" s="27" t="s">
        <v>36</v>
      </c>
      <c r="B182" s="27">
        <v>0</v>
      </c>
      <c r="C182" s="27" t="s">
        <v>12</v>
      </c>
      <c r="D182" s="27">
        <v>27.614000000000001</v>
      </c>
      <c r="E182" s="27">
        <v>-3.4590000000000001</v>
      </c>
      <c r="F182" s="27">
        <v>115.0598</v>
      </c>
      <c r="G182" s="27">
        <v>2538.5100000000002</v>
      </c>
      <c r="H182" s="27">
        <v>-2439.12</v>
      </c>
    </row>
    <row r="183" spans="1:8" x14ac:dyDescent="0.25">
      <c r="A183" s="27" t="s">
        <v>36</v>
      </c>
      <c r="B183" s="27">
        <v>5.0023</v>
      </c>
      <c r="C183" s="27" t="s">
        <v>12</v>
      </c>
      <c r="D183" s="27">
        <v>27.411000000000001</v>
      </c>
      <c r="E183" s="27">
        <v>2.83</v>
      </c>
      <c r="F183" s="27">
        <v>125.4024</v>
      </c>
      <c r="G183" s="27">
        <v>2693.37</v>
      </c>
      <c r="H183" s="27">
        <v>-2596.94</v>
      </c>
    </row>
    <row r="184" spans="1:8" x14ac:dyDescent="0.25">
      <c r="A184" s="27" t="s">
        <v>36</v>
      </c>
      <c r="B184" s="27">
        <v>10.0046</v>
      </c>
      <c r="C184" s="27" t="s">
        <v>12</v>
      </c>
      <c r="D184" s="27">
        <v>27.207999999999998</v>
      </c>
      <c r="E184" s="27">
        <v>9.1189999999999998</v>
      </c>
      <c r="F184" s="27">
        <v>104.2869</v>
      </c>
      <c r="G184" s="27">
        <v>2122.87</v>
      </c>
      <c r="H184" s="27">
        <v>-2029.4</v>
      </c>
    </row>
    <row r="185" spans="1:8" x14ac:dyDescent="0.25">
      <c r="A185" s="27" t="s">
        <v>36</v>
      </c>
      <c r="B185" s="27">
        <v>0</v>
      </c>
      <c r="C185" s="27" t="s">
        <v>13</v>
      </c>
      <c r="D185" s="27">
        <v>-9.3819999999999997</v>
      </c>
      <c r="E185" s="27">
        <v>-5.2119999999999997</v>
      </c>
      <c r="F185" s="27">
        <v>97.518699999999995</v>
      </c>
      <c r="G185" s="27">
        <v>2538.5100000000002</v>
      </c>
      <c r="H185" s="27">
        <v>-2439.12</v>
      </c>
    </row>
    <row r="186" spans="1:8" x14ac:dyDescent="0.25">
      <c r="A186" s="27" t="s">
        <v>36</v>
      </c>
      <c r="B186" s="27">
        <v>5.0023</v>
      </c>
      <c r="C186" s="27" t="s">
        <v>13</v>
      </c>
      <c r="D186" s="27">
        <v>-9.5850000000000009</v>
      </c>
      <c r="E186" s="27">
        <v>1.077</v>
      </c>
      <c r="F186" s="27">
        <v>99.090800000000002</v>
      </c>
      <c r="G186" s="27">
        <v>2693.37</v>
      </c>
      <c r="H186" s="27">
        <v>-2596.94</v>
      </c>
    </row>
    <row r="187" spans="1:8" x14ac:dyDescent="0.25">
      <c r="A187" s="27" t="s">
        <v>36</v>
      </c>
      <c r="B187" s="27">
        <v>10.0046</v>
      </c>
      <c r="C187" s="27" t="s">
        <v>13</v>
      </c>
      <c r="D187" s="27">
        <v>-9.7880000000000003</v>
      </c>
      <c r="E187" s="27">
        <v>7.3659999999999997</v>
      </c>
      <c r="F187" s="27">
        <v>69.204700000000003</v>
      </c>
      <c r="G187" s="27">
        <v>2122.87</v>
      </c>
      <c r="H187" s="27">
        <v>-2029.4</v>
      </c>
    </row>
    <row r="188" spans="1:8" x14ac:dyDescent="0.25">
      <c r="A188" s="27" t="s">
        <v>37</v>
      </c>
      <c r="B188" s="27">
        <v>0</v>
      </c>
      <c r="C188" s="27" t="s">
        <v>12</v>
      </c>
      <c r="D188" s="27">
        <v>27.207999999999998</v>
      </c>
      <c r="E188" s="27">
        <v>9.1189999999999998</v>
      </c>
      <c r="F188" s="27">
        <v>104.2869</v>
      </c>
      <c r="G188" s="27">
        <v>2122.87</v>
      </c>
      <c r="H188" s="27">
        <v>-2029.4</v>
      </c>
    </row>
    <row r="189" spans="1:8" x14ac:dyDescent="0.25">
      <c r="A189" s="27" t="s">
        <v>37</v>
      </c>
      <c r="B189" s="27">
        <v>5.0023</v>
      </c>
      <c r="C189" s="27" t="s">
        <v>12</v>
      </c>
      <c r="D189" s="27">
        <v>27.004999999999999</v>
      </c>
      <c r="E189" s="27">
        <v>15.407999999999999</v>
      </c>
      <c r="F189" s="27">
        <v>51.713099999999997</v>
      </c>
      <c r="G189" s="27">
        <v>826.99</v>
      </c>
      <c r="H189" s="27">
        <v>-736.48</v>
      </c>
    </row>
    <row r="190" spans="1:8" x14ac:dyDescent="0.25">
      <c r="A190" s="27" t="s">
        <v>37</v>
      </c>
      <c r="B190" s="27">
        <v>10.0046</v>
      </c>
      <c r="C190" s="27" t="s">
        <v>12</v>
      </c>
      <c r="D190" s="27">
        <v>26.800999999999998</v>
      </c>
      <c r="E190" s="27">
        <v>21.696000000000002</v>
      </c>
      <c r="F190" s="27">
        <v>-32.3187</v>
      </c>
      <c r="G190" s="27">
        <v>1281.82</v>
      </c>
      <c r="H190" s="27">
        <v>-1194.26</v>
      </c>
    </row>
    <row r="191" spans="1:8" x14ac:dyDescent="0.25">
      <c r="A191" s="27" t="s">
        <v>37</v>
      </c>
      <c r="B191" s="27">
        <v>0</v>
      </c>
      <c r="C191" s="27" t="s">
        <v>13</v>
      </c>
      <c r="D191" s="27">
        <v>-9.7880000000000003</v>
      </c>
      <c r="E191" s="27">
        <v>7.3659999999999997</v>
      </c>
      <c r="F191" s="27">
        <v>69.204700000000003</v>
      </c>
      <c r="G191" s="27">
        <v>2122.87</v>
      </c>
      <c r="H191" s="27">
        <v>-2029.4</v>
      </c>
    </row>
    <row r="192" spans="1:8" x14ac:dyDescent="0.25">
      <c r="A192" s="27" t="s">
        <v>37</v>
      </c>
      <c r="B192" s="27">
        <v>5.0023</v>
      </c>
      <c r="C192" s="27" t="s">
        <v>13</v>
      </c>
      <c r="D192" s="27">
        <v>-9.9909999999999997</v>
      </c>
      <c r="E192" s="27">
        <v>13.654</v>
      </c>
      <c r="F192" s="27">
        <v>7.8605</v>
      </c>
      <c r="G192" s="27">
        <v>826.99</v>
      </c>
      <c r="H192" s="27">
        <v>-736.48</v>
      </c>
    </row>
    <row r="193" spans="1:8" x14ac:dyDescent="0.25">
      <c r="A193" s="27" t="s">
        <v>37</v>
      </c>
      <c r="B193" s="27">
        <v>10.0046</v>
      </c>
      <c r="C193" s="27" t="s">
        <v>13</v>
      </c>
      <c r="D193" s="27">
        <v>-10.194000000000001</v>
      </c>
      <c r="E193" s="27">
        <v>19.943000000000001</v>
      </c>
      <c r="F193" s="27">
        <v>-84.941900000000004</v>
      </c>
      <c r="G193" s="27">
        <v>1281.82</v>
      </c>
      <c r="H193" s="27">
        <v>-1194.26</v>
      </c>
    </row>
    <row r="194" spans="1:8" x14ac:dyDescent="0.25">
      <c r="A194" s="27" t="s">
        <v>38</v>
      </c>
      <c r="B194" s="27">
        <v>0</v>
      </c>
      <c r="C194" s="27" t="s">
        <v>12</v>
      </c>
      <c r="D194" s="27">
        <v>26.800999999999998</v>
      </c>
      <c r="E194" s="27">
        <v>21.696000000000002</v>
      </c>
      <c r="F194" s="27">
        <v>-32.3187</v>
      </c>
      <c r="G194" s="27">
        <v>1281.82</v>
      </c>
      <c r="H194" s="27">
        <v>-1194.26</v>
      </c>
    </row>
    <row r="195" spans="1:8" x14ac:dyDescent="0.25">
      <c r="A195" s="27" t="s">
        <v>38</v>
      </c>
      <c r="B195" s="27">
        <v>2.2311000000000001</v>
      </c>
      <c r="C195" s="27" t="s">
        <v>12</v>
      </c>
      <c r="D195" s="27">
        <v>26.710999999999999</v>
      </c>
      <c r="E195" s="27">
        <v>24.501000000000001</v>
      </c>
      <c r="F195" s="27">
        <v>-79.942499999999995</v>
      </c>
      <c r="G195" s="27">
        <v>2415.92</v>
      </c>
      <c r="H195" s="27">
        <v>-2329.6799999999998</v>
      </c>
    </row>
    <row r="196" spans="1:8" x14ac:dyDescent="0.25">
      <c r="A196" s="27" t="s">
        <v>38</v>
      </c>
      <c r="B196" s="27">
        <v>4.4622000000000002</v>
      </c>
      <c r="C196" s="27" t="s">
        <v>12</v>
      </c>
      <c r="D196" s="27">
        <v>26.62</v>
      </c>
      <c r="E196" s="27">
        <v>27.306000000000001</v>
      </c>
      <c r="F196" s="27">
        <v>-133.82419999999999</v>
      </c>
      <c r="G196" s="27">
        <v>3694.31</v>
      </c>
      <c r="H196" s="27">
        <v>-3609.4</v>
      </c>
    </row>
    <row r="197" spans="1:8" x14ac:dyDescent="0.25">
      <c r="A197" s="27" t="s">
        <v>38</v>
      </c>
      <c r="B197" s="27">
        <v>0</v>
      </c>
      <c r="C197" s="27" t="s">
        <v>13</v>
      </c>
      <c r="D197" s="27">
        <v>-10.194000000000001</v>
      </c>
      <c r="E197" s="27">
        <v>19.943000000000001</v>
      </c>
      <c r="F197" s="27">
        <v>-84.941900000000004</v>
      </c>
      <c r="G197" s="27">
        <v>1281.82</v>
      </c>
      <c r="H197" s="27">
        <v>-1194.26</v>
      </c>
    </row>
    <row r="198" spans="1:8" x14ac:dyDescent="0.25">
      <c r="A198" s="27" t="s">
        <v>38</v>
      </c>
      <c r="B198" s="27">
        <v>2.2311000000000001</v>
      </c>
      <c r="C198" s="27" t="s">
        <v>13</v>
      </c>
      <c r="D198" s="27">
        <v>-10.285</v>
      </c>
      <c r="E198" s="27">
        <v>22.748000000000001</v>
      </c>
      <c r="F198" s="27">
        <v>-136.47749999999999</v>
      </c>
      <c r="G198" s="27">
        <v>2415.92</v>
      </c>
      <c r="H198" s="27">
        <v>-2329.6799999999998</v>
      </c>
    </row>
    <row r="199" spans="1:8" x14ac:dyDescent="0.25">
      <c r="A199" s="27" t="s">
        <v>38</v>
      </c>
      <c r="B199" s="27">
        <v>4.4622000000000002</v>
      </c>
      <c r="C199" s="27" t="s">
        <v>13</v>
      </c>
      <c r="D199" s="27">
        <v>-10.375999999999999</v>
      </c>
      <c r="E199" s="27">
        <v>25.553000000000001</v>
      </c>
      <c r="F199" s="27">
        <v>-194.27090000000001</v>
      </c>
      <c r="G199" s="27">
        <v>3694.31</v>
      </c>
      <c r="H199" s="27">
        <v>-3609.4</v>
      </c>
    </row>
    <row r="200" spans="1:8" x14ac:dyDescent="0.25">
      <c r="A200" s="27" t="s">
        <v>39</v>
      </c>
      <c r="B200" s="27">
        <v>0</v>
      </c>
      <c r="C200" s="27" t="s">
        <v>12</v>
      </c>
      <c r="D200" s="27">
        <v>8.0229999999999997</v>
      </c>
      <c r="E200" s="27">
        <v>2.6720000000000002</v>
      </c>
      <c r="F200" s="27">
        <v>-2.0053000000000001</v>
      </c>
      <c r="G200" s="27">
        <v>878.56</v>
      </c>
      <c r="H200" s="27">
        <v>-869.7</v>
      </c>
    </row>
    <row r="201" spans="1:8" x14ac:dyDescent="0.25">
      <c r="A201" s="27" t="s">
        <v>39</v>
      </c>
      <c r="B201" s="27">
        <v>5.5448000000000004</v>
      </c>
      <c r="C201" s="27" t="s">
        <v>12</v>
      </c>
      <c r="D201" s="27">
        <v>7.798</v>
      </c>
      <c r="E201" s="27">
        <v>9.6430000000000007</v>
      </c>
      <c r="F201" s="27">
        <v>-29.191199999999998</v>
      </c>
      <c r="G201" s="27">
        <v>985.06</v>
      </c>
      <c r="H201" s="27">
        <v>-979.48</v>
      </c>
    </row>
    <row r="202" spans="1:8" x14ac:dyDescent="0.25">
      <c r="A202" s="27" t="s">
        <v>39</v>
      </c>
      <c r="B202" s="27">
        <v>5.5448000000000004</v>
      </c>
      <c r="C202" s="27" t="s">
        <v>12</v>
      </c>
      <c r="D202" s="27">
        <v>8.2530000000000001</v>
      </c>
      <c r="E202" s="27">
        <v>-4.1360000000000001</v>
      </c>
      <c r="F202" s="27">
        <v>-29.191199999999998</v>
      </c>
      <c r="G202" s="27">
        <v>987.83</v>
      </c>
      <c r="H202" s="27">
        <v>-976.7</v>
      </c>
    </row>
    <row r="203" spans="1:8" x14ac:dyDescent="0.25">
      <c r="A203" s="27" t="s">
        <v>39</v>
      </c>
      <c r="B203" s="27">
        <v>7.5868000000000002</v>
      </c>
      <c r="C203" s="27" t="s">
        <v>12</v>
      </c>
      <c r="D203" s="27">
        <v>8.17</v>
      </c>
      <c r="E203" s="27">
        <v>-1.569</v>
      </c>
      <c r="F203" s="27">
        <v>14.0992</v>
      </c>
      <c r="G203" s="27">
        <v>695.89</v>
      </c>
      <c r="H203" s="27">
        <v>-685.96</v>
      </c>
    </row>
    <row r="204" spans="1:8" x14ac:dyDescent="0.25">
      <c r="A204" s="27" t="s">
        <v>39</v>
      </c>
      <c r="B204" s="27">
        <v>7.5868000000000002</v>
      </c>
      <c r="C204" s="27" t="s">
        <v>12</v>
      </c>
      <c r="D204" s="27">
        <v>8.17</v>
      </c>
      <c r="E204" s="27">
        <v>-1.569</v>
      </c>
      <c r="F204" s="27">
        <v>14.0992</v>
      </c>
      <c r="G204" s="27">
        <v>695.89</v>
      </c>
      <c r="H204" s="27">
        <v>-685.96</v>
      </c>
    </row>
    <row r="205" spans="1:8" x14ac:dyDescent="0.25">
      <c r="A205" s="27" t="s">
        <v>39</v>
      </c>
      <c r="B205" s="27">
        <v>15.1653</v>
      </c>
      <c r="C205" s="27" t="s">
        <v>12</v>
      </c>
      <c r="D205" s="27">
        <v>7.8620000000000001</v>
      </c>
      <c r="E205" s="27">
        <v>15.425000000000001</v>
      </c>
      <c r="F205" s="27">
        <v>34.985399999999998</v>
      </c>
      <c r="G205" s="27">
        <v>669.15</v>
      </c>
      <c r="H205" s="27">
        <v>-663.71</v>
      </c>
    </row>
    <row r="206" spans="1:8" x14ac:dyDescent="0.25">
      <c r="A206" s="27" t="s">
        <v>39</v>
      </c>
      <c r="B206" s="27">
        <v>15.1653</v>
      </c>
      <c r="C206" s="27" t="s">
        <v>12</v>
      </c>
      <c r="D206" s="27">
        <v>7.8620000000000001</v>
      </c>
      <c r="E206" s="27">
        <v>15.425000000000001</v>
      </c>
      <c r="F206" s="27">
        <v>34.985399999999998</v>
      </c>
      <c r="G206" s="27">
        <v>669.15</v>
      </c>
      <c r="H206" s="27">
        <v>-663.71</v>
      </c>
    </row>
    <row r="207" spans="1:8" x14ac:dyDescent="0.25">
      <c r="A207" s="27" t="s">
        <v>39</v>
      </c>
      <c r="B207" s="27">
        <v>15.55</v>
      </c>
      <c r="C207" s="27" t="s">
        <v>12</v>
      </c>
      <c r="D207" s="27">
        <v>7.8460000000000001</v>
      </c>
      <c r="E207" s="27">
        <v>15.907999999999999</v>
      </c>
      <c r="F207" s="27">
        <v>29.249500000000001</v>
      </c>
      <c r="G207" s="27">
        <v>712.19</v>
      </c>
      <c r="H207" s="27">
        <v>-706.98</v>
      </c>
    </row>
    <row r="208" spans="1:8" x14ac:dyDescent="0.25">
      <c r="A208" s="27" t="s">
        <v>39</v>
      </c>
      <c r="B208" s="27">
        <v>15.55</v>
      </c>
      <c r="C208" s="27" t="s">
        <v>12</v>
      </c>
      <c r="D208" s="27">
        <v>8.343</v>
      </c>
      <c r="E208" s="27">
        <v>-4.6980000000000004</v>
      </c>
      <c r="F208" s="27">
        <v>29.249500000000001</v>
      </c>
      <c r="G208" s="27">
        <v>715.26</v>
      </c>
      <c r="H208" s="27">
        <v>-703.91</v>
      </c>
    </row>
    <row r="209" spans="1:8" x14ac:dyDescent="0.25">
      <c r="A209" s="27" t="s">
        <v>39</v>
      </c>
      <c r="B209" s="27">
        <v>22.7437</v>
      </c>
      <c r="C209" s="27" t="s">
        <v>12</v>
      </c>
      <c r="D209" s="27">
        <v>8.0510000000000002</v>
      </c>
      <c r="E209" s="27">
        <v>11.571</v>
      </c>
      <c r="F209" s="27">
        <v>77.526799999999994</v>
      </c>
      <c r="G209" s="27">
        <v>148.12</v>
      </c>
      <c r="H209" s="27">
        <v>-141.03</v>
      </c>
    </row>
    <row r="210" spans="1:8" x14ac:dyDescent="0.25">
      <c r="A210" s="27" t="s">
        <v>39</v>
      </c>
      <c r="B210" s="27">
        <v>22.7437</v>
      </c>
      <c r="C210" s="27" t="s">
        <v>12</v>
      </c>
      <c r="D210" s="27">
        <v>8.0510000000000002</v>
      </c>
      <c r="E210" s="27">
        <v>11.571</v>
      </c>
      <c r="F210" s="27">
        <v>77.526799999999994</v>
      </c>
      <c r="G210" s="27">
        <v>148.12</v>
      </c>
      <c r="H210" s="27">
        <v>-141.03</v>
      </c>
    </row>
    <row r="211" spans="1:8" x14ac:dyDescent="0.25">
      <c r="A211" s="27" t="s">
        <v>39</v>
      </c>
      <c r="B211" s="27">
        <v>25.555199999999999</v>
      </c>
      <c r="C211" s="27" t="s">
        <v>12</v>
      </c>
      <c r="D211" s="27">
        <v>7.9370000000000003</v>
      </c>
      <c r="E211" s="27">
        <v>15.105</v>
      </c>
      <c r="F211" s="27">
        <v>40.028100000000002</v>
      </c>
      <c r="G211" s="27">
        <v>334.18</v>
      </c>
      <c r="H211" s="27">
        <v>-328.75</v>
      </c>
    </row>
    <row r="212" spans="1:8" x14ac:dyDescent="0.25">
      <c r="A212" s="27" t="s">
        <v>39</v>
      </c>
      <c r="B212" s="27">
        <v>25.555199999999999</v>
      </c>
      <c r="C212" s="27" t="s">
        <v>12</v>
      </c>
      <c r="D212" s="27">
        <v>8.4030000000000005</v>
      </c>
      <c r="E212" s="27">
        <v>-4.1509999999999998</v>
      </c>
      <c r="F212" s="27">
        <v>40.028100000000002</v>
      </c>
      <c r="G212" s="27">
        <v>337.1</v>
      </c>
      <c r="H212" s="27">
        <v>-325.83999999999997</v>
      </c>
    </row>
    <row r="213" spans="1:8" x14ac:dyDescent="0.25">
      <c r="A213" s="27" t="s">
        <v>39</v>
      </c>
      <c r="B213" s="27">
        <v>30.322199999999999</v>
      </c>
      <c r="C213" s="27" t="s">
        <v>12</v>
      </c>
      <c r="D213" s="27">
        <v>8.2100000000000009</v>
      </c>
      <c r="E213" s="27">
        <v>7.48</v>
      </c>
      <c r="F213" s="27">
        <v>93.953599999999994</v>
      </c>
      <c r="G213" s="27">
        <v>193.88</v>
      </c>
      <c r="H213" s="27">
        <v>-185.44</v>
      </c>
    </row>
    <row r="214" spans="1:8" x14ac:dyDescent="0.25">
      <c r="A214" s="27" t="s">
        <v>39</v>
      </c>
      <c r="B214" s="27">
        <v>30.322199999999999</v>
      </c>
      <c r="C214" s="27" t="s">
        <v>12</v>
      </c>
      <c r="D214" s="27">
        <v>8.2100000000000009</v>
      </c>
      <c r="E214" s="27">
        <v>7.48</v>
      </c>
      <c r="F214" s="27">
        <v>93.953599999999994</v>
      </c>
      <c r="G214" s="27">
        <v>193.88</v>
      </c>
      <c r="H214" s="27">
        <v>-185.44</v>
      </c>
    </row>
    <row r="215" spans="1:8" x14ac:dyDescent="0.25">
      <c r="A215" s="27" t="s">
        <v>39</v>
      </c>
      <c r="B215" s="27">
        <v>35.560400000000001</v>
      </c>
      <c r="C215" s="27" t="s">
        <v>12</v>
      </c>
      <c r="D215" s="27">
        <v>7.9969999999999999</v>
      </c>
      <c r="E215" s="27">
        <v>14.065</v>
      </c>
      <c r="F215" s="27">
        <v>50.221699999999998</v>
      </c>
      <c r="G215" s="27">
        <v>5.34</v>
      </c>
      <c r="H215" s="27">
        <v>-5.6970000000000002E-4</v>
      </c>
    </row>
    <row r="216" spans="1:8" x14ac:dyDescent="0.25">
      <c r="A216" s="27" t="s">
        <v>39</v>
      </c>
      <c r="B216" s="27">
        <v>35.560400000000001</v>
      </c>
      <c r="C216" s="27" t="s">
        <v>12</v>
      </c>
      <c r="D216" s="27">
        <v>8.48</v>
      </c>
      <c r="E216" s="27">
        <v>-3.5819999999999999</v>
      </c>
      <c r="F216" s="27">
        <v>50.221699999999998</v>
      </c>
      <c r="G216" s="27">
        <v>8.17</v>
      </c>
      <c r="H216" s="27">
        <v>2.83</v>
      </c>
    </row>
    <row r="217" spans="1:8" x14ac:dyDescent="0.25">
      <c r="A217" s="27" t="s">
        <v>39</v>
      </c>
      <c r="B217" s="27">
        <v>37.900700000000001</v>
      </c>
      <c r="C217" s="27" t="s">
        <v>12</v>
      </c>
      <c r="D217" s="27">
        <v>8.3849999999999998</v>
      </c>
      <c r="E217" s="27">
        <v>3.2109999999999999</v>
      </c>
      <c r="F217" s="27">
        <v>88.262</v>
      </c>
      <c r="G217" s="27">
        <v>315.86</v>
      </c>
      <c r="H217" s="27">
        <v>-306.24</v>
      </c>
    </row>
    <row r="218" spans="1:8" x14ac:dyDescent="0.25">
      <c r="A218" s="27" t="s">
        <v>39</v>
      </c>
      <c r="B218" s="27">
        <v>37.900700000000001</v>
      </c>
      <c r="C218" s="27" t="s">
        <v>12</v>
      </c>
      <c r="D218" s="27">
        <v>8.3849999999999998</v>
      </c>
      <c r="E218" s="27">
        <v>3.2109999999999999</v>
      </c>
      <c r="F218" s="27">
        <v>88.262</v>
      </c>
      <c r="G218" s="27">
        <v>315.86</v>
      </c>
      <c r="H218" s="27">
        <v>-306.24</v>
      </c>
    </row>
    <row r="219" spans="1:8" x14ac:dyDescent="0.25">
      <c r="A219" s="27" t="s">
        <v>39</v>
      </c>
      <c r="B219" s="27">
        <v>45.479100000000003</v>
      </c>
      <c r="C219" s="27" t="s">
        <v>12</v>
      </c>
      <c r="D219" s="27">
        <v>7.9909999999999997</v>
      </c>
      <c r="E219" s="27">
        <v>19.3</v>
      </c>
      <c r="F219" s="27">
        <v>69.371399999999994</v>
      </c>
      <c r="G219" s="27">
        <v>222.72</v>
      </c>
      <c r="H219" s="27">
        <v>-217.59</v>
      </c>
    </row>
    <row r="220" spans="1:8" x14ac:dyDescent="0.25">
      <c r="A220" s="27" t="s">
        <v>39</v>
      </c>
      <c r="B220" s="27">
        <v>45.479100000000003</v>
      </c>
      <c r="C220" s="27" t="s">
        <v>12</v>
      </c>
      <c r="D220" s="27">
        <v>7.9909999999999997</v>
      </c>
      <c r="E220" s="27">
        <v>19.3</v>
      </c>
      <c r="F220" s="27">
        <v>69.371399999999994</v>
      </c>
      <c r="G220" s="27">
        <v>222.72</v>
      </c>
      <c r="H220" s="27">
        <v>-217.59</v>
      </c>
    </row>
    <row r="221" spans="1:8" x14ac:dyDescent="0.25">
      <c r="A221" s="27" t="s">
        <v>39</v>
      </c>
      <c r="B221" s="27">
        <v>45.565600000000003</v>
      </c>
      <c r="C221" s="27" t="s">
        <v>12</v>
      </c>
      <c r="D221" s="27">
        <v>7.9290000000000003</v>
      </c>
      <c r="E221" s="27">
        <v>19.408999999999999</v>
      </c>
      <c r="F221" s="27">
        <v>67.698099999999997</v>
      </c>
      <c r="G221" s="27">
        <v>212.05</v>
      </c>
      <c r="H221" s="27">
        <v>-206.97</v>
      </c>
    </row>
    <row r="222" spans="1:8" x14ac:dyDescent="0.25">
      <c r="A222" s="27" t="s">
        <v>39</v>
      </c>
      <c r="B222" s="27">
        <v>45.565600000000003</v>
      </c>
      <c r="C222" s="27" t="s">
        <v>12</v>
      </c>
      <c r="D222" s="27">
        <v>8.4700000000000006</v>
      </c>
      <c r="E222" s="27">
        <v>-0.39900000000000002</v>
      </c>
      <c r="F222" s="27">
        <v>67.698099999999997</v>
      </c>
      <c r="G222" s="27">
        <v>214.75</v>
      </c>
      <c r="H222" s="27">
        <v>-204.28</v>
      </c>
    </row>
    <row r="223" spans="1:8" x14ac:dyDescent="0.25">
      <c r="A223" s="27" t="s">
        <v>39</v>
      </c>
      <c r="B223" s="27">
        <v>49.2684</v>
      </c>
      <c r="C223" s="27" t="s">
        <v>12</v>
      </c>
      <c r="D223" s="27">
        <v>8.32</v>
      </c>
      <c r="E223" s="27">
        <v>7.3719999999999999</v>
      </c>
      <c r="F223" s="27">
        <v>85.991299999999995</v>
      </c>
      <c r="G223" s="27">
        <v>531.85</v>
      </c>
      <c r="H223" s="27">
        <v>-523.58000000000004</v>
      </c>
    </row>
    <row r="224" spans="1:8" x14ac:dyDescent="0.25">
      <c r="A224" s="27" t="s">
        <v>39</v>
      </c>
      <c r="B224" s="27">
        <v>53.057600000000001</v>
      </c>
      <c r="C224" s="27" t="s">
        <v>12</v>
      </c>
      <c r="D224" s="27">
        <v>8.1660000000000004</v>
      </c>
      <c r="E224" s="27">
        <v>15.324</v>
      </c>
      <c r="F224" s="27">
        <v>86.866799999999998</v>
      </c>
      <c r="G224" s="27">
        <v>444.89</v>
      </c>
      <c r="H224" s="27">
        <v>-438.86</v>
      </c>
    </row>
    <row r="225" spans="1:8" x14ac:dyDescent="0.25">
      <c r="A225" s="27" t="s">
        <v>39</v>
      </c>
      <c r="B225" s="27">
        <v>53.057600000000001</v>
      </c>
      <c r="C225" s="27" t="s">
        <v>12</v>
      </c>
      <c r="D225" s="27">
        <v>8.1660000000000004</v>
      </c>
      <c r="E225" s="27">
        <v>15.324</v>
      </c>
      <c r="F225" s="27">
        <v>86.866799999999998</v>
      </c>
      <c r="G225" s="27">
        <v>444.89</v>
      </c>
      <c r="H225" s="27">
        <v>-438.86</v>
      </c>
    </row>
    <row r="226" spans="1:8" x14ac:dyDescent="0.25">
      <c r="A226" s="27" t="s">
        <v>39</v>
      </c>
      <c r="B226" s="27">
        <v>55.570799999999998</v>
      </c>
      <c r="C226" s="27" t="s">
        <v>12</v>
      </c>
      <c r="D226" s="27">
        <v>7.6360000000000001</v>
      </c>
      <c r="E226" s="27">
        <v>18.483000000000001</v>
      </c>
      <c r="F226" s="27">
        <v>48.026699999999998</v>
      </c>
      <c r="G226" s="27">
        <v>157.63999999999999</v>
      </c>
      <c r="H226" s="27">
        <v>-153.09</v>
      </c>
    </row>
    <row r="227" spans="1:8" x14ac:dyDescent="0.25">
      <c r="A227" s="27" t="s">
        <v>39</v>
      </c>
      <c r="B227" s="27">
        <v>55.570799999999998</v>
      </c>
      <c r="C227" s="27" t="s">
        <v>12</v>
      </c>
      <c r="D227" s="27">
        <v>8.234</v>
      </c>
      <c r="E227" s="27">
        <v>-1.0940000000000001</v>
      </c>
      <c r="F227" s="27">
        <v>48.026699999999998</v>
      </c>
      <c r="G227" s="27">
        <v>160.41999999999999</v>
      </c>
      <c r="H227" s="27">
        <v>-150.31</v>
      </c>
    </row>
    <row r="228" spans="1:8" x14ac:dyDescent="0.25">
      <c r="A228" s="27" t="s">
        <v>39</v>
      </c>
      <c r="B228" s="27">
        <v>60.636099999999999</v>
      </c>
      <c r="C228" s="27" t="s">
        <v>12</v>
      </c>
      <c r="D228" s="27">
        <v>8.0169999999999995</v>
      </c>
      <c r="E228" s="27">
        <v>10.696999999999999</v>
      </c>
      <c r="F228" s="27">
        <v>94.502399999999994</v>
      </c>
      <c r="G228" s="27">
        <v>404.8</v>
      </c>
      <c r="H228" s="27">
        <v>-397.69</v>
      </c>
    </row>
    <row r="229" spans="1:8" x14ac:dyDescent="0.25">
      <c r="A229" s="27" t="s">
        <v>39</v>
      </c>
      <c r="B229" s="27">
        <v>60.636099999999999</v>
      </c>
      <c r="C229" s="27" t="s">
        <v>12</v>
      </c>
      <c r="D229" s="27">
        <v>8.0169999999999995</v>
      </c>
      <c r="E229" s="27">
        <v>10.696999999999999</v>
      </c>
      <c r="F229" s="27">
        <v>94.502399999999994</v>
      </c>
      <c r="G229" s="27">
        <v>404.8</v>
      </c>
      <c r="H229" s="27">
        <v>-397.69</v>
      </c>
    </row>
    <row r="230" spans="1:8" x14ac:dyDescent="0.25">
      <c r="A230" s="27" t="s">
        <v>39</v>
      </c>
      <c r="B230" s="27">
        <v>65.575999999999993</v>
      </c>
      <c r="C230" s="27" t="s">
        <v>12</v>
      </c>
      <c r="D230" s="27">
        <v>7.7089999999999996</v>
      </c>
      <c r="E230" s="27">
        <v>16.907</v>
      </c>
      <c r="F230" s="27">
        <v>47.260899999999999</v>
      </c>
      <c r="G230" s="27">
        <v>77.42</v>
      </c>
      <c r="H230" s="27">
        <v>-73.23</v>
      </c>
    </row>
    <row r="231" spans="1:8" x14ac:dyDescent="0.25">
      <c r="A231" s="27" t="s">
        <v>39</v>
      </c>
      <c r="B231" s="27">
        <v>65.575999999999993</v>
      </c>
      <c r="C231" s="27" t="s">
        <v>12</v>
      </c>
      <c r="D231" s="27">
        <v>8.1820000000000004</v>
      </c>
      <c r="E231" s="27">
        <v>-1.9990000000000001</v>
      </c>
      <c r="F231" s="27">
        <v>47.260899999999999</v>
      </c>
      <c r="G231" s="27">
        <v>80.33</v>
      </c>
      <c r="H231" s="27">
        <v>-70.31</v>
      </c>
    </row>
    <row r="232" spans="1:8" x14ac:dyDescent="0.25">
      <c r="A232" s="27" t="s">
        <v>39</v>
      </c>
      <c r="B232" s="27">
        <v>68.214500000000001</v>
      </c>
      <c r="C232" s="27" t="s">
        <v>12</v>
      </c>
      <c r="D232" s="27">
        <v>8.0749999999999993</v>
      </c>
      <c r="E232" s="27">
        <v>5.6790000000000003</v>
      </c>
      <c r="F232" s="27">
        <v>87.017799999999994</v>
      </c>
      <c r="G232" s="27">
        <v>138.77000000000001</v>
      </c>
      <c r="H232" s="27">
        <v>-130.31</v>
      </c>
    </row>
    <row r="233" spans="1:8" x14ac:dyDescent="0.25">
      <c r="A233" s="27" t="s">
        <v>39</v>
      </c>
      <c r="B233" s="27">
        <v>68.214500000000001</v>
      </c>
      <c r="C233" s="27" t="s">
        <v>12</v>
      </c>
      <c r="D233" s="27">
        <v>8.0749999999999993</v>
      </c>
      <c r="E233" s="27">
        <v>5.6790000000000003</v>
      </c>
      <c r="F233" s="27">
        <v>87.017799999999994</v>
      </c>
      <c r="G233" s="27">
        <v>138.77000000000001</v>
      </c>
      <c r="H233" s="27">
        <v>-130.31</v>
      </c>
    </row>
    <row r="234" spans="1:8" x14ac:dyDescent="0.25">
      <c r="A234" s="27" t="s">
        <v>39</v>
      </c>
      <c r="B234" s="27">
        <v>75.581199999999995</v>
      </c>
      <c r="C234" s="27" t="s">
        <v>12</v>
      </c>
      <c r="D234" s="27">
        <v>7.7759999999999998</v>
      </c>
      <c r="E234" s="27">
        <v>14.94</v>
      </c>
      <c r="F234" s="27">
        <v>56.751100000000001</v>
      </c>
      <c r="G234" s="27">
        <v>349.85</v>
      </c>
      <c r="H234" s="27">
        <v>-345.74</v>
      </c>
    </row>
    <row r="235" spans="1:8" x14ac:dyDescent="0.25">
      <c r="A235" s="27" t="s">
        <v>39</v>
      </c>
      <c r="B235" s="27">
        <v>75.581199999999995</v>
      </c>
      <c r="C235" s="27" t="s">
        <v>12</v>
      </c>
      <c r="D235" s="27">
        <v>8.2460000000000004</v>
      </c>
      <c r="E235" s="27">
        <v>-2.282</v>
      </c>
      <c r="F235" s="27">
        <v>56.751100000000001</v>
      </c>
      <c r="G235" s="27">
        <v>352.81</v>
      </c>
      <c r="H235" s="27">
        <v>-342.78</v>
      </c>
    </row>
    <row r="236" spans="1:8" x14ac:dyDescent="0.25">
      <c r="A236" s="27" t="s">
        <v>39</v>
      </c>
      <c r="B236" s="27">
        <v>75.793000000000006</v>
      </c>
      <c r="C236" s="27" t="s">
        <v>12</v>
      </c>
      <c r="D236" s="27">
        <v>8.2370000000000001</v>
      </c>
      <c r="E236" s="27">
        <v>1.33</v>
      </c>
      <c r="F236" s="27">
        <v>60.4848</v>
      </c>
      <c r="G236" s="27">
        <v>328.29</v>
      </c>
      <c r="H236" s="27">
        <v>-318.37</v>
      </c>
    </row>
    <row r="237" spans="1:8" x14ac:dyDescent="0.25">
      <c r="A237" s="27" t="s">
        <v>39</v>
      </c>
      <c r="B237" s="27">
        <v>75.793000000000006</v>
      </c>
      <c r="C237" s="27" t="s">
        <v>12</v>
      </c>
      <c r="D237" s="27">
        <v>8.2370000000000001</v>
      </c>
      <c r="E237" s="27">
        <v>1.33</v>
      </c>
      <c r="F237" s="27">
        <v>60.4848</v>
      </c>
      <c r="G237" s="27">
        <v>328.29</v>
      </c>
      <c r="H237" s="27">
        <v>-318.37</v>
      </c>
    </row>
    <row r="238" spans="1:8" x14ac:dyDescent="0.25">
      <c r="A238" s="27" t="s">
        <v>39</v>
      </c>
      <c r="B238" s="27">
        <v>83.371499999999997</v>
      </c>
      <c r="C238" s="27" t="s">
        <v>12</v>
      </c>
      <c r="D238" s="27">
        <v>7.93</v>
      </c>
      <c r="E238" s="27">
        <v>18.509</v>
      </c>
      <c r="F238" s="27">
        <v>58.345100000000002</v>
      </c>
      <c r="G238" s="27">
        <v>306.27</v>
      </c>
      <c r="H238" s="27">
        <v>-300.83999999999997</v>
      </c>
    </row>
    <row r="239" spans="1:8" x14ac:dyDescent="0.25">
      <c r="A239" s="27" t="s">
        <v>39</v>
      </c>
      <c r="B239" s="27">
        <v>83.371499999999997</v>
      </c>
      <c r="C239" s="27" t="s">
        <v>12</v>
      </c>
      <c r="D239" s="27">
        <v>7.93</v>
      </c>
      <c r="E239" s="27">
        <v>18.509</v>
      </c>
      <c r="F239" s="27">
        <v>58.345100000000002</v>
      </c>
      <c r="G239" s="27">
        <v>306.27</v>
      </c>
      <c r="H239" s="27">
        <v>-300.83999999999997</v>
      </c>
    </row>
    <row r="240" spans="1:8" x14ac:dyDescent="0.25">
      <c r="A240" s="27" t="s">
        <v>39</v>
      </c>
      <c r="B240" s="27">
        <v>85.586399999999998</v>
      </c>
      <c r="C240" s="27" t="s">
        <v>12</v>
      </c>
      <c r="D240" s="27">
        <v>7.84</v>
      </c>
      <c r="E240" s="27">
        <v>21.294</v>
      </c>
      <c r="F240" s="27">
        <v>15.7887</v>
      </c>
      <c r="G240" s="27">
        <v>614.24</v>
      </c>
      <c r="H240" s="27">
        <v>-610.13</v>
      </c>
    </row>
    <row r="241" spans="1:8" x14ac:dyDescent="0.25">
      <c r="A241" s="27" t="s">
        <v>39</v>
      </c>
      <c r="B241" s="27">
        <v>85.586399999999998</v>
      </c>
      <c r="C241" s="27" t="s">
        <v>12</v>
      </c>
      <c r="D241" s="27">
        <v>8.3719999999999999</v>
      </c>
      <c r="E241" s="27">
        <v>0.16900000000000001</v>
      </c>
      <c r="F241" s="27">
        <v>15.7887</v>
      </c>
      <c r="G241" s="27">
        <v>617.49</v>
      </c>
      <c r="H241" s="27">
        <v>-606.88</v>
      </c>
    </row>
    <row r="242" spans="1:8" x14ac:dyDescent="0.25">
      <c r="A242" s="27" t="s">
        <v>39</v>
      </c>
      <c r="B242" s="27">
        <v>90.95</v>
      </c>
      <c r="C242" s="27" t="s">
        <v>12</v>
      </c>
      <c r="D242" s="27">
        <v>8.1539999999999999</v>
      </c>
      <c r="E242" s="27">
        <v>14.388999999999999</v>
      </c>
      <c r="F242" s="27">
        <v>40.4114</v>
      </c>
      <c r="G242" s="27">
        <v>248.12</v>
      </c>
      <c r="H242" s="27">
        <v>-240.69</v>
      </c>
    </row>
    <row r="243" spans="1:8" x14ac:dyDescent="0.25">
      <c r="A243" s="27" t="s">
        <v>39</v>
      </c>
      <c r="B243" s="27">
        <v>90.95</v>
      </c>
      <c r="C243" s="27" t="s">
        <v>12</v>
      </c>
      <c r="D243" s="27">
        <v>8.1539999999999999</v>
      </c>
      <c r="E243" s="27">
        <v>14.388999999999999</v>
      </c>
      <c r="F243" s="27">
        <v>40.4114</v>
      </c>
      <c r="G243" s="27">
        <v>248.12</v>
      </c>
      <c r="H243" s="27">
        <v>-240.69</v>
      </c>
    </row>
    <row r="244" spans="1:8" x14ac:dyDescent="0.25">
      <c r="A244" s="27" t="s">
        <v>39</v>
      </c>
      <c r="B244" s="27">
        <v>95.591700000000003</v>
      </c>
      <c r="C244" s="27" t="s">
        <v>12</v>
      </c>
      <c r="D244" s="27">
        <v>7.9660000000000002</v>
      </c>
      <c r="E244" s="27">
        <v>20.224</v>
      </c>
      <c r="F244" s="27">
        <v>-6.5058999999999996</v>
      </c>
      <c r="G244" s="27">
        <v>601.58000000000004</v>
      </c>
      <c r="H244" s="27">
        <v>-596.9</v>
      </c>
    </row>
    <row r="245" spans="1:8" x14ac:dyDescent="0.25">
      <c r="A245" s="27" t="s">
        <v>39</v>
      </c>
      <c r="B245" s="27">
        <v>95.591700000000003</v>
      </c>
      <c r="C245" s="27" t="s">
        <v>12</v>
      </c>
      <c r="D245" s="27">
        <v>8.4179999999999993</v>
      </c>
      <c r="E245" s="27">
        <v>1.639</v>
      </c>
      <c r="F245" s="27">
        <v>-6.5058999999999996</v>
      </c>
      <c r="G245" s="27">
        <v>604.33000000000004</v>
      </c>
      <c r="H245" s="27">
        <v>-594.16</v>
      </c>
    </row>
    <row r="246" spans="1:8" x14ac:dyDescent="0.25">
      <c r="A246" s="27" t="s">
        <v>39</v>
      </c>
      <c r="B246" s="27">
        <v>98.536799999999999</v>
      </c>
      <c r="C246" s="27" t="s">
        <v>12</v>
      </c>
      <c r="D246" s="27">
        <v>8.298</v>
      </c>
      <c r="E246" s="27">
        <v>17.315000000000001</v>
      </c>
      <c r="F246" s="27">
        <v>20.496099999999998</v>
      </c>
      <c r="G246" s="27">
        <v>360.98</v>
      </c>
      <c r="H246" s="27">
        <v>-352.56</v>
      </c>
    </row>
    <row r="247" spans="1:8" x14ac:dyDescent="0.25">
      <c r="A247" s="27" t="s">
        <v>39</v>
      </c>
      <c r="B247" s="27">
        <v>0</v>
      </c>
      <c r="C247" s="27" t="s">
        <v>13</v>
      </c>
      <c r="D247" s="27">
        <v>-3.944</v>
      </c>
      <c r="E247" s="27">
        <v>-21.879000000000001</v>
      </c>
      <c r="F247" s="27">
        <v>-80.915199999999999</v>
      </c>
      <c r="G247" s="27">
        <v>878.56</v>
      </c>
      <c r="H247" s="27">
        <v>-869.7</v>
      </c>
    </row>
    <row r="248" spans="1:8" x14ac:dyDescent="0.25">
      <c r="A248" s="27" t="s">
        <v>39</v>
      </c>
      <c r="B248" s="27">
        <v>5.5448000000000004</v>
      </c>
      <c r="C248" s="27" t="s">
        <v>13</v>
      </c>
      <c r="D248" s="27">
        <v>-4.75</v>
      </c>
      <c r="E248" s="27">
        <v>-4.1210000000000004</v>
      </c>
      <c r="F248" s="27">
        <v>-62.751399999999997</v>
      </c>
      <c r="G248" s="27">
        <v>985.06</v>
      </c>
      <c r="H248" s="27">
        <v>-979.48</v>
      </c>
    </row>
    <row r="249" spans="1:8" x14ac:dyDescent="0.25">
      <c r="A249" s="27" t="s">
        <v>39</v>
      </c>
      <c r="B249" s="27">
        <v>5.5448000000000004</v>
      </c>
      <c r="C249" s="27" t="s">
        <v>13</v>
      </c>
      <c r="D249" s="27">
        <v>-4.3449999999999998</v>
      </c>
      <c r="E249" s="27">
        <v>-23.58</v>
      </c>
      <c r="F249" s="27">
        <v>-62.751399999999997</v>
      </c>
      <c r="G249" s="27">
        <v>987.83</v>
      </c>
      <c r="H249" s="27">
        <v>-976.7</v>
      </c>
    </row>
    <row r="250" spans="1:8" x14ac:dyDescent="0.25">
      <c r="A250" s="27" t="s">
        <v>39</v>
      </c>
      <c r="B250" s="27">
        <v>7.5868000000000002</v>
      </c>
      <c r="C250" s="27" t="s">
        <v>13</v>
      </c>
      <c r="D250" s="27">
        <v>-4.4279999999999999</v>
      </c>
      <c r="E250" s="27">
        <v>-21.013000000000002</v>
      </c>
      <c r="F250" s="27">
        <v>-46.034999999999997</v>
      </c>
      <c r="G250" s="27">
        <v>695.89</v>
      </c>
      <c r="H250" s="27">
        <v>-685.96</v>
      </c>
    </row>
    <row r="251" spans="1:8" x14ac:dyDescent="0.25">
      <c r="A251" s="27" t="s">
        <v>39</v>
      </c>
      <c r="B251" s="27">
        <v>7.5868000000000002</v>
      </c>
      <c r="C251" s="27" t="s">
        <v>13</v>
      </c>
      <c r="D251" s="27">
        <v>-4.4279999999999999</v>
      </c>
      <c r="E251" s="27">
        <v>-21.013000000000002</v>
      </c>
      <c r="F251" s="27">
        <v>-46.034999999999997</v>
      </c>
      <c r="G251" s="27">
        <v>695.89</v>
      </c>
      <c r="H251" s="27">
        <v>-685.96</v>
      </c>
    </row>
    <row r="252" spans="1:8" x14ac:dyDescent="0.25">
      <c r="A252" s="27" t="s">
        <v>39</v>
      </c>
      <c r="B252" s="27">
        <v>15.1653</v>
      </c>
      <c r="C252" s="27" t="s">
        <v>13</v>
      </c>
      <c r="D252" s="27">
        <v>-4.8810000000000002</v>
      </c>
      <c r="E252" s="27">
        <v>-3.3260000000000001</v>
      </c>
      <c r="F252" s="27">
        <v>-56.720199999999998</v>
      </c>
      <c r="G252" s="27">
        <v>669.15</v>
      </c>
      <c r="H252" s="27">
        <v>-663.71</v>
      </c>
    </row>
    <row r="253" spans="1:8" x14ac:dyDescent="0.25">
      <c r="A253" s="27" t="s">
        <v>39</v>
      </c>
      <c r="B253" s="27">
        <v>15.1653</v>
      </c>
      <c r="C253" s="27" t="s">
        <v>13</v>
      </c>
      <c r="D253" s="27">
        <v>-4.8810000000000002</v>
      </c>
      <c r="E253" s="27">
        <v>-3.3260000000000001</v>
      </c>
      <c r="F253" s="27">
        <v>-56.720199999999998</v>
      </c>
      <c r="G253" s="27">
        <v>669.15</v>
      </c>
      <c r="H253" s="27">
        <v>-663.71</v>
      </c>
    </row>
    <row r="254" spans="1:8" x14ac:dyDescent="0.25">
      <c r="A254" s="27" t="s">
        <v>39</v>
      </c>
      <c r="B254" s="27">
        <v>15.55</v>
      </c>
      <c r="C254" s="27" t="s">
        <v>13</v>
      </c>
      <c r="D254" s="27">
        <v>-4.8959999999999999</v>
      </c>
      <c r="E254" s="27">
        <v>1.069</v>
      </c>
      <c r="F254" s="27">
        <v>-59.694699999999997</v>
      </c>
      <c r="G254" s="27">
        <v>712.19</v>
      </c>
      <c r="H254" s="27">
        <v>-706.98</v>
      </c>
    </row>
    <row r="255" spans="1:8" x14ac:dyDescent="0.25">
      <c r="A255" s="27" t="s">
        <v>39</v>
      </c>
      <c r="B255" s="27">
        <v>15.55</v>
      </c>
      <c r="C255" s="27" t="s">
        <v>13</v>
      </c>
      <c r="D255" s="27">
        <v>-4.4210000000000003</v>
      </c>
      <c r="E255" s="27">
        <v>-16.312999999999999</v>
      </c>
      <c r="F255" s="27">
        <v>-59.694699999999997</v>
      </c>
      <c r="G255" s="27">
        <v>715.26</v>
      </c>
      <c r="H255" s="27">
        <v>-703.91</v>
      </c>
    </row>
    <row r="256" spans="1:8" x14ac:dyDescent="0.25">
      <c r="A256" s="27" t="s">
        <v>39</v>
      </c>
      <c r="B256" s="27">
        <v>22.7437</v>
      </c>
      <c r="C256" s="27" t="s">
        <v>13</v>
      </c>
      <c r="D256" s="27">
        <v>-4.7130000000000001</v>
      </c>
      <c r="E256" s="27">
        <v>-7.2690000000000001</v>
      </c>
      <c r="F256" s="27">
        <v>-42.210900000000002</v>
      </c>
      <c r="G256" s="27">
        <v>148.12</v>
      </c>
      <c r="H256" s="27">
        <v>-141.03</v>
      </c>
    </row>
    <row r="257" spans="1:8" x14ac:dyDescent="0.25">
      <c r="A257" s="27" t="s">
        <v>39</v>
      </c>
      <c r="B257" s="27">
        <v>22.7437</v>
      </c>
      <c r="C257" s="27" t="s">
        <v>13</v>
      </c>
      <c r="D257" s="27">
        <v>-4.7130000000000001</v>
      </c>
      <c r="E257" s="27">
        <v>-7.2690000000000001</v>
      </c>
      <c r="F257" s="27">
        <v>-42.210900000000002</v>
      </c>
      <c r="G257" s="27">
        <v>148.12</v>
      </c>
      <c r="H257" s="27">
        <v>-141.03</v>
      </c>
    </row>
    <row r="258" spans="1:8" x14ac:dyDescent="0.25">
      <c r="A258" s="27" t="s">
        <v>39</v>
      </c>
      <c r="B258" s="27">
        <v>25.555199999999999</v>
      </c>
      <c r="C258" s="27" t="s">
        <v>13</v>
      </c>
      <c r="D258" s="27">
        <v>-4.827</v>
      </c>
      <c r="E258" s="27">
        <v>1.22</v>
      </c>
      <c r="F258" s="27">
        <v>-53.5533</v>
      </c>
      <c r="G258" s="27">
        <v>334.18</v>
      </c>
      <c r="H258" s="27">
        <v>-328.75</v>
      </c>
    </row>
    <row r="259" spans="1:8" x14ac:dyDescent="0.25">
      <c r="A259" s="27" t="s">
        <v>39</v>
      </c>
      <c r="B259" s="27">
        <v>25.555199999999999</v>
      </c>
      <c r="C259" s="27" t="s">
        <v>13</v>
      </c>
      <c r="D259" s="27">
        <v>-4.4169999999999998</v>
      </c>
      <c r="E259" s="27">
        <v>-17.638000000000002</v>
      </c>
      <c r="F259" s="27">
        <v>-53.5533</v>
      </c>
      <c r="G259" s="27">
        <v>337.1</v>
      </c>
      <c r="H259" s="27">
        <v>-325.83999999999997</v>
      </c>
    </row>
    <row r="260" spans="1:8" x14ac:dyDescent="0.25">
      <c r="A260" s="27" t="s">
        <v>39</v>
      </c>
      <c r="B260" s="27">
        <v>30.322199999999999</v>
      </c>
      <c r="C260" s="27" t="s">
        <v>13</v>
      </c>
      <c r="D260" s="27">
        <v>-4.6109999999999998</v>
      </c>
      <c r="E260" s="27">
        <v>-11.645</v>
      </c>
      <c r="F260" s="27">
        <v>-28.079599999999999</v>
      </c>
      <c r="G260" s="27">
        <v>193.88</v>
      </c>
      <c r="H260" s="27">
        <v>-185.44</v>
      </c>
    </row>
    <row r="261" spans="1:8" x14ac:dyDescent="0.25">
      <c r="A261" s="27" t="s">
        <v>39</v>
      </c>
      <c r="B261" s="27">
        <v>30.322199999999999</v>
      </c>
      <c r="C261" s="27" t="s">
        <v>13</v>
      </c>
      <c r="D261" s="27">
        <v>-4.6109999999999998</v>
      </c>
      <c r="E261" s="27">
        <v>-11.645</v>
      </c>
      <c r="F261" s="27">
        <v>-28.079599999999999</v>
      </c>
      <c r="G261" s="27">
        <v>193.88</v>
      </c>
      <c r="H261" s="27">
        <v>-185.44</v>
      </c>
    </row>
    <row r="262" spans="1:8" x14ac:dyDescent="0.25">
      <c r="A262" s="27" t="s">
        <v>39</v>
      </c>
      <c r="B262" s="27">
        <v>35.560400000000001</v>
      </c>
      <c r="C262" s="27" t="s">
        <v>13</v>
      </c>
      <c r="D262" s="27">
        <v>-4.8239999999999998</v>
      </c>
      <c r="E262" s="27">
        <v>0.81499999999999995</v>
      </c>
      <c r="F262" s="27">
        <v>-35.335999999999999</v>
      </c>
      <c r="G262" s="27">
        <v>5.34</v>
      </c>
      <c r="H262" s="27">
        <v>-5.6970000000000002E-4</v>
      </c>
    </row>
    <row r="263" spans="1:8" x14ac:dyDescent="0.25">
      <c r="A263" s="27" t="s">
        <v>39</v>
      </c>
      <c r="B263" s="27">
        <v>35.560400000000001</v>
      </c>
      <c r="C263" s="27" t="s">
        <v>13</v>
      </c>
      <c r="D263" s="27">
        <v>-4.431</v>
      </c>
      <c r="E263" s="27">
        <v>-19.091000000000001</v>
      </c>
      <c r="F263" s="27">
        <v>-35.335999999999999</v>
      </c>
      <c r="G263" s="27">
        <v>8.17</v>
      </c>
      <c r="H263" s="27">
        <v>2.83</v>
      </c>
    </row>
    <row r="264" spans="1:8" x14ac:dyDescent="0.25">
      <c r="A264" s="27" t="s">
        <v>39</v>
      </c>
      <c r="B264" s="27">
        <v>37.900700000000001</v>
      </c>
      <c r="C264" s="27" t="s">
        <v>13</v>
      </c>
      <c r="D264" s="27">
        <v>-4.5259999999999998</v>
      </c>
      <c r="E264" s="27">
        <v>-16.149000000000001</v>
      </c>
      <c r="F264" s="27">
        <v>-18.206199999999999</v>
      </c>
      <c r="G264" s="27">
        <v>315.86</v>
      </c>
      <c r="H264" s="27">
        <v>-306.24</v>
      </c>
    </row>
    <row r="265" spans="1:8" x14ac:dyDescent="0.25">
      <c r="A265" s="27" t="s">
        <v>39</v>
      </c>
      <c r="B265" s="27">
        <v>37.900700000000001</v>
      </c>
      <c r="C265" s="27" t="s">
        <v>13</v>
      </c>
      <c r="D265" s="27">
        <v>-4.5259999999999998</v>
      </c>
      <c r="E265" s="27">
        <v>-16.149000000000001</v>
      </c>
      <c r="F265" s="27">
        <v>-18.206199999999999</v>
      </c>
      <c r="G265" s="27">
        <v>315.86</v>
      </c>
      <c r="H265" s="27">
        <v>-306.24</v>
      </c>
    </row>
    <row r="266" spans="1:8" x14ac:dyDescent="0.25">
      <c r="A266" s="27" t="s">
        <v>39</v>
      </c>
      <c r="B266" s="27">
        <v>45.479100000000003</v>
      </c>
      <c r="C266" s="27" t="s">
        <v>13</v>
      </c>
      <c r="D266" s="27">
        <v>-4.8339999999999996</v>
      </c>
      <c r="E266" s="27">
        <v>-0.17499999999999999</v>
      </c>
      <c r="F266" s="27">
        <v>-11.7841</v>
      </c>
      <c r="G266" s="27">
        <v>222.72</v>
      </c>
      <c r="H266" s="27">
        <v>-217.59</v>
      </c>
    </row>
    <row r="267" spans="1:8" x14ac:dyDescent="0.25">
      <c r="A267" s="27" t="s">
        <v>39</v>
      </c>
      <c r="B267" s="27">
        <v>45.479100000000003</v>
      </c>
      <c r="C267" s="27" t="s">
        <v>13</v>
      </c>
      <c r="D267" s="27">
        <v>-4.8339999999999996</v>
      </c>
      <c r="E267" s="27">
        <v>-0.17499999999999999</v>
      </c>
      <c r="F267" s="27">
        <v>-11.7841</v>
      </c>
      <c r="G267" s="27">
        <v>222.72</v>
      </c>
      <c r="H267" s="27">
        <v>-217.59</v>
      </c>
    </row>
    <row r="268" spans="1:8" x14ac:dyDescent="0.25">
      <c r="A268" s="27" t="s">
        <v>39</v>
      </c>
      <c r="B268" s="27">
        <v>45.565600000000003</v>
      </c>
      <c r="C268" s="27" t="s">
        <v>13</v>
      </c>
      <c r="D268" s="27">
        <v>-4.8369999999999997</v>
      </c>
      <c r="E268" s="27">
        <v>2.34</v>
      </c>
      <c r="F268" s="27">
        <v>-12.1639</v>
      </c>
      <c r="G268" s="27">
        <v>212.05</v>
      </c>
      <c r="H268" s="27">
        <v>-206.97</v>
      </c>
    </row>
    <row r="269" spans="1:8" x14ac:dyDescent="0.25">
      <c r="A269" s="27" t="s">
        <v>39</v>
      </c>
      <c r="B269" s="27">
        <v>45.565600000000003</v>
      </c>
      <c r="C269" s="27" t="s">
        <v>13</v>
      </c>
      <c r="D269" s="27">
        <v>-4.4630000000000001</v>
      </c>
      <c r="E269" s="27">
        <v>-13.539</v>
      </c>
      <c r="F269" s="27">
        <v>-12.1639</v>
      </c>
      <c r="G269" s="27">
        <v>214.75</v>
      </c>
      <c r="H269" s="27">
        <v>-204.28</v>
      </c>
    </row>
    <row r="270" spans="1:8" x14ac:dyDescent="0.25">
      <c r="A270" s="27" t="s">
        <v>39</v>
      </c>
      <c r="B270" s="27">
        <v>49.2684</v>
      </c>
      <c r="C270" s="27" t="s">
        <v>13</v>
      </c>
      <c r="D270" s="27">
        <v>-4.6130000000000004</v>
      </c>
      <c r="E270" s="27">
        <v>-8.8840000000000003</v>
      </c>
      <c r="F270" s="27">
        <v>2.4830000000000001</v>
      </c>
      <c r="G270" s="27">
        <v>531.85</v>
      </c>
      <c r="H270" s="27">
        <v>-523.58000000000004</v>
      </c>
    </row>
    <row r="271" spans="1:8" x14ac:dyDescent="0.25">
      <c r="A271" s="27" t="s">
        <v>39</v>
      </c>
      <c r="B271" s="27">
        <v>53.057600000000001</v>
      </c>
      <c r="C271" s="27" t="s">
        <v>13</v>
      </c>
      <c r="D271" s="27">
        <v>-4.7670000000000003</v>
      </c>
      <c r="E271" s="27">
        <v>-4.12</v>
      </c>
      <c r="F271" s="27">
        <v>-0.37290000000000001</v>
      </c>
      <c r="G271" s="27">
        <v>444.89</v>
      </c>
      <c r="H271" s="27">
        <v>-438.86</v>
      </c>
    </row>
    <row r="272" spans="1:8" x14ac:dyDescent="0.25">
      <c r="A272" s="27" t="s">
        <v>39</v>
      </c>
      <c r="B272" s="27">
        <v>53.057600000000001</v>
      </c>
      <c r="C272" s="27" t="s">
        <v>13</v>
      </c>
      <c r="D272" s="27">
        <v>-4.7670000000000003</v>
      </c>
      <c r="E272" s="27">
        <v>-4.12</v>
      </c>
      <c r="F272" s="27">
        <v>-0.37290000000000001</v>
      </c>
      <c r="G272" s="27">
        <v>444.89</v>
      </c>
      <c r="H272" s="27">
        <v>-438.86</v>
      </c>
    </row>
    <row r="273" spans="1:8" x14ac:dyDescent="0.25">
      <c r="A273" s="27" t="s">
        <v>39</v>
      </c>
      <c r="B273" s="27">
        <v>55.570799999999998</v>
      </c>
      <c r="C273" s="27" t="s">
        <v>13</v>
      </c>
      <c r="D273" s="27">
        <v>-4.8689999999999998</v>
      </c>
      <c r="E273" s="27">
        <v>2.86</v>
      </c>
      <c r="F273" s="27">
        <v>-17.739699999999999</v>
      </c>
      <c r="G273" s="27">
        <v>157.63999999999999</v>
      </c>
      <c r="H273" s="27">
        <v>-153.09</v>
      </c>
    </row>
    <row r="274" spans="1:8" x14ac:dyDescent="0.25">
      <c r="A274" s="27" t="s">
        <v>39</v>
      </c>
      <c r="B274" s="27">
        <v>55.570799999999998</v>
      </c>
      <c r="C274" s="27" t="s">
        <v>13</v>
      </c>
      <c r="D274" s="27">
        <v>-4.4829999999999997</v>
      </c>
      <c r="E274" s="27">
        <v>-15.004</v>
      </c>
      <c r="F274" s="27">
        <v>-17.739699999999999</v>
      </c>
      <c r="G274" s="27">
        <v>160.41999999999999</v>
      </c>
      <c r="H274" s="27">
        <v>-150.31</v>
      </c>
    </row>
    <row r="275" spans="1:8" x14ac:dyDescent="0.25">
      <c r="A275" s="27" t="s">
        <v>39</v>
      </c>
      <c r="B275" s="27">
        <v>60.636099999999999</v>
      </c>
      <c r="C275" s="27" t="s">
        <v>13</v>
      </c>
      <c r="D275" s="27">
        <v>-4.6879999999999997</v>
      </c>
      <c r="E275" s="27">
        <v>-8.6370000000000005</v>
      </c>
      <c r="F275" s="27">
        <v>-13.652200000000001</v>
      </c>
      <c r="G275" s="27">
        <v>404.8</v>
      </c>
      <c r="H275" s="27">
        <v>-397.69</v>
      </c>
    </row>
    <row r="276" spans="1:8" x14ac:dyDescent="0.25">
      <c r="A276" s="27" t="s">
        <v>39</v>
      </c>
      <c r="B276" s="27">
        <v>60.636099999999999</v>
      </c>
      <c r="C276" s="27" t="s">
        <v>13</v>
      </c>
      <c r="D276" s="27">
        <v>-4.6879999999999997</v>
      </c>
      <c r="E276" s="27">
        <v>-8.6370000000000005</v>
      </c>
      <c r="F276" s="27">
        <v>-13.652200000000001</v>
      </c>
      <c r="G276" s="27">
        <v>404.8</v>
      </c>
      <c r="H276" s="27">
        <v>-397.69</v>
      </c>
    </row>
    <row r="277" spans="1:8" x14ac:dyDescent="0.25">
      <c r="A277" s="27" t="s">
        <v>39</v>
      </c>
      <c r="B277" s="27">
        <v>65.575999999999993</v>
      </c>
      <c r="C277" s="27" t="s">
        <v>13</v>
      </c>
      <c r="D277" s="27">
        <v>-4.8890000000000002</v>
      </c>
      <c r="E277" s="27">
        <v>3.0110000000000001</v>
      </c>
      <c r="F277" s="27">
        <v>-40.950699999999998</v>
      </c>
      <c r="G277" s="27">
        <v>77.42</v>
      </c>
      <c r="H277" s="27">
        <v>-73.23</v>
      </c>
    </row>
    <row r="278" spans="1:8" x14ac:dyDescent="0.25">
      <c r="A278" s="27" t="s">
        <v>39</v>
      </c>
      <c r="B278" s="27">
        <v>65.575999999999993</v>
      </c>
      <c r="C278" s="27" t="s">
        <v>13</v>
      </c>
      <c r="D278" s="27">
        <v>-4.4829999999999997</v>
      </c>
      <c r="E278" s="27">
        <v>-16.725999999999999</v>
      </c>
      <c r="F278" s="27">
        <v>-40.950699999999998</v>
      </c>
      <c r="G278" s="27">
        <v>80.33</v>
      </c>
      <c r="H278" s="27">
        <v>-70.31</v>
      </c>
    </row>
    <row r="279" spans="1:8" x14ac:dyDescent="0.25">
      <c r="A279" s="27" t="s">
        <v>39</v>
      </c>
      <c r="B279" s="27">
        <v>68.214500000000001</v>
      </c>
      <c r="C279" s="27" t="s">
        <v>13</v>
      </c>
      <c r="D279" s="27">
        <v>-4.59</v>
      </c>
      <c r="E279" s="27">
        <v>-13.409000000000001</v>
      </c>
      <c r="F279" s="27">
        <v>-31.817599999999999</v>
      </c>
      <c r="G279" s="27">
        <v>138.77000000000001</v>
      </c>
      <c r="H279" s="27">
        <v>-130.31</v>
      </c>
    </row>
    <row r="280" spans="1:8" x14ac:dyDescent="0.25">
      <c r="A280" s="27" t="s">
        <v>39</v>
      </c>
      <c r="B280" s="27">
        <v>68.214500000000001</v>
      </c>
      <c r="C280" s="27" t="s">
        <v>13</v>
      </c>
      <c r="D280" s="27">
        <v>-4.59</v>
      </c>
      <c r="E280" s="27">
        <v>-13.409000000000001</v>
      </c>
      <c r="F280" s="27">
        <v>-31.817599999999999</v>
      </c>
      <c r="G280" s="27">
        <v>138.77000000000001</v>
      </c>
      <c r="H280" s="27">
        <v>-130.31</v>
      </c>
    </row>
    <row r="281" spans="1:8" x14ac:dyDescent="0.25">
      <c r="A281" s="27" t="s">
        <v>39</v>
      </c>
      <c r="B281" s="27">
        <v>75.581199999999995</v>
      </c>
      <c r="C281" s="27" t="s">
        <v>13</v>
      </c>
      <c r="D281" s="27">
        <v>-4.8890000000000002</v>
      </c>
      <c r="E281" s="27">
        <v>2.7639999999999998</v>
      </c>
      <c r="F281" s="27">
        <v>-54.636800000000001</v>
      </c>
      <c r="G281" s="27">
        <v>349.85</v>
      </c>
      <c r="H281" s="27">
        <v>-345.74</v>
      </c>
    </row>
    <row r="282" spans="1:8" x14ac:dyDescent="0.25">
      <c r="A282" s="27" t="s">
        <v>39</v>
      </c>
      <c r="B282" s="27">
        <v>75.581199999999995</v>
      </c>
      <c r="C282" s="27" t="s">
        <v>13</v>
      </c>
      <c r="D282" s="27">
        <v>-4.476</v>
      </c>
      <c r="E282" s="27">
        <v>-17.763000000000002</v>
      </c>
      <c r="F282" s="27">
        <v>-54.636800000000001</v>
      </c>
      <c r="G282" s="27">
        <v>352.81</v>
      </c>
      <c r="H282" s="27">
        <v>-342.78</v>
      </c>
    </row>
    <row r="283" spans="1:8" x14ac:dyDescent="0.25">
      <c r="A283" s="27" t="s">
        <v>39</v>
      </c>
      <c r="B283" s="27">
        <v>75.793000000000006</v>
      </c>
      <c r="C283" s="27" t="s">
        <v>13</v>
      </c>
      <c r="D283" s="27">
        <v>-4.4850000000000003</v>
      </c>
      <c r="E283" s="27">
        <v>-17.497</v>
      </c>
      <c r="F283" s="27">
        <v>-53.230400000000003</v>
      </c>
      <c r="G283" s="27">
        <v>328.29</v>
      </c>
      <c r="H283" s="27">
        <v>-318.37</v>
      </c>
    </row>
    <row r="284" spans="1:8" x14ac:dyDescent="0.25">
      <c r="A284" s="27" t="s">
        <v>39</v>
      </c>
      <c r="B284" s="27">
        <v>75.793000000000006</v>
      </c>
      <c r="C284" s="27" t="s">
        <v>13</v>
      </c>
      <c r="D284" s="27">
        <v>-4.4850000000000003</v>
      </c>
      <c r="E284" s="27">
        <v>-17.497</v>
      </c>
      <c r="F284" s="27">
        <v>-53.230400000000003</v>
      </c>
      <c r="G284" s="27">
        <v>328.29</v>
      </c>
      <c r="H284" s="27">
        <v>-318.37</v>
      </c>
    </row>
    <row r="285" spans="1:8" x14ac:dyDescent="0.25">
      <c r="A285" s="27" t="s">
        <v>39</v>
      </c>
      <c r="B285" s="27">
        <v>83.371499999999997</v>
      </c>
      <c r="C285" s="27" t="s">
        <v>13</v>
      </c>
      <c r="D285" s="27">
        <v>-4.7919999999999998</v>
      </c>
      <c r="E285" s="27">
        <v>-0.35799999999999998</v>
      </c>
      <c r="F285" s="27">
        <v>-41.377499999999998</v>
      </c>
      <c r="G285" s="27">
        <v>306.27</v>
      </c>
      <c r="H285" s="27">
        <v>-300.83999999999997</v>
      </c>
    </row>
    <row r="286" spans="1:8" x14ac:dyDescent="0.25">
      <c r="A286" s="27" t="s">
        <v>39</v>
      </c>
      <c r="B286" s="27">
        <v>83.371499999999997</v>
      </c>
      <c r="C286" s="27" t="s">
        <v>13</v>
      </c>
      <c r="D286" s="27">
        <v>-4.7919999999999998</v>
      </c>
      <c r="E286" s="27">
        <v>-0.35799999999999998</v>
      </c>
      <c r="F286" s="27">
        <v>-41.377499999999998</v>
      </c>
      <c r="G286" s="27">
        <v>306.27</v>
      </c>
      <c r="H286" s="27">
        <v>-300.83999999999997</v>
      </c>
    </row>
    <row r="287" spans="1:8" x14ac:dyDescent="0.25">
      <c r="A287" s="27" t="s">
        <v>39</v>
      </c>
      <c r="B287" s="27">
        <v>85.586399999999998</v>
      </c>
      <c r="C287" s="27" t="s">
        <v>13</v>
      </c>
      <c r="D287" s="27">
        <v>-4.8819999999999997</v>
      </c>
      <c r="E287" s="27">
        <v>5.6790000000000003</v>
      </c>
      <c r="F287" s="27">
        <v>-52.440300000000001</v>
      </c>
      <c r="G287" s="27">
        <v>614.24</v>
      </c>
      <c r="H287" s="27">
        <v>-610.13</v>
      </c>
    </row>
    <row r="288" spans="1:8" x14ac:dyDescent="0.25">
      <c r="A288" s="27" t="s">
        <v>39</v>
      </c>
      <c r="B288" s="27">
        <v>85.586399999999998</v>
      </c>
      <c r="C288" s="27" t="s">
        <v>13</v>
      </c>
      <c r="D288" s="27">
        <v>-4.43</v>
      </c>
      <c r="E288" s="27">
        <v>-11.349</v>
      </c>
      <c r="F288" s="27">
        <v>-52.440300000000001</v>
      </c>
      <c r="G288" s="27">
        <v>617.49</v>
      </c>
      <c r="H288" s="27">
        <v>-606.88</v>
      </c>
    </row>
    <row r="289" spans="1:8" x14ac:dyDescent="0.25">
      <c r="A289" s="27" t="s">
        <v>39</v>
      </c>
      <c r="B289" s="27">
        <v>90.95</v>
      </c>
      <c r="C289" s="27" t="s">
        <v>13</v>
      </c>
      <c r="D289" s="27">
        <v>-4.6479999999999997</v>
      </c>
      <c r="E289" s="27">
        <v>-4.6059999999999999</v>
      </c>
      <c r="F289" s="27">
        <v>-24.7807</v>
      </c>
      <c r="G289" s="27">
        <v>248.12</v>
      </c>
      <c r="H289" s="27">
        <v>-240.69</v>
      </c>
    </row>
    <row r="290" spans="1:8" x14ac:dyDescent="0.25">
      <c r="A290" s="27" t="s">
        <v>39</v>
      </c>
      <c r="B290" s="27">
        <v>90.95</v>
      </c>
      <c r="C290" s="27" t="s">
        <v>13</v>
      </c>
      <c r="D290" s="27">
        <v>-4.6479999999999997</v>
      </c>
      <c r="E290" s="27">
        <v>-4.6059999999999999</v>
      </c>
      <c r="F290" s="27">
        <v>-24.7807</v>
      </c>
      <c r="G290" s="27">
        <v>248.12</v>
      </c>
      <c r="H290" s="27">
        <v>-240.69</v>
      </c>
    </row>
    <row r="291" spans="1:8" x14ac:dyDescent="0.25">
      <c r="A291" s="27" t="s">
        <v>39</v>
      </c>
      <c r="B291" s="27">
        <v>95.591700000000003</v>
      </c>
      <c r="C291" s="27" t="s">
        <v>13</v>
      </c>
      <c r="D291" s="27">
        <v>-4.8360000000000003</v>
      </c>
      <c r="E291" s="27">
        <v>2.149</v>
      </c>
      <c r="F291" s="27">
        <v>-51.785699999999999</v>
      </c>
      <c r="G291" s="27">
        <v>601.58000000000004</v>
      </c>
      <c r="H291" s="27">
        <v>-596.9</v>
      </c>
    </row>
    <row r="292" spans="1:8" x14ac:dyDescent="0.25">
      <c r="A292" s="27" t="s">
        <v>39</v>
      </c>
      <c r="B292" s="27">
        <v>95.591700000000003</v>
      </c>
      <c r="C292" s="27" t="s">
        <v>13</v>
      </c>
      <c r="D292" s="27">
        <v>-4.4539999999999997</v>
      </c>
      <c r="E292" s="27">
        <v>-11.467000000000001</v>
      </c>
      <c r="F292" s="27">
        <v>-51.785699999999999</v>
      </c>
      <c r="G292" s="27">
        <v>604.33000000000004</v>
      </c>
      <c r="H292" s="27">
        <v>-594.16</v>
      </c>
    </row>
    <row r="293" spans="1:8" x14ac:dyDescent="0.25">
      <c r="A293" s="27" t="s">
        <v>39</v>
      </c>
      <c r="B293" s="27">
        <v>98.536799999999999</v>
      </c>
      <c r="C293" s="27" t="s">
        <v>13</v>
      </c>
      <c r="D293" s="27">
        <v>-4.5730000000000004</v>
      </c>
      <c r="E293" s="27">
        <v>-7.7640000000000002</v>
      </c>
      <c r="F293" s="27">
        <v>-54.822499999999998</v>
      </c>
      <c r="G293" s="27">
        <v>360.98</v>
      </c>
      <c r="H293" s="27">
        <v>-352.56</v>
      </c>
    </row>
    <row r="294" spans="1:8" x14ac:dyDescent="0.25">
      <c r="A294" s="27" t="s">
        <v>40</v>
      </c>
      <c r="B294" s="27">
        <v>0</v>
      </c>
      <c r="C294" s="27" t="s">
        <v>12</v>
      </c>
      <c r="D294" s="27">
        <v>10.087</v>
      </c>
      <c r="E294" s="27">
        <v>-19.52</v>
      </c>
      <c r="F294" s="27">
        <v>-67.782899999999998</v>
      </c>
      <c r="G294" s="27">
        <v>2236.0700000000002</v>
      </c>
      <c r="H294" s="27">
        <v>-2377.39</v>
      </c>
    </row>
    <row r="295" spans="1:8" x14ac:dyDescent="0.25">
      <c r="A295" s="27" t="s">
        <v>40</v>
      </c>
      <c r="B295" s="27">
        <v>8.3000000000000001E-3</v>
      </c>
      <c r="C295" s="27" t="s">
        <v>12</v>
      </c>
      <c r="D295" s="27">
        <v>10.086</v>
      </c>
      <c r="E295" s="27">
        <v>-19.509</v>
      </c>
      <c r="F295" s="27">
        <v>-67.6203</v>
      </c>
      <c r="G295" s="27">
        <v>2232.09</v>
      </c>
      <c r="H295" s="27">
        <v>-2373.41</v>
      </c>
    </row>
    <row r="296" spans="1:8" x14ac:dyDescent="0.25">
      <c r="A296" s="27" t="s">
        <v>40</v>
      </c>
      <c r="B296" s="27">
        <v>8.3000000000000001E-3</v>
      </c>
      <c r="C296" s="27" t="s">
        <v>12</v>
      </c>
      <c r="D296" s="27">
        <v>10.086</v>
      </c>
      <c r="E296" s="27">
        <v>-19.509</v>
      </c>
      <c r="F296" s="27">
        <v>-67.6203</v>
      </c>
      <c r="G296" s="27">
        <v>2232.09</v>
      </c>
      <c r="H296" s="27">
        <v>-2373.41</v>
      </c>
    </row>
    <row r="297" spans="1:8" x14ac:dyDescent="0.25">
      <c r="A297" s="27" t="s">
        <v>40</v>
      </c>
      <c r="B297" s="27">
        <v>5.6912000000000003</v>
      </c>
      <c r="C297" s="27" t="s">
        <v>12</v>
      </c>
      <c r="D297" s="27">
        <v>9.2750000000000004</v>
      </c>
      <c r="E297" s="27">
        <v>-11.827999999999999</v>
      </c>
      <c r="F297" s="27">
        <v>34.439399999999999</v>
      </c>
      <c r="G297" s="27">
        <v>-14.13</v>
      </c>
      <c r="H297" s="27">
        <v>-130.56</v>
      </c>
    </row>
    <row r="298" spans="1:8" x14ac:dyDescent="0.25">
      <c r="A298" s="27" t="s">
        <v>40</v>
      </c>
      <c r="B298" s="27">
        <v>5.6912000000000003</v>
      </c>
      <c r="C298" s="27" t="s">
        <v>12</v>
      </c>
      <c r="D298" s="27">
        <v>9.2750000000000004</v>
      </c>
      <c r="E298" s="27">
        <v>-11.827999999999999</v>
      </c>
      <c r="F298" s="27">
        <v>34.439399999999999</v>
      </c>
      <c r="G298" s="27">
        <v>-14.13</v>
      </c>
      <c r="H298" s="27">
        <v>-130.56</v>
      </c>
    </row>
    <row r="299" spans="1:8" x14ac:dyDescent="0.25">
      <c r="A299" s="27" t="s">
        <v>40</v>
      </c>
      <c r="B299" s="27">
        <v>8.5327000000000002</v>
      </c>
      <c r="C299" s="27" t="s">
        <v>12</v>
      </c>
      <c r="D299" s="27">
        <v>9.16</v>
      </c>
      <c r="E299" s="27">
        <v>-6.63</v>
      </c>
      <c r="F299" s="27">
        <v>89.295400000000001</v>
      </c>
      <c r="G299" s="27">
        <v>639.79999999999995</v>
      </c>
      <c r="H299" s="27">
        <v>-786.17</v>
      </c>
    </row>
    <row r="300" spans="1:8" x14ac:dyDescent="0.25">
      <c r="A300" s="27" t="s">
        <v>40</v>
      </c>
      <c r="B300" s="27">
        <v>11.3741</v>
      </c>
      <c r="C300" s="27" t="s">
        <v>12</v>
      </c>
      <c r="D300" s="27">
        <v>9.0449999999999999</v>
      </c>
      <c r="E300" s="27">
        <v>-1.4330000000000001</v>
      </c>
      <c r="F300" s="27">
        <v>134.00129999999999</v>
      </c>
      <c r="G300" s="27">
        <v>1176.1199999999999</v>
      </c>
      <c r="H300" s="27">
        <v>-1324.17</v>
      </c>
    </row>
    <row r="301" spans="1:8" x14ac:dyDescent="0.25">
      <c r="A301" s="27" t="s">
        <v>40</v>
      </c>
      <c r="B301" s="27">
        <v>11.3741</v>
      </c>
      <c r="C301" s="27" t="s">
        <v>12</v>
      </c>
      <c r="D301" s="27">
        <v>9.0449999999999999</v>
      </c>
      <c r="E301" s="27">
        <v>-1.4330000000000001</v>
      </c>
      <c r="F301" s="27">
        <v>134.00129999999999</v>
      </c>
      <c r="G301" s="27">
        <v>1176.1199999999999</v>
      </c>
      <c r="H301" s="27">
        <v>-1324.17</v>
      </c>
    </row>
    <row r="302" spans="1:8" x14ac:dyDescent="0.25">
      <c r="A302" s="27" t="s">
        <v>40</v>
      </c>
      <c r="B302" s="27">
        <v>17.056999999999999</v>
      </c>
      <c r="C302" s="27" t="s">
        <v>12</v>
      </c>
      <c r="D302" s="27">
        <v>8.8140000000000001</v>
      </c>
      <c r="E302" s="27">
        <v>10.159000000000001</v>
      </c>
      <c r="F302" s="27">
        <v>164.7602</v>
      </c>
      <c r="G302" s="27">
        <v>1546.62</v>
      </c>
      <c r="H302" s="27">
        <v>-1698.03</v>
      </c>
    </row>
    <row r="303" spans="1:8" x14ac:dyDescent="0.25">
      <c r="A303" s="27" t="s">
        <v>40</v>
      </c>
      <c r="B303" s="27">
        <v>17.056999999999999</v>
      </c>
      <c r="C303" s="27" t="s">
        <v>12</v>
      </c>
      <c r="D303" s="27">
        <v>8.8140000000000001</v>
      </c>
      <c r="E303" s="27">
        <v>10.159000000000001</v>
      </c>
      <c r="F303" s="27">
        <v>164.7602</v>
      </c>
      <c r="G303" s="27">
        <v>1546.62</v>
      </c>
      <c r="H303" s="27">
        <v>-1698.03</v>
      </c>
    </row>
    <row r="304" spans="1:8" x14ac:dyDescent="0.25">
      <c r="A304" s="27" t="s">
        <v>40</v>
      </c>
      <c r="B304" s="27">
        <v>17.065300000000001</v>
      </c>
      <c r="C304" s="27" t="s">
        <v>12</v>
      </c>
      <c r="D304" s="27">
        <v>8.8140000000000001</v>
      </c>
      <c r="E304" s="27">
        <v>10.17</v>
      </c>
      <c r="F304" s="27">
        <v>164.6755</v>
      </c>
      <c r="G304" s="27">
        <v>1546.48</v>
      </c>
      <c r="H304" s="27">
        <v>-1697.89</v>
      </c>
    </row>
    <row r="305" spans="1:8" x14ac:dyDescent="0.25">
      <c r="A305" s="27" t="s">
        <v>40</v>
      </c>
      <c r="B305" s="27">
        <v>0</v>
      </c>
      <c r="C305" s="27" t="s">
        <v>13</v>
      </c>
      <c r="D305" s="27">
        <v>-27.414999999999999</v>
      </c>
      <c r="E305" s="27">
        <v>-41.645000000000003</v>
      </c>
      <c r="F305" s="27">
        <v>-173.47229999999999</v>
      </c>
      <c r="G305" s="27">
        <v>2236.0700000000002</v>
      </c>
      <c r="H305" s="27">
        <v>-2377.39</v>
      </c>
    </row>
    <row r="306" spans="1:8" x14ac:dyDescent="0.25">
      <c r="A306" s="27" t="s">
        <v>40</v>
      </c>
      <c r="B306" s="27">
        <v>8.3000000000000001E-3</v>
      </c>
      <c r="C306" s="27" t="s">
        <v>13</v>
      </c>
      <c r="D306" s="27">
        <v>-27.414999999999999</v>
      </c>
      <c r="E306" s="27">
        <v>-41.634</v>
      </c>
      <c r="F306" s="27">
        <v>-173.1901</v>
      </c>
      <c r="G306" s="27">
        <v>2232.09</v>
      </c>
      <c r="H306" s="27">
        <v>-2373.41</v>
      </c>
    </row>
    <row r="307" spans="1:8" x14ac:dyDescent="0.25">
      <c r="A307" s="27" t="s">
        <v>40</v>
      </c>
      <c r="B307" s="27">
        <v>8.3000000000000001E-3</v>
      </c>
      <c r="C307" s="27" t="s">
        <v>13</v>
      </c>
      <c r="D307" s="27">
        <v>-27.414999999999999</v>
      </c>
      <c r="E307" s="27">
        <v>-41.634</v>
      </c>
      <c r="F307" s="27">
        <v>-173.1901</v>
      </c>
      <c r="G307" s="27">
        <v>2232.09</v>
      </c>
      <c r="H307" s="27">
        <v>-2373.41</v>
      </c>
    </row>
    <row r="308" spans="1:8" x14ac:dyDescent="0.25">
      <c r="A308" s="27" t="s">
        <v>40</v>
      </c>
      <c r="B308" s="27">
        <v>5.6912000000000003</v>
      </c>
      <c r="C308" s="27" t="s">
        <v>13</v>
      </c>
      <c r="D308" s="27">
        <v>-27.646000000000001</v>
      </c>
      <c r="E308" s="27">
        <v>-31.454000000000001</v>
      </c>
      <c r="F308" s="27">
        <v>-38.325499999999998</v>
      </c>
      <c r="G308" s="27">
        <v>-14.13</v>
      </c>
      <c r="H308" s="27">
        <v>-130.56</v>
      </c>
    </row>
    <row r="309" spans="1:8" x14ac:dyDescent="0.25">
      <c r="A309" s="27" t="s">
        <v>40</v>
      </c>
      <c r="B309" s="27">
        <v>5.6912000000000003</v>
      </c>
      <c r="C309" s="27" t="s">
        <v>13</v>
      </c>
      <c r="D309" s="27">
        <v>-27.646000000000001</v>
      </c>
      <c r="E309" s="27">
        <v>-31.454000000000001</v>
      </c>
      <c r="F309" s="27">
        <v>-38.325499999999998</v>
      </c>
      <c r="G309" s="27">
        <v>-14.13</v>
      </c>
      <c r="H309" s="27">
        <v>-130.56</v>
      </c>
    </row>
    <row r="310" spans="1:8" x14ac:dyDescent="0.25">
      <c r="A310" s="27" t="s">
        <v>40</v>
      </c>
      <c r="B310" s="27">
        <v>8.5327000000000002</v>
      </c>
      <c r="C310" s="27" t="s">
        <v>13</v>
      </c>
      <c r="D310" s="27">
        <v>-27.760999999999999</v>
      </c>
      <c r="E310" s="27">
        <v>-25.631</v>
      </c>
      <c r="F310" s="27">
        <v>-0.1217</v>
      </c>
      <c r="G310" s="27">
        <v>639.79999999999995</v>
      </c>
      <c r="H310" s="27">
        <v>-786.17</v>
      </c>
    </row>
    <row r="311" spans="1:8" x14ac:dyDescent="0.25">
      <c r="A311" s="27" t="s">
        <v>40</v>
      </c>
      <c r="B311" s="27">
        <v>11.3741</v>
      </c>
      <c r="C311" s="27" t="s">
        <v>13</v>
      </c>
      <c r="D311" s="27">
        <v>-27.876000000000001</v>
      </c>
      <c r="E311" s="27">
        <v>-19.808</v>
      </c>
      <c r="F311" s="27">
        <v>27.931999999999999</v>
      </c>
      <c r="G311" s="27">
        <v>1176.1199999999999</v>
      </c>
      <c r="H311" s="27">
        <v>-1324.17</v>
      </c>
    </row>
    <row r="312" spans="1:8" x14ac:dyDescent="0.25">
      <c r="A312" s="27" t="s">
        <v>40</v>
      </c>
      <c r="B312" s="27">
        <v>11.3741</v>
      </c>
      <c r="C312" s="27" t="s">
        <v>13</v>
      </c>
      <c r="D312" s="27">
        <v>-27.876000000000001</v>
      </c>
      <c r="E312" s="27">
        <v>-19.808</v>
      </c>
      <c r="F312" s="27">
        <v>27.931999999999999</v>
      </c>
      <c r="G312" s="27">
        <v>1176.1199999999999</v>
      </c>
      <c r="H312" s="27">
        <v>-1324.17</v>
      </c>
    </row>
    <row r="313" spans="1:8" x14ac:dyDescent="0.25">
      <c r="A313" s="27" t="s">
        <v>40</v>
      </c>
      <c r="B313" s="27">
        <v>17.056999999999999</v>
      </c>
      <c r="C313" s="27" t="s">
        <v>13</v>
      </c>
      <c r="D313" s="27">
        <v>-28.106999999999999</v>
      </c>
      <c r="E313" s="27">
        <v>-8.0459999999999994</v>
      </c>
      <c r="F313" s="27">
        <v>53.589199999999998</v>
      </c>
      <c r="G313" s="27">
        <v>1546.62</v>
      </c>
      <c r="H313" s="27">
        <v>-1698.03</v>
      </c>
    </row>
    <row r="314" spans="1:8" x14ac:dyDescent="0.25">
      <c r="A314" s="27" t="s">
        <v>40</v>
      </c>
      <c r="B314" s="27">
        <v>17.056999999999999</v>
      </c>
      <c r="C314" s="27" t="s">
        <v>13</v>
      </c>
      <c r="D314" s="27">
        <v>-28.106999999999999</v>
      </c>
      <c r="E314" s="27">
        <v>-8.0459999999999994</v>
      </c>
      <c r="F314" s="27">
        <v>53.589199999999998</v>
      </c>
      <c r="G314" s="27">
        <v>1546.62</v>
      </c>
      <c r="H314" s="27">
        <v>-1698.03</v>
      </c>
    </row>
    <row r="315" spans="1:8" x14ac:dyDescent="0.25">
      <c r="A315" s="27" t="s">
        <v>40</v>
      </c>
      <c r="B315" s="27">
        <v>17.065300000000001</v>
      </c>
      <c r="C315" s="27" t="s">
        <v>13</v>
      </c>
      <c r="D315" s="27">
        <v>-28.108000000000001</v>
      </c>
      <c r="E315" s="27">
        <v>-8.0220000000000002</v>
      </c>
      <c r="F315" s="27">
        <v>53.597000000000001</v>
      </c>
      <c r="G315" s="27">
        <v>1546.48</v>
      </c>
      <c r="H315" s="27">
        <v>-1697.89</v>
      </c>
    </row>
    <row r="316" spans="1:8" x14ac:dyDescent="0.25">
      <c r="A316" s="27" t="s">
        <v>41</v>
      </c>
      <c r="B316" s="27">
        <v>0</v>
      </c>
      <c r="C316" s="27" t="s">
        <v>12</v>
      </c>
      <c r="D316" s="27">
        <v>8.8140000000000001</v>
      </c>
      <c r="E316" s="27">
        <v>10.17</v>
      </c>
      <c r="F316" s="27">
        <v>164.6755</v>
      </c>
      <c r="G316" s="27">
        <v>1546.48</v>
      </c>
      <c r="H316" s="27">
        <v>-1697.89</v>
      </c>
    </row>
    <row r="317" spans="1:8" x14ac:dyDescent="0.25">
      <c r="A317" s="27" t="s">
        <v>41</v>
      </c>
      <c r="B317" s="27">
        <v>8.3000000000000001E-3</v>
      </c>
      <c r="C317" s="27" t="s">
        <v>12</v>
      </c>
      <c r="D317" s="27">
        <v>8.8130000000000006</v>
      </c>
      <c r="E317" s="27">
        <v>10.195</v>
      </c>
      <c r="F317" s="27">
        <v>164.74</v>
      </c>
      <c r="G317" s="27">
        <v>1546.33</v>
      </c>
      <c r="H317" s="27">
        <v>-1697.75</v>
      </c>
    </row>
    <row r="318" spans="1:8" x14ac:dyDescent="0.25">
      <c r="A318" s="27" t="s">
        <v>41</v>
      </c>
      <c r="B318" s="27">
        <v>8.3000000000000001E-3</v>
      </c>
      <c r="C318" s="27" t="s">
        <v>12</v>
      </c>
      <c r="D318" s="27">
        <v>8.8130000000000006</v>
      </c>
      <c r="E318" s="27">
        <v>10.195</v>
      </c>
      <c r="F318" s="27">
        <v>164.74</v>
      </c>
      <c r="G318" s="27">
        <v>1546.33</v>
      </c>
      <c r="H318" s="27">
        <v>-1697.75</v>
      </c>
    </row>
    <row r="319" spans="1:8" x14ac:dyDescent="0.25">
      <c r="A319" s="27" t="s">
        <v>41</v>
      </c>
      <c r="B319" s="27">
        <v>5.0026000000000002</v>
      </c>
      <c r="C319" s="27" t="s">
        <v>12</v>
      </c>
      <c r="D319" s="27">
        <v>8.61</v>
      </c>
      <c r="E319" s="27">
        <v>21.29</v>
      </c>
      <c r="F319" s="27">
        <v>122.2349</v>
      </c>
      <c r="G319" s="27">
        <v>1096.6300000000001</v>
      </c>
      <c r="H319" s="27">
        <v>-1251.01</v>
      </c>
    </row>
    <row r="320" spans="1:8" x14ac:dyDescent="0.25">
      <c r="A320" s="27" t="s">
        <v>41</v>
      </c>
      <c r="B320" s="27">
        <v>5.0026000000000002</v>
      </c>
      <c r="C320" s="27" t="s">
        <v>12</v>
      </c>
      <c r="D320" s="27">
        <v>8.61</v>
      </c>
      <c r="E320" s="27">
        <v>21.29</v>
      </c>
      <c r="F320" s="27">
        <v>122.2349</v>
      </c>
      <c r="G320" s="27">
        <v>1096.6300000000001</v>
      </c>
      <c r="H320" s="27">
        <v>-1251.01</v>
      </c>
    </row>
    <row r="321" spans="1:8" x14ac:dyDescent="0.25">
      <c r="A321" s="27" t="s">
        <v>41</v>
      </c>
      <c r="B321" s="27">
        <v>9.9969000000000001</v>
      </c>
      <c r="C321" s="27" t="s">
        <v>12</v>
      </c>
      <c r="D321" s="27">
        <v>8.4079999999999995</v>
      </c>
      <c r="E321" s="27">
        <v>32.854999999999997</v>
      </c>
      <c r="F321" s="27">
        <v>0.27379999999999999</v>
      </c>
      <c r="G321" s="27">
        <v>-76.099999999999994</v>
      </c>
      <c r="H321" s="27">
        <v>-81.22</v>
      </c>
    </row>
    <row r="322" spans="1:8" x14ac:dyDescent="0.25">
      <c r="A322" s="27" t="s">
        <v>41</v>
      </c>
      <c r="B322" s="27">
        <v>9.9969000000000001</v>
      </c>
      <c r="C322" s="27" t="s">
        <v>12</v>
      </c>
      <c r="D322" s="27">
        <v>8.4079999999999995</v>
      </c>
      <c r="E322" s="27">
        <v>32.854999999999997</v>
      </c>
      <c r="F322" s="27">
        <v>0.27379999999999999</v>
      </c>
      <c r="G322" s="27">
        <v>-76.099999999999994</v>
      </c>
      <c r="H322" s="27">
        <v>-81.22</v>
      </c>
    </row>
    <row r="323" spans="1:8" x14ac:dyDescent="0.25">
      <c r="A323" s="27" t="s">
        <v>41</v>
      </c>
      <c r="B323" s="27">
        <v>10.0052</v>
      </c>
      <c r="C323" s="27" t="s">
        <v>12</v>
      </c>
      <c r="D323" s="27">
        <v>8.407</v>
      </c>
      <c r="E323" s="27">
        <v>32.866</v>
      </c>
      <c r="F323" s="27">
        <v>-1.245E-14</v>
      </c>
      <c r="G323" s="27">
        <v>-78.67</v>
      </c>
      <c r="H323" s="27">
        <v>-78.67</v>
      </c>
    </row>
    <row r="324" spans="1:8" x14ac:dyDescent="0.25">
      <c r="A324" s="27" t="s">
        <v>41</v>
      </c>
      <c r="B324" s="27">
        <v>0</v>
      </c>
      <c r="C324" s="27" t="s">
        <v>13</v>
      </c>
      <c r="D324" s="27">
        <v>-28.108000000000001</v>
      </c>
      <c r="E324" s="27">
        <v>-8.0220000000000002</v>
      </c>
      <c r="F324" s="27">
        <v>53.597000000000001</v>
      </c>
      <c r="G324" s="27">
        <v>1546.48</v>
      </c>
      <c r="H324" s="27">
        <v>-1697.89</v>
      </c>
    </row>
    <row r="325" spans="1:8" x14ac:dyDescent="0.25">
      <c r="A325" s="27" t="s">
        <v>41</v>
      </c>
      <c r="B325" s="27">
        <v>8.3000000000000001E-3</v>
      </c>
      <c r="C325" s="27" t="s">
        <v>13</v>
      </c>
      <c r="D325" s="27">
        <v>-28.108000000000001</v>
      </c>
      <c r="E325" s="27">
        <v>-8.0109999999999992</v>
      </c>
      <c r="F325" s="27">
        <v>53.604700000000001</v>
      </c>
      <c r="G325" s="27">
        <v>1546.33</v>
      </c>
      <c r="H325" s="27">
        <v>-1697.75</v>
      </c>
    </row>
    <row r="326" spans="1:8" x14ac:dyDescent="0.25">
      <c r="A326" s="27" t="s">
        <v>41</v>
      </c>
      <c r="B326" s="27">
        <v>8.3000000000000001E-3</v>
      </c>
      <c r="C326" s="27" t="s">
        <v>13</v>
      </c>
      <c r="D326" s="27">
        <v>-28.108000000000001</v>
      </c>
      <c r="E326" s="27">
        <v>-8.0109999999999992</v>
      </c>
      <c r="F326" s="27">
        <v>53.604700000000001</v>
      </c>
      <c r="G326" s="27">
        <v>1546.33</v>
      </c>
      <c r="H326" s="27">
        <v>-1697.75</v>
      </c>
    </row>
    <row r="327" spans="1:8" x14ac:dyDescent="0.25">
      <c r="A327" s="27" t="s">
        <v>41</v>
      </c>
      <c r="B327" s="27">
        <v>5.0026000000000002</v>
      </c>
      <c r="C327" s="27" t="s">
        <v>13</v>
      </c>
      <c r="D327" s="27">
        <v>-28.311</v>
      </c>
      <c r="E327" s="27">
        <v>2.524</v>
      </c>
      <c r="F327" s="27">
        <v>42.529400000000003</v>
      </c>
      <c r="G327" s="27">
        <v>1096.6300000000001</v>
      </c>
      <c r="H327" s="27">
        <v>-1251.01</v>
      </c>
    </row>
    <row r="328" spans="1:8" x14ac:dyDescent="0.25">
      <c r="A328" s="27" t="s">
        <v>41</v>
      </c>
      <c r="B328" s="27">
        <v>5.0026000000000002</v>
      </c>
      <c r="C328" s="27" t="s">
        <v>13</v>
      </c>
      <c r="D328" s="27">
        <v>-28.311</v>
      </c>
      <c r="E328" s="27">
        <v>2.524</v>
      </c>
      <c r="F328" s="27">
        <v>42.529400000000003</v>
      </c>
      <c r="G328" s="27">
        <v>1096.6300000000001</v>
      </c>
      <c r="H328" s="27">
        <v>-1251.01</v>
      </c>
    </row>
    <row r="329" spans="1:8" x14ac:dyDescent="0.25">
      <c r="A329" s="27" t="s">
        <v>41</v>
      </c>
      <c r="B329" s="27">
        <v>9.9969000000000001</v>
      </c>
      <c r="C329" s="27" t="s">
        <v>13</v>
      </c>
      <c r="D329" s="27">
        <v>-28.513000000000002</v>
      </c>
      <c r="E329" s="27">
        <v>11.635999999999999</v>
      </c>
      <c r="F329" s="27">
        <v>9.7000000000000003E-2</v>
      </c>
      <c r="G329" s="27">
        <v>-76.099999999999994</v>
      </c>
      <c r="H329" s="27">
        <v>-81.22</v>
      </c>
    </row>
    <row r="330" spans="1:8" x14ac:dyDescent="0.25">
      <c r="A330" s="27" t="s">
        <v>41</v>
      </c>
      <c r="B330" s="27">
        <v>9.9969000000000001</v>
      </c>
      <c r="C330" s="27" t="s">
        <v>13</v>
      </c>
      <c r="D330" s="27">
        <v>-28.513000000000002</v>
      </c>
      <c r="E330" s="27">
        <v>11.635999999999999</v>
      </c>
      <c r="F330" s="27">
        <v>9.7000000000000003E-2</v>
      </c>
      <c r="G330" s="27">
        <v>-76.099999999999994</v>
      </c>
      <c r="H330" s="27">
        <v>-81.22</v>
      </c>
    </row>
    <row r="331" spans="1:8" x14ac:dyDescent="0.25">
      <c r="A331" s="27" t="s">
        <v>41</v>
      </c>
      <c r="B331" s="27">
        <v>10.0052</v>
      </c>
      <c r="C331" s="27" t="s">
        <v>13</v>
      </c>
      <c r="D331" s="27">
        <v>-28.513999999999999</v>
      </c>
      <c r="E331" s="27">
        <v>11.646000000000001</v>
      </c>
      <c r="F331" s="27">
        <v>-1.245E-14</v>
      </c>
      <c r="G331" s="27">
        <v>-78.67</v>
      </c>
      <c r="H331" s="27">
        <v>-78.67</v>
      </c>
    </row>
    <row r="332" spans="1:8" x14ac:dyDescent="0.25">
      <c r="A332" s="3"/>
      <c r="B332" s="3"/>
      <c r="C332" s="3"/>
      <c r="D332" s="3"/>
      <c r="E332" s="3"/>
      <c r="F332" s="3"/>
      <c r="G332" s="3"/>
      <c r="H332" s="3"/>
    </row>
    <row r="333" spans="1:8" x14ac:dyDescent="0.25">
      <c r="A333" s="3"/>
      <c r="B333" s="3"/>
      <c r="C333" s="3"/>
      <c r="D333" s="3"/>
      <c r="E333" s="3"/>
      <c r="F333" s="3"/>
      <c r="G333" s="3"/>
      <c r="H333" s="3"/>
    </row>
    <row r="334" spans="1:8" x14ac:dyDescent="0.25">
      <c r="A334" s="3"/>
      <c r="B334" s="3"/>
      <c r="C334" s="3"/>
      <c r="D334" s="3"/>
      <c r="E334" s="3"/>
      <c r="F334" s="3"/>
      <c r="G334" s="3"/>
      <c r="H334" s="3"/>
    </row>
    <row r="335" spans="1:8" x14ac:dyDescent="0.25">
      <c r="A335" s="3"/>
      <c r="B335" s="3"/>
      <c r="C335" s="3"/>
      <c r="D335" s="3"/>
      <c r="E335" s="3"/>
      <c r="F335" s="3"/>
      <c r="G335" s="3"/>
      <c r="H335" s="3"/>
    </row>
    <row r="336" spans="1:8" x14ac:dyDescent="0.25">
      <c r="A336" s="3"/>
      <c r="B336" s="3"/>
      <c r="C336" s="3"/>
      <c r="D336" s="3"/>
      <c r="E336" s="3"/>
      <c r="F336" s="3"/>
      <c r="G336" s="3"/>
      <c r="H336" s="3"/>
    </row>
    <row r="337" spans="1:8" x14ac:dyDescent="0.25">
      <c r="A337" s="3"/>
      <c r="B337" s="3"/>
      <c r="C337" s="3"/>
      <c r="D337" s="3"/>
      <c r="E337" s="3"/>
      <c r="F337" s="3"/>
      <c r="G337" s="3"/>
      <c r="H337" s="3"/>
    </row>
    <row r="338" spans="1:8" x14ac:dyDescent="0.25">
      <c r="A338" s="3"/>
      <c r="B338" s="3"/>
      <c r="C338" s="3"/>
      <c r="D338" s="3"/>
      <c r="E338" s="3"/>
      <c r="F338" s="3"/>
      <c r="G338" s="3"/>
      <c r="H338" s="3"/>
    </row>
    <row r="339" spans="1:8" x14ac:dyDescent="0.25">
      <c r="A339" s="3"/>
      <c r="B339" s="3"/>
      <c r="C339" s="3"/>
      <c r="D339" s="3"/>
      <c r="E339" s="3"/>
      <c r="F339" s="3"/>
      <c r="G339" s="3"/>
      <c r="H339" s="3"/>
    </row>
    <row r="340" spans="1:8" x14ac:dyDescent="0.25">
      <c r="A340" s="3"/>
      <c r="B340" s="3"/>
      <c r="C340" s="3"/>
      <c r="D340" s="3"/>
      <c r="E340" s="3"/>
      <c r="F340" s="3"/>
      <c r="G340" s="3"/>
      <c r="H340" s="3"/>
    </row>
    <row r="341" spans="1:8" x14ac:dyDescent="0.25">
      <c r="A341" s="3"/>
      <c r="B341" s="3"/>
      <c r="C341" s="3"/>
      <c r="D341" s="3"/>
      <c r="E341" s="3"/>
      <c r="F341" s="3"/>
      <c r="G341" s="3"/>
      <c r="H341" s="3"/>
    </row>
  </sheetData>
  <autoFilter ref="J4:T4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workbookViewId="0"/>
  </sheetViews>
  <sheetFormatPr defaultRowHeight="15" x14ac:dyDescent="0.25"/>
  <sheetData>
    <row r="1" spans="1:32" x14ac:dyDescent="0.25">
      <c r="A1" s="33" t="s">
        <v>379</v>
      </c>
      <c r="B1" s="34"/>
      <c r="C1" s="34"/>
      <c r="D1" s="34"/>
      <c r="E1" s="34"/>
      <c r="F1" s="34"/>
      <c r="G1" s="34"/>
      <c r="H1" s="34"/>
      <c r="I1" s="3"/>
      <c r="J1" s="3" t="s">
        <v>50</v>
      </c>
      <c r="K1" s="3">
        <v>0.16189999999999999</v>
      </c>
      <c r="L1" s="3">
        <v>23.316500000000001</v>
      </c>
      <c r="M1" s="3"/>
      <c r="N1" s="3"/>
      <c r="O1" s="3"/>
      <c r="P1" s="3"/>
      <c r="Q1" s="3"/>
      <c r="R1" s="3"/>
      <c r="S1" s="3"/>
      <c r="T1" s="3"/>
      <c r="U1" s="3"/>
    </row>
    <row r="2" spans="1:32" x14ac:dyDescent="0.2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55</v>
      </c>
      <c r="H2" s="35" t="s">
        <v>56</v>
      </c>
      <c r="I2" s="3"/>
      <c r="J2" s="3" t="s">
        <v>49</v>
      </c>
      <c r="K2" s="3">
        <v>5.4539999999999996E-3</v>
      </c>
      <c r="L2" s="3">
        <v>0.78539999999999999</v>
      </c>
      <c r="M2" s="3"/>
      <c r="N2" s="3"/>
      <c r="O2" s="3"/>
      <c r="P2" s="3"/>
      <c r="Q2" s="3"/>
      <c r="R2" s="3"/>
      <c r="S2" s="3"/>
      <c r="T2" s="3"/>
      <c r="U2" s="3"/>
    </row>
    <row r="3" spans="1:32" x14ac:dyDescent="0.25">
      <c r="A3" s="36" t="s">
        <v>7</v>
      </c>
      <c r="B3" s="36" t="s">
        <v>8</v>
      </c>
      <c r="C3" s="36" t="s">
        <v>7</v>
      </c>
      <c r="D3" s="36" t="s">
        <v>9</v>
      </c>
      <c r="E3" s="36" t="s">
        <v>9</v>
      </c>
      <c r="F3" s="36" t="s">
        <v>10</v>
      </c>
      <c r="G3" s="36" t="s">
        <v>57</v>
      </c>
      <c r="H3" s="36" t="s">
        <v>57</v>
      </c>
      <c r="I3" s="3"/>
      <c r="J3" s="3" t="s">
        <v>48</v>
      </c>
      <c r="K3" s="3">
        <v>0.13569999999999999</v>
      </c>
      <c r="L3" s="3">
        <v>19.547699999999999</v>
      </c>
      <c r="M3" s="3"/>
      <c r="N3" s="3"/>
      <c r="O3" s="3"/>
      <c r="P3" s="3"/>
      <c r="Q3" s="3"/>
      <c r="R3" s="3"/>
      <c r="S3" s="3"/>
      <c r="T3" s="3"/>
      <c r="U3" s="3"/>
    </row>
    <row r="4" spans="1:32" x14ac:dyDescent="0.25">
      <c r="A4" s="32" t="s">
        <v>11</v>
      </c>
      <c r="B4" s="32">
        <v>0</v>
      </c>
      <c r="C4" s="32" t="s">
        <v>12</v>
      </c>
      <c r="D4" s="32">
        <v>-90.093000000000004</v>
      </c>
      <c r="E4" s="32">
        <v>2.5</v>
      </c>
      <c r="F4" s="32">
        <v>3.1970000000000001E-15</v>
      </c>
      <c r="G4" s="32">
        <v>-556.39</v>
      </c>
      <c r="H4" s="32">
        <v>-556.39</v>
      </c>
      <c r="I4" s="3"/>
      <c r="J4" s="1" t="s">
        <v>1</v>
      </c>
      <c r="K4" s="1" t="s">
        <v>42</v>
      </c>
      <c r="L4" s="1" t="s">
        <v>45</v>
      </c>
      <c r="M4" s="1" t="s">
        <v>43</v>
      </c>
      <c r="N4" s="1" t="s">
        <v>46</v>
      </c>
      <c r="O4" s="1" t="s">
        <v>44</v>
      </c>
      <c r="P4" s="1" t="s">
        <v>47</v>
      </c>
      <c r="Q4" s="1" t="s">
        <v>53</v>
      </c>
      <c r="R4" s="1" t="s">
        <v>54</v>
      </c>
      <c r="S4" s="1" t="s">
        <v>53</v>
      </c>
      <c r="T4" s="1" t="s">
        <v>54</v>
      </c>
      <c r="U4" s="3"/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32" t="s">
        <v>11</v>
      </c>
      <c r="B5" s="32">
        <v>7.2923</v>
      </c>
      <c r="C5" s="32" t="s">
        <v>12</v>
      </c>
      <c r="D5" s="32">
        <v>-90.04</v>
      </c>
      <c r="E5" s="32">
        <v>2.5659999999999998</v>
      </c>
      <c r="F5" s="32">
        <v>21.708500000000001</v>
      </c>
      <c r="G5" s="32">
        <v>-386.18</v>
      </c>
      <c r="H5" s="32">
        <v>-725.95</v>
      </c>
      <c r="I5" s="3"/>
      <c r="J5" s="2" t="s">
        <v>7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10</v>
      </c>
      <c r="P5" s="2" t="s">
        <v>10</v>
      </c>
      <c r="Q5" s="2" t="s">
        <v>51</v>
      </c>
      <c r="R5" s="2" t="s">
        <v>51</v>
      </c>
      <c r="S5" s="2" t="s">
        <v>52</v>
      </c>
      <c r="T5" s="2" t="s">
        <v>52</v>
      </c>
      <c r="U5" s="3"/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32" t="s">
        <v>11</v>
      </c>
      <c r="B6" s="32">
        <v>14.5847</v>
      </c>
      <c r="C6" s="32" t="s">
        <v>12</v>
      </c>
      <c r="D6" s="32">
        <v>-89.988</v>
      </c>
      <c r="E6" s="32">
        <v>2.6309999999999998</v>
      </c>
      <c r="F6" s="32">
        <v>42.9377</v>
      </c>
      <c r="G6" s="32">
        <v>-228.52</v>
      </c>
      <c r="H6" s="32">
        <v>-882.96</v>
      </c>
      <c r="I6" s="3"/>
      <c r="J6" s="24" t="s">
        <v>11</v>
      </c>
      <c r="K6" s="24">
        <f>MAX(D4:D9)</f>
        <v>-89.988</v>
      </c>
      <c r="L6" s="24">
        <f>MIN(D4:D9)</f>
        <v>-127.357</v>
      </c>
      <c r="M6" s="24">
        <f>MAX(E4:E9)</f>
        <v>2.6309999999999998</v>
      </c>
      <c r="N6" s="24">
        <f>MIN(E4:E9)</f>
        <v>-3.01</v>
      </c>
      <c r="O6" s="24">
        <f>MAX(F4:F9)</f>
        <v>42.9377</v>
      </c>
      <c r="P6" s="24">
        <f>MIN(F4:F9)</f>
        <v>-37.420099999999998</v>
      </c>
      <c r="Q6" s="24">
        <f>MIN(G4:G9)</f>
        <v>-556.39</v>
      </c>
      <c r="R6" s="24">
        <f>MIN(H4:H9)</f>
        <v>-882.96</v>
      </c>
      <c r="S6" s="24">
        <f>Q6/144</f>
        <v>-3.8638194444444443</v>
      </c>
      <c r="T6" s="24">
        <f>R6/144</f>
        <v>-6.1316666666666668</v>
      </c>
      <c r="U6" s="3"/>
      <c r="V6" s="17" t="s">
        <v>58</v>
      </c>
      <c r="W6" s="17">
        <f>MAX(K6:K17)</f>
        <v>-63.61</v>
      </c>
      <c r="X6" s="17">
        <f>MIN(L6:L17)</f>
        <v>-127.357</v>
      </c>
      <c r="Y6" s="17">
        <f>MAX(M6:M17)</f>
        <v>16.673999999999999</v>
      </c>
      <c r="Z6" s="17">
        <f>MIN(N6:N17)</f>
        <v>-20.143000000000001</v>
      </c>
      <c r="AA6" s="17">
        <f>MAX(O6:O17)</f>
        <v>108.41330000000001</v>
      </c>
      <c r="AB6" s="17">
        <f>MIN(P6:P17)</f>
        <v>-71.872399999999999</v>
      </c>
      <c r="AC6" s="17">
        <f>MAX(Q6:Q17)</f>
        <v>1.7</v>
      </c>
      <c r="AD6" s="17">
        <f>MIN(R6:R17)</f>
        <v>-2311.37</v>
      </c>
      <c r="AE6" s="17">
        <f>MAX(S6:S17)</f>
        <v>1.1805555555555555E-2</v>
      </c>
      <c r="AF6" s="17">
        <f>MIN(T6:T17)</f>
        <v>-16.051180555555554</v>
      </c>
    </row>
    <row r="7" spans="1:32" x14ac:dyDescent="0.25">
      <c r="A7" s="32" t="s">
        <v>11</v>
      </c>
      <c r="B7" s="32">
        <v>0</v>
      </c>
      <c r="C7" s="32" t="s">
        <v>13</v>
      </c>
      <c r="D7" s="32">
        <v>-127.357</v>
      </c>
      <c r="E7" s="32">
        <v>-3.01</v>
      </c>
      <c r="F7" s="32">
        <v>3.1970000000000001E-15</v>
      </c>
      <c r="G7" s="32">
        <v>-556.39</v>
      </c>
      <c r="H7" s="32">
        <v>-556.39</v>
      </c>
      <c r="I7" s="3"/>
      <c r="J7" s="24" t="s">
        <v>14</v>
      </c>
      <c r="K7" s="24">
        <f>MAX(D10:D15)</f>
        <v>-88.662000000000006</v>
      </c>
      <c r="L7" s="24">
        <f>MIN(D10:D15)</f>
        <v>-125.91200000000001</v>
      </c>
      <c r="M7" s="24">
        <f>MAX(E10:E15)</f>
        <v>-15.18</v>
      </c>
      <c r="N7" s="24">
        <f>MIN(E10:E15)</f>
        <v>-20.143000000000001</v>
      </c>
      <c r="O7" s="24">
        <f>MAX(F10:F15)</f>
        <v>108.41330000000001</v>
      </c>
      <c r="P7" s="24">
        <f>MIN(F10:F15)</f>
        <v>-37.420099999999998</v>
      </c>
      <c r="Q7" s="24">
        <f>MIN(G10:G15)</f>
        <v>-220.29</v>
      </c>
      <c r="R7" s="24">
        <f>MIN(H10:H15)</f>
        <v>-2311.37</v>
      </c>
      <c r="S7" s="24">
        <f t="shared" ref="S7:T34" si="0">Q7/144</f>
        <v>-1.5297916666666667</v>
      </c>
      <c r="T7" s="24">
        <f t="shared" si="0"/>
        <v>-16.051180555555554</v>
      </c>
      <c r="U7" s="3"/>
      <c r="V7" s="17" t="s">
        <v>59</v>
      </c>
      <c r="W7" s="17">
        <f>MAX(K18:K27)</f>
        <v>16.577000000000002</v>
      </c>
      <c r="X7" s="17">
        <f>MIN(L18:L27)</f>
        <v>7.4630000000000001</v>
      </c>
      <c r="Y7" s="17">
        <f>MAX(M18:M27)</f>
        <v>0</v>
      </c>
      <c r="Z7" s="17">
        <f>MIN(N18:N27)</f>
        <v>0</v>
      </c>
      <c r="AA7" s="17">
        <f>MAX(O18:O27)</f>
        <v>0</v>
      </c>
      <c r="AB7" s="17">
        <f>MIN(P18:P27)</f>
        <v>0</v>
      </c>
      <c r="AC7" s="17">
        <f>MAX(Q18:Q27)</f>
        <v>1668.96</v>
      </c>
      <c r="AD7" s="17">
        <f>MIN(R18:R27)</f>
        <v>1386.15</v>
      </c>
      <c r="AE7" s="17">
        <f>MAX(S18:S27)</f>
        <v>11.59</v>
      </c>
      <c r="AF7" s="17">
        <f>MIN(T18:T27)</f>
        <v>9.6260416666666675</v>
      </c>
    </row>
    <row r="8" spans="1:32" x14ac:dyDescent="0.25">
      <c r="A8" s="32" t="s">
        <v>11</v>
      </c>
      <c r="B8" s="32">
        <v>7.2923</v>
      </c>
      <c r="C8" s="32" t="s">
        <v>13</v>
      </c>
      <c r="D8" s="32">
        <v>-127.304</v>
      </c>
      <c r="E8" s="32">
        <v>-2.944</v>
      </c>
      <c r="F8" s="32">
        <v>-18.470400000000001</v>
      </c>
      <c r="G8" s="32">
        <v>-386.18</v>
      </c>
      <c r="H8" s="32">
        <v>-725.95</v>
      </c>
      <c r="I8" s="3"/>
      <c r="J8" s="24" t="s">
        <v>15</v>
      </c>
      <c r="K8" s="24">
        <f>MAX(D16:D25)</f>
        <v>-70.150000000000006</v>
      </c>
      <c r="L8" s="24">
        <f>MIN(D16:D25)</f>
        <v>-109.914</v>
      </c>
      <c r="M8" s="24">
        <f>MAX(E16:E25)</f>
        <v>11.036</v>
      </c>
      <c r="N8" s="24">
        <f>MIN(E16:E25)</f>
        <v>-7.87</v>
      </c>
      <c r="O8" s="24">
        <f>MAX(F16:F25)</f>
        <v>17.379899999999999</v>
      </c>
      <c r="P8" s="24">
        <f>MIN(F16:F25)</f>
        <v>-56.031100000000002</v>
      </c>
      <c r="Q8" s="24">
        <f>MIN(G16:G25)</f>
        <v>-293.07</v>
      </c>
      <c r="R8" s="24">
        <f>MIN(H16:H25)</f>
        <v>-1349.97</v>
      </c>
      <c r="S8" s="24">
        <f t="shared" si="0"/>
        <v>-2.0352083333333333</v>
      </c>
      <c r="T8" s="24">
        <f t="shared" si="0"/>
        <v>-9.3747916666666669</v>
      </c>
      <c r="U8" s="3"/>
      <c r="V8" s="17" t="s">
        <v>60</v>
      </c>
      <c r="W8" s="17">
        <f>MAX(K28:K34)</f>
        <v>25.562000000000001</v>
      </c>
      <c r="X8" s="17">
        <f>MIN(L28:L34)</f>
        <v>-24.853999999999999</v>
      </c>
      <c r="Y8" s="17">
        <f>MAX(M28:M34)</f>
        <v>28.34</v>
      </c>
      <c r="Z8" s="17">
        <f>MIN(N28:N34)</f>
        <v>-34.606999999999999</v>
      </c>
      <c r="AA8" s="17">
        <f>MAX(O28:O34)</f>
        <v>140.85579999999999</v>
      </c>
      <c r="AB8" s="17">
        <f>MIN(P28:P34)</f>
        <v>-140.4546</v>
      </c>
      <c r="AC8" s="17">
        <f>MAX(Q28:Q34)</f>
        <v>2438.91</v>
      </c>
      <c r="AD8" s="17">
        <f>MIN(R28:R34)</f>
        <v>-2382.89</v>
      </c>
      <c r="AE8" s="17">
        <f>MAX(S28:S34)</f>
        <v>16.936875000000001</v>
      </c>
      <c r="AF8" s="17">
        <f>MIN(T28:T34)</f>
        <v>-16.54784722222222</v>
      </c>
    </row>
    <row r="9" spans="1:32" x14ac:dyDescent="0.25">
      <c r="A9" s="32" t="s">
        <v>11</v>
      </c>
      <c r="B9" s="32">
        <v>14.5847</v>
      </c>
      <c r="C9" s="32" t="s">
        <v>13</v>
      </c>
      <c r="D9" s="32">
        <v>-127.251</v>
      </c>
      <c r="E9" s="32">
        <v>-2.8780000000000001</v>
      </c>
      <c r="F9" s="32">
        <v>-37.420099999999998</v>
      </c>
      <c r="G9" s="32">
        <v>-228.52</v>
      </c>
      <c r="H9" s="32">
        <v>-882.96</v>
      </c>
      <c r="I9" s="3"/>
      <c r="J9" s="24" t="s">
        <v>16</v>
      </c>
      <c r="K9" s="24">
        <f>MAX(D25:D35)</f>
        <v>-67.167000000000002</v>
      </c>
      <c r="L9" s="24">
        <f>MIN(D26:D35)</f>
        <v>-105.173</v>
      </c>
      <c r="M9" s="24">
        <f>MAX(E26:E35)</f>
        <v>4.7690000000000001</v>
      </c>
      <c r="N9" s="24">
        <f>MIN(E26:E35)</f>
        <v>-11.545</v>
      </c>
      <c r="O9" s="24">
        <f>MAX(F26:F35)</f>
        <v>49.341099999999997</v>
      </c>
      <c r="P9" s="24">
        <f>MIN(F26:F35)</f>
        <v>-56.031100000000002</v>
      </c>
      <c r="Q9" s="24">
        <f>MIN(G26:G35)</f>
        <v>-414.19</v>
      </c>
      <c r="R9" s="24">
        <f>MIN(H26:H35)</f>
        <v>-1350.07</v>
      </c>
      <c r="S9" s="24">
        <f t="shared" si="0"/>
        <v>-2.8763194444444444</v>
      </c>
      <c r="T9" s="24">
        <f t="shared" si="0"/>
        <v>-9.3754861111111101</v>
      </c>
      <c r="U9" s="3"/>
    </row>
    <row r="10" spans="1:32" x14ac:dyDescent="0.25">
      <c r="A10" s="32" t="s">
        <v>14</v>
      </c>
      <c r="B10" s="32">
        <v>0</v>
      </c>
      <c r="C10" s="32" t="s">
        <v>12</v>
      </c>
      <c r="D10" s="32">
        <v>-88.682000000000002</v>
      </c>
      <c r="E10" s="32">
        <v>-15.215999999999999</v>
      </c>
      <c r="F10" s="32">
        <v>42.9377</v>
      </c>
      <c r="G10" s="32">
        <v>-220.29</v>
      </c>
      <c r="H10" s="32">
        <v>-874.72</v>
      </c>
      <c r="I10" s="3"/>
      <c r="J10" s="24" t="s">
        <v>17</v>
      </c>
      <c r="K10" s="24">
        <f>MAX(D36:D49)</f>
        <v>-63.658000000000001</v>
      </c>
      <c r="L10" s="24">
        <f>MIN(D36:D49)</f>
        <v>-100.584</v>
      </c>
      <c r="M10" s="24">
        <f>MAX(E36:E49)</f>
        <v>13.401</v>
      </c>
      <c r="N10" s="24">
        <f>MIN(E36:E49)</f>
        <v>-15.599</v>
      </c>
      <c r="O10" s="24">
        <f>MAX(F36:F49)</f>
        <v>56.522500000000001</v>
      </c>
      <c r="P10" s="24">
        <f>MIN(F36:F49)</f>
        <v>-53.775700000000001</v>
      </c>
      <c r="Q10" s="24">
        <f>MIN(G36:G49)</f>
        <v>-368.24</v>
      </c>
      <c r="R10" s="24">
        <f>MIN(H36:H49)</f>
        <v>-892.73</v>
      </c>
      <c r="S10" s="24">
        <f t="shared" si="0"/>
        <v>-2.5572222222222223</v>
      </c>
      <c r="T10" s="24">
        <f t="shared" si="0"/>
        <v>-6.1995138888888892</v>
      </c>
      <c r="U10" s="3"/>
    </row>
    <row r="11" spans="1:32" x14ac:dyDescent="0.25">
      <c r="A11" s="32" t="s">
        <v>14</v>
      </c>
      <c r="B11" s="32">
        <v>1.7762</v>
      </c>
      <c r="C11" s="32" t="s">
        <v>12</v>
      </c>
      <c r="D11" s="32">
        <v>-88.671999999999997</v>
      </c>
      <c r="E11" s="32">
        <v>-15.198</v>
      </c>
      <c r="F11" s="32">
        <v>75.691400000000002</v>
      </c>
      <c r="G11" s="32">
        <v>498.58</v>
      </c>
      <c r="H11" s="32">
        <v>-1593.46</v>
      </c>
      <c r="I11" s="3"/>
      <c r="J11" s="24" t="s">
        <v>18</v>
      </c>
      <c r="K11" s="24">
        <f>MAX(D50:D59)</f>
        <v>-63.780999999999999</v>
      </c>
      <c r="L11" s="24">
        <f>MIN(D50:D59)</f>
        <v>-96.668000000000006</v>
      </c>
      <c r="M11" s="24">
        <f>MAX(E50:E59)</f>
        <v>9.3670000000000009</v>
      </c>
      <c r="N11" s="24">
        <f>MIN(E50:E59)</f>
        <v>-8.27</v>
      </c>
      <c r="O11" s="24">
        <f>MAX(F50:F59)</f>
        <v>67.502200000000002</v>
      </c>
      <c r="P11" s="24">
        <f>MIN(F50:F59)</f>
        <v>-37.695700000000002</v>
      </c>
      <c r="Q11" s="24">
        <f>MIN(G50:G59)</f>
        <v>-254.06</v>
      </c>
      <c r="R11" s="24">
        <f>MIN(H50:H59)</f>
        <v>-975.65</v>
      </c>
      <c r="S11" s="24">
        <f t="shared" si="0"/>
        <v>-1.7643055555555556</v>
      </c>
      <c r="T11" s="24">
        <f t="shared" si="0"/>
        <v>-6.775347222222222</v>
      </c>
      <c r="U11" s="3"/>
    </row>
    <row r="12" spans="1:32" x14ac:dyDescent="0.25">
      <c r="A12" s="32" t="s">
        <v>14</v>
      </c>
      <c r="B12" s="32">
        <v>3.5525000000000002</v>
      </c>
      <c r="C12" s="32" t="s">
        <v>12</v>
      </c>
      <c r="D12" s="32">
        <v>-88.662000000000006</v>
      </c>
      <c r="E12" s="32">
        <v>-15.18</v>
      </c>
      <c r="F12" s="32">
        <v>108.41330000000001</v>
      </c>
      <c r="G12" s="32">
        <v>1216.6099999999999</v>
      </c>
      <c r="H12" s="32">
        <v>-2311.37</v>
      </c>
      <c r="I12" s="3"/>
      <c r="J12" s="24" t="s">
        <v>19</v>
      </c>
      <c r="K12" s="24">
        <f>MAX(D60:D73)</f>
        <v>-63.61</v>
      </c>
      <c r="L12" s="24">
        <f>MIN(D60:D73)</f>
        <v>-99.65</v>
      </c>
      <c r="M12" s="24">
        <f>MAX(E60:E73)</f>
        <v>16.673999999999999</v>
      </c>
      <c r="N12" s="24">
        <f>MIN(E60:E73)</f>
        <v>-13.084</v>
      </c>
      <c r="O12" s="24">
        <f>MAX(F60:F73)</f>
        <v>58.285800000000002</v>
      </c>
      <c r="P12" s="24">
        <f>MIN(F60:F73)</f>
        <v>-41.811799999999998</v>
      </c>
      <c r="Q12" s="24">
        <f>MIN(G60:G73)</f>
        <v>-318.99</v>
      </c>
      <c r="R12" s="24">
        <f>MIN(H60:H73)</f>
        <v>-835.99</v>
      </c>
      <c r="S12" s="24">
        <f t="shared" si="0"/>
        <v>-2.2152083333333334</v>
      </c>
      <c r="T12" s="24">
        <f t="shared" si="0"/>
        <v>-5.8054861111111116</v>
      </c>
      <c r="U12" s="3"/>
    </row>
    <row r="13" spans="1:32" x14ac:dyDescent="0.25">
      <c r="A13" s="32" t="s">
        <v>14</v>
      </c>
      <c r="B13" s="32">
        <v>0</v>
      </c>
      <c r="C13" s="32" t="s">
        <v>13</v>
      </c>
      <c r="D13" s="32">
        <v>-125.91200000000001</v>
      </c>
      <c r="E13" s="32">
        <v>-20.143000000000001</v>
      </c>
      <c r="F13" s="32">
        <v>-37.420099999999998</v>
      </c>
      <c r="G13" s="32">
        <v>-220.29</v>
      </c>
      <c r="H13" s="32">
        <v>-874.72</v>
      </c>
      <c r="I13" s="3"/>
      <c r="J13" s="24" t="s">
        <v>20</v>
      </c>
      <c r="K13" s="24">
        <f>MAX(D74:D83)</f>
        <v>-66.521000000000001</v>
      </c>
      <c r="L13" s="24">
        <f>MIN(D74:D83)</f>
        <v>-103.977</v>
      </c>
      <c r="M13" s="24">
        <f>MAX(E74:E83)</f>
        <v>11.808999999999999</v>
      </c>
      <c r="N13" s="24">
        <f>MIN(E74:E83)</f>
        <v>-4.9349999999999996</v>
      </c>
      <c r="O13" s="24">
        <f>MAX(F74:F83)</f>
        <v>63.490099999999998</v>
      </c>
      <c r="P13" s="24">
        <f>MIN(F74:F83)</f>
        <v>-58.205399999999997</v>
      </c>
      <c r="Q13" s="24">
        <f>MIN(G74:G83)</f>
        <v>-279.14999999999998</v>
      </c>
      <c r="R13" s="24">
        <f>MIN(H74:H83)</f>
        <v>-1085.3399999999999</v>
      </c>
      <c r="S13" s="24">
        <f t="shared" si="0"/>
        <v>-1.9385416666666666</v>
      </c>
      <c r="T13" s="24">
        <f t="shared" si="0"/>
        <v>-7.5370833333333325</v>
      </c>
      <c r="U13" s="3"/>
    </row>
    <row r="14" spans="1:32" x14ac:dyDescent="0.25">
      <c r="A14" s="32" t="s">
        <v>14</v>
      </c>
      <c r="B14" s="32">
        <v>1.7762</v>
      </c>
      <c r="C14" s="32" t="s">
        <v>13</v>
      </c>
      <c r="D14" s="32">
        <v>-125.901</v>
      </c>
      <c r="E14" s="32">
        <v>-20.125</v>
      </c>
      <c r="F14" s="32">
        <v>-5.617</v>
      </c>
      <c r="G14" s="32">
        <v>498.58</v>
      </c>
      <c r="H14" s="32">
        <v>-1593.46</v>
      </c>
      <c r="I14" s="3"/>
      <c r="J14" s="24" t="s">
        <v>21</v>
      </c>
      <c r="K14" s="24">
        <f>MAX(D84:D93)</f>
        <v>-69.183999999999997</v>
      </c>
      <c r="L14" s="24">
        <f>MIN(D84:D93)</f>
        <v>-109.465</v>
      </c>
      <c r="M14" s="24">
        <f>MAX(E84:E93)</f>
        <v>8.4659999999999993</v>
      </c>
      <c r="N14" s="24">
        <f>MIN(E84:E93)</f>
        <v>-8.8870000000000005</v>
      </c>
      <c r="O14" s="24">
        <f>MAX(F84:F93)</f>
        <v>44.675800000000002</v>
      </c>
      <c r="P14" s="24">
        <f>MIN(F84:F93)</f>
        <v>-58.205399999999997</v>
      </c>
      <c r="Q14" s="24">
        <f>MIN(G84:G93)</f>
        <v>-443.88</v>
      </c>
      <c r="R14" s="24">
        <f>MIN(H84:H93)</f>
        <v>-1085.9100000000001</v>
      </c>
      <c r="S14" s="24">
        <f t="shared" si="0"/>
        <v>-3.0825</v>
      </c>
      <c r="T14" s="24">
        <f t="shared" si="0"/>
        <v>-7.5410416666666675</v>
      </c>
      <c r="U14" s="3"/>
    </row>
    <row r="15" spans="1:32" x14ac:dyDescent="0.25">
      <c r="A15" s="32" t="s">
        <v>14</v>
      </c>
      <c r="B15" s="32">
        <v>3.5525000000000002</v>
      </c>
      <c r="C15" s="32" t="s">
        <v>13</v>
      </c>
      <c r="D15" s="32">
        <v>-125.89100000000001</v>
      </c>
      <c r="E15" s="32">
        <v>-20.106999999999999</v>
      </c>
      <c r="F15" s="32">
        <v>26.154199999999999</v>
      </c>
      <c r="G15" s="32">
        <v>1216.6099999999999</v>
      </c>
      <c r="H15" s="32">
        <v>-2311.37</v>
      </c>
      <c r="I15" s="3"/>
      <c r="J15" s="24" t="s">
        <v>22</v>
      </c>
      <c r="K15" s="24">
        <f>MAX(D94:D103)</f>
        <v>-72.849999999999994</v>
      </c>
      <c r="L15" s="24">
        <f>MIN(D94:D103)</f>
        <v>-114.39700000000001</v>
      </c>
      <c r="M15" s="24">
        <f>MAX(E94:E103)</f>
        <v>3.6280000000000001</v>
      </c>
      <c r="N15" s="24">
        <f>MIN(E94:E103)</f>
        <v>-15.738</v>
      </c>
      <c r="O15" s="24">
        <f>MAX(F94:F103)</f>
        <v>43.747599999999998</v>
      </c>
      <c r="P15" s="24">
        <f>MIN(F94:F103)</f>
        <v>-40.903399999999998</v>
      </c>
      <c r="Q15" s="24">
        <f>MIN(G94:G103)</f>
        <v>-487.25</v>
      </c>
      <c r="R15" s="24">
        <f>MIN(H94:H103)</f>
        <v>-1049.68</v>
      </c>
      <c r="S15" s="24">
        <f t="shared" si="0"/>
        <v>-3.3836805555555554</v>
      </c>
      <c r="T15" s="24">
        <f t="shared" si="0"/>
        <v>-7.2894444444444453</v>
      </c>
      <c r="U15" s="3"/>
    </row>
    <row r="16" spans="1:32" x14ac:dyDescent="0.25">
      <c r="A16" s="32" t="s">
        <v>15</v>
      </c>
      <c r="B16" s="32">
        <v>0</v>
      </c>
      <c r="C16" s="32" t="s">
        <v>12</v>
      </c>
      <c r="D16" s="32">
        <v>-73.983999999999995</v>
      </c>
      <c r="E16" s="32">
        <v>2.3639999999999999</v>
      </c>
      <c r="F16" s="32">
        <v>17.379899999999999</v>
      </c>
      <c r="G16" s="32">
        <v>-148.63</v>
      </c>
      <c r="H16" s="32">
        <v>-787.51</v>
      </c>
      <c r="I16" s="3"/>
      <c r="J16" s="24" t="s">
        <v>23</v>
      </c>
      <c r="K16" s="24">
        <f>MAX(D104:D109)</f>
        <v>-80.619</v>
      </c>
      <c r="L16" s="24">
        <f>MIN(D104:D109)</f>
        <v>-116.071</v>
      </c>
      <c r="M16" s="24">
        <f>MAX(E104:E109)</f>
        <v>15.78</v>
      </c>
      <c r="N16" s="24">
        <f>MIN(E104:E109)</f>
        <v>11.193</v>
      </c>
      <c r="O16" s="24">
        <f>MAX(F104:F109)</f>
        <v>105.5453</v>
      </c>
      <c r="P16" s="24">
        <f>MIN(F104:F109)</f>
        <v>-71.872399999999999</v>
      </c>
      <c r="Q16" s="24">
        <f>MIN(G104:G109)</f>
        <v>1.7</v>
      </c>
      <c r="R16" s="24">
        <f>MIN(H104:H109)</f>
        <v>-2246.5300000000002</v>
      </c>
      <c r="S16" s="24">
        <f t="shared" si="0"/>
        <v>1.1805555555555555E-2</v>
      </c>
      <c r="T16" s="24">
        <f t="shared" si="0"/>
        <v>-15.60090277777778</v>
      </c>
      <c r="U16" s="3"/>
    </row>
    <row r="17" spans="1:21" x14ac:dyDescent="0.25">
      <c r="A17" s="32" t="s">
        <v>15</v>
      </c>
      <c r="B17" s="32">
        <v>5.5160999999999998</v>
      </c>
      <c r="C17" s="32" t="s">
        <v>12</v>
      </c>
      <c r="D17" s="32">
        <v>-73.951999999999998</v>
      </c>
      <c r="E17" s="32">
        <v>2.42</v>
      </c>
      <c r="F17" s="32">
        <v>13.2502</v>
      </c>
      <c r="G17" s="32">
        <v>-274.45999999999998</v>
      </c>
      <c r="H17" s="32">
        <v>-661.29</v>
      </c>
      <c r="I17" s="3"/>
      <c r="J17" s="24" t="s">
        <v>24</v>
      </c>
      <c r="K17" s="24">
        <f>MAX(D110:D115)</f>
        <v>-81.435000000000002</v>
      </c>
      <c r="L17" s="24">
        <f>MIN(D110:D115)</f>
        <v>-116.968</v>
      </c>
      <c r="M17" s="24">
        <f>MAX(E110:E115)</f>
        <v>-0.66</v>
      </c>
      <c r="N17" s="24">
        <f>MIN(E110:E115)</f>
        <v>-4.9870000000000001</v>
      </c>
      <c r="O17" s="24">
        <f>MAX(F110:F115)</f>
        <v>-1.0439999999999999E-14</v>
      </c>
      <c r="P17" s="24">
        <f>MIN(F110:F115)</f>
        <v>-71.872399999999999</v>
      </c>
      <c r="Q17" s="24">
        <f>MIN(G110:G115)</f>
        <v>-503.51</v>
      </c>
      <c r="R17" s="24">
        <f>MIN(H110:H115)</f>
        <v>-1256.78</v>
      </c>
      <c r="S17" s="24">
        <f t="shared" si="0"/>
        <v>-3.4965972222222224</v>
      </c>
      <c r="T17" s="24">
        <f t="shared" si="0"/>
        <v>-8.7276388888888885</v>
      </c>
      <c r="U17" s="3"/>
    </row>
    <row r="18" spans="1:21" x14ac:dyDescent="0.25">
      <c r="A18" s="32" t="s">
        <v>15</v>
      </c>
      <c r="B18" s="32">
        <v>6.3630000000000004</v>
      </c>
      <c r="C18" s="32" t="s">
        <v>12</v>
      </c>
      <c r="D18" s="32">
        <v>-73.947000000000003</v>
      </c>
      <c r="E18" s="32">
        <v>2.4279999999999999</v>
      </c>
      <c r="F18" s="32">
        <v>12.5891</v>
      </c>
      <c r="G18" s="32">
        <v>-293.07</v>
      </c>
      <c r="H18" s="32">
        <v>-642.62</v>
      </c>
      <c r="I18" s="3"/>
      <c r="J18" s="24" t="s">
        <v>25</v>
      </c>
      <c r="K18" s="24">
        <f>MAX(D116:D121)</f>
        <v>15.459</v>
      </c>
      <c r="L18" s="24">
        <f>MIN(D116:D121)</f>
        <v>7.6749999999999998</v>
      </c>
      <c r="M18" s="24">
        <f>MAX(E116:E121)</f>
        <v>0</v>
      </c>
      <c r="N18" s="24">
        <f>MIN(E116:E121)</f>
        <v>0</v>
      </c>
      <c r="O18" s="24">
        <f>MAX(F116:F121)</f>
        <v>0</v>
      </c>
      <c r="P18" s="24">
        <f>MIN(F116:F121)</f>
        <v>0</v>
      </c>
      <c r="Q18" s="24">
        <f>MIN(G116:G121)</f>
        <v>1429.55</v>
      </c>
      <c r="R18" s="24">
        <f>MIN(H116:H121)</f>
        <v>1429.55</v>
      </c>
      <c r="S18" s="24">
        <f t="shared" si="0"/>
        <v>9.9274305555555546</v>
      </c>
      <c r="T18" s="24">
        <f t="shared" si="0"/>
        <v>9.9274305555555546</v>
      </c>
      <c r="U18" s="3"/>
    </row>
    <row r="19" spans="1:21" x14ac:dyDescent="0.25">
      <c r="A19" s="32" t="s">
        <v>15</v>
      </c>
      <c r="B19" s="32">
        <v>6.3630000000000004</v>
      </c>
      <c r="C19" s="32" t="s">
        <v>12</v>
      </c>
      <c r="D19" s="32">
        <v>-70.176000000000002</v>
      </c>
      <c r="E19" s="32">
        <v>10.989000000000001</v>
      </c>
      <c r="F19" s="32">
        <v>12.5891</v>
      </c>
      <c r="G19" s="32">
        <v>-269.41000000000003</v>
      </c>
      <c r="H19" s="32">
        <v>-618.97</v>
      </c>
      <c r="I19" s="3"/>
      <c r="J19" s="24" t="s">
        <v>26</v>
      </c>
      <c r="K19" s="24">
        <f>MAX(D122:D127)</f>
        <v>16.460999999999999</v>
      </c>
      <c r="L19" s="24">
        <f>MIN(D122:D127)</f>
        <v>8.4670000000000005</v>
      </c>
      <c r="M19" s="24">
        <f>MAX(E122:E127)</f>
        <v>0</v>
      </c>
      <c r="N19" s="24">
        <f>MIN(E122:E127)</f>
        <v>0</v>
      </c>
      <c r="O19" s="24">
        <f>MAX(F122:F127)</f>
        <v>0</v>
      </c>
      <c r="P19" s="24">
        <f>MIN(F122:F127)</f>
        <v>0</v>
      </c>
      <c r="Q19" s="24">
        <f>MIN(G122:G127)</f>
        <v>1578.65</v>
      </c>
      <c r="R19" s="24">
        <f>MIN(H122:H127)</f>
        <v>1578.65</v>
      </c>
      <c r="S19" s="24">
        <f t="shared" si="0"/>
        <v>10.962847222222223</v>
      </c>
      <c r="T19" s="24">
        <f t="shared" si="0"/>
        <v>10.962847222222223</v>
      </c>
      <c r="U19" s="3"/>
    </row>
    <row r="20" spans="1:21" x14ac:dyDescent="0.25">
      <c r="A20" s="32" t="s">
        <v>15</v>
      </c>
      <c r="B20" s="32">
        <v>11.032299999999999</v>
      </c>
      <c r="C20" s="32" t="s">
        <v>12</v>
      </c>
      <c r="D20" s="32">
        <v>-70.150000000000006</v>
      </c>
      <c r="E20" s="32">
        <v>11.036</v>
      </c>
      <c r="F20" s="32">
        <v>-16.056000000000001</v>
      </c>
      <c r="G20" s="32">
        <v>461.92</v>
      </c>
      <c r="H20" s="32">
        <v>-1349.97</v>
      </c>
      <c r="I20" s="3"/>
      <c r="J20" s="24" t="s">
        <v>27</v>
      </c>
      <c r="K20" s="24">
        <f>MAX(D128:D133)</f>
        <v>15.6</v>
      </c>
      <c r="L20" s="24">
        <f>MIN(D128:D133)</f>
        <v>8.0630000000000006</v>
      </c>
      <c r="M20" s="24">
        <f>MAX(E128:E133)</f>
        <v>0</v>
      </c>
      <c r="N20" s="24">
        <f>MIN(E128:E133)</f>
        <v>0</v>
      </c>
      <c r="O20" s="24">
        <f>MAX(F128:F133)</f>
        <v>0</v>
      </c>
      <c r="P20" s="24">
        <f>MIN(F128:F133)</f>
        <v>0</v>
      </c>
      <c r="Q20" s="24">
        <f>MIN(G128:G133)</f>
        <v>1500.19</v>
      </c>
      <c r="R20" s="24">
        <f>MIN(H128:H133)</f>
        <v>1500.19</v>
      </c>
      <c r="S20" s="24">
        <f t="shared" si="0"/>
        <v>10.417986111111112</v>
      </c>
      <c r="T20" s="24">
        <f t="shared" si="0"/>
        <v>10.417986111111112</v>
      </c>
      <c r="U20" s="3"/>
    </row>
    <row r="21" spans="1:21" x14ac:dyDescent="0.25">
      <c r="A21" s="32" t="s">
        <v>15</v>
      </c>
      <c r="B21" s="32">
        <v>0</v>
      </c>
      <c r="C21" s="32" t="s">
        <v>13</v>
      </c>
      <c r="D21" s="32">
        <v>-109.914</v>
      </c>
      <c r="E21" s="32">
        <v>-7.87</v>
      </c>
      <c r="F21" s="32">
        <v>-46.268500000000003</v>
      </c>
      <c r="G21" s="32">
        <v>-148.63</v>
      </c>
      <c r="H21" s="32">
        <v>-787.51</v>
      </c>
      <c r="I21" s="3"/>
      <c r="J21" s="24" t="s">
        <v>28</v>
      </c>
      <c r="K21" s="24">
        <f>MAX(D134:D139)</f>
        <v>15.878</v>
      </c>
      <c r="L21" s="24">
        <f>MIN(D134:D139)</f>
        <v>7.8330000000000002</v>
      </c>
      <c r="M21" s="24">
        <f>MAX(E134:E139)</f>
        <v>0</v>
      </c>
      <c r="N21" s="24">
        <f>MIN(E134:E139)</f>
        <v>0</v>
      </c>
      <c r="O21" s="24">
        <f>MAX(F134:F139)</f>
        <v>0</v>
      </c>
      <c r="P21" s="24">
        <f>MIN(F134:F139)</f>
        <v>0</v>
      </c>
      <c r="Q21" s="24">
        <f>MIN(G134:G139)</f>
        <v>1456.42</v>
      </c>
      <c r="R21" s="24">
        <f>MIN(H134:H139)</f>
        <v>1456.42</v>
      </c>
      <c r="S21" s="24">
        <f t="shared" si="0"/>
        <v>10.114027777777778</v>
      </c>
      <c r="T21" s="24">
        <f t="shared" si="0"/>
        <v>10.114027777777778</v>
      </c>
      <c r="U21" s="3"/>
    </row>
    <row r="22" spans="1:21" x14ac:dyDescent="0.25">
      <c r="A22" s="32" t="s">
        <v>15</v>
      </c>
      <c r="B22" s="32">
        <v>5.5160999999999998</v>
      </c>
      <c r="C22" s="32" t="s">
        <v>13</v>
      </c>
      <c r="D22" s="32">
        <v>-109.883</v>
      </c>
      <c r="E22" s="32">
        <v>-7.8140000000000001</v>
      </c>
      <c r="F22" s="32">
        <v>-22.3626</v>
      </c>
      <c r="G22" s="32">
        <v>-274.45999999999998</v>
      </c>
      <c r="H22" s="32">
        <v>-661.29</v>
      </c>
      <c r="I22" s="3"/>
      <c r="J22" s="24" t="s">
        <v>29</v>
      </c>
      <c r="K22" s="24">
        <f>MAX(D140:D145)</f>
        <v>15.984</v>
      </c>
      <c r="L22" s="24">
        <f>MIN(D140:D145)</f>
        <v>7.4630000000000001</v>
      </c>
      <c r="M22" s="24">
        <f>MAX(E140:E145)</f>
        <v>0</v>
      </c>
      <c r="N22" s="24">
        <f>MIN(E140:E145)</f>
        <v>0</v>
      </c>
      <c r="O22" s="24">
        <f>MAX(F140:F145)</f>
        <v>0</v>
      </c>
      <c r="P22" s="24">
        <f>MIN(F140:F145)</f>
        <v>0</v>
      </c>
      <c r="Q22" s="24">
        <f>MIN(G140:G145)</f>
        <v>1386.15</v>
      </c>
      <c r="R22" s="24">
        <f>MIN(H140:H145)</f>
        <v>1386.15</v>
      </c>
      <c r="S22" s="24">
        <f t="shared" si="0"/>
        <v>9.6260416666666675</v>
      </c>
      <c r="T22" s="24">
        <f t="shared" si="0"/>
        <v>9.6260416666666675</v>
      </c>
      <c r="U22" s="3"/>
    </row>
    <row r="23" spans="1:21" x14ac:dyDescent="0.25">
      <c r="A23" s="32" t="s">
        <v>15</v>
      </c>
      <c r="B23" s="32">
        <v>6.3630000000000004</v>
      </c>
      <c r="C23" s="32" t="s">
        <v>13</v>
      </c>
      <c r="D23" s="32">
        <v>-109.878</v>
      </c>
      <c r="E23" s="32">
        <v>-7.806</v>
      </c>
      <c r="F23" s="32">
        <v>-18.7194</v>
      </c>
      <c r="G23" s="32">
        <v>-293.07</v>
      </c>
      <c r="H23" s="32">
        <v>-642.62</v>
      </c>
      <c r="I23" s="3"/>
      <c r="J23" s="24" t="s">
        <v>30</v>
      </c>
      <c r="K23" s="24">
        <f>MAX(D146:D151)</f>
        <v>15.765000000000001</v>
      </c>
      <c r="L23" s="24">
        <f>MIN(D146:D151)</f>
        <v>7.6929999999999996</v>
      </c>
      <c r="M23" s="24">
        <f>MAX(E146:E151)</f>
        <v>0</v>
      </c>
      <c r="N23" s="24">
        <f>MIN(E146:E151)</f>
        <v>0</v>
      </c>
      <c r="O23" s="24">
        <f>MAX(F146:F151)</f>
        <v>0</v>
      </c>
      <c r="P23" s="24">
        <f>MIN(F146:F151)</f>
        <v>0</v>
      </c>
      <c r="Q23" s="24">
        <f>MIN(G146:G151)</f>
        <v>1430.54</v>
      </c>
      <c r="R23" s="24">
        <f>MIN(H146:H151)</f>
        <v>1430.54</v>
      </c>
      <c r="S23" s="24">
        <f t="shared" si="0"/>
        <v>9.9343055555555555</v>
      </c>
      <c r="T23" s="24">
        <f t="shared" si="0"/>
        <v>9.9343055555555555</v>
      </c>
      <c r="U23" s="3"/>
    </row>
    <row r="24" spans="1:21" x14ac:dyDescent="0.25">
      <c r="A24" s="32" t="s">
        <v>15</v>
      </c>
      <c r="B24" s="32">
        <v>6.3630000000000004</v>
      </c>
      <c r="C24" s="32" t="s">
        <v>13</v>
      </c>
      <c r="D24" s="32">
        <v>-104.91500000000001</v>
      </c>
      <c r="E24" s="32">
        <v>3.08</v>
      </c>
      <c r="F24" s="32">
        <v>-18.7194</v>
      </c>
      <c r="G24" s="32">
        <v>-269.41000000000003</v>
      </c>
      <c r="H24" s="32">
        <v>-618.97</v>
      </c>
      <c r="I24" s="3"/>
      <c r="J24" s="24" t="s">
        <v>31</v>
      </c>
      <c r="K24" s="24">
        <f>MAX(D152:D157)</f>
        <v>16.004000000000001</v>
      </c>
      <c r="L24" s="24">
        <f>MIN(D152:D157)</f>
        <v>8.0630000000000006</v>
      </c>
      <c r="M24" s="24">
        <f>MAX(E152:E157)</f>
        <v>0</v>
      </c>
      <c r="N24" s="24">
        <f>MIN(E152:E157)</f>
        <v>0</v>
      </c>
      <c r="O24" s="24">
        <f>MAX(F152:F157)</f>
        <v>0</v>
      </c>
      <c r="P24" s="24">
        <f>MIN(F152:F157)</f>
        <v>0</v>
      </c>
      <c r="Q24" s="24">
        <f>MIN(G152:G157)</f>
        <v>1501.35</v>
      </c>
      <c r="R24" s="24">
        <f>MIN(H152:H157)</f>
        <v>1501.35</v>
      </c>
      <c r="S24" s="24">
        <f t="shared" si="0"/>
        <v>10.426041666666666</v>
      </c>
      <c r="T24" s="24">
        <f t="shared" si="0"/>
        <v>10.426041666666666</v>
      </c>
      <c r="U24" s="3"/>
    </row>
    <row r="25" spans="1:21" x14ac:dyDescent="0.25">
      <c r="A25" s="32" t="s">
        <v>15</v>
      </c>
      <c r="B25" s="32">
        <v>11.032299999999999</v>
      </c>
      <c r="C25" s="32" t="s">
        <v>13</v>
      </c>
      <c r="D25" s="32">
        <v>-104.889</v>
      </c>
      <c r="E25" s="32">
        <v>3.1269999999999998</v>
      </c>
      <c r="F25" s="32">
        <v>-56.031100000000002</v>
      </c>
      <c r="G25" s="32">
        <v>461.92</v>
      </c>
      <c r="H25" s="32">
        <v>-1349.97</v>
      </c>
      <c r="I25" s="3"/>
      <c r="J25" s="24" t="s">
        <v>32</v>
      </c>
      <c r="K25" s="24">
        <f>MAX(D158:D163)</f>
        <v>16.577000000000002</v>
      </c>
      <c r="L25" s="24">
        <f>MIN(D158:D163)</f>
        <v>8.1859999999999999</v>
      </c>
      <c r="M25" s="24">
        <f>MAX(E158:E163)</f>
        <v>0</v>
      </c>
      <c r="N25" s="24">
        <f>MIN(E158:E163)</f>
        <v>0</v>
      </c>
      <c r="O25" s="24">
        <f>MAX(F158:F163)</f>
        <v>0</v>
      </c>
      <c r="P25" s="24">
        <f>MIN(F158:F163)</f>
        <v>0</v>
      </c>
      <c r="Q25" s="24">
        <f>MIN(G158:G163)</f>
        <v>1527.53</v>
      </c>
      <c r="R25" s="24">
        <f>MIN(H158:H163)</f>
        <v>1527.53</v>
      </c>
      <c r="S25" s="24">
        <f t="shared" si="0"/>
        <v>10.607847222222222</v>
      </c>
      <c r="T25" s="24">
        <f t="shared" si="0"/>
        <v>10.607847222222222</v>
      </c>
      <c r="U25" s="3"/>
    </row>
    <row r="26" spans="1:21" x14ac:dyDescent="0.25">
      <c r="A26" s="32" t="s">
        <v>16</v>
      </c>
      <c r="B26" s="32">
        <v>0</v>
      </c>
      <c r="C26" s="32" t="s">
        <v>12</v>
      </c>
      <c r="D26" s="32">
        <v>-70.126999999999995</v>
      </c>
      <c r="E26" s="32">
        <v>-5.2370000000000001</v>
      </c>
      <c r="F26" s="32">
        <v>-16.056000000000001</v>
      </c>
      <c r="G26" s="32">
        <v>461.82</v>
      </c>
      <c r="H26" s="32">
        <v>-1350.07</v>
      </c>
      <c r="I26" s="3"/>
      <c r="J26" s="24" t="s">
        <v>33</v>
      </c>
      <c r="K26" s="24">
        <f>MAX(D164:D169)</f>
        <v>16.452000000000002</v>
      </c>
      <c r="L26" s="24">
        <f>MIN(D164:D169)</f>
        <v>8.9039999999999999</v>
      </c>
      <c r="M26" s="24">
        <f>MAX(E164:E169)</f>
        <v>0</v>
      </c>
      <c r="N26" s="24">
        <f>MIN(E164:E169)</f>
        <v>0</v>
      </c>
      <c r="O26" s="24">
        <f>MAX(F164:F169)</f>
        <v>0</v>
      </c>
      <c r="P26" s="24">
        <f>MIN(F164:F169)</f>
        <v>0</v>
      </c>
      <c r="Q26" s="24">
        <f>MIN(G164:G169)</f>
        <v>1668.96</v>
      </c>
      <c r="R26" s="24">
        <f>MIN(H164:H169)</f>
        <v>1668.96</v>
      </c>
      <c r="S26" s="24">
        <f t="shared" si="0"/>
        <v>11.59</v>
      </c>
      <c r="T26" s="24">
        <f t="shared" si="0"/>
        <v>11.59</v>
      </c>
      <c r="U26" s="3"/>
    </row>
    <row r="27" spans="1:21" x14ac:dyDescent="0.25">
      <c r="A27" s="32" t="s">
        <v>16</v>
      </c>
      <c r="B27" s="32">
        <v>6.3159999999999998</v>
      </c>
      <c r="C27" s="32" t="s">
        <v>12</v>
      </c>
      <c r="D27" s="32">
        <v>-70.102000000000004</v>
      </c>
      <c r="E27" s="32">
        <v>-5.1689999999999996</v>
      </c>
      <c r="F27" s="32">
        <v>49.341099999999997</v>
      </c>
      <c r="G27" s="32">
        <v>-395.22</v>
      </c>
      <c r="H27" s="32">
        <v>-492.73</v>
      </c>
      <c r="I27" s="3"/>
      <c r="J27" s="24" t="s">
        <v>34</v>
      </c>
      <c r="K27" s="24">
        <f>MAX(D170:D175)</f>
        <v>14.635</v>
      </c>
      <c r="L27" s="24">
        <f>MIN(D170:D175)</f>
        <v>7.577</v>
      </c>
      <c r="M27" s="24">
        <f>MAX(E170:E175)</f>
        <v>0</v>
      </c>
      <c r="N27" s="24">
        <f>MIN(E170:E175)</f>
        <v>0</v>
      </c>
      <c r="O27" s="24">
        <f>MAX(F170:F175)</f>
        <v>0</v>
      </c>
      <c r="P27" s="24">
        <f>MIN(F170:F175)</f>
        <v>0</v>
      </c>
      <c r="Q27" s="24">
        <f>MIN(G170:G175)</f>
        <v>1411.9</v>
      </c>
      <c r="R27" s="24">
        <f>MIN(H170:H175)</f>
        <v>1411.9</v>
      </c>
      <c r="S27" s="24">
        <f t="shared" si="0"/>
        <v>9.8048611111111121</v>
      </c>
      <c r="T27" s="24">
        <f t="shared" si="0"/>
        <v>9.8048611111111121</v>
      </c>
      <c r="U27" s="3"/>
    </row>
    <row r="28" spans="1:21" x14ac:dyDescent="0.25">
      <c r="A28" s="32" t="s">
        <v>16</v>
      </c>
      <c r="B28" s="32">
        <v>6.3159999999999998</v>
      </c>
      <c r="C28" s="32" t="s">
        <v>12</v>
      </c>
      <c r="D28" s="32">
        <v>-67.2</v>
      </c>
      <c r="E28" s="32">
        <v>4.6790000000000003</v>
      </c>
      <c r="F28" s="32">
        <v>49.341099999999997</v>
      </c>
      <c r="G28" s="32">
        <v>-376.99</v>
      </c>
      <c r="H28" s="32">
        <v>-474.51</v>
      </c>
      <c r="I28" s="3"/>
      <c r="J28" s="24" t="s">
        <v>35</v>
      </c>
      <c r="K28" s="24">
        <f>MAX(D176:D181)</f>
        <v>25.562000000000001</v>
      </c>
      <c r="L28" s="24">
        <f>MIN(D176:D181)</f>
        <v>-11.702999999999999</v>
      </c>
      <c r="M28" s="24">
        <f>MAX(E176:E181)</f>
        <v>-1.929</v>
      </c>
      <c r="N28" s="24">
        <f>MIN(E76:E181)</f>
        <v>-15.738</v>
      </c>
      <c r="O28" s="24">
        <f>MAX(F176:F181)</f>
        <v>78.380300000000005</v>
      </c>
      <c r="P28" s="24">
        <f>MIN(F176:F181)</f>
        <v>4.6190000000000003E-15</v>
      </c>
      <c r="Q28" s="24">
        <f>MAX(G176:G181)</f>
        <v>1675.82</v>
      </c>
      <c r="R28" s="24">
        <f>MIN(H176:H181)</f>
        <v>-1610.25</v>
      </c>
      <c r="S28" s="24">
        <f t="shared" si="0"/>
        <v>11.637638888888889</v>
      </c>
      <c r="T28" s="24">
        <f t="shared" si="0"/>
        <v>-11.182291666666666</v>
      </c>
      <c r="U28" s="3"/>
    </row>
    <row r="29" spans="1:21" x14ac:dyDescent="0.25">
      <c r="A29" s="32" t="s">
        <v>16</v>
      </c>
      <c r="B29" s="32">
        <v>7.2923</v>
      </c>
      <c r="C29" s="32" t="s">
        <v>12</v>
      </c>
      <c r="D29" s="32">
        <v>-67.195999999999998</v>
      </c>
      <c r="E29" s="32">
        <v>4.6890000000000001</v>
      </c>
      <c r="F29" s="32">
        <v>46.470999999999997</v>
      </c>
      <c r="G29" s="32">
        <v>-414.19</v>
      </c>
      <c r="H29" s="32">
        <v>-437.26</v>
      </c>
      <c r="I29" s="3"/>
      <c r="J29" s="24" t="s">
        <v>36</v>
      </c>
      <c r="K29" s="24">
        <f>MAX(D182:D187)</f>
        <v>25.294</v>
      </c>
      <c r="L29" s="24">
        <f>MIN(D182:D187)</f>
        <v>-11.971</v>
      </c>
      <c r="M29" s="24">
        <f>MAX(E182:E187)</f>
        <v>6.3739999999999997</v>
      </c>
      <c r="N29" s="24">
        <f>MIN(E182:E187)</f>
        <v>-3.6829999999999998</v>
      </c>
      <c r="O29" s="24">
        <f>MAX(F182:F187)</f>
        <v>86.418599999999998</v>
      </c>
      <c r="P29" s="24">
        <f>MIN(F182:F187)</f>
        <v>38.605400000000003</v>
      </c>
      <c r="Q29" s="24">
        <f>MAX(G182:G187)</f>
        <v>1778.06</v>
      </c>
      <c r="R29" s="24">
        <f>MIN(H182:H187)</f>
        <v>-1714.43</v>
      </c>
      <c r="S29" s="24">
        <f t="shared" si="0"/>
        <v>12.347638888888888</v>
      </c>
      <c r="T29" s="24">
        <f t="shared" si="0"/>
        <v>-11.90576388888889</v>
      </c>
      <c r="U29" s="3"/>
    </row>
    <row r="30" spans="1:21" x14ac:dyDescent="0.25">
      <c r="A30" s="32" t="s">
        <v>16</v>
      </c>
      <c r="B30" s="32">
        <v>14.5847</v>
      </c>
      <c r="C30" s="32" t="s">
        <v>12</v>
      </c>
      <c r="D30" s="32">
        <v>-67.167000000000002</v>
      </c>
      <c r="E30" s="32">
        <v>4.7690000000000001</v>
      </c>
      <c r="F30" s="32">
        <v>24.707000000000001</v>
      </c>
      <c r="G30" s="32">
        <v>44.87</v>
      </c>
      <c r="H30" s="32">
        <v>-895.97</v>
      </c>
      <c r="I30" s="3"/>
      <c r="J30" s="24" t="s">
        <v>37</v>
      </c>
      <c r="K30" s="24">
        <f>MAX(D188:D193)</f>
        <v>25.026</v>
      </c>
      <c r="L30" s="24">
        <f>MIN(D188:D193)</f>
        <v>-12.24</v>
      </c>
      <c r="M30" s="24">
        <f>MAX(E188:E193)</f>
        <v>14.677</v>
      </c>
      <c r="N30" s="24">
        <f>MIN(E88:E193)</f>
        <v>-15.738</v>
      </c>
      <c r="O30" s="24">
        <f>MAX(F188:F193)</f>
        <v>73.689099999999996</v>
      </c>
      <c r="P30" s="24">
        <f>MIN(F188:F193)</f>
        <v>-66.699100000000001</v>
      </c>
      <c r="Q30" s="24">
        <f>MAX(G188:G193)</f>
        <v>1401.42</v>
      </c>
      <c r="R30" s="24">
        <f>MIN(H188:H193)</f>
        <v>-1339.75</v>
      </c>
      <c r="S30" s="24">
        <f t="shared" si="0"/>
        <v>9.7320833333333336</v>
      </c>
      <c r="T30" s="24">
        <f t="shared" si="0"/>
        <v>-9.3038194444444446</v>
      </c>
      <c r="U30" s="3"/>
    </row>
    <row r="31" spans="1:21" x14ac:dyDescent="0.25">
      <c r="A31" s="32" t="s">
        <v>16</v>
      </c>
      <c r="B31" s="32">
        <v>0</v>
      </c>
      <c r="C31" s="32" t="s">
        <v>13</v>
      </c>
      <c r="D31" s="32">
        <v>-105.173</v>
      </c>
      <c r="E31" s="32">
        <v>-11.545</v>
      </c>
      <c r="F31" s="32">
        <v>-56.031100000000002</v>
      </c>
      <c r="G31" s="32">
        <v>461.82</v>
      </c>
      <c r="H31" s="32">
        <v>-1350.07</v>
      </c>
      <c r="I31" s="3"/>
      <c r="J31" s="24" t="s">
        <v>38</v>
      </c>
      <c r="K31" s="24">
        <f>MAX(D194:D199)</f>
        <v>24.757999999999999</v>
      </c>
      <c r="L31" s="24">
        <f>MIN(D194:D199)</f>
        <v>-12.359</v>
      </c>
      <c r="M31" s="24">
        <f>MAX(E194:E199)</f>
        <v>18.381</v>
      </c>
      <c r="N31" s="24">
        <f>MIN(E194:E199)</f>
        <v>12.923999999999999</v>
      </c>
      <c r="O31" s="24">
        <f>MAX(F194:F199)</f>
        <v>-14.073600000000001</v>
      </c>
      <c r="P31" s="24">
        <f>MIN(F194:F199)</f>
        <v>-140.4546</v>
      </c>
      <c r="Q31" s="24">
        <f>MAX(G194:G199)</f>
        <v>2438.91</v>
      </c>
      <c r="R31" s="24">
        <f>MIN(H194:H199)</f>
        <v>-2382.89</v>
      </c>
      <c r="S31" s="24">
        <f t="shared" si="0"/>
        <v>16.936875000000001</v>
      </c>
      <c r="T31" s="24">
        <f>R31/144</f>
        <v>-16.54784722222222</v>
      </c>
      <c r="U31" s="3"/>
    </row>
    <row r="32" spans="1:21" x14ac:dyDescent="0.25">
      <c r="A32" s="32" t="s">
        <v>16</v>
      </c>
      <c r="B32" s="32">
        <v>6.3159999999999998</v>
      </c>
      <c r="C32" s="32" t="s">
        <v>13</v>
      </c>
      <c r="D32" s="32">
        <v>-105.148</v>
      </c>
      <c r="E32" s="32">
        <v>-11.477</v>
      </c>
      <c r="F32" s="32">
        <v>-15.2997</v>
      </c>
      <c r="G32" s="32">
        <v>-395.22</v>
      </c>
      <c r="H32" s="32">
        <v>-492.73</v>
      </c>
      <c r="I32" s="3"/>
      <c r="J32" s="24" t="s">
        <v>39</v>
      </c>
      <c r="K32" s="24">
        <f>MAX(D200:D293)</f>
        <v>8.23</v>
      </c>
      <c r="L32" s="24">
        <f>MIN(D200:D292)</f>
        <v>-5.0149999999999997</v>
      </c>
      <c r="M32" s="24">
        <f>MAX(E200:E293)</f>
        <v>18.768000000000001</v>
      </c>
      <c r="N32" s="24">
        <f>MIN(E200:E292)</f>
        <v>-21.042000000000002</v>
      </c>
      <c r="O32" s="24">
        <f>MAX(F200:F293)</f>
        <v>91.164599999999993</v>
      </c>
      <c r="P32" s="24">
        <f>MIN(F200:F292)</f>
        <v>-68.031800000000004</v>
      </c>
      <c r="Q32" s="24">
        <f>MAX(G200:G293)</f>
        <v>652.27</v>
      </c>
      <c r="R32" s="24">
        <f>MIN(H200:H292)</f>
        <v>-646.71</v>
      </c>
      <c r="S32" s="24">
        <f t="shared" si="0"/>
        <v>4.5296527777777778</v>
      </c>
      <c r="T32" s="24">
        <f t="shared" si="0"/>
        <v>-4.4910416666666668</v>
      </c>
      <c r="U32" s="3"/>
    </row>
    <row r="33" spans="1:21" x14ac:dyDescent="0.25">
      <c r="A33" s="32" t="s">
        <v>16</v>
      </c>
      <c r="B33" s="32">
        <v>6.3159999999999998</v>
      </c>
      <c r="C33" s="32" t="s">
        <v>13</v>
      </c>
      <c r="D33" s="32">
        <v>-101.39100000000001</v>
      </c>
      <c r="E33" s="32">
        <v>2.8000000000000001E-2</v>
      </c>
      <c r="F33" s="32">
        <v>-15.2997</v>
      </c>
      <c r="G33" s="32">
        <v>-376.99</v>
      </c>
      <c r="H33" s="32">
        <v>-474.51</v>
      </c>
      <c r="I33" s="3"/>
      <c r="J33" s="24" t="s">
        <v>40</v>
      </c>
      <c r="K33" s="24">
        <f>MAX(D294:D315)</f>
        <v>13.375</v>
      </c>
      <c r="L33" s="24">
        <f>MIN(D294:D315)</f>
        <v>-24.585999999999999</v>
      </c>
      <c r="M33" s="24">
        <f>MAX(E294:E315)</f>
        <v>9.9179999999999993</v>
      </c>
      <c r="N33" s="24">
        <f>MIN(E294:E315)</f>
        <v>-34.606999999999999</v>
      </c>
      <c r="O33" s="24">
        <f>MAX(F294:F315)</f>
        <v>140.85579999999999</v>
      </c>
      <c r="P33" s="24">
        <f>MIN(F294:F315)</f>
        <v>-139.47790000000001</v>
      </c>
      <c r="Q33" s="24">
        <f>MAX(G294:G315)</f>
        <v>1476.09</v>
      </c>
      <c r="R33" s="24">
        <f>MIN(H294:H315)</f>
        <v>-1569.51</v>
      </c>
      <c r="S33" s="24">
        <f t="shared" si="0"/>
        <v>10.250624999999999</v>
      </c>
      <c r="T33" s="24">
        <f t="shared" si="0"/>
        <v>-10.899374999999999</v>
      </c>
      <c r="U33" s="3"/>
    </row>
    <row r="34" spans="1:21" x14ac:dyDescent="0.25">
      <c r="A34" s="32" t="s">
        <v>16</v>
      </c>
      <c r="B34" s="32">
        <v>7.2923</v>
      </c>
      <c r="C34" s="32" t="s">
        <v>13</v>
      </c>
      <c r="D34" s="32">
        <v>-101.387</v>
      </c>
      <c r="E34" s="32">
        <v>3.9E-2</v>
      </c>
      <c r="F34" s="32">
        <v>-19.804099999999998</v>
      </c>
      <c r="G34" s="32">
        <v>-414.19</v>
      </c>
      <c r="H34" s="32">
        <v>-437.26</v>
      </c>
      <c r="I34" s="3"/>
      <c r="J34" s="24" t="s">
        <v>41</v>
      </c>
      <c r="K34" s="24">
        <f>MAX(D316:D331)</f>
        <v>12.337</v>
      </c>
      <c r="L34" s="24">
        <f>MIN(D316:D331)</f>
        <v>-24.853999999999999</v>
      </c>
      <c r="M34" s="24">
        <f>MAX(E316:E331)</f>
        <v>28.34</v>
      </c>
      <c r="N34" s="24">
        <f>MIN(E316:E331)</f>
        <v>-8.2750000000000004</v>
      </c>
      <c r="O34" s="24">
        <f>MAX(F316:F331)</f>
        <v>140.8398</v>
      </c>
      <c r="P34" s="24">
        <f>MIN(F316:F331)</f>
        <v>-8.7449999999999999E-15</v>
      </c>
      <c r="Q34" s="24">
        <f>MAX(G316:G331)</f>
        <v>1020.9</v>
      </c>
      <c r="R34" s="24">
        <f>MIN(H316:H331)</f>
        <v>-1120.98</v>
      </c>
      <c r="S34" s="24">
        <f t="shared" si="0"/>
        <v>7.0895833333333336</v>
      </c>
      <c r="T34" s="24">
        <f t="shared" si="0"/>
        <v>-7.7845833333333339</v>
      </c>
      <c r="U34" s="3"/>
    </row>
    <row r="35" spans="1:21" x14ac:dyDescent="0.25">
      <c r="A35" s="32" t="s">
        <v>16</v>
      </c>
      <c r="B35" s="32">
        <v>14.5847</v>
      </c>
      <c r="C35" s="32" t="s">
        <v>13</v>
      </c>
      <c r="D35" s="32">
        <v>-101.358</v>
      </c>
      <c r="E35" s="32">
        <v>0.11799999999999999</v>
      </c>
      <c r="F35" s="32">
        <v>-53.775700000000001</v>
      </c>
      <c r="G35" s="32">
        <v>44.87</v>
      </c>
      <c r="H35" s="32">
        <v>-895.97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32" t="s">
        <v>17</v>
      </c>
      <c r="B36" s="32">
        <v>0</v>
      </c>
      <c r="C36" s="32" t="s">
        <v>12</v>
      </c>
      <c r="D36" s="32">
        <v>-66.631</v>
      </c>
      <c r="E36" s="32">
        <v>-8.1519999999999992</v>
      </c>
      <c r="F36" s="32">
        <v>24.707000000000001</v>
      </c>
      <c r="G36" s="32">
        <v>48.1</v>
      </c>
      <c r="H36" s="32">
        <v>-892.73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32" t="s">
        <v>17</v>
      </c>
      <c r="B37" s="32">
        <v>2.2715000000000001</v>
      </c>
      <c r="C37" s="32" t="s">
        <v>12</v>
      </c>
      <c r="D37" s="32">
        <v>-66.626000000000005</v>
      </c>
      <c r="E37" s="32">
        <v>-8.1259999999999994</v>
      </c>
      <c r="F37" s="32">
        <v>54.064300000000003</v>
      </c>
      <c r="G37" s="32">
        <v>-368.24</v>
      </c>
      <c r="H37" s="32">
        <v>-476.32</v>
      </c>
      <c r="I37" s="3"/>
      <c r="U37" s="3"/>
    </row>
    <row r="38" spans="1:21" x14ac:dyDescent="0.25">
      <c r="A38" s="32" t="s">
        <v>17</v>
      </c>
      <c r="B38" s="32">
        <v>2.2715000000000001</v>
      </c>
      <c r="C38" s="32" t="s">
        <v>12</v>
      </c>
      <c r="D38" s="32">
        <v>-65.134</v>
      </c>
      <c r="E38" s="32">
        <v>2.4</v>
      </c>
      <c r="F38" s="32">
        <v>54.064300000000003</v>
      </c>
      <c r="G38" s="32">
        <v>-358.89</v>
      </c>
      <c r="H38" s="32">
        <v>-466.97</v>
      </c>
      <c r="I38" s="3"/>
      <c r="U38" s="3"/>
    </row>
    <row r="39" spans="1:21" x14ac:dyDescent="0.25">
      <c r="A39" s="32" t="s">
        <v>17</v>
      </c>
      <c r="B39" s="32">
        <v>7.2923</v>
      </c>
      <c r="C39" s="32" t="s">
        <v>12</v>
      </c>
      <c r="D39" s="32">
        <v>-65.123000000000005</v>
      </c>
      <c r="E39" s="32">
        <v>2.4569999999999999</v>
      </c>
      <c r="F39" s="32">
        <v>55.424300000000002</v>
      </c>
      <c r="G39" s="32">
        <v>-262.39999999999998</v>
      </c>
      <c r="H39" s="32">
        <v>-563.34</v>
      </c>
      <c r="I39" s="3"/>
      <c r="U39" s="3"/>
    </row>
    <row r="40" spans="1:21" x14ac:dyDescent="0.25">
      <c r="A40" s="32" t="s">
        <v>17</v>
      </c>
      <c r="B40" s="32">
        <v>12.4473</v>
      </c>
      <c r="C40" s="32" t="s">
        <v>12</v>
      </c>
      <c r="D40" s="32">
        <v>-65.111999999999995</v>
      </c>
      <c r="E40" s="32">
        <v>2.516</v>
      </c>
      <c r="F40" s="32">
        <v>56.522500000000001</v>
      </c>
      <c r="G40" s="32">
        <v>-171.14</v>
      </c>
      <c r="H40" s="32">
        <v>-654.46</v>
      </c>
      <c r="I40" s="3"/>
      <c r="U40" s="3"/>
    </row>
    <row r="41" spans="1:21" x14ac:dyDescent="0.25">
      <c r="A41" s="32" t="s">
        <v>17</v>
      </c>
      <c r="B41" s="32">
        <v>12.4473</v>
      </c>
      <c r="C41" s="32" t="s">
        <v>12</v>
      </c>
      <c r="D41" s="32">
        <v>-63.661999999999999</v>
      </c>
      <c r="E41" s="32">
        <v>13.377000000000001</v>
      </c>
      <c r="F41" s="32">
        <v>56.522500000000001</v>
      </c>
      <c r="G41" s="32">
        <v>-162.06</v>
      </c>
      <c r="H41" s="32">
        <v>-645.39</v>
      </c>
      <c r="I41" s="3"/>
      <c r="U41" s="3"/>
    </row>
    <row r="42" spans="1:21" x14ac:dyDescent="0.25">
      <c r="A42" s="32" t="s">
        <v>17</v>
      </c>
      <c r="B42" s="32">
        <v>14.5847</v>
      </c>
      <c r="C42" s="32" t="s">
        <v>12</v>
      </c>
      <c r="D42" s="32">
        <v>-63.658000000000001</v>
      </c>
      <c r="E42" s="32">
        <v>13.401</v>
      </c>
      <c r="F42" s="32">
        <v>29.523499999999999</v>
      </c>
      <c r="G42" s="32">
        <v>-243.74</v>
      </c>
      <c r="H42" s="32">
        <v>-563.65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32" t="s">
        <v>17</v>
      </c>
      <c r="B43" s="32">
        <v>0</v>
      </c>
      <c r="C43" s="32" t="s">
        <v>13</v>
      </c>
      <c r="D43" s="32">
        <v>-100.584</v>
      </c>
      <c r="E43" s="32">
        <v>-15.599</v>
      </c>
      <c r="F43" s="32">
        <v>-53.775700000000001</v>
      </c>
      <c r="G43" s="32">
        <v>48.1</v>
      </c>
      <c r="H43" s="32">
        <v>-892.73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32" t="s">
        <v>17</v>
      </c>
      <c r="B44" s="32">
        <v>2.2715000000000001</v>
      </c>
      <c r="C44" s="32" t="s">
        <v>13</v>
      </c>
      <c r="D44" s="32">
        <v>-100.57899999999999</v>
      </c>
      <c r="E44" s="32">
        <v>-15.573</v>
      </c>
      <c r="F44" s="32">
        <v>-28.5016</v>
      </c>
      <c r="G44" s="32">
        <v>-368.24</v>
      </c>
      <c r="H44" s="32">
        <v>-476.32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32" t="s">
        <v>17</v>
      </c>
      <c r="B45" s="32">
        <v>2.2715000000000001</v>
      </c>
      <c r="C45" s="32" t="s">
        <v>13</v>
      </c>
      <c r="D45" s="32">
        <v>-98.734999999999999</v>
      </c>
      <c r="E45" s="32">
        <v>-4.0720000000000001</v>
      </c>
      <c r="F45" s="32">
        <v>-28.5016</v>
      </c>
      <c r="G45" s="32">
        <v>-358.89</v>
      </c>
      <c r="H45" s="32">
        <v>-466.97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32" t="s">
        <v>17</v>
      </c>
      <c r="B46" s="32">
        <v>7.2923</v>
      </c>
      <c r="C46" s="32" t="s">
        <v>13</v>
      </c>
      <c r="D46" s="32">
        <v>-98.724000000000004</v>
      </c>
      <c r="E46" s="32">
        <v>-4.0149999999999997</v>
      </c>
      <c r="F46" s="32">
        <v>-23.875299999999999</v>
      </c>
      <c r="G46" s="32">
        <v>-262.39999999999998</v>
      </c>
      <c r="H46" s="32">
        <v>-563.34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32" t="s">
        <v>17</v>
      </c>
      <c r="B47" s="32">
        <v>12.4473</v>
      </c>
      <c r="C47" s="32" t="s">
        <v>13</v>
      </c>
      <c r="D47" s="32">
        <v>-98.712999999999994</v>
      </c>
      <c r="E47" s="32">
        <v>-3.956</v>
      </c>
      <c r="F47" s="32">
        <v>-19.4236</v>
      </c>
      <c r="G47" s="32">
        <v>-171.14</v>
      </c>
      <c r="H47" s="32">
        <v>-654.46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32" t="s">
        <v>17</v>
      </c>
      <c r="B48" s="32">
        <v>12.4473</v>
      </c>
      <c r="C48" s="32" t="s">
        <v>13</v>
      </c>
      <c r="D48" s="32">
        <v>-96.668999999999997</v>
      </c>
      <c r="E48" s="32">
        <v>7.0019999999999998</v>
      </c>
      <c r="F48" s="32">
        <v>-19.4236</v>
      </c>
      <c r="G48" s="32">
        <v>-162.06</v>
      </c>
      <c r="H48" s="32">
        <v>-645.39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32" t="s">
        <v>17</v>
      </c>
      <c r="B49" s="32">
        <v>14.5847</v>
      </c>
      <c r="C49" s="32" t="s">
        <v>13</v>
      </c>
      <c r="D49" s="32">
        <v>-96.664000000000001</v>
      </c>
      <c r="E49" s="32">
        <v>7.0270000000000001</v>
      </c>
      <c r="F49" s="32">
        <v>-37.695700000000002</v>
      </c>
      <c r="G49" s="32">
        <v>-243.74</v>
      </c>
      <c r="H49" s="32">
        <v>-563.65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32" t="s">
        <v>18</v>
      </c>
      <c r="B50" s="32">
        <v>0</v>
      </c>
      <c r="C50" s="32" t="s">
        <v>12</v>
      </c>
      <c r="D50" s="32">
        <v>-63.951999999999998</v>
      </c>
      <c r="E50" s="32">
        <v>-0.91800000000000004</v>
      </c>
      <c r="F50" s="32">
        <v>29.523499999999999</v>
      </c>
      <c r="G50" s="32">
        <v>-245.57</v>
      </c>
      <c r="H50" s="32">
        <v>-565.48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32" t="s">
        <v>18</v>
      </c>
      <c r="B51" s="32">
        <v>7.2923999999999998</v>
      </c>
      <c r="C51" s="32" t="s">
        <v>12</v>
      </c>
      <c r="D51" s="32">
        <v>-63.95</v>
      </c>
      <c r="E51" s="32">
        <v>-0.83399999999999996</v>
      </c>
      <c r="F51" s="32">
        <v>64.600200000000001</v>
      </c>
      <c r="G51" s="32">
        <v>109.01</v>
      </c>
      <c r="H51" s="32">
        <v>-920.04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32" t="s">
        <v>18</v>
      </c>
      <c r="B52" s="32">
        <v>7.9015000000000004</v>
      </c>
      <c r="C52" s="32" t="s">
        <v>12</v>
      </c>
      <c r="D52" s="32">
        <v>-63.95</v>
      </c>
      <c r="E52" s="32">
        <v>-0.82699999999999996</v>
      </c>
      <c r="F52" s="32">
        <v>67.502200000000002</v>
      </c>
      <c r="G52" s="32">
        <v>164.62</v>
      </c>
      <c r="H52" s="32">
        <v>-975.65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32" t="s">
        <v>18</v>
      </c>
      <c r="B53" s="32">
        <v>7.9015000000000004</v>
      </c>
      <c r="C53" s="32" t="s">
        <v>12</v>
      </c>
      <c r="D53" s="32">
        <v>-63.783000000000001</v>
      </c>
      <c r="E53" s="32">
        <v>9.2899999999999991</v>
      </c>
      <c r="F53" s="32">
        <v>67.502200000000002</v>
      </c>
      <c r="G53" s="32">
        <v>165.67</v>
      </c>
      <c r="H53" s="32">
        <v>-974.61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32" t="s">
        <v>18</v>
      </c>
      <c r="B54" s="32">
        <v>14.5847</v>
      </c>
      <c r="C54" s="32" t="s">
        <v>12</v>
      </c>
      <c r="D54" s="32">
        <v>-63.780999999999999</v>
      </c>
      <c r="E54" s="32">
        <v>9.3670000000000009</v>
      </c>
      <c r="F54" s="32">
        <v>18.921600000000002</v>
      </c>
      <c r="G54" s="32">
        <v>-254.06</v>
      </c>
      <c r="H54" s="32">
        <v>-554.86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32" t="s">
        <v>18</v>
      </c>
      <c r="B55" s="32">
        <v>0</v>
      </c>
      <c r="C55" s="32" t="s">
        <v>13</v>
      </c>
      <c r="D55" s="32">
        <v>-96.668000000000006</v>
      </c>
      <c r="E55" s="32">
        <v>-8.27</v>
      </c>
      <c r="F55" s="32">
        <v>-37.695700000000002</v>
      </c>
      <c r="G55" s="32">
        <v>-245.57</v>
      </c>
      <c r="H55" s="32">
        <v>-565.48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32" t="s">
        <v>18</v>
      </c>
      <c r="B56" s="32">
        <v>7.2923999999999998</v>
      </c>
      <c r="C56" s="32" t="s">
        <v>13</v>
      </c>
      <c r="D56" s="32">
        <v>-96.665999999999997</v>
      </c>
      <c r="E56" s="32">
        <v>-8.1859999999999999</v>
      </c>
      <c r="F56" s="32">
        <v>2.9601000000000002</v>
      </c>
      <c r="G56" s="32">
        <v>109.01</v>
      </c>
      <c r="H56" s="32">
        <v>-920.04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32" t="s">
        <v>18</v>
      </c>
      <c r="B57" s="32">
        <v>7.9015000000000004</v>
      </c>
      <c r="C57" s="32" t="s">
        <v>13</v>
      </c>
      <c r="D57" s="32">
        <v>-96.665999999999997</v>
      </c>
      <c r="E57" s="32">
        <v>-8.1790000000000003</v>
      </c>
      <c r="F57" s="32">
        <v>6.3281000000000001</v>
      </c>
      <c r="G57" s="32">
        <v>164.62</v>
      </c>
      <c r="H57" s="32">
        <v>-975.65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32" t="s">
        <v>18</v>
      </c>
      <c r="B58" s="32">
        <v>7.9015000000000004</v>
      </c>
      <c r="C58" s="32" t="s">
        <v>13</v>
      </c>
      <c r="D58" s="32">
        <v>-96.378</v>
      </c>
      <c r="E58" s="32">
        <v>2.0089999999999999</v>
      </c>
      <c r="F58" s="32">
        <v>6.3281000000000001</v>
      </c>
      <c r="G58" s="32">
        <v>165.67</v>
      </c>
      <c r="H58" s="32">
        <v>-974.61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32" t="s">
        <v>18</v>
      </c>
      <c r="B59" s="32">
        <v>14.5847</v>
      </c>
      <c r="C59" s="32" t="s">
        <v>13</v>
      </c>
      <c r="D59" s="32">
        <v>-96.376000000000005</v>
      </c>
      <c r="E59" s="32">
        <v>2.0859999999999999</v>
      </c>
      <c r="F59" s="32">
        <v>-25.075900000000001</v>
      </c>
      <c r="G59" s="32">
        <v>-254.06</v>
      </c>
      <c r="H59" s="32">
        <v>-554.86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32" t="s">
        <v>19</v>
      </c>
      <c r="B60" s="32">
        <v>0</v>
      </c>
      <c r="C60" s="32" t="s">
        <v>12</v>
      </c>
      <c r="D60" s="32">
        <v>-63.61</v>
      </c>
      <c r="E60" s="32">
        <v>-5.8079999999999998</v>
      </c>
      <c r="F60" s="32">
        <v>18.921600000000002</v>
      </c>
      <c r="G60" s="32">
        <v>-252.83</v>
      </c>
      <c r="H60" s="32">
        <v>-553.63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32" t="s">
        <v>19</v>
      </c>
      <c r="B61" s="32">
        <v>3.3519000000000001</v>
      </c>
      <c r="C61" s="32" t="s">
        <v>12</v>
      </c>
      <c r="D61" s="32">
        <v>-63.615000000000002</v>
      </c>
      <c r="E61" s="32">
        <v>-5.7690000000000001</v>
      </c>
      <c r="F61" s="32">
        <v>58.285800000000002</v>
      </c>
      <c r="G61" s="32">
        <v>22.67</v>
      </c>
      <c r="H61" s="32">
        <v>-829.2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32" t="s">
        <v>19</v>
      </c>
      <c r="B62" s="32">
        <v>3.3519000000000001</v>
      </c>
      <c r="C62" s="32" t="s">
        <v>12</v>
      </c>
      <c r="D62" s="32">
        <v>-64.698999999999998</v>
      </c>
      <c r="E62" s="32">
        <v>5.0149999999999997</v>
      </c>
      <c r="F62" s="32">
        <v>58.285800000000002</v>
      </c>
      <c r="G62" s="32">
        <v>15.88</v>
      </c>
      <c r="H62" s="32">
        <v>-835.99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32" t="s">
        <v>19</v>
      </c>
      <c r="B63" s="32">
        <v>7.2923999999999998</v>
      </c>
      <c r="C63" s="32" t="s">
        <v>12</v>
      </c>
      <c r="D63" s="32">
        <v>-64.706000000000003</v>
      </c>
      <c r="E63" s="32">
        <v>5.0599999999999996</v>
      </c>
      <c r="F63" s="32">
        <v>55.005200000000002</v>
      </c>
      <c r="G63" s="32">
        <v>-108.34</v>
      </c>
      <c r="H63" s="32">
        <v>-711.85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32" t="s">
        <v>19</v>
      </c>
      <c r="B64" s="32">
        <v>13.4527</v>
      </c>
      <c r="C64" s="32" t="s">
        <v>12</v>
      </c>
      <c r="D64" s="32">
        <v>-64.715999999999994</v>
      </c>
      <c r="E64" s="32">
        <v>5.1310000000000002</v>
      </c>
      <c r="F64" s="32">
        <v>49.520200000000003</v>
      </c>
      <c r="G64" s="32">
        <v>-311.86</v>
      </c>
      <c r="H64" s="32">
        <v>-508.45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32" t="s">
        <v>19</v>
      </c>
      <c r="B65" s="32">
        <v>13.4527</v>
      </c>
      <c r="C65" s="32" t="s">
        <v>12</v>
      </c>
      <c r="D65" s="32">
        <v>-65.852999999999994</v>
      </c>
      <c r="E65" s="32">
        <v>16.661000000000001</v>
      </c>
      <c r="F65" s="32">
        <v>49.520200000000003</v>
      </c>
      <c r="G65" s="32">
        <v>-318.99</v>
      </c>
      <c r="H65" s="32">
        <v>-515.58000000000004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32" t="s">
        <v>19</v>
      </c>
      <c r="B66" s="32">
        <v>14.5847</v>
      </c>
      <c r="C66" s="32" t="s">
        <v>12</v>
      </c>
      <c r="D66" s="32">
        <v>-65.855000000000004</v>
      </c>
      <c r="E66" s="32">
        <v>16.673999999999999</v>
      </c>
      <c r="F66" s="32">
        <v>34.450000000000003</v>
      </c>
      <c r="G66" s="32">
        <v>-236.62</v>
      </c>
      <c r="H66" s="32">
        <v>-597.97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32" t="s">
        <v>19</v>
      </c>
      <c r="B67" s="32">
        <v>0</v>
      </c>
      <c r="C67" s="32" t="s">
        <v>13</v>
      </c>
      <c r="D67" s="32">
        <v>-96.311999999999998</v>
      </c>
      <c r="E67" s="32">
        <v>-13.084</v>
      </c>
      <c r="F67" s="32">
        <v>-25.075900000000001</v>
      </c>
      <c r="G67" s="32">
        <v>-252.83</v>
      </c>
      <c r="H67" s="32">
        <v>-553.63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32" t="s">
        <v>19</v>
      </c>
      <c r="B68" s="32">
        <v>3.3519000000000001</v>
      </c>
      <c r="C68" s="32" t="s">
        <v>13</v>
      </c>
      <c r="D68" s="32">
        <v>-96.317999999999998</v>
      </c>
      <c r="E68" s="32">
        <v>-13.045999999999999</v>
      </c>
      <c r="F68" s="32">
        <v>-2.3803000000000001</v>
      </c>
      <c r="G68" s="32">
        <v>22.67</v>
      </c>
      <c r="H68" s="32">
        <v>-829.2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32" t="s">
        <v>19</v>
      </c>
      <c r="B69" s="32">
        <v>3.3519000000000001</v>
      </c>
      <c r="C69" s="32" t="s">
        <v>13</v>
      </c>
      <c r="D69" s="32">
        <v>-98.159000000000006</v>
      </c>
      <c r="E69" s="32">
        <v>-2.1840000000000002</v>
      </c>
      <c r="F69" s="32">
        <v>-2.3803000000000001</v>
      </c>
      <c r="G69" s="32">
        <v>15.88</v>
      </c>
      <c r="H69" s="32">
        <v>-835.99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32" t="s">
        <v>19</v>
      </c>
      <c r="B70" s="32">
        <v>7.2923999999999998</v>
      </c>
      <c r="C70" s="32" t="s">
        <v>13</v>
      </c>
      <c r="D70" s="32">
        <v>-98.165000000000006</v>
      </c>
      <c r="E70" s="32">
        <v>-2.1389999999999998</v>
      </c>
      <c r="F70" s="32">
        <v>-12.060600000000001</v>
      </c>
      <c r="G70" s="32">
        <v>-108.34</v>
      </c>
      <c r="H70" s="32">
        <v>-711.85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32" t="s">
        <v>19</v>
      </c>
      <c r="B71" s="32">
        <v>13.4527</v>
      </c>
      <c r="C71" s="32" t="s">
        <v>13</v>
      </c>
      <c r="D71" s="32">
        <v>-98.174999999999997</v>
      </c>
      <c r="E71" s="32">
        <v>-2.069</v>
      </c>
      <c r="F71" s="32">
        <v>-27.5505</v>
      </c>
      <c r="G71" s="32">
        <v>-311.86</v>
      </c>
      <c r="H71" s="32">
        <v>-508.45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32" t="s">
        <v>19</v>
      </c>
      <c r="B72" s="32">
        <v>13.4527</v>
      </c>
      <c r="C72" s="32" t="s">
        <v>13</v>
      </c>
      <c r="D72" s="32">
        <v>-99.647999999999996</v>
      </c>
      <c r="E72" s="32">
        <v>8.5399999999999991</v>
      </c>
      <c r="F72" s="32">
        <v>-27.5505</v>
      </c>
      <c r="G72" s="32">
        <v>-318.99</v>
      </c>
      <c r="H72" s="32">
        <v>-515.58000000000004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32" t="s">
        <v>19</v>
      </c>
      <c r="B73" s="32">
        <v>14.5847</v>
      </c>
      <c r="C73" s="32" t="s">
        <v>13</v>
      </c>
      <c r="D73" s="32">
        <v>-99.65</v>
      </c>
      <c r="E73" s="32">
        <v>8.5530000000000008</v>
      </c>
      <c r="F73" s="32">
        <v>-41.811799999999998</v>
      </c>
      <c r="G73" s="32">
        <v>-236.62</v>
      </c>
      <c r="H73" s="32">
        <v>-597.97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32" t="s">
        <v>20</v>
      </c>
      <c r="B74" s="32">
        <v>0</v>
      </c>
      <c r="C74" s="32" t="s">
        <v>12</v>
      </c>
      <c r="D74" s="32">
        <v>-66.521000000000001</v>
      </c>
      <c r="E74" s="32">
        <v>0.39700000000000002</v>
      </c>
      <c r="F74" s="32">
        <v>34.450000000000003</v>
      </c>
      <c r="G74" s="32">
        <v>-240.51</v>
      </c>
      <c r="H74" s="32">
        <v>-601.86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32" t="s">
        <v>20</v>
      </c>
      <c r="B75" s="32">
        <v>7.2923</v>
      </c>
      <c r="C75" s="32" t="s">
        <v>12</v>
      </c>
      <c r="D75" s="32">
        <v>-66.546000000000006</v>
      </c>
      <c r="E75" s="32">
        <v>0.47699999999999998</v>
      </c>
      <c r="F75" s="32">
        <v>57.278700000000001</v>
      </c>
      <c r="G75" s="32">
        <v>-279.14999999999998</v>
      </c>
      <c r="H75" s="32">
        <v>-563.53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32" t="s">
        <v>20</v>
      </c>
      <c r="B76" s="32">
        <v>9.3094999999999999</v>
      </c>
      <c r="C76" s="32" t="s">
        <v>12</v>
      </c>
      <c r="D76" s="32">
        <v>-66.552999999999997</v>
      </c>
      <c r="E76" s="32">
        <v>0.5</v>
      </c>
      <c r="F76" s="32">
        <v>63.490099999999998</v>
      </c>
      <c r="G76" s="32">
        <v>-192.6</v>
      </c>
      <c r="H76" s="32">
        <v>-650.17999999999995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32" t="s">
        <v>20</v>
      </c>
      <c r="B77" s="32">
        <v>9.3094999999999999</v>
      </c>
      <c r="C77" s="32" t="s">
        <v>12</v>
      </c>
      <c r="D77" s="32">
        <v>-69.013000000000005</v>
      </c>
      <c r="E77" s="32">
        <v>11.750999999999999</v>
      </c>
      <c r="F77" s="32">
        <v>63.490099999999998</v>
      </c>
      <c r="G77" s="32">
        <v>-208.05</v>
      </c>
      <c r="H77" s="32">
        <v>-665.63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32" t="s">
        <v>20</v>
      </c>
      <c r="B78" s="32">
        <v>14.5846</v>
      </c>
      <c r="C78" s="32" t="s">
        <v>12</v>
      </c>
      <c r="D78" s="32">
        <v>-69.031999999999996</v>
      </c>
      <c r="E78" s="32">
        <v>11.808999999999999</v>
      </c>
      <c r="F78" s="32">
        <v>8.9388000000000005</v>
      </c>
      <c r="G78" s="32">
        <v>211.42</v>
      </c>
      <c r="H78" s="32">
        <v>-1085.3399999999999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32" t="s">
        <v>20</v>
      </c>
      <c r="B79" s="32">
        <v>0</v>
      </c>
      <c r="C79" s="32" t="s">
        <v>13</v>
      </c>
      <c r="D79" s="32">
        <v>-100.84099999999999</v>
      </c>
      <c r="E79" s="32">
        <v>-4.9349999999999996</v>
      </c>
      <c r="F79" s="32">
        <v>-41.811799999999998</v>
      </c>
      <c r="G79" s="32">
        <v>-240.51</v>
      </c>
      <c r="H79" s="32">
        <v>-601.86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32" t="s">
        <v>20</v>
      </c>
      <c r="B80" s="32">
        <v>7.2923</v>
      </c>
      <c r="C80" s="32" t="s">
        <v>13</v>
      </c>
      <c r="D80" s="32">
        <v>-100.866</v>
      </c>
      <c r="E80" s="32">
        <v>-4.8550000000000004</v>
      </c>
      <c r="F80" s="32">
        <v>-23.4541</v>
      </c>
      <c r="G80" s="32">
        <v>-279.14999999999998</v>
      </c>
      <c r="H80" s="32">
        <v>-563.53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32" t="s">
        <v>20</v>
      </c>
      <c r="B81" s="32">
        <v>9.3094999999999999</v>
      </c>
      <c r="C81" s="32" t="s">
        <v>13</v>
      </c>
      <c r="D81" s="32">
        <v>-100.873</v>
      </c>
      <c r="E81" s="32">
        <v>-4.8330000000000002</v>
      </c>
      <c r="F81" s="32">
        <v>-18.479600000000001</v>
      </c>
      <c r="G81" s="32">
        <v>-192.6</v>
      </c>
      <c r="H81" s="32">
        <v>-650.17999999999995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32" t="s">
        <v>20</v>
      </c>
      <c r="B82" s="32">
        <v>9.3094999999999999</v>
      </c>
      <c r="C82" s="32" t="s">
        <v>13</v>
      </c>
      <c r="D82" s="32">
        <v>-103.958</v>
      </c>
      <c r="E82" s="32">
        <v>5.35</v>
      </c>
      <c r="F82" s="32">
        <v>-18.479600000000001</v>
      </c>
      <c r="G82" s="32">
        <v>-208.05</v>
      </c>
      <c r="H82" s="32">
        <v>-665.63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32" t="s">
        <v>20</v>
      </c>
      <c r="B83" s="32">
        <v>14.5846</v>
      </c>
      <c r="C83" s="32" t="s">
        <v>13</v>
      </c>
      <c r="D83" s="32">
        <v>-103.977</v>
      </c>
      <c r="E83" s="32">
        <v>5.4080000000000004</v>
      </c>
      <c r="F83" s="32">
        <v>-58.205399999999997</v>
      </c>
      <c r="G83" s="32">
        <v>211.42</v>
      </c>
      <c r="H83" s="32">
        <v>-1085.3399999999999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32" t="s">
        <v>21</v>
      </c>
      <c r="B84" s="32">
        <v>0</v>
      </c>
      <c r="C84" s="32" t="s">
        <v>12</v>
      </c>
      <c r="D84" s="32">
        <v>-69.183999999999997</v>
      </c>
      <c r="E84" s="32">
        <v>-3.609</v>
      </c>
      <c r="F84" s="32">
        <v>8.9388000000000005</v>
      </c>
      <c r="G84" s="32">
        <v>210.85</v>
      </c>
      <c r="H84" s="32">
        <v>-1085.9100000000001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32" t="s">
        <v>21</v>
      </c>
      <c r="B85" s="32">
        <v>5.5701000000000001</v>
      </c>
      <c r="C85" s="32" t="s">
        <v>12</v>
      </c>
      <c r="D85" s="32">
        <v>-69.212999999999994</v>
      </c>
      <c r="E85" s="32">
        <v>-3.5510000000000002</v>
      </c>
      <c r="F85" s="32">
        <v>44.675800000000002</v>
      </c>
      <c r="G85" s="32">
        <v>-324.44</v>
      </c>
      <c r="H85" s="32">
        <v>-550.98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32" t="s">
        <v>21</v>
      </c>
      <c r="B86" s="32">
        <v>5.5701000000000001</v>
      </c>
      <c r="C86" s="32" t="s">
        <v>12</v>
      </c>
      <c r="D86" s="32">
        <v>-73.236999999999995</v>
      </c>
      <c r="E86" s="32">
        <v>8.3729999999999993</v>
      </c>
      <c r="F86" s="32">
        <v>44.675800000000002</v>
      </c>
      <c r="G86" s="32">
        <v>-349.84</v>
      </c>
      <c r="H86" s="32">
        <v>-576.38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32" t="s">
        <v>21</v>
      </c>
      <c r="B87" s="32">
        <v>7.2923999999999998</v>
      </c>
      <c r="C87" s="32" t="s">
        <v>12</v>
      </c>
      <c r="D87" s="32">
        <v>-73.245999999999995</v>
      </c>
      <c r="E87" s="32">
        <v>8.391</v>
      </c>
      <c r="F87" s="32">
        <v>33.770099999999999</v>
      </c>
      <c r="G87" s="32">
        <v>-443.88</v>
      </c>
      <c r="H87" s="32">
        <v>-482.45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32" t="s">
        <v>21</v>
      </c>
      <c r="B88" s="32">
        <v>14.5847</v>
      </c>
      <c r="C88" s="32" t="s">
        <v>12</v>
      </c>
      <c r="D88" s="32">
        <v>-73.284000000000006</v>
      </c>
      <c r="E88" s="32">
        <v>8.4659999999999993</v>
      </c>
      <c r="F88" s="32">
        <v>-12.7462</v>
      </c>
      <c r="G88" s="32">
        <v>126.04</v>
      </c>
      <c r="H88" s="32">
        <v>-1052.8399999999999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32" t="s">
        <v>21</v>
      </c>
      <c r="B89" s="32">
        <v>0</v>
      </c>
      <c r="C89" s="32" t="s">
        <v>13</v>
      </c>
      <c r="D89" s="32">
        <v>-104.05</v>
      </c>
      <c r="E89" s="32">
        <v>-8.8870000000000005</v>
      </c>
      <c r="F89" s="32">
        <v>-58.205399999999997</v>
      </c>
      <c r="G89" s="32">
        <v>210.85</v>
      </c>
      <c r="H89" s="32">
        <v>-1085.9100000000001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32" t="s">
        <v>21</v>
      </c>
      <c r="B90" s="32">
        <v>5.5701000000000001</v>
      </c>
      <c r="C90" s="32" t="s">
        <v>13</v>
      </c>
      <c r="D90" s="32">
        <v>-104.07899999999999</v>
      </c>
      <c r="E90" s="32">
        <v>-8.83</v>
      </c>
      <c r="F90" s="32">
        <v>-9.5707000000000004</v>
      </c>
      <c r="G90" s="32">
        <v>-324.44</v>
      </c>
      <c r="H90" s="32">
        <v>-550.98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32" t="s">
        <v>21</v>
      </c>
      <c r="B91" s="32">
        <v>5.5701000000000001</v>
      </c>
      <c r="C91" s="32" t="s">
        <v>13</v>
      </c>
      <c r="D91" s="32">
        <v>-109.417</v>
      </c>
      <c r="E91" s="32">
        <v>1.4590000000000001</v>
      </c>
      <c r="F91" s="32">
        <v>-9.5707000000000004</v>
      </c>
      <c r="G91" s="32">
        <v>-349.84</v>
      </c>
      <c r="H91" s="32">
        <v>-576.38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32" t="s">
        <v>21</v>
      </c>
      <c r="B92" s="32">
        <v>7.2923999999999998</v>
      </c>
      <c r="C92" s="32" t="s">
        <v>13</v>
      </c>
      <c r="D92" s="32">
        <v>-109.42700000000001</v>
      </c>
      <c r="E92" s="32">
        <v>1.4770000000000001</v>
      </c>
      <c r="F92" s="32">
        <v>-15.492000000000001</v>
      </c>
      <c r="G92" s="32">
        <v>-443.88</v>
      </c>
      <c r="H92" s="32">
        <v>-482.45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32" t="s">
        <v>21</v>
      </c>
      <c r="B93" s="32">
        <v>14.5847</v>
      </c>
      <c r="C93" s="32" t="s">
        <v>13</v>
      </c>
      <c r="D93" s="32">
        <v>-109.465</v>
      </c>
      <c r="E93" s="32">
        <v>1.552</v>
      </c>
      <c r="F93" s="32">
        <v>-40.903399999999998</v>
      </c>
      <c r="G93" s="32">
        <v>126.04</v>
      </c>
      <c r="H93" s="32">
        <v>-1052.8399999999999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32" t="s">
        <v>22</v>
      </c>
      <c r="B94" s="32">
        <v>0</v>
      </c>
      <c r="C94" s="32" t="s">
        <v>12</v>
      </c>
      <c r="D94" s="32">
        <v>-72.849999999999994</v>
      </c>
      <c r="E94" s="32">
        <v>-6.6319999999999997</v>
      </c>
      <c r="F94" s="32">
        <v>-12.7462</v>
      </c>
      <c r="G94" s="32">
        <v>129.19999999999999</v>
      </c>
      <c r="H94" s="32">
        <v>-1049.68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32" t="s">
        <v>22</v>
      </c>
      <c r="B95" s="32">
        <v>2.4289000000000001</v>
      </c>
      <c r="C95" s="32" t="s">
        <v>12</v>
      </c>
      <c r="D95" s="32">
        <v>-72.866</v>
      </c>
      <c r="E95" s="32">
        <v>-6.609</v>
      </c>
      <c r="F95" s="32">
        <v>16.466999999999999</v>
      </c>
      <c r="G95" s="32">
        <v>-459.13</v>
      </c>
      <c r="H95" s="32">
        <v>-461.55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32" t="s">
        <v>22</v>
      </c>
      <c r="B96" s="32">
        <v>2.4289000000000001</v>
      </c>
      <c r="C96" s="32" t="s">
        <v>12</v>
      </c>
      <c r="D96" s="32">
        <v>-77.346999999999994</v>
      </c>
      <c r="E96" s="32">
        <v>3.5939999999999999</v>
      </c>
      <c r="F96" s="32">
        <v>16.466999999999999</v>
      </c>
      <c r="G96" s="32">
        <v>-487.25</v>
      </c>
      <c r="H96" s="32">
        <v>-489.67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32" t="s">
        <v>22</v>
      </c>
      <c r="B97" s="32">
        <v>3.0396000000000001</v>
      </c>
      <c r="C97" s="32" t="s">
        <v>12</v>
      </c>
      <c r="D97" s="32">
        <v>-77.350999999999999</v>
      </c>
      <c r="E97" s="32">
        <v>3.5990000000000002</v>
      </c>
      <c r="F97" s="32">
        <v>21.039400000000001</v>
      </c>
      <c r="G97" s="32">
        <v>-441.39</v>
      </c>
      <c r="H97" s="32">
        <v>-535.58000000000004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32" t="s">
        <v>22</v>
      </c>
      <c r="B98" s="32">
        <v>6.0792000000000002</v>
      </c>
      <c r="C98" s="32" t="s">
        <v>12</v>
      </c>
      <c r="D98" s="32">
        <v>-77.372</v>
      </c>
      <c r="E98" s="32">
        <v>3.6280000000000001</v>
      </c>
      <c r="F98" s="32">
        <v>43.747599999999998</v>
      </c>
      <c r="G98" s="32">
        <v>-202.4</v>
      </c>
      <c r="H98" s="32">
        <v>-774.82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32" t="s">
        <v>22</v>
      </c>
      <c r="B99" s="32">
        <v>0</v>
      </c>
      <c r="C99" s="32" t="s">
        <v>13</v>
      </c>
      <c r="D99" s="32">
        <v>-108.423</v>
      </c>
      <c r="E99" s="32">
        <v>-15.738</v>
      </c>
      <c r="F99" s="32">
        <v>-40.903399999999998</v>
      </c>
      <c r="G99" s="32">
        <v>129.19999999999999</v>
      </c>
      <c r="H99" s="32">
        <v>-1049.68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32" t="s">
        <v>22</v>
      </c>
      <c r="B100" s="32">
        <v>2.4289000000000001</v>
      </c>
      <c r="C100" s="32" t="s">
        <v>13</v>
      </c>
      <c r="D100" s="32">
        <v>-108.44</v>
      </c>
      <c r="E100" s="32">
        <v>-15.715</v>
      </c>
      <c r="F100" s="32">
        <v>-16.652100000000001</v>
      </c>
      <c r="G100" s="32">
        <v>-459.13</v>
      </c>
      <c r="H100" s="32">
        <v>-461.55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32" t="s">
        <v>22</v>
      </c>
      <c r="B101" s="32">
        <v>2.4289000000000001</v>
      </c>
      <c r="C101" s="32" t="s">
        <v>13</v>
      </c>
      <c r="D101" s="32">
        <v>-114.372</v>
      </c>
      <c r="E101" s="32">
        <v>-7.7519999999999998</v>
      </c>
      <c r="F101" s="32">
        <v>-16.652100000000001</v>
      </c>
      <c r="G101" s="32">
        <v>-487.25</v>
      </c>
      <c r="H101" s="32">
        <v>-489.67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32" t="s">
        <v>22</v>
      </c>
      <c r="B102" s="32">
        <v>3.0396000000000001</v>
      </c>
      <c r="C102" s="32" t="s">
        <v>13</v>
      </c>
      <c r="D102" s="32">
        <v>-114.377</v>
      </c>
      <c r="E102" s="32">
        <v>-7.7469999999999999</v>
      </c>
      <c r="F102" s="32">
        <v>-16.5502</v>
      </c>
      <c r="G102" s="32">
        <v>-441.39</v>
      </c>
      <c r="H102" s="32">
        <v>-535.58000000000004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32" t="s">
        <v>22</v>
      </c>
      <c r="B103" s="32">
        <v>6.0792000000000002</v>
      </c>
      <c r="C103" s="32" t="s">
        <v>13</v>
      </c>
      <c r="D103" s="32">
        <v>-114.39700000000001</v>
      </c>
      <c r="E103" s="32">
        <v>-7.718</v>
      </c>
      <c r="F103" s="32">
        <v>-16.0943</v>
      </c>
      <c r="G103" s="32">
        <v>-202.4</v>
      </c>
      <c r="H103" s="32">
        <v>-774.82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32" t="s">
        <v>23</v>
      </c>
      <c r="B104" s="32">
        <v>0</v>
      </c>
      <c r="C104" s="32" t="s">
        <v>12</v>
      </c>
      <c r="D104" s="32">
        <v>-80.619</v>
      </c>
      <c r="E104" s="32">
        <v>15.701000000000001</v>
      </c>
      <c r="F104" s="32">
        <v>105.5453</v>
      </c>
      <c r="G104" s="32">
        <v>1251.08</v>
      </c>
      <c r="H104" s="32">
        <v>-2246.5300000000002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32" t="s">
        <v>23</v>
      </c>
      <c r="B105" s="32">
        <v>4.2527999999999997</v>
      </c>
      <c r="C105" s="32" t="s">
        <v>12</v>
      </c>
      <c r="D105" s="32">
        <v>-80.647999999999996</v>
      </c>
      <c r="E105" s="32">
        <v>15.74</v>
      </c>
      <c r="F105" s="32">
        <v>47.612099999999998</v>
      </c>
      <c r="G105" s="32">
        <v>1.7</v>
      </c>
      <c r="H105" s="32">
        <v>-997.51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32" t="s">
        <v>23</v>
      </c>
      <c r="B106" s="32">
        <v>8.5055999999999994</v>
      </c>
      <c r="C106" s="32" t="s">
        <v>12</v>
      </c>
      <c r="D106" s="32">
        <v>-80.677000000000007</v>
      </c>
      <c r="E106" s="32">
        <v>15.78</v>
      </c>
      <c r="F106" s="32">
        <v>-10.489699999999999</v>
      </c>
      <c r="G106" s="32">
        <v>255.94</v>
      </c>
      <c r="H106" s="32">
        <v>-1252.0999999999999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32" t="s">
        <v>23</v>
      </c>
      <c r="B107" s="32">
        <v>0</v>
      </c>
      <c r="C107" s="32" t="s">
        <v>13</v>
      </c>
      <c r="D107" s="32">
        <v>-116.01300000000001</v>
      </c>
      <c r="E107" s="32">
        <v>11.193</v>
      </c>
      <c r="F107" s="32">
        <v>45.720100000000002</v>
      </c>
      <c r="G107" s="32">
        <v>1251.08</v>
      </c>
      <c r="H107" s="32">
        <v>-2246.5300000000002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32" t="s">
        <v>23</v>
      </c>
      <c r="B108" s="32">
        <v>4.2527999999999997</v>
      </c>
      <c r="C108" s="32" t="s">
        <v>13</v>
      </c>
      <c r="D108" s="32">
        <v>-116.042</v>
      </c>
      <c r="E108" s="32">
        <v>11.233000000000001</v>
      </c>
      <c r="F108" s="32">
        <v>-12.9918</v>
      </c>
      <c r="G108" s="32">
        <v>1.7</v>
      </c>
      <c r="H108" s="32">
        <v>-997.51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32" t="s">
        <v>23</v>
      </c>
      <c r="B109" s="32">
        <v>8.5055999999999994</v>
      </c>
      <c r="C109" s="32" t="s">
        <v>13</v>
      </c>
      <c r="D109" s="32">
        <v>-116.071</v>
      </c>
      <c r="E109" s="32">
        <v>11.273</v>
      </c>
      <c r="F109" s="32">
        <v>-71.872399999999999</v>
      </c>
      <c r="G109" s="32">
        <v>255.94</v>
      </c>
      <c r="H109" s="32">
        <v>-1252.0999999999999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32" t="s">
        <v>24</v>
      </c>
      <c r="B110" s="32">
        <v>0</v>
      </c>
      <c r="C110" s="32" t="s">
        <v>12</v>
      </c>
      <c r="D110" s="32">
        <v>-81.435000000000002</v>
      </c>
      <c r="E110" s="32">
        <v>-0.77800000000000002</v>
      </c>
      <c r="F110" s="32">
        <v>-10.489699999999999</v>
      </c>
      <c r="G110" s="32">
        <v>251.25</v>
      </c>
      <c r="H110" s="32">
        <v>-1256.78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32" t="s">
        <v>24</v>
      </c>
      <c r="B111" s="32">
        <v>7.2923</v>
      </c>
      <c r="C111" s="32" t="s">
        <v>12</v>
      </c>
      <c r="D111" s="32">
        <v>-81.495000000000005</v>
      </c>
      <c r="E111" s="32">
        <v>-0.71899999999999997</v>
      </c>
      <c r="F111" s="32">
        <v>-5.0297999999999998</v>
      </c>
      <c r="G111" s="32">
        <v>-131.76</v>
      </c>
      <c r="H111" s="32">
        <v>-874.51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32" t="s">
        <v>24</v>
      </c>
      <c r="B112" s="32">
        <v>14.5847</v>
      </c>
      <c r="C112" s="32" t="s">
        <v>12</v>
      </c>
      <c r="D112" s="32">
        <v>-81.555999999999997</v>
      </c>
      <c r="E112" s="32">
        <v>-0.66</v>
      </c>
      <c r="F112" s="32">
        <v>-1.0439999999999999E-14</v>
      </c>
      <c r="G112" s="32">
        <v>-503.51</v>
      </c>
      <c r="H112" s="32">
        <v>-503.51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32" t="s">
        <v>24</v>
      </c>
      <c r="B113" s="32">
        <v>0</v>
      </c>
      <c r="C113" s="32" t="s">
        <v>13</v>
      </c>
      <c r="D113" s="32">
        <v>-116.848</v>
      </c>
      <c r="E113" s="32">
        <v>-4.9870000000000001</v>
      </c>
      <c r="F113" s="32">
        <v>-71.872399999999999</v>
      </c>
      <c r="G113" s="32">
        <v>251.25</v>
      </c>
      <c r="H113" s="32">
        <v>-1256.78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32" t="s">
        <v>24</v>
      </c>
      <c r="B114" s="32">
        <v>7.2923</v>
      </c>
      <c r="C114" s="32" t="s">
        <v>13</v>
      </c>
      <c r="D114" s="32">
        <v>-116.908</v>
      </c>
      <c r="E114" s="32">
        <v>-4.9279999999999999</v>
      </c>
      <c r="F114" s="32">
        <v>-35.721200000000003</v>
      </c>
      <c r="G114" s="32">
        <v>-131.76</v>
      </c>
      <c r="H114" s="32">
        <v>-874.51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32" t="s">
        <v>24</v>
      </c>
      <c r="B115" s="32">
        <v>14.5847</v>
      </c>
      <c r="C115" s="32" t="s">
        <v>13</v>
      </c>
      <c r="D115" s="32">
        <v>-116.968</v>
      </c>
      <c r="E115" s="32">
        <v>-4.8689999999999998</v>
      </c>
      <c r="F115" s="32">
        <v>-1.0439999999999999E-14</v>
      </c>
      <c r="G115" s="32">
        <v>-503.51</v>
      </c>
      <c r="H115" s="32">
        <v>-503.51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32" t="s">
        <v>25</v>
      </c>
      <c r="B116" s="32">
        <v>0</v>
      </c>
      <c r="C116" s="32" t="s">
        <v>12</v>
      </c>
      <c r="D116" s="32">
        <v>15.459</v>
      </c>
      <c r="E116" s="32">
        <v>0</v>
      </c>
      <c r="F116" s="32">
        <v>0</v>
      </c>
      <c r="G116" s="32">
        <v>1429.55</v>
      </c>
      <c r="H116" s="32">
        <v>1429.55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32" t="s">
        <v>25</v>
      </c>
      <c r="B117" s="32">
        <v>1.6528</v>
      </c>
      <c r="C117" s="32" t="s">
        <v>12</v>
      </c>
      <c r="D117" s="32">
        <v>15.459</v>
      </c>
      <c r="E117" s="32">
        <v>0</v>
      </c>
      <c r="F117" s="32">
        <v>0</v>
      </c>
      <c r="G117" s="32">
        <v>1429.55</v>
      </c>
      <c r="H117" s="32">
        <v>1429.55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32" t="s">
        <v>25</v>
      </c>
      <c r="B118" s="32">
        <v>3.3056000000000001</v>
      </c>
      <c r="C118" s="32" t="s">
        <v>12</v>
      </c>
      <c r="D118" s="32">
        <v>15.459</v>
      </c>
      <c r="E118" s="32">
        <v>0</v>
      </c>
      <c r="F118" s="32">
        <v>0</v>
      </c>
      <c r="G118" s="32">
        <v>1429.55</v>
      </c>
      <c r="H118" s="32">
        <v>1429.55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32" t="s">
        <v>25</v>
      </c>
      <c r="B119" s="32">
        <v>0</v>
      </c>
      <c r="C119" s="32" t="s">
        <v>13</v>
      </c>
      <c r="D119" s="32">
        <v>7.6749999999999998</v>
      </c>
      <c r="E119" s="32">
        <v>0</v>
      </c>
      <c r="F119" s="32">
        <v>0</v>
      </c>
      <c r="G119" s="32">
        <v>1429.55</v>
      </c>
      <c r="H119" s="32">
        <v>1429.55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32" t="s">
        <v>25</v>
      </c>
      <c r="B120" s="32">
        <v>1.6528</v>
      </c>
      <c r="C120" s="32" t="s">
        <v>13</v>
      </c>
      <c r="D120" s="32">
        <v>7.6749999999999998</v>
      </c>
      <c r="E120" s="32">
        <v>0</v>
      </c>
      <c r="F120" s="32">
        <v>0</v>
      </c>
      <c r="G120" s="32">
        <v>1429.55</v>
      </c>
      <c r="H120" s="32">
        <v>1429.55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32" t="s">
        <v>25</v>
      </c>
      <c r="B121" s="32">
        <v>3.3056000000000001</v>
      </c>
      <c r="C121" s="32" t="s">
        <v>13</v>
      </c>
      <c r="D121" s="32">
        <v>7.6749999999999998</v>
      </c>
      <c r="E121" s="32">
        <v>0</v>
      </c>
      <c r="F121" s="32">
        <v>0</v>
      </c>
      <c r="G121" s="32">
        <v>1429.55</v>
      </c>
      <c r="H121" s="32">
        <v>1429.55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32" t="s">
        <v>26</v>
      </c>
      <c r="B122" s="32">
        <v>0</v>
      </c>
      <c r="C122" s="32" t="s">
        <v>12</v>
      </c>
      <c r="D122" s="32">
        <v>16.460999999999999</v>
      </c>
      <c r="E122" s="32">
        <v>0</v>
      </c>
      <c r="F122" s="32">
        <v>0</v>
      </c>
      <c r="G122" s="32">
        <v>1578.65</v>
      </c>
      <c r="H122" s="32">
        <v>1578.65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32" t="s">
        <v>26</v>
      </c>
      <c r="B123" s="32">
        <v>4.0439999999999996</v>
      </c>
      <c r="C123" s="32" t="s">
        <v>12</v>
      </c>
      <c r="D123" s="32">
        <v>16.460999999999999</v>
      </c>
      <c r="E123" s="32">
        <v>0</v>
      </c>
      <c r="F123" s="32">
        <v>0</v>
      </c>
      <c r="G123" s="32">
        <v>1578.65</v>
      </c>
      <c r="H123" s="32">
        <v>1578.65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32" t="s">
        <v>26</v>
      </c>
      <c r="B124" s="32">
        <v>8.0878999999999994</v>
      </c>
      <c r="C124" s="32" t="s">
        <v>12</v>
      </c>
      <c r="D124" s="32">
        <v>16.460999999999999</v>
      </c>
      <c r="E124" s="32">
        <v>0</v>
      </c>
      <c r="F124" s="32">
        <v>0</v>
      </c>
      <c r="G124" s="32">
        <v>1578.65</v>
      </c>
      <c r="H124" s="32">
        <v>1578.65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32" t="s">
        <v>26</v>
      </c>
      <c r="B125" s="32">
        <v>0</v>
      </c>
      <c r="C125" s="32" t="s">
        <v>13</v>
      </c>
      <c r="D125" s="32">
        <v>8.4670000000000005</v>
      </c>
      <c r="E125" s="32">
        <v>0</v>
      </c>
      <c r="F125" s="32">
        <v>0</v>
      </c>
      <c r="G125" s="32">
        <v>1578.65</v>
      </c>
      <c r="H125" s="32">
        <v>1578.65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32" t="s">
        <v>26</v>
      </c>
      <c r="B126" s="32">
        <v>4.0439999999999996</v>
      </c>
      <c r="C126" s="32" t="s">
        <v>13</v>
      </c>
      <c r="D126" s="32">
        <v>8.4670000000000005</v>
      </c>
      <c r="E126" s="32">
        <v>0</v>
      </c>
      <c r="F126" s="32">
        <v>0</v>
      </c>
      <c r="G126" s="32">
        <v>1578.65</v>
      </c>
      <c r="H126" s="32">
        <v>1578.65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32" t="s">
        <v>26</v>
      </c>
      <c r="B127" s="32">
        <v>8.0878999999999994</v>
      </c>
      <c r="C127" s="32" t="s">
        <v>13</v>
      </c>
      <c r="D127" s="32">
        <v>8.4670000000000005</v>
      </c>
      <c r="E127" s="32">
        <v>0</v>
      </c>
      <c r="F127" s="32">
        <v>0</v>
      </c>
      <c r="G127" s="32">
        <v>1578.65</v>
      </c>
      <c r="H127" s="32">
        <v>1578.65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32" t="s">
        <v>27</v>
      </c>
      <c r="B128" s="32">
        <v>0</v>
      </c>
      <c r="C128" s="32" t="s">
        <v>12</v>
      </c>
      <c r="D128" s="32">
        <v>15.6</v>
      </c>
      <c r="E128" s="32">
        <v>0</v>
      </c>
      <c r="F128" s="32">
        <v>0</v>
      </c>
      <c r="G128" s="32">
        <v>1500.19</v>
      </c>
      <c r="H128" s="32">
        <v>1500.19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32" t="s">
        <v>27</v>
      </c>
      <c r="B129" s="32">
        <v>5.8327999999999998</v>
      </c>
      <c r="C129" s="32" t="s">
        <v>12</v>
      </c>
      <c r="D129" s="32">
        <v>15.6</v>
      </c>
      <c r="E129" s="32">
        <v>0</v>
      </c>
      <c r="F129" s="32">
        <v>0</v>
      </c>
      <c r="G129" s="32">
        <v>1500.19</v>
      </c>
      <c r="H129" s="32">
        <v>1500.19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32" t="s">
        <v>27</v>
      </c>
      <c r="B130" s="32">
        <v>11.6656</v>
      </c>
      <c r="C130" s="32" t="s">
        <v>12</v>
      </c>
      <c r="D130" s="32">
        <v>15.6</v>
      </c>
      <c r="E130" s="32">
        <v>0</v>
      </c>
      <c r="F130" s="32">
        <v>0</v>
      </c>
      <c r="G130" s="32">
        <v>1500.19</v>
      </c>
      <c r="H130" s="32">
        <v>1500.19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32" t="s">
        <v>27</v>
      </c>
      <c r="B131" s="32">
        <v>0</v>
      </c>
      <c r="C131" s="32" t="s">
        <v>13</v>
      </c>
      <c r="D131" s="32">
        <v>8.0630000000000006</v>
      </c>
      <c r="E131" s="32">
        <v>0</v>
      </c>
      <c r="F131" s="32">
        <v>0</v>
      </c>
      <c r="G131" s="32">
        <v>1500.19</v>
      </c>
      <c r="H131" s="32">
        <v>1500.19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32" t="s">
        <v>27</v>
      </c>
      <c r="B132" s="32">
        <v>5.8327999999999998</v>
      </c>
      <c r="C132" s="32" t="s">
        <v>13</v>
      </c>
      <c r="D132" s="32">
        <v>8.0630000000000006</v>
      </c>
      <c r="E132" s="32">
        <v>0</v>
      </c>
      <c r="F132" s="32">
        <v>0</v>
      </c>
      <c r="G132" s="32">
        <v>1500.19</v>
      </c>
      <c r="H132" s="32">
        <v>1500.19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32" t="s">
        <v>27</v>
      </c>
      <c r="B133" s="32">
        <v>11.6656</v>
      </c>
      <c r="C133" s="32" t="s">
        <v>13</v>
      </c>
      <c r="D133" s="32">
        <v>8.0630000000000006</v>
      </c>
      <c r="E133" s="32">
        <v>0</v>
      </c>
      <c r="F133" s="32">
        <v>0</v>
      </c>
      <c r="G133" s="32">
        <v>1500.19</v>
      </c>
      <c r="H133" s="32">
        <v>1500.19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32" t="s">
        <v>28</v>
      </c>
      <c r="B134" s="32">
        <v>0</v>
      </c>
      <c r="C134" s="32" t="s">
        <v>12</v>
      </c>
      <c r="D134" s="32">
        <v>15.878</v>
      </c>
      <c r="E134" s="32">
        <v>0</v>
      </c>
      <c r="F134" s="32">
        <v>0</v>
      </c>
      <c r="G134" s="32">
        <v>1456.42</v>
      </c>
      <c r="H134" s="32">
        <v>1456.42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32" t="s">
        <v>28</v>
      </c>
      <c r="B135" s="32">
        <v>6.9356999999999998</v>
      </c>
      <c r="C135" s="32" t="s">
        <v>12</v>
      </c>
      <c r="D135" s="32">
        <v>15.878</v>
      </c>
      <c r="E135" s="32">
        <v>0</v>
      </c>
      <c r="F135" s="32">
        <v>0</v>
      </c>
      <c r="G135" s="32">
        <v>1456.42</v>
      </c>
      <c r="H135" s="32">
        <v>1456.42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32" t="s">
        <v>28</v>
      </c>
      <c r="B136" s="32">
        <v>13.871499999999999</v>
      </c>
      <c r="C136" s="32" t="s">
        <v>12</v>
      </c>
      <c r="D136" s="32">
        <v>15.878</v>
      </c>
      <c r="E136" s="32">
        <v>0</v>
      </c>
      <c r="F136" s="32">
        <v>0</v>
      </c>
      <c r="G136" s="32">
        <v>1456.42</v>
      </c>
      <c r="H136" s="32">
        <v>1456.42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32" t="s">
        <v>28</v>
      </c>
      <c r="B137" s="32">
        <v>0</v>
      </c>
      <c r="C137" s="32" t="s">
        <v>13</v>
      </c>
      <c r="D137" s="32">
        <v>7.8330000000000002</v>
      </c>
      <c r="E137" s="32">
        <v>0</v>
      </c>
      <c r="F137" s="32">
        <v>0</v>
      </c>
      <c r="G137" s="32">
        <v>1456.42</v>
      </c>
      <c r="H137" s="32">
        <v>1456.42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32" t="s">
        <v>28</v>
      </c>
      <c r="B138" s="32">
        <v>6.9356999999999998</v>
      </c>
      <c r="C138" s="32" t="s">
        <v>13</v>
      </c>
      <c r="D138" s="32">
        <v>7.8330000000000002</v>
      </c>
      <c r="E138" s="32">
        <v>0</v>
      </c>
      <c r="F138" s="32">
        <v>0</v>
      </c>
      <c r="G138" s="32">
        <v>1456.42</v>
      </c>
      <c r="H138" s="32">
        <v>1456.42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32" t="s">
        <v>28</v>
      </c>
      <c r="B139" s="32">
        <v>13.871499999999999</v>
      </c>
      <c r="C139" s="32" t="s">
        <v>13</v>
      </c>
      <c r="D139" s="32">
        <v>7.8330000000000002</v>
      </c>
      <c r="E139" s="32">
        <v>0</v>
      </c>
      <c r="F139" s="32">
        <v>0</v>
      </c>
      <c r="G139" s="32">
        <v>1456.42</v>
      </c>
      <c r="H139" s="32">
        <v>1456.42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32" t="s">
        <v>29</v>
      </c>
      <c r="B140" s="32">
        <v>0</v>
      </c>
      <c r="C140" s="32" t="s">
        <v>12</v>
      </c>
      <c r="D140" s="32">
        <v>15.984</v>
      </c>
      <c r="E140" s="32">
        <v>0</v>
      </c>
      <c r="F140" s="32">
        <v>0</v>
      </c>
      <c r="G140" s="32">
        <v>1386.15</v>
      </c>
      <c r="H140" s="32">
        <v>1386.15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32" t="s">
        <v>29</v>
      </c>
      <c r="B141" s="32">
        <v>7.3832000000000004</v>
      </c>
      <c r="C141" s="32" t="s">
        <v>12</v>
      </c>
      <c r="D141" s="32">
        <v>15.984</v>
      </c>
      <c r="E141" s="32">
        <v>0</v>
      </c>
      <c r="F141" s="32">
        <v>0</v>
      </c>
      <c r="G141" s="32">
        <v>1386.15</v>
      </c>
      <c r="H141" s="32">
        <v>1386.15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32" t="s">
        <v>29</v>
      </c>
      <c r="B142" s="32">
        <v>14.766400000000001</v>
      </c>
      <c r="C142" s="32" t="s">
        <v>12</v>
      </c>
      <c r="D142" s="32">
        <v>15.984</v>
      </c>
      <c r="E142" s="32">
        <v>0</v>
      </c>
      <c r="F142" s="32">
        <v>0</v>
      </c>
      <c r="G142" s="32">
        <v>1386.15</v>
      </c>
      <c r="H142" s="32">
        <v>1386.15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32" t="s">
        <v>29</v>
      </c>
      <c r="B143" s="32">
        <v>0</v>
      </c>
      <c r="C143" s="32" t="s">
        <v>13</v>
      </c>
      <c r="D143" s="32">
        <v>7.4630000000000001</v>
      </c>
      <c r="E143" s="32">
        <v>0</v>
      </c>
      <c r="F143" s="32">
        <v>0</v>
      </c>
      <c r="G143" s="32">
        <v>1386.15</v>
      </c>
      <c r="H143" s="32">
        <v>1386.15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32" t="s">
        <v>29</v>
      </c>
      <c r="B144" s="32">
        <v>7.3832000000000004</v>
      </c>
      <c r="C144" s="32" t="s">
        <v>13</v>
      </c>
      <c r="D144" s="32">
        <v>7.4630000000000001</v>
      </c>
      <c r="E144" s="32">
        <v>0</v>
      </c>
      <c r="F144" s="32">
        <v>0</v>
      </c>
      <c r="G144" s="32">
        <v>1386.15</v>
      </c>
      <c r="H144" s="32">
        <v>1386.15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32" t="s">
        <v>29</v>
      </c>
      <c r="B145" s="32">
        <v>14.766400000000001</v>
      </c>
      <c r="C145" s="32" t="s">
        <v>13</v>
      </c>
      <c r="D145" s="32">
        <v>7.4630000000000001</v>
      </c>
      <c r="E145" s="32">
        <v>0</v>
      </c>
      <c r="F145" s="32">
        <v>0</v>
      </c>
      <c r="G145" s="32">
        <v>1386.15</v>
      </c>
      <c r="H145" s="32">
        <v>1386.15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32" t="s">
        <v>30</v>
      </c>
      <c r="B146" s="32">
        <v>0</v>
      </c>
      <c r="C146" s="32" t="s">
        <v>12</v>
      </c>
      <c r="D146" s="32">
        <v>15.765000000000001</v>
      </c>
      <c r="E146" s="32">
        <v>0</v>
      </c>
      <c r="F146" s="32">
        <v>0</v>
      </c>
      <c r="G146" s="32">
        <v>1430.54</v>
      </c>
      <c r="H146" s="32">
        <v>1430.54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32" t="s">
        <v>30</v>
      </c>
      <c r="B147" s="32">
        <v>7.3830999999999998</v>
      </c>
      <c r="C147" s="32" t="s">
        <v>12</v>
      </c>
      <c r="D147" s="32">
        <v>15.765000000000001</v>
      </c>
      <c r="E147" s="32">
        <v>0</v>
      </c>
      <c r="F147" s="32">
        <v>0</v>
      </c>
      <c r="G147" s="32">
        <v>1430.54</v>
      </c>
      <c r="H147" s="32">
        <v>1430.54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32" t="s">
        <v>30</v>
      </c>
      <c r="B148" s="32">
        <v>14.7661</v>
      </c>
      <c r="C148" s="32" t="s">
        <v>12</v>
      </c>
      <c r="D148" s="32">
        <v>15.765000000000001</v>
      </c>
      <c r="E148" s="32">
        <v>0</v>
      </c>
      <c r="F148" s="32">
        <v>0</v>
      </c>
      <c r="G148" s="32">
        <v>1430.54</v>
      </c>
      <c r="H148" s="32">
        <v>1430.54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32" t="s">
        <v>30</v>
      </c>
      <c r="B149" s="32">
        <v>0</v>
      </c>
      <c r="C149" s="32" t="s">
        <v>13</v>
      </c>
      <c r="D149" s="32">
        <v>7.6929999999999996</v>
      </c>
      <c r="E149" s="32">
        <v>0</v>
      </c>
      <c r="F149" s="32">
        <v>0</v>
      </c>
      <c r="G149" s="32">
        <v>1430.54</v>
      </c>
      <c r="H149" s="32">
        <v>1430.54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32" t="s">
        <v>30</v>
      </c>
      <c r="B150" s="32">
        <v>7.3830999999999998</v>
      </c>
      <c r="C150" s="32" t="s">
        <v>13</v>
      </c>
      <c r="D150" s="32">
        <v>7.6929999999999996</v>
      </c>
      <c r="E150" s="32">
        <v>0</v>
      </c>
      <c r="F150" s="32">
        <v>0</v>
      </c>
      <c r="G150" s="32">
        <v>1430.54</v>
      </c>
      <c r="H150" s="32">
        <v>1430.54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32" t="s">
        <v>30</v>
      </c>
      <c r="B151" s="32">
        <v>14.7661</v>
      </c>
      <c r="C151" s="32" t="s">
        <v>13</v>
      </c>
      <c r="D151" s="32">
        <v>7.6929999999999996</v>
      </c>
      <c r="E151" s="32">
        <v>0</v>
      </c>
      <c r="F151" s="32">
        <v>0</v>
      </c>
      <c r="G151" s="32">
        <v>1430.54</v>
      </c>
      <c r="H151" s="32">
        <v>1430.54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32" t="s">
        <v>31</v>
      </c>
      <c r="B152" s="32">
        <v>0</v>
      </c>
      <c r="C152" s="32" t="s">
        <v>12</v>
      </c>
      <c r="D152" s="32">
        <v>16.004000000000001</v>
      </c>
      <c r="E152" s="32">
        <v>0</v>
      </c>
      <c r="F152" s="32">
        <v>0</v>
      </c>
      <c r="G152" s="32">
        <v>1501.35</v>
      </c>
      <c r="H152" s="32">
        <v>1501.35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32" t="s">
        <v>31</v>
      </c>
      <c r="B153" s="32">
        <v>6.8327</v>
      </c>
      <c r="C153" s="32" t="s">
        <v>12</v>
      </c>
      <c r="D153" s="32">
        <v>16.004000000000001</v>
      </c>
      <c r="E153" s="32">
        <v>0</v>
      </c>
      <c r="F153" s="32">
        <v>0</v>
      </c>
      <c r="G153" s="32">
        <v>1501.35</v>
      </c>
      <c r="H153" s="32">
        <v>1501.35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32" t="s">
        <v>31</v>
      </c>
      <c r="B154" s="32">
        <v>13.6653</v>
      </c>
      <c r="C154" s="32" t="s">
        <v>12</v>
      </c>
      <c r="D154" s="32">
        <v>16.004000000000001</v>
      </c>
      <c r="E154" s="32">
        <v>0</v>
      </c>
      <c r="F154" s="32">
        <v>0</v>
      </c>
      <c r="G154" s="32">
        <v>1501.35</v>
      </c>
      <c r="H154" s="32">
        <v>1501.35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32" t="s">
        <v>31</v>
      </c>
      <c r="B155" s="32">
        <v>0</v>
      </c>
      <c r="C155" s="32" t="s">
        <v>13</v>
      </c>
      <c r="D155" s="32">
        <v>8.0630000000000006</v>
      </c>
      <c r="E155" s="32">
        <v>0</v>
      </c>
      <c r="F155" s="32">
        <v>0</v>
      </c>
      <c r="G155" s="32">
        <v>1501.35</v>
      </c>
      <c r="H155" s="32">
        <v>1501.35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32" t="s">
        <v>31</v>
      </c>
      <c r="B156" s="32">
        <v>6.8327</v>
      </c>
      <c r="C156" s="32" t="s">
        <v>13</v>
      </c>
      <c r="D156" s="32">
        <v>8.0630000000000006</v>
      </c>
      <c r="E156" s="32">
        <v>0</v>
      </c>
      <c r="F156" s="32">
        <v>0</v>
      </c>
      <c r="G156" s="32">
        <v>1501.35</v>
      </c>
      <c r="H156" s="32">
        <v>1501.35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32" t="s">
        <v>31</v>
      </c>
      <c r="B157" s="32">
        <v>13.6653</v>
      </c>
      <c r="C157" s="32" t="s">
        <v>13</v>
      </c>
      <c r="D157" s="32">
        <v>8.0630000000000006</v>
      </c>
      <c r="E157" s="32">
        <v>0</v>
      </c>
      <c r="F157" s="32">
        <v>0</v>
      </c>
      <c r="G157" s="32">
        <v>1501.35</v>
      </c>
      <c r="H157" s="32">
        <v>1501.35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32" t="s">
        <v>32</v>
      </c>
      <c r="B158" s="32">
        <v>0</v>
      </c>
      <c r="C158" s="32" t="s">
        <v>12</v>
      </c>
      <c r="D158" s="32">
        <v>16.577000000000002</v>
      </c>
      <c r="E158" s="32">
        <v>0</v>
      </c>
      <c r="F158" s="32">
        <v>0</v>
      </c>
      <c r="G158" s="32">
        <v>1527.53</v>
      </c>
      <c r="H158" s="32">
        <v>1527.53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32" t="s">
        <v>32</v>
      </c>
      <c r="B159" s="32">
        <v>5.5156000000000001</v>
      </c>
      <c r="C159" s="32" t="s">
        <v>12</v>
      </c>
      <c r="D159" s="32">
        <v>16.577000000000002</v>
      </c>
      <c r="E159" s="32">
        <v>0</v>
      </c>
      <c r="F159" s="32">
        <v>0</v>
      </c>
      <c r="G159" s="32">
        <v>1527.53</v>
      </c>
      <c r="H159" s="32">
        <v>1527.53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32" t="s">
        <v>32</v>
      </c>
      <c r="B160" s="32">
        <v>11.0312</v>
      </c>
      <c r="C160" s="32" t="s">
        <v>12</v>
      </c>
      <c r="D160" s="32">
        <v>16.577000000000002</v>
      </c>
      <c r="E160" s="32">
        <v>0</v>
      </c>
      <c r="F160" s="32">
        <v>0</v>
      </c>
      <c r="G160" s="32">
        <v>1527.53</v>
      </c>
      <c r="H160" s="32">
        <v>1527.53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32" t="s">
        <v>32</v>
      </c>
      <c r="B161" s="32">
        <v>0</v>
      </c>
      <c r="C161" s="32" t="s">
        <v>13</v>
      </c>
      <c r="D161" s="32">
        <v>8.1859999999999999</v>
      </c>
      <c r="E161" s="32">
        <v>0</v>
      </c>
      <c r="F161" s="32">
        <v>0</v>
      </c>
      <c r="G161" s="32">
        <v>1527.53</v>
      </c>
      <c r="H161" s="32">
        <v>1527.53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32" t="s">
        <v>32</v>
      </c>
      <c r="B162" s="32">
        <v>5.5156000000000001</v>
      </c>
      <c r="C162" s="32" t="s">
        <v>13</v>
      </c>
      <c r="D162" s="32">
        <v>8.1859999999999999</v>
      </c>
      <c r="E162" s="32">
        <v>0</v>
      </c>
      <c r="F162" s="32">
        <v>0</v>
      </c>
      <c r="G162" s="32">
        <v>1527.53</v>
      </c>
      <c r="H162" s="32">
        <v>1527.53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32" t="s">
        <v>32</v>
      </c>
      <c r="B163" s="32">
        <v>11.0312</v>
      </c>
      <c r="C163" s="32" t="s">
        <v>13</v>
      </c>
      <c r="D163" s="32">
        <v>8.1859999999999999</v>
      </c>
      <c r="E163" s="32">
        <v>0</v>
      </c>
      <c r="F163" s="32">
        <v>0</v>
      </c>
      <c r="G163" s="32">
        <v>1527.53</v>
      </c>
      <c r="H163" s="32">
        <v>1527.53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32" t="s">
        <v>33</v>
      </c>
      <c r="B164" s="32">
        <v>0</v>
      </c>
      <c r="C164" s="32" t="s">
        <v>12</v>
      </c>
      <c r="D164" s="32">
        <v>16.452000000000002</v>
      </c>
      <c r="E164" s="32">
        <v>0</v>
      </c>
      <c r="F164" s="32">
        <v>0</v>
      </c>
      <c r="G164" s="32">
        <v>1668.96</v>
      </c>
      <c r="H164" s="32">
        <v>1668.96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32" t="s">
        <v>33</v>
      </c>
      <c r="B165" s="32">
        <v>3.6257000000000001</v>
      </c>
      <c r="C165" s="32" t="s">
        <v>12</v>
      </c>
      <c r="D165" s="32">
        <v>16.452000000000002</v>
      </c>
      <c r="E165" s="32">
        <v>0</v>
      </c>
      <c r="F165" s="32">
        <v>0</v>
      </c>
      <c r="G165" s="32">
        <v>1668.96</v>
      </c>
      <c r="H165" s="32">
        <v>1668.96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32" t="s">
        <v>33</v>
      </c>
      <c r="B166" s="32">
        <v>7.2514000000000003</v>
      </c>
      <c r="C166" s="32" t="s">
        <v>12</v>
      </c>
      <c r="D166" s="32">
        <v>16.452000000000002</v>
      </c>
      <c r="E166" s="32">
        <v>0</v>
      </c>
      <c r="F166" s="32">
        <v>0</v>
      </c>
      <c r="G166" s="32">
        <v>1668.96</v>
      </c>
      <c r="H166" s="32">
        <v>1668.96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32" t="s">
        <v>33</v>
      </c>
      <c r="B167" s="32">
        <v>0</v>
      </c>
      <c r="C167" s="32" t="s">
        <v>13</v>
      </c>
      <c r="D167" s="32">
        <v>8.9039999999999999</v>
      </c>
      <c r="E167" s="32">
        <v>0</v>
      </c>
      <c r="F167" s="32">
        <v>0</v>
      </c>
      <c r="G167" s="32">
        <v>1668.96</v>
      </c>
      <c r="H167" s="32">
        <v>1668.96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32" t="s">
        <v>33</v>
      </c>
      <c r="B168" s="32">
        <v>3.6257000000000001</v>
      </c>
      <c r="C168" s="32" t="s">
        <v>13</v>
      </c>
      <c r="D168" s="32">
        <v>8.9039999999999999</v>
      </c>
      <c r="E168" s="32">
        <v>0</v>
      </c>
      <c r="F168" s="32">
        <v>0</v>
      </c>
      <c r="G168" s="32">
        <v>1668.96</v>
      </c>
      <c r="H168" s="32">
        <v>1668.96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32" t="s">
        <v>33</v>
      </c>
      <c r="B169" s="32">
        <v>7.2514000000000003</v>
      </c>
      <c r="C169" s="32" t="s">
        <v>13</v>
      </c>
      <c r="D169" s="32">
        <v>8.9039999999999999</v>
      </c>
      <c r="E169" s="32">
        <v>0</v>
      </c>
      <c r="F169" s="32">
        <v>0</v>
      </c>
      <c r="G169" s="32">
        <v>1668.96</v>
      </c>
      <c r="H169" s="32">
        <v>1668.96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32" t="s">
        <v>34</v>
      </c>
      <c r="B170" s="32">
        <v>0</v>
      </c>
      <c r="C170" s="32" t="s">
        <v>12</v>
      </c>
      <c r="D170" s="32">
        <v>14.635</v>
      </c>
      <c r="E170" s="32">
        <v>0</v>
      </c>
      <c r="F170" s="32">
        <v>0</v>
      </c>
      <c r="G170" s="32">
        <v>1411.9</v>
      </c>
      <c r="H170" s="32">
        <v>1411.9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32" t="s">
        <v>34</v>
      </c>
      <c r="B171" s="32">
        <v>1.0318000000000001</v>
      </c>
      <c r="C171" s="32" t="s">
        <v>12</v>
      </c>
      <c r="D171" s="32">
        <v>14.635</v>
      </c>
      <c r="E171" s="32">
        <v>0</v>
      </c>
      <c r="F171" s="32">
        <v>0</v>
      </c>
      <c r="G171" s="32">
        <v>1411.9</v>
      </c>
      <c r="H171" s="32">
        <v>1411.9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32" t="s">
        <v>34</v>
      </c>
      <c r="B172" s="32">
        <v>2.0634999999999999</v>
      </c>
      <c r="C172" s="32" t="s">
        <v>12</v>
      </c>
      <c r="D172" s="32">
        <v>14.635</v>
      </c>
      <c r="E172" s="32">
        <v>0</v>
      </c>
      <c r="F172" s="32">
        <v>0</v>
      </c>
      <c r="G172" s="32">
        <v>1411.9</v>
      </c>
      <c r="H172" s="32">
        <v>1411.9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32" t="s">
        <v>34</v>
      </c>
      <c r="B173" s="32">
        <v>0</v>
      </c>
      <c r="C173" s="32" t="s">
        <v>13</v>
      </c>
      <c r="D173" s="32">
        <v>7.577</v>
      </c>
      <c r="E173" s="32">
        <v>0</v>
      </c>
      <c r="F173" s="32">
        <v>0</v>
      </c>
      <c r="G173" s="32">
        <v>1411.9</v>
      </c>
      <c r="H173" s="32">
        <v>1411.9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32" t="s">
        <v>34</v>
      </c>
      <c r="B174" s="32">
        <v>1.0318000000000001</v>
      </c>
      <c r="C174" s="32" t="s">
        <v>13</v>
      </c>
      <c r="D174" s="32">
        <v>7.577</v>
      </c>
      <c r="E174" s="32">
        <v>0</v>
      </c>
      <c r="F174" s="32">
        <v>0</v>
      </c>
      <c r="G174" s="32">
        <v>1411.9</v>
      </c>
      <c r="H174" s="32">
        <v>1411.9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32" t="s">
        <v>34</v>
      </c>
      <c r="B175" s="32">
        <v>2.0634999999999999</v>
      </c>
      <c r="C175" s="32" t="s">
        <v>13</v>
      </c>
      <c r="D175" s="32">
        <v>7.577</v>
      </c>
      <c r="E175" s="32">
        <v>0</v>
      </c>
      <c r="F175" s="32">
        <v>0</v>
      </c>
      <c r="G175" s="32">
        <v>1411.9</v>
      </c>
      <c r="H175" s="32">
        <v>1411.9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32" t="s">
        <v>35</v>
      </c>
      <c r="B176" s="32">
        <v>0</v>
      </c>
      <c r="C176" s="32" t="s">
        <v>12</v>
      </c>
      <c r="D176" s="32">
        <v>25.562000000000001</v>
      </c>
      <c r="E176" s="32">
        <v>-10.233000000000001</v>
      </c>
      <c r="F176" s="32">
        <v>4.6190000000000003E-15</v>
      </c>
      <c r="G176" s="32">
        <v>34.74</v>
      </c>
      <c r="H176" s="32">
        <v>34.74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32" t="s">
        <v>35</v>
      </c>
      <c r="B177" s="32">
        <v>5.0023</v>
      </c>
      <c r="C177" s="32" t="s">
        <v>12</v>
      </c>
      <c r="D177" s="32">
        <v>25.428000000000001</v>
      </c>
      <c r="E177" s="32">
        <v>-6.0810000000000004</v>
      </c>
      <c r="F177" s="32">
        <v>49.574100000000001</v>
      </c>
      <c r="G177" s="32">
        <v>1094.72</v>
      </c>
      <c r="H177" s="32">
        <v>-1027.19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32" t="s">
        <v>35</v>
      </c>
      <c r="B178" s="32">
        <v>10.0046</v>
      </c>
      <c r="C178" s="32" t="s">
        <v>12</v>
      </c>
      <c r="D178" s="32">
        <v>25.294</v>
      </c>
      <c r="E178" s="32">
        <v>-1.929</v>
      </c>
      <c r="F178" s="32">
        <v>78.380300000000005</v>
      </c>
      <c r="G178" s="32">
        <v>1675.82</v>
      </c>
      <c r="H178" s="32">
        <v>-1610.25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32" t="s">
        <v>35</v>
      </c>
      <c r="B179" s="32">
        <v>0</v>
      </c>
      <c r="C179" s="32" t="s">
        <v>13</v>
      </c>
      <c r="D179" s="32">
        <v>-11.435</v>
      </c>
      <c r="E179" s="32">
        <v>-11.986000000000001</v>
      </c>
      <c r="F179" s="32">
        <v>4.6190000000000003E-15</v>
      </c>
      <c r="G179" s="32">
        <v>34.74</v>
      </c>
      <c r="H179" s="32">
        <v>34.74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32" t="s">
        <v>35</v>
      </c>
      <c r="B180" s="32">
        <v>5.0023</v>
      </c>
      <c r="C180" s="32" t="s">
        <v>13</v>
      </c>
      <c r="D180" s="32">
        <v>-11.569000000000001</v>
      </c>
      <c r="E180" s="32">
        <v>-7.8339999999999996</v>
      </c>
      <c r="F180" s="32">
        <v>40.803199999999997</v>
      </c>
      <c r="G180" s="32">
        <v>1094.72</v>
      </c>
      <c r="H180" s="32">
        <v>-1027.19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32" t="s">
        <v>35</v>
      </c>
      <c r="B181" s="32">
        <v>10.0046</v>
      </c>
      <c r="C181" s="32" t="s">
        <v>13</v>
      </c>
      <c r="D181" s="32">
        <v>-11.702999999999999</v>
      </c>
      <c r="E181" s="32">
        <v>-3.6829999999999998</v>
      </c>
      <c r="F181" s="32">
        <v>60.8384</v>
      </c>
      <c r="G181" s="32">
        <v>1675.82</v>
      </c>
      <c r="H181" s="32">
        <v>-1610.25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32" t="s">
        <v>36</v>
      </c>
      <c r="B182" s="32">
        <v>0</v>
      </c>
      <c r="C182" s="32" t="s">
        <v>12</v>
      </c>
      <c r="D182" s="32">
        <v>25.294</v>
      </c>
      <c r="E182" s="32">
        <v>-1.929</v>
      </c>
      <c r="F182" s="32">
        <v>78.380300000000005</v>
      </c>
      <c r="G182" s="32">
        <v>1675.82</v>
      </c>
      <c r="H182" s="32">
        <v>-1610.25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32" t="s">
        <v>36</v>
      </c>
      <c r="B183" s="32">
        <v>5.0023</v>
      </c>
      <c r="C183" s="32" t="s">
        <v>12</v>
      </c>
      <c r="D183" s="32">
        <v>25.16</v>
      </c>
      <c r="E183" s="32">
        <v>2.222</v>
      </c>
      <c r="F183" s="32">
        <v>86.418599999999998</v>
      </c>
      <c r="G183" s="32">
        <v>1778.06</v>
      </c>
      <c r="H183" s="32">
        <v>-1714.43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32" t="s">
        <v>36</v>
      </c>
      <c r="B184" s="32">
        <v>10.0046</v>
      </c>
      <c r="C184" s="32" t="s">
        <v>12</v>
      </c>
      <c r="D184" s="32">
        <v>25.026</v>
      </c>
      <c r="E184" s="32">
        <v>6.3739999999999997</v>
      </c>
      <c r="F184" s="32">
        <v>73.689099999999996</v>
      </c>
      <c r="G184" s="32">
        <v>1401.42</v>
      </c>
      <c r="H184" s="32">
        <v>-1339.75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32" t="s">
        <v>36</v>
      </c>
      <c r="B185" s="32">
        <v>0</v>
      </c>
      <c r="C185" s="32" t="s">
        <v>13</v>
      </c>
      <c r="D185" s="32">
        <v>-11.702999999999999</v>
      </c>
      <c r="E185" s="32">
        <v>-3.6829999999999998</v>
      </c>
      <c r="F185" s="32">
        <v>60.8384</v>
      </c>
      <c r="G185" s="32">
        <v>1675.82</v>
      </c>
      <c r="H185" s="32">
        <v>-1610.25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32" t="s">
        <v>36</v>
      </c>
      <c r="B186" s="32">
        <v>5.0023</v>
      </c>
      <c r="C186" s="32" t="s">
        <v>13</v>
      </c>
      <c r="D186" s="32">
        <v>-11.837</v>
      </c>
      <c r="E186" s="32">
        <v>0.46899999999999997</v>
      </c>
      <c r="F186" s="32">
        <v>60.105899999999998</v>
      </c>
      <c r="G186" s="32">
        <v>1778.06</v>
      </c>
      <c r="H186" s="32">
        <v>-1714.43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32" t="s">
        <v>36</v>
      </c>
      <c r="B187" s="32">
        <v>10.0046</v>
      </c>
      <c r="C187" s="32" t="s">
        <v>13</v>
      </c>
      <c r="D187" s="32">
        <v>-11.971</v>
      </c>
      <c r="E187" s="32">
        <v>4.6210000000000004</v>
      </c>
      <c r="F187" s="32">
        <v>38.605400000000003</v>
      </c>
      <c r="G187" s="32">
        <v>1401.42</v>
      </c>
      <c r="H187" s="32">
        <v>-1339.75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32" t="s">
        <v>37</v>
      </c>
      <c r="B188" s="32">
        <v>0</v>
      </c>
      <c r="C188" s="32" t="s">
        <v>12</v>
      </c>
      <c r="D188" s="32">
        <v>25.026</v>
      </c>
      <c r="E188" s="32">
        <v>6.3739999999999997</v>
      </c>
      <c r="F188" s="32">
        <v>73.689099999999996</v>
      </c>
      <c r="G188" s="32">
        <v>1401.42</v>
      </c>
      <c r="H188" s="32">
        <v>-1339.75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32" t="s">
        <v>37</v>
      </c>
      <c r="B189" s="32">
        <v>5.0023</v>
      </c>
      <c r="C189" s="32" t="s">
        <v>12</v>
      </c>
      <c r="D189" s="32">
        <v>24.891999999999999</v>
      </c>
      <c r="E189" s="32">
        <v>10.526</v>
      </c>
      <c r="F189" s="32">
        <v>40.191699999999997</v>
      </c>
      <c r="G189" s="32">
        <v>545.91</v>
      </c>
      <c r="H189" s="32">
        <v>-486.19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32" t="s">
        <v>37</v>
      </c>
      <c r="B190" s="32">
        <v>10.0046</v>
      </c>
      <c r="C190" s="32" t="s">
        <v>12</v>
      </c>
      <c r="D190" s="32">
        <v>24.757999999999999</v>
      </c>
      <c r="E190" s="32">
        <v>14.677</v>
      </c>
      <c r="F190" s="32">
        <v>-14.073600000000001</v>
      </c>
      <c r="G190" s="32">
        <v>846.24</v>
      </c>
      <c r="H190" s="32">
        <v>-788.48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32" t="s">
        <v>37</v>
      </c>
      <c r="B191" s="32">
        <v>0</v>
      </c>
      <c r="C191" s="32" t="s">
        <v>13</v>
      </c>
      <c r="D191" s="32">
        <v>-11.971</v>
      </c>
      <c r="E191" s="32">
        <v>4.6210000000000004</v>
      </c>
      <c r="F191" s="32">
        <v>38.605400000000003</v>
      </c>
      <c r="G191" s="32">
        <v>1401.42</v>
      </c>
      <c r="H191" s="32">
        <v>-1339.75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32" t="s">
        <v>37</v>
      </c>
      <c r="B192" s="32">
        <v>5.0023</v>
      </c>
      <c r="C192" s="32" t="s">
        <v>13</v>
      </c>
      <c r="D192" s="32">
        <v>-12.106</v>
      </c>
      <c r="E192" s="32">
        <v>8.7720000000000002</v>
      </c>
      <c r="F192" s="32">
        <v>-3.6629</v>
      </c>
      <c r="G192" s="32">
        <v>545.91</v>
      </c>
      <c r="H192" s="32">
        <v>-486.19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32" t="s">
        <v>37</v>
      </c>
      <c r="B193" s="32">
        <v>10.0046</v>
      </c>
      <c r="C193" s="32" t="s">
        <v>13</v>
      </c>
      <c r="D193" s="32">
        <v>-12.24</v>
      </c>
      <c r="E193" s="32">
        <v>12.923999999999999</v>
      </c>
      <c r="F193" s="32">
        <v>-66.699100000000001</v>
      </c>
      <c r="G193" s="32">
        <v>846.24</v>
      </c>
      <c r="H193" s="32">
        <v>-788.48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32" t="s">
        <v>38</v>
      </c>
      <c r="B194" s="32">
        <v>0</v>
      </c>
      <c r="C194" s="32" t="s">
        <v>12</v>
      </c>
      <c r="D194" s="32">
        <v>24.757999999999999</v>
      </c>
      <c r="E194" s="32">
        <v>14.677</v>
      </c>
      <c r="F194" s="32">
        <v>-14.073600000000001</v>
      </c>
      <c r="G194" s="32">
        <v>846.24</v>
      </c>
      <c r="H194" s="32">
        <v>-788.48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32" t="s">
        <v>38</v>
      </c>
      <c r="B195" s="32">
        <v>2.2311000000000001</v>
      </c>
      <c r="C195" s="32" t="s">
        <v>12</v>
      </c>
      <c r="D195" s="32">
        <v>24.698</v>
      </c>
      <c r="E195" s="32">
        <v>16.529</v>
      </c>
      <c r="F195" s="32">
        <v>-44.973700000000001</v>
      </c>
      <c r="G195" s="32">
        <v>1594.95</v>
      </c>
      <c r="H195" s="32">
        <v>-1538.06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32" t="s">
        <v>38</v>
      </c>
      <c r="B196" s="32">
        <v>4.4622000000000002</v>
      </c>
      <c r="C196" s="32" t="s">
        <v>12</v>
      </c>
      <c r="D196" s="32">
        <v>24.638000000000002</v>
      </c>
      <c r="E196" s="32">
        <v>18.381</v>
      </c>
      <c r="F196" s="32">
        <v>-80.005099999999999</v>
      </c>
      <c r="G196" s="32">
        <v>2438.91</v>
      </c>
      <c r="H196" s="32">
        <v>-2382.89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5">
      <c r="A197" s="32" t="s">
        <v>38</v>
      </c>
      <c r="B197" s="32">
        <v>0</v>
      </c>
      <c r="C197" s="32" t="s">
        <v>13</v>
      </c>
      <c r="D197" s="32">
        <v>-12.24</v>
      </c>
      <c r="E197" s="32">
        <v>12.923999999999999</v>
      </c>
      <c r="F197" s="32">
        <v>-66.699100000000001</v>
      </c>
      <c r="G197" s="32">
        <v>846.24</v>
      </c>
      <c r="H197" s="32">
        <v>-788.48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5">
      <c r="A198" s="32" t="s">
        <v>38</v>
      </c>
      <c r="B198" s="32">
        <v>2.2311000000000001</v>
      </c>
      <c r="C198" s="32" t="s">
        <v>13</v>
      </c>
      <c r="D198" s="32">
        <v>-12.298999999999999</v>
      </c>
      <c r="E198" s="32">
        <v>14.776</v>
      </c>
      <c r="F198" s="32">
        <v>-101.5112</v>
      </c>
      <c r="G198" s="32">
        <v>1594.95</v>
      </c>
      <c r="H198" s="32">
        <v>-1538.06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5">
      <c r="A199" s="32" t="s">
        <v>38</v>
      </c>
      <c r="B199" s="32">
        <v>4.4622000000000002</v>
      </c>
      <c r="C199" s="32" t="s">
        <v>13</v>
      </c>
      <c r="D199" s="32">
        <v>-12.359</v>
      </c>
      <c r="E199" s="32">
        <v>16.626999999999999</v>
      </c>
      <c r="F199" s="32">
        <v>-140.4546</v>
      </c>
      <c r="G199" s="32">
        <v>2438.91</v>
      </c>
      <c r="H199" s="32">
        <v>-2382.89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5">
      <c r="A200" s="32" t="s">
        <v>39</v>
      </c>
      <c r="B200" s="32">
        <v>0</v>
      </c>
      <c r="C200" s="32" t="s">
        <v>12</v>
      </c>
      <c r="D200" s="32">
        <v>7.82</v>
      </c>
      <c r="E200" s="32">
        <v>3.5710000000000002</v>
      </c>
      <c r="F200" s="32">
        <v>10.881600000000001</v>
      </c>
      <c r="G200" s="32">
        <v>579.96</v>
      </c>
      <c r="H200" s="32">
        <v>-574.07000000000005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5">
      <c r="A201" s="32" t="s">
        <v>39</v>
      </c>
      <c r="B201" s="32">
        <v>5.5448000000000004</v>
      </c>
      <c r="C201" s="32" t="s">
        <v>12</v>
      </c>
      <c r="D201" s="32">
        <v>7.6710000000000003</v>
      </c>
      <c r="E201" s="32">
        <v>8.173</v>
      </c>
      <c r="F201" s="32">
        <v>-14.7189</v>
      </c>
      <c r="G201" s="32">
        <v>650.44000000000005</v>
      </c>
      <c r="H201" s="32">
        <v>-646.71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5">
      <c r="A202" s="32" t="s">
        <v>39</v>
      </c>
      <c r="B202" s="32">
        <v>5.5448000000000004</v>
      </c>
      <c r="C202" s="32" t="s">
        <v>12</v>
      </c>
      <c r="D202" s="32">
        <v>7.9960000000000004</v>
      </c>
      <c r="E202" s="32">
        <v>-1.597</v>
      </c>
      <c r="F202" s="32">
        <v>-14.7189</v>
      </c>
      <c r="G202" s="32">
        <v>652.27</v>
      </c>
      <c r="H202" s="32">
        <v>-644.88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5">
      <c r="A203" s="32" t="s">
        <v>39</v>
      </c>
      <c r="B203" s="32">
        <v>7.5868000000000002</v>
      </c>
      <c r="C203" s="32" t="s">
        <v>12</v>
      </c>
      <c r="D203" s="32">
        <v>7.9420000000000002</v>
      </c>
      <c r="E203" s="32">
        <v>9.7000000000000003E-2</v>
      </c>
      <c r="F203" s="32">
        <v>24.279399999999999</v>
      </c>
      <c r="G203" s="32">
        <v>459.53</v>
      </c>
      <c r="H203" s="32">
        <v>-452.93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x14ac:dyDescent="0.25">
      <c r="A204" s="32" t="s">
        <v>39</v>
      </c>
      <c r="B204" s="32">
        <v>7.5868000000000002</v>
      </c>
      <c r="C204" s="32" t="s">
        <v>12</v>
      </c>
      <c r="D204" s="32">
        <v>7.9420000000000002</v>
      </c>
      <c r="E204" s="32">
        <v>9.7000000000000003E-2</v>
      </c>
      <c r="F204" s="32">
        <v>24.279399999999999</v>
      </c>
      <c r="G204" s="32">
        <v>459.53</v>
      </c>
      <c r="H204" s="32">
        <v>-452.93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x14ac:dyDescent="0.25">
      <c r="A205" s="32" t="s">
        <v>39</v>
      </c>
      <c r="B205" s="32">
        <v>15.1653</v>
      </c>
      <c r="C205" s="32" t="s">
        <v>12</v>
      </c>
      <c r="D205" s="32">
        <v>7.7389999999999999</v>
      </c>
      <c r="E205" s="32">
        <v>13.853999999999999</v>
      </c>
      <c r="F205" s="32">
        <v>44.8065</v>
      </c>
      <c r="G205" s="32">
        <v>441.85</v>
      </c>
      <c r="H205" s="32">
        <v>-438.22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5">
      <c r="A206" s="32" t="s">
        <v>39</v>
      </c>
      <c r="B206" s="32">
        <v>15.1653</v>
      </c>
      <c r="C206" s="32" t="s">
        <v>12</v>
      </c>
      <c r="D206" s="32">
        <v>7.7389999999999999</v>
      </c>
      <c r="E206" s="32">
        <v>13.853999999999999</v>
      </c>
      <c r="F206" s="32">
        <v>44.8065</v>
      </c>
      <c r="G206" s="32">
        <v>441.85</v>
      </c>
      <c r="H206" s="32">
        <v>-438.22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5">
      <c r="A207" s="32" t="s">
        <v>39</v>
      </c>
      <c r="B207" s="32">
        <v>15.55</v>
      </c>
      <c r="C207" s="32" t="s">
        <v>12</v>
      </c>
      <c r="D207" s="32">
        <v>7.7279999999999998</v>
      </c>
      <c r="E207" s="32">
        <v>14.173</v>
      </c>
      <c r="F207" s="32">
        <v>39.706499999999998</v>
      </c>
      <c r="G207" s="32">
        <v>470.27</v>
      </c>
      <c r="H207" s="32">
        <v>-466.78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5">
      <c r="A208" s="32" t="s">
        <v>39</v>
      </c>
      <c r="B208" s="32">
        <v>15.55</v>
      </c>
      <c r="C208" s="32" t="s">
        <v>12</v>
      </c>
      <c r="D208" s="32">
        <v>8.0820000000000007</v>
      </c>
      <c r="E208" s="32">
        <v>-2.004</v>
      </c>
      <c r="F208" s="32">
        <v>39.706499999999998</v>
      </c>
      <c r="G208" s="32">
        <v>472.29</v>
      </c>
      <c r="H208" s="32">
        <v>-464.76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x14ac:dyDescent="0.25">
      <c r="A209" s="32" t="s">
        <v>39</v>
      </c>
      <c r="B209" s="32">
        <v>22.7437</v>
      </c>
      <c r="C209" s="32" t="s">
        <v>12</v>
      </c>
      <c r="D209" s="32">
        <v>7.8890000000000002</v>
      </c>
      <c r="E209" s="32">
        <v>11.192</v>
      </c>
      <c r="F209" s="32">
        <v>79.660499999999999</v>
      </c>
      <c r="G209" s="32">
        <v>97.83</v>
      </c>
      <c r="H209" s="32">
        <v>-93.1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x14ac:dyDescent="0.25">
      <c r="A210" s="32" t="s">
        <v>39</v>
      </c>
      <c r="B210" s="32">
        <v>22.7437</v>
      </c>
      <c r="C210" s="32" t="s">
        <v>12</v>
      </c>
      <c r="D210" s="32">
        <v>7.8890000000000002</v>
      </c>
      <c r="E210" s="32">
        <v>11.192</v>
      </c>
      <c r="F210" s="32">
        <v>79.660499999999999</v>
      </c>
      <c r="G210" s="32">
        <v>97.83</v>
      </c>
      <c r="H210" s="32">
        <v>-93.1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5">
      <c r="A211" s="32" t="s">
        <v>39</v>
      </c>
      <c r="B211" s="32">
        <v>25.555199999999999</v>
      </c>
      <c r="C211" s="32" t="s">
        <v>12</v>
      </c>
      <c r="D211" s="32">
        <v>7.8140000000000001</v>
      </c>
      <c r="E211" s="32">
        <v>13.525</v>
      </c>
      <c r="F211" s="32">
        <v>44.915799999999997</v>
      </c>
      <c r="G211" s="32">
        <v>220.64</v>
      </c>
      <c r="H211" s="32">
        <v>-217.01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5">
      <c r="A212" s="32" t="s">
        <v>39</v>
      </c>
      <c r="B212" s="32">
        <v>25.555199999999999</v>
      </c>
      <c r="C212" s="32" t="s">
        <v>12</v>
      </c>
      <c r="D212" s="32">
        <v>8.1440000000000001</v>
      </c>
      <c r="E212" s="32">
        <v>-1.522</v>
      </c>
      <c r="F212" s="32">
        <v>44.915799999999997</v>
      </c>
      <c r="G212" s="32">
        <v>222.56</v>
      </c>
      <c r="H212" s="32">
        <v>-215.08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5">
      <c r="A213" s="32" t="s">
        <v>39</v>
      </c>
      <c r="B213" s="32">
        <v>30.322199999999999</v>
      </c>
      <c r="C213" s="32" t="s">
        <v>12</v>
      </c>
      <c r="D213" s="32">
        <v>8.016</v>
      </c>
      <c r="E213" s="32">
        <v>8.0719999999999992</v>
      </c>
      <c r="F213" s="32">
        <v>91.164599999999993</v>
      </c>
      <c r="G213" s="32">
        <v>128.07</v>
      </c>
      <c r="H213" s="32">
        <v>-122.45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5">
      <c r="A214" s="32" t="s">
        <v>39</v>
      </c>
      <c r="B214" s="32">
        <v>30.322199999999999</v>
      </c>
      <c r="C214" s="32" t="s">
        <v>12</v>
      </c>
      <c r="D214" s="32">
        <v>8.016</v>
      </c>
      <c r="E214" s="32">
        <v>8.0719999999999992</v>
      </c>
      <c r="F214" s="32">
        <v>91.164599999999993</v>
      </c>
      <c r="G214" s="32">
        <v>128.07</v>
      </c>
      <c r="H214" s="32">
        <v>-122.45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5">
      <c r="A215" s="32" t="s">
        <v>39</v>
      </c>
      <c r="B215" s="32">
        <v>35.560400000000001</v>
      </c>
      <c r="C215" s="32" t="s">
        <v>12</v>
      </c>
      <c r="D215" s="32">
        <v>7.8760000000000003</v>
      </c>
      <c r="E215" s="32">
        <v>12.42</v>
      </c>
      <c r="F215" s="32">
        <v>50.1892</v>
      </c>
      <c r="G215" s="32">
        <v>3.65</v>
      </c>
      <c r="H215" s="32">
        <v>-8.2839999999999997E-2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32" t="s">
        <v>39</v>
      </c>
      <c r="B216" s="32">
        <v>35.560400000000001</v>
      </c>
      <c r="C216" s="32" t="s">
        <v>12</v>
      </c>
      <c r="D216" s="32">
        <v>8.2270000000000003</v>
      </c>
      <c r="E216" s="32">
        <v>-1.141</v>
      </c>
      <c r="F216" s="32">
        <v>50.1892</v>
      </c>
      <c r="G216" s="32">
        <v>5.52</v>
      </c>
      <c r="H216" s="32">
        <v>1.78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32" t="s">
        <v>39</v>
      </c>
      <c r="B217" s="32">
        <v>37.900700000000001</v>
      </c>
      <c r="C217" s="32" t="s">
        <v>12</v>
      </c>
      <c r="D217" s="32">
        <v>8.1649999999999991</v>
      </c>
      <c r="E217" s="32">
        <v>4.6529999999999996</v>
      </c>
      <c r="F217" s="32">
        <v>83.686599999999999</v>
      </c>
      <c r="G217" s="32">
        <v>208.67</v>
      </c>
      <c r="H217" s="32">
        <v>-202.27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5">
      <c r="A218" s="32" t="s">
        <v>39</v>
      </c>
      <c r="B218" s="32">
        <v>37.900700000000001</v>
      </c>
      <c r="C218" s="32" t="s">
        <v>12</v>
      </c>
      <c r="D218" s="32">
        <v>8.1649999999999991</v>
      </c>
      <c r="E218" s="32">
        <v>4.6529999999999996</v>
      </c>
      <c r="F218" s="32">
        <v>83.686599999999999</v>
      </c>
      <c r="G218" s="32">
        <v>208.67</v>
      </c>
      <c r="H218" s="32">
        <v>-202.27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5">
      <c r="A219" s="32" t="s">
        <v>39</v>
      </c>
      <c r="B219" s="32">
        <v>45.479100000000003</v>
      </c>
      <c r="C219" s="32" t="s">
        <v>12</v>
      </c>
      <c r="D219" s="32">
        <v>7.875</v>
      </c>
      <c r="E219" s="32">
        <v>17.504999999999999</v>
      </c>
      <c r="F219" s="32">
        <v>66.137500000000003</v>
      </c>
      <c r="G219" s="32">
        <v>147.24</v>
      </c>
      <c r="H219" s="32">
        <v>-143.81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x14ac:dyDescent="0.25">
      <c r="A220" s="32" t="s">
        <v>39</v>
      </c>
      <c r="B220" s="32">
        <v>45.479100000000003</v>
      </c>
      <c r="C220" s="32" t="s">
        <v>12</v>
      </c>
      <c r="D220" s="32">
        <v>7.875</v>
      </c>
      <c r="E220" s="32">
        <v>17.504999999999999</v>
      </c>
      <c r="F220" s="32">
        <v>66.137500000000003</v>
      </c>
      <c r="G220" s="32">
        <v>147.24</v>
      </c>
      <c r="H220" s="32">
        <v>-143.81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5">
      <c r="A221" s="32" t="s">
        <v>39</v>
      </c>
      <c r="B221" s="32">
        <v>45.565600000000003</v>
      </c>
      <c r="C221" s="32" t="s">
        <v>12</v>
      </c>
      <c r="D221" s="32">
        <v>7.8140000000000001</v>
      </c>
      <c r="E221" s="32">
        <v>17.576000000000001</v>
      </c>
      <c r="F221" s="32">
        <v>64.620999999999995</v>
      </c>
      <c r="G221" s="32">
        <v>140.19999999999999</v>
      </c>
      <c r="H221" s="32">
        <v>-136.80000000000001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5">
      <c r="A222" s="32" t="s">
        <v>39</v>
      </c>
      <c r="B222" s="32">
        <v>45.565600000000003</v>
      </c>
      <c r="C222" s="32" t="s">
        <v>12</v>
      </c>
      <c r="D222" s="32">
        <v>8.23</v>
      </c>
      <c r="E222" s="32">
        <v>1.659</v>
      </c>
      <c r="F222" s="32">
        <v>64.620999999999995</v>
      </c>
      <c r="G222" s="32">
        <v>141.97999999999999</v>
      </c>
      <c r="H222" s="32">
        <v>-135.02000000000001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5">
      <c r="A223" s="32" t="s">
        <v>39</v>
      </c>
      <c r="B223" s="32">
        <v>49.2684</v>
      </c>
      <c r="C223" s="32" t="s">
        <v>12</v>
      </c>
      <c r="D223" s="32">
        <v>8.1310000000000002</v>
      </c>
      <c r="E223" s="32">
        <v>7.8479999999999999</v>
      </c>
      <c r="F223" s="32">
        <v>78.224000000000004</v>
      </c>
      <c r="G223" s="32">
        <v>351.3</v>
      </c>
      <c r="H223" s="32">
        <v>-345.79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5">
      <c r="A224" s="32" t="s">
        <v>39</v>
      </c>
      <c r="B224" s="32">
        <v>53.057600000000001</v>
      </c>
      <c r="C224" s="32" t="s">
        <v>12</v>
      </c>
      <c r="D224" s="32">
        <v>8.0289999999999999</v>
      </c>
      <c r="E224" s="32">
        <v>14.180999999999999</v>
      </c>
      <c r="F224" s="32">
        <v>80.363900000000001</v>
      </c>
      <c r="G224" s="32">
        <v>293.87</v>
      </c>
      <c r="H224" s="32">
        <v>-289.83999999999997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5">
      <c r="A225" s="32" t="s">
        <v>39</v>
      </c>
      <c r="B225" s="32">
        <v>53.057600000000001</v>
      </c>
      <c r="C225" s="32" t="s">
        <v>12</v>
      </c>
      <c r="D225" s="32">
        <v>8.0289999999999999</v>
      </c>
      <c r="E225" s="32">
        <v>14.180999999999999</v>
      </c>
      <c r="F225" s="32">
        <v>80.363900000000001</v>
      </c>
      <c r="G225" s="32">
        <v>293.87</v>
      </c>
      <c r="H225" s="32">
        <v>-289.83999999999997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5">
      <c r="A226" s="32" t="s">
        <v>39</v>
      </c>
      <c r="B226" s="32">
        <v>55.570799999999998</v>
      </c>
      <c r="C226" s="32" t="s">
        <v>12</v>
      </c>
      <c r="D226" s="32">
        <v>7.5330000000000004</v>
      </c>
      <c r="E226" s="32">
        <v>16.266999999999999</v>
      </c>
      <c r="F226" s="32">
        <v>45.744599999999998</v>
      </c>
      <c r="G226" s="32">
        <v>104.22</v>
      </c>
      <c r="H226" s="32">
        <v>-101.17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5">
      <c r="A227" s="32" t="s">
        <v>39</v>
      </c>
      <c r="B227" s="32">
        <v>55.570799999999998</v>
      </c>
      <c r="C227" s="32" t="s">
        <v>12</v>
      </c>
      <c r="D227" s="32">
        <v>8.0020000000000007</v>
      </c>
      <c r="E227" s="32">
        <v>0.70399999999999996</v>
      </c>
      <c r="F227" s="32">
        <v>45.744599999999998</v>
      </c>
      <c r="G227" s="32">
        <v>106.06</v>
      </c>
      <c r="H227" s="32">
        <v>-99.34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5">
      <c r="A228" s="32" t="s">
        <v>39</v>
      </c>
      <c r="B228" s="32">
        <v>60.636099999999999</v>
      </c>
      <c r="C228" s="32" t="s">
        <v>12</v>
      </c>
      <c r="D228" s="32">
        <v>7.8550000000000004</v>
      </c>
      <c r="E228" s="32">
        <v>10.331</v>
      </c>
      <c r="F228" s="32">
        <v>88.595500000000001</v>
      </c>
      <c r="G228" s="32">
        <v>267.33</v>
      </c>
      <c r="H228" s="32">
        <v>-262.58999999999997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5">
      <c r="A229" s="32" t="s">
        <v>39</v>
      </c>
      <c r="B229" s="32">
        <v>60.636099999999999</v>
      </c>
      <c r="C229" s="32" t="s">
        <v>12</v>
      </c>
      <c r="D229" s="32">
        <v>7.8550000000000004</v>
      </c>
      <c r="E229" s="32">
        <v>10.331</v>
      </c>
      <c r="F229" s="32">
        <v>88.595500000000001</v>
      </c>
      <c r="G229" s="32">
        <v>267.33</v>
      </c>
      <c r="H229" s="32">
        <v>-262.58999999999997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5">
      <c r="A230" s="32" t="s">
        <v>39</v>
      </c>
      <c r="B230" s="32">
        <v>65.575999999999993</v>
      </c>
      <c r="C230" s="32" t="s">
        <v>12</v>
      </c>
      <c r="D230" s="32">
        <v>7.6150000000000002</v>
      </c>
      <c r="E230" s="32">
        <v>14.430999999999999</v>
      </c>
      <c r="F230" s="32">
        <v>48.373800000000003</v>
      </c>
      <c r="G230" s="32">
        <v>51.12</v>
      </c>
      <c r="H230" s="32">
        <v>-48.31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25">
      <c r="A231" s="32" t="s">
        <v>39</v>
      </c>
      <c r="B231" s="32">
        <v>65.575999999999993</v>
      </c>
      <c r="C231" s="32" t="s">
        <v>12</v>
      </c>
      <c r="D231" s="32">
        <v>7.952</v>
      </c>
      <c r="E231" s="32">
        <v>-0.26200000000000001</v>
      </c>
      <c r="F231" s="32">
        <v>48.373800000000003</v>
      </c>
      <c r="G231" s="32">
        <v>53.04</v>
      </c>
      <c r="H231" s="32">
        <v>-46.38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5">
      <c r="A232" s="32" t="s">
        <v>39</v>
      </c>
      <c r="B232" s="32">
        <v>68.214500000000001</v>
      </c>
      <c r="C232" s="32" t="s">
        <v>12</v>
      </c>
      <c r="D232" s="32">
        <v>7.8810000000000002</v>
      </c>
      <c r="E232" s="32">
        <v>6.2880000000000003</v>
      </c>
      <c r="F232" s="32">
        <v>85.0381</v>
      </c>
      <c r="G232" s="32">
        <v>91.63</v>
      </c>
      <c r="H232" s="32">
        <v>-86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5">
      <c r="A233" s="32" t="s">
        <v>39</v>
      </c>
      <c r="B233" s="32">
        <v>68.214500000000001</v>
      </c>
      <c r="C233" s="32" t="s">
        <v>12</v>
      </c>
      <c r="D233" s="32">
        <v>7.8810000000000002</v>
      </c>
      <c r="E233" s="32">
        <v>6.2880000000000003</v>
      </c>
      <c r="F233" s="32">
        <v>85.0381</v>
      </c>
      <c r="G233" s="32">
        <v>91.63</v>
      </c>
      <c r="H233" s="32">
        <v>-86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5">
      <c r="A234" s="32" t="s">
        <v>39</v>
      </c>
      <c r="B234" s="32">
        <v>75.581199999999995</v>
      </c>
      <c r="C234" s="32" t="s">
        <v>12</v>
      </c>
      <c r="D234" s="32">
        <v>7.6840000000000002</v>
      </c>
      <c r="E234" s="32">
        <v>12.401999999999999</v>
      </c>
      <c r="F234" s="32">
        <v>61.876800000000003</v>
      </c>
      <c r="G234" s="32">
        <v>231.06</v>
      </c>
      <c r="H234" s="32">
        <v>-228.3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5">
      <c r="A235" s="32" t="s">
        <v>39</v>
      </c>
      <c r="B235" s="32">
        <v>75.581199999999995</v>
      </c>
      <c r="C235" s="32" t="s">
        <v>12</v>
      </c>
      <c r="D235" s="32">
        <v>8.0150000000000006</v>
      </c>
      <c r="E235" s="32">
        <v>-0.53400000000000003</v>
      </c>
      <c r="F235" s="32">
        <v>61.876800000000003</v>
      </c>
      <c r="G235" s="32">
        <v>233.01</v>
      </c>
      <c r="H235" s="32">
        <v>-226.34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5">
      <c r="A236" s="32" t="s">
        <v>39</v>
      </c>
      <c r="B236" s="32">
        <v>75.793000000000006</v>
      </c>
      <c r="C236" s="32" t="s">
        <v>12</v>
      </c>
      <c r="D236" s="32">
        <v>8.01</v>
      </c>
      <c r="E236" s="32">
        <v>2.988</v>
      </c>
      <c r="F236" s="32">
        <v>65.25</v>
      </c>
      <c r="G236" s="32">
        <v>216.82</v>
      </c>
      <c r="H236" s="32">
        <v>-210.23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25">
      <c r="A237" s="32" t="s">
        <v>39</v>
      </c>
      <c r="B237" s="32">
        <v>75.793000000000006</v>
      </c>
      <c r="C237" s="32" t="s">
        <v>12</v>
      </c>
      <c r="D237" s="32">
        <v>8.01</v>
      </c>
      <c r="E237" s="32">
        <v>2.988</v>
      </c>
      <c r="F237" s="32">
        <v>65.25</v>
      </c>
      <c r="G237" s="32">
        <v>216.82</v>
      </c>
      <c r="H237" s="32">
        <v>-210.23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25">
      <c r="A238" s="32" t="s">
        <v>39</v>
      </c>
      <c r="B238" s="32">
        <v>83.371499999999997</v>
      </c>
      <c r="C238" s="32" t="s">
        <v>12</v>
      </c>
      <c r="D238" s="32">
        <v>7.8070000000000004</v>
      </c>
      <c r="E238" s="32">
        <v>16.93</v>
      </c>
      <c r="F238" s="32">
        <v>62.816800000000001</v>
      </c>
      <c r="G238" s="32">
        <v>202.34</v>
      </c>
      <c r="H238" s="32">
        <v>-198.71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25">
      <c r="A239" s="32" t="s">
        <v>39</v>
      </c>
      <c r="B239" s="32">
        <v>83.371499999999997</v>
      </c>
      <c r="C239" s="32" t="s">
        <v>12</v>
      </c>
      <c r="D239" s="32">
        <v>7.8070000000000004</v>
      </c>
      <c r="E239" s="32">
        <v>16.93</v>
      </c>
      <c r="F239" s="32">
        <v>62.816800000000001</v>
      </c>
      <c r="G239" s="32">
        <v>202.34</v>
      </c>
      <c r="H239" s="32">
        <v>-198.71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25">
      <c r="A240" s="32" t="s">
        <v>39</v>
      </c>
      <c r="B240" s="32">
        <v>85.586399999999998</v>
      </c>
      <c r="C240" s="32" t="s">
        <v>12</v>
      </c>
      <c r="D240" s="32">
        <v>7.7469999999999999</v>
      </c>
      <c r="E240" s="32">
        <v>18.768000000000001</v>
      </c>
      <c r="F240" s="32">
        <v>24.806999999999999</v>
      </c>
      <c r="G240" s="32">
        <v>405.66</v>
      </c>
      <c r="H240" s="32">
        <v>-402.9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x14ac:dyDescent="0.25">
      <c r="A241" s="32" t="s">
        <v>39</v>
      </c>
      <c r="B241" s="32">
        <v>85.586399999999998</v>
      </c>
      <c r="C241" s="32" t="s">
        <v>12</v>
      </c>
      <c r="D241" s="32">
        <v>8.1280000000000001</v>
      </c>
      <c r="E241" s="32">
        <v>2.3250000000000002</v>
      </c>
      <c r="F241" s="32">
        <v>24.806999999999999</v>
      </c>
      <c r="G241" s="32">
        <v>407.8</v>
      </c>
      <c r="H241" s="32">
        <v>-400.76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x14ac:dyDescent="0.25">
      <c r="A242" s="32" t="s">
        <v>39</v>
      </c>
      <c r="B242" s="32">
        <v>90.95</v>
      </c>
      <c r="C242" s="32" t="s">
        <v>12</v>
      </c>
      <c r="D242" s="32">
        <v>7.9850000000000003</v>
      </c>
      <c r="E242" s="32">
        <v>14.254</v>
      </c>
      <c r="F242" s="32">
        <v>44.011800000000001</v>
      </c>
      <c r="G242" s="32">
        <v>163.91</v>
      </c>
      <c r="H242" s="32">
        <v>-158.96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x14ac:dyDescent="0.25">
      <c r="A243" s="32" t="s">
        <v>39</v>
      </c>
      <c r="B243" s="32">
        <v>90.95</v>
      </c>
      <c r="C243" s="32" t="s">
        <v>12</v>
      </c>
      <c r="D243" s="32">
        <v>7.9850000000000003</v>
      </c>
      <c r="E243" s="32">
        <v>14.254</v>
      </c>
      <c r="F243" s="32">
        <v>44.011800000000001</v>
      </c>
      <c r="G243" s="32">
        <v>163.91</v>
      </c>
      <c r="H243" s="32">
        <v>-158.96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x14ac:dyDescent="0.25">
      <c r="A244" s="32" t="s">
        <v>39</v>
      </c>
      <c r="B244" s="32">
        <v>95.591700000000003</v>
      </c>
      <c r="C244" s="32" t="s">
        <v>12</v>
      </c>
      <c r="D244" s="32">
        <v>7.86</v>
      </c>
      <c r="E244" s="32">
        <v>18.106000000000002</v>
      </c>
      <c r="F244" s="32">
        <v>2.3241999999999998</v>
      </c>
      <c r="G244" s="32">
        <v>397.22</v>
      </c>
      <c r="H244" s="32">
        <v>-394.08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x14ac:dyDescent="0.25">
      <c r="A245" s="32" t="s">
        <v>39</v>
      </c>
      <c r="B245" s="32">
        <v>95.591700000000003</v>
      </c>
      <c r="C245" s="32" t="s">
        <v>12</v>
      </c>
      <c r="D245" s="32">
        <v>8.1839999999999993</v>
      </c>
      <c r="E245" s="32">
        <v>3.4790000000000001</v>
      </c>
      <c r="F245" s="32">
        <v>2.3241999999999998</v>
      </c>
      <c r="G245" s="32">
        <v>399.03</v>
      </c>
      <c r="H245" s="32">
        <v>-392.27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x14ac:dyDescent="0.25">
      <c r="A246" s="32" t="s">
        <v>39</v>
      </c>
      <c r="B246" s="32">
        <v>98.536799999999999</v>
      </c>
      <c r="C246" s="32" t="s">
        <v>12</v>
      </c>
      <c r="D246" s="32">
        <v>8.1050000000000004</v>
      </c>
      <c r="E246" s="32">
        <v>17.896999999999998</v>
      </c>
      <c r="F246" s="32">
        <v>25.762</v>
      </c>
      <c r="G246" s="32">
        <v>238.19</v>
      </c>
      <c r="H246" s="32">
        <v>-232.58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x14ac:dyDescent="0.25">
      <c r="A247" s="32" t="s">
        <v>39</v>
      </c>
      <c r="B247" s="32">
        <v>0</v>
      </c>
      <c r="C247" s="32" t="s">
        <v>13</v>
      </c>
      <c r="D247" s="32">
        <v>-4.1479999999999997</v>
      </c>
      <c r="E247" s="32">
        <v>-20.981000000000002</v>
      </c>
      <c r="F247" s="32">
        <v>-68.031800000000004</v>
      </c>
      <c r="G247" s="32">
        <v>579.96</v>
      </c>
      <c r="H247" s="32">
        <v>-574.07000000000005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x14ac:dyDescent="0.25">
      <c r="A248" s="32" t="s">
        <v>39</v>
      </c>
      <c r="B248" s="32">
        <v>5.5448000000000004</v>
      </c>
      <c r="C248" s="32" t="s">
        <v>13</v>
      </c>
      <c r="D248" s="32">
        <v>-4.8780000000000001</v>
      </c>
      <c r="E248" s="32">
        <v>-5.5910000000000002</v>
      </c>
      <c r="F248" s="32">
        <v>-48.2806</v>
      </c>
      <c r="G248" s="32">
        <v>650.44000000000005</v>
      </c>
      <c r="H248" s="32">
        <v>-646.71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x14ac:dyDescent="0.25">
      <c r="A249" s="32" t="s">
        <v>39</v>
      </c>
      <c r="B249" s="32">
        <v>5.5448000000000004</v>
      </c>
      <c r="C249" s="32" t="s">
        <v>13</v>
      </c>
      <c r="D249" s="32">
        <v>-4.6020000000000003</v>
      </c>
      <c r="E249" s="32">
        <v>-21.042000000000002</v>
      </c>
      <c r="F249" s="32">
        <v>-48.2806</v>
      </c>
      <c r="G249" s="32">
        <v>652.27</v>
      </c>
      <c r="H249" s="32">
        <v>-644.88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x14ac:dyDescent="0.25">
      <c r="A250" s="32" t="s">
        <v>39</v>
      </c>
      <c r="B250" s="32">
        <v>7.5868000000000002</v>
      </c>
      <c r="C250" s="32" t="s">
        <v>13</v>
      </c>
      <c r="D250" s="32">
        <v>-4.6559999999999997</v>
      </c>
      <c r="E250" s="32">
        <v>-19.347999999999999</v>
      </c>
      <c r="F250" s="32">
        <v>-35.857399999999998</v>
      </c>
      <c r="G250" s="32">
        <v>459.53</v>
      </c>
      <c r="H250" s="32">
        <v>-452.93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x14ac:dyDescent="0.25">
      <c r="A251" s="32" t="s">
        <v>39</v>
      </c>
      <c r="B251" s="32">
        <v>7.5868000000000002</v>
      </c>
      <c r="C251" s="32" t="s">
        <v>13</v>
      </c>
      <c r="D251" s="32">
        <v>-4.6559999999999997</v>
      </c>
      <c r="E251" s="32">
        <v>-19.347999999999999</v>
      </c>
      <c r="F251" s="32">
        <v>-35.857399999999998</v>
      </c>
      <c r="G251" s="32">
        <v>459.53</v>
      </c>
      <c r="H251" s="32">
        <v>-452.93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x14ac:dyDescent="0.25">
      <c r="A252" s="32" t="s">
        <v>39</v>
      </c>
      <c r="B252" s="32">
        <v>15.1653</v>
      </c>
      <c r="C252" s="32" t="s">
        <v>13</v>
      </c>
      <c r="D252" s="32">
        <v>-5.0049999999999999</v>
      </c>
      <c r="E252" s="32">
        <v>-4.8979999999999997</v>
      </c>
      <c r="F252" s="32">
        <v>-46.903199999999998</v>
      </c>
      <c r="G252" s="32">
        <v>441.85</v>
      </c>
      <c r="H252" s="32">
        <v>-438.22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5">
      <c r="A253" s="32" t="s">
        <v>39</v>
      </c>
      <c r="B253" s="32">
        <v>15.1653</v>
      </c>
      <c r="C253" s="32" t="s">
        <v>13</v>
      </c>
      <c r="D253" s="32">
        <v>-5.0049999999999999</v>
      </c>
      <c r="E253" s="32">
        <v>-4.8979999999999997</v>
      </c>
      <c r="F253" s="32">
        <v>-46.903199999999998</v>
      </c>
      <c r="G253" s="32">
        <v>441.85</v>
      </c>
      <c r="H253" s="32">
        <v>-438.22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x14ac:dyDescent="0.25">
      <c r="A254" s="32" t="s">
        <v>39</v>
      </c>
      <c r="B254" s="32">
        <v>15.55</v>
      </c>
      <c r="C254" s="32" t="s">
        <v>13</v>
      </c>
      <c r="D254" s="32">
        <v>-5.0149999999999997</v>
      </c>
      <c r="E254" s="32">
        <v>-0.66700000000000004</v>
      </c>
      <c r="F254" s="32">
        <v>-49.241599999999998</v>
      </c>
      <c r="G254" s="32">
        <v>470.27</v>
      </c>
      <c r="H254" s="32">
        <v>-466.78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x14ac:dyDescent="0.25">
      <c r="A255" s="32" t="s">
        <v>39</v>
      </c>
      <c r="B255" s="32">
        <v>15.55</v>
      </c>
      <c r="C255" s="32" t="s">
        <v>13</v>
      </c>
      <c r="D255" s="32">
        <v>-4.6820000000000004</v>
      </c>
      <c r="E255" s="32">
        <v>-13.62</v>
      </c>
      <c r="F255" s="32">
        <v>-49.241599999999998</v>
      </c>
      <c r="G255" s="32">
        <v>472.29</v>
      </c>
      <c r="H255" s="32">
        <v>-464.76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x14ac:dyDescent="0.25">
      <c r="A256" s="32" t="s">
        <v>39</v>
      </c>
      <c r="B256" s="32">
        <v>22.7437</v>
      </c>
      <c r="C256" s="32" t="s">
        <v>13</v>
      </c>
      <c r="D256" s="32">
        <v>-4.875</v>
      </c>
      <c r="E256" s="32">
        <v>-7.649</v>
      </c>
      <c r="F256" s="32">
        <v>-40.082599999999999</v>
      </c>
      <c r="G256" s="32">
        <v>97.83</v>
      </c>
      <c r="H256" s="32">
        <v>-93.1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x14ac:dyDescent="0.25">
      <c r="A257" s="32" t="s">
        <v>39</v>
      </c>
      <c r="B257" s="32">
        <v>22.7437</v>
      </c>
      <c r="C257" s="32" t="s">
        <v>13</v>
      </c>
      <c r="D257" s="32">
        <v>-4.875</v>
      </c>
      <c r="E257" s="32">
        <v>-7.649</v>
      </c>
      <c r="F257" s="32">
        <v>-40.082599999999999</v>
      </c>
      <c r="G257" s="32">
        <v>97.83</v>
      </c>
      <c r="H257" s="32">
        <v>-93.1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x14ac:dyDescent="0.25">
      <c r="A258" s="32" t="s">
        <v>39</v>
      </c>
      <c r="B258" s="32">
        <v>25.555199999999999</v>
      </c>
      <c r="C258" s="32" t="s">
        <v>13</v>
      </c>
      <c r="D258" s="32">
        <v>-4.95</v>
      </c>
      <c r="E258" s="32">
        <v>-0.36099999999999999</v>
      </c>
      <c r="F258" s="32">
        <v>-48.669800000000002</v>
      </c>
      <c r="G258" s="32">
        <v>220.64</v>
      </c>
      <c r="H258" s="32">
        <v>-217.01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x14ac:dyDescent="0.25">
      <c r="A259" s="32" t="s">
        <v>39</v>
      </c>
      <c r="B259" s="32">
        <v>25.555199999999999</v>
      </c>
      <c r="C259" s="32" t="s">
        <v>13</v>
      </c>
      <c r="D259" s="32">
        <v>-4.6769999999999996</v>
      </c>
      <c r="E259" s="32">
        <v>-15.009</v>
      </c>
      <c r="F259" s="32">
        <v>-48.669800000000002</v>
      </c>
      <c r="G259" s="32">
        <v>222.56</v>
      </c>
      <c r="H259" s="32">
        <v>-215.08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x14ac:dyDescent="0.25">
      <c r="A260" s="32" t="s">
        <v>39</v>
      </c>
      <c r="B260" s="32">
        <v>30.322199999999999</v>
      </c>
      <c r="C260" s="32" t="s">
        <v>13</v>
      </c>
      <c r="D260" s="32">
        <v>-4.8049999999999997</v>
      </c>
      <c r="E260" s="32">
        <v>-11.053000000000001</v>
      </c>
      <c r="F260" s="32">
        <v>-30.874099999999999</v>
      </c>
      <c r="G260" s="32">
        <v>128.07</v>
      </c>
      <c r="H260" s="32">
        <v>-122.45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x14ac:dyDescent="0.25">
      <c r="A261" s="32" t="s">
        <v>39</v>
      </c>
      <c r="B261" s="32">
        <v>30.322199999999999</v>
      </c>
      <c r="C261" s="32" t="s">
        <v>13</v>
      </c>
      <c r="D261" s="32">
        <v>-4.8049999999999997</v>
      </c>
      <c r="E261" s="32">
        <v>-11.053000000000001</v>
      </c>
      <c r="F261" s="32">
        <v>-30.874099999999999</v>
      </c>
      <c r="G261" s="32">
        <v>128.07</v>
      </c>
      <c r="H261" s="32">
        <v>-122.45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x14ac:dyDescent="0.25">
      <c r="A262" s="32" t="s">
        <v>39</v>
      </c>
      <c r="B262" s="32">
        <v>35.560400000000001</v>
      </c>
      <c r="C262" s="32" t="s">
        <v>13</v>
      </c>
      <c r="D262" s="32">
        <v>-4.9450000000000003</v>
      </c>
      <c r="E262" s="32">
        <v>-0.83</v>
      </c>
      <c r="F262" s="32">
        <v>-35.372300000000003</v>
      </c>
      <c r="G262" s="32">
        <v>3.65</v>
      </c>
      <c r="H262" s="32">
        <v>-8.2839999999999997E-2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x14ac:dyDescent="0.25">
      <c r="A263" s="32" t="s">
        <v>39</v>
      </c>
      <c r="B263" s="32">
        <v>35.560400000000001</v>
      </c>
      <c r="C263" s="32" t="s">
        <v>13</v>
      </c>
      <c r="D263" s="32">
        <v>-4.6840000000000002</v>
      </c>
      <c r="E263" s="32">
        <v>-16.649999999999999</v>
      </c>
      <c r="F263" s="32">
        <v>-35.372300000000003</v>
      </c>
      <c r="G263" s="32">
        <v>5.52</v>
      </c>
      <c r="H263" s="32">
        <v>1.78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x14ac:dyDescent="0.25">
      <c r="A264" s="32" t="s">
        <v>39</v>
      </c>
      <c r="B264" s="32">
        <v>37.900700000000001</v>
      </c>
      <c r="C264" s="32" t="s">
        <v>13</v>
      </c>
      <c r="D264" s="32">
        <v>-4.7469999999999999</v>
      </c>
      <c r="E264" s="32">
        <v>-14.707000000000001</v>
      </c>
      <c r="F264" s="32">
        <v>-22.786300000000001</v>
      </c>
      <c r="G264" s="32">
        <v>208.67</v>
      </c>
      <c r="H264" s="32">
        <v>-202.27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x14ac:dyDescent="0.25">
      <c r="A265" s="32" t="s">
        <v>39</v>
      </c>
      <c r="B265" s="32">
        <v>37.900700000000001</v>
      </c>
      <c r="C265" s="32" t="s">
        <v>13</v>
      </c>
      <c r="D265" s="32">
        <v>-4.7469999999999999</v>
      </c>
      <c r="E265" s="32">
        <v>-14.707000000000001</v>
      </c>
      <c r="F265" s="32">
        <v>-22.786300000000001</v>
      </c>
      <c r="G265" s="32">
        <v>208.67</v>
      </c>
      <c r="H265" s="32">
        <v>-202.27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x14ac:dyDescent="0.25">
      <c r="A266" s="32" t="s">
        <v>39</v>
      </c>
      <c r="B266" s="32">
        <v>45.479100000000003</v>
      </c>
      <c r="C266" s="32" t="s">
        <v>13</v>
      </c>
      <c r="D266" s="32">
        <v>-4.95</v>
      </c>
      <c r="E266" s="32">
        <v>-1.9710000000000001</v>
      </c>
      <c r="F266" s="32">
        <v>-15.021699999999999</v>
      </c>
      <c r="G266" s="32">
        <v>147.24</v>
      </c>
      <c r="H266" s="32">
        <v>-143.81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x14ac:dyDescent="0.25">
      <c r="A267" s="32" t="s">
        <v>39</v>
      </c>
      <c r="B267" s="32">
        <v>45.479100000000003</v>
      </c>
      <c r="C267" s="32" t="s">
        <v>13</v>
      </c>
      <c r="D267" s="32">
        <v>-4.95</v>
      </c>
      <c r="E267" s="32">
        <v>-1.9710000000000001</v>
      </c>
      <c r="F267" s="32">
        <v>-15.021699999999999</v>
      </c>
      <c r="G267" s="32">
        <v>147.24</v>
      </c>
      <c r="H267" s="32">
        <v>-143.81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x14ac:dyDescent="0.25">
      <c r="A268" s="32" t="s">
        <v>39</v>
      </c>
      <c r="B268" s="32">
        <v>45.565600000000003</v>
      </c>
      <c r="C268" s="32" t="s">
        <v>13</v>
      </c>
      <c r="D268" s="32">
        <v>-4.9530000000000003</v>
      </c>
      <c r="E268" s="32">
        <v>0.50700000000000001</v>
      </c>
      <c r="F268" s="32">
        <v>-15.2446</v>
      </c>
      <c r="G268" s="32">
        <v>140.19999999999999</v>
      </c>
      <c r="H268" s="32">
        <v>-136.80000000000001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x14ac:dyDescent="0.25">
      <c r="A269" s="32" t="s">
        <v>39</v>
      </c>
      <c r="B269" s="32">
        <v>45.565600000000003</v>
      </c>
      <c r="C269" s="32" t="s">
        <v>13</v>
      </c>
      <c r="D269" s="32">
        <v>-4.7039999999999997</v>
      </c>
      <c r="E269" s="32">
        <v>-11.481</v>
      </c>
      <c r="F269" s="32">
        <v>-15.2446</v>
      </c>
      <c r="G269" s="32">
        <v>141.97999999999999</v>
      </c>
      <c r="H269" s="32">
        <v>-135.02000000000001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x14ac:dyDescent="0.25">
      <c r="A270" s="32" t="s">
        <v>39</v>
      </c>
      <c r="B270" s="32">
        <v>49.2684</v>
      </c>
      <c r="C270" s="32" t="s">
        <v>13</v>
      </c>
      <c r="D270" s="32">
        <v>-4.8029999999999999</v>
      </c>
      <c r="E270" s="32">
        <v>-8.4079999999999995</v>
      </c>
      <c r="F270" s="32">
        <v>-5.2880000000000003</v>
      </c>
      <c r="G270" s="32">
        <v>351.3</v>
      </c>
      <c r="H270" s="32">
        <v>-345.79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x14ac:dyDescent="0.25">
      <c r="A271" s="32" t="s">
        <v>39</v>
      </c>
      <c r="B271" s="32">
        <v>53.057600000000001</v>
      </c>
      <c r="C271" s="32" t="s">
        <v>13</v>
      </c>
      <c r="D271" s="32">
        <v>-4.9050000000000002</v>
      </c>
      <c r="E271" s="32">
        <v>-5.2629999999999999</v>
      </c>
      <c r="F271" s="32">
        <v>-6.8795999999999999</v>
      </c>
      <c r="G271" s="32">
        <v>293.87</v>
      </c>
      <c r="H271" s="32">
        <v>-289.83999999999997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x14ac:dyDescent="0.25">
      <c r="A272" s="32" t="s">
        <v>39</v>
      </c>
      <c r="B272" s="32">
        <v>53.057600000000001</v>
      </c>
      <c r="C272" s="32" t="s">
        <v>13</v>
      </c>
      <c r="D272" s="32">
        <v>-4.9050000000000002</v>
      </c>
      <c r="E272" s="32">
        <v>-5.2629999999999999</v>
      </c>
      <c r="F272" s="32">
        <v>-6.8795999999999999</v>
      </c>
      <c r="G272" s="32">
        <v>293.87</v>
      </c>
      <c r="H272" s="32">
        <v>-289.83999999999997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x14ac:dyDescent="0.25">
      <c r="A273" s="32" t="s">
        <v>39</v>
      </c>
      <c r="B273" s="32">
        <v>55.570799999999998</v>
      </c>
      <c r="C273" s="32" t="s">
        <v>13</v>
      </c>
      <c r="D273" s="32">
        <v>-4.9720000000000004</v>
      </c>
      <c r="E273" s="32">
        <v>0.64400000000000002</v>
      </c>
      <c r="F273" s="32">
        <v>-20.024799999999999</v>
      </c>
      <c r="G273" s="32">
        <v>104.22</v>
      </c>
      <c r="H273" s="32">
        <v>-101.17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x14ac:dyDescent="0.25">
      <c r="A274" s="32" t="s">
        <v>39</v>
      </c>
      <c r="B274" s="32">
        <v>55.570799999999998</v>
      </c>
      <c r="C274" s="32" t="s">
        <v>13</v>
      </c>
      <c r="D274" s="32">
        <v>-4.7149999999999999</v>
      </c>
      <c r="E274" s="32">
        <v>-13.207000000000001</v>
      </c>
      <c r="F274" s="32">
        <v>-20.024799999999999</v>
      </c>
      <c r="G274" s="32">
        <v>106.06</v>
      </c>
      <c r="H274" s="32">
        <v>-99.34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x14ac:dyDescent="0.25">
      <c r="A275" s="32" t="s">
        <v>39</v>
      </c>
      <c r="B275" s="32">
        <v>60.636099999999999</v>
      </c>
      <c r="C275" s="32" t="s">
        <v>13</v>
      </c>
      <c r="D275" s="32">
        <v>-4.851</v>
      </c>
      <c r="E275" s="32">
        <v>-9.0030000000000001</v>
      </c>
      <c r="F275" s="32">
        <v>-19.5639</v>
      </c>
      <c r="G275" s="32">
        <v>267.33</v>
      </c>
      <c r="H275" s="32">
        <v>-262.58999999999997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x14ac:dyDescent="0.25">
      <c r="A276" s="32" t="s">
        <v>39</v>
      </c>
      <c r="B276" s="32">
        <v>60.636099999999999</v>
      </c>
      <c r="C276" s="32" t="s">
        <v>13</v>
      </c>
      <c r="D276" s="32">
        <v>-4.851</v>
      </c>
      <c r="E276" s="32">
        <v>-9.0030000000000001</v>
      </c>
      <c r="F276" s="32">
        <v>-19.5639</v>
      </c>
      <c r="G276" s="32">
        <v>267.33</v>
      </c>
      <c r="H276" s="32">
        <v>-262.58999999999997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x14ac:dyDescent="0.25">
      <c r="A277" s="32" t="s">
        <v>39</v>
      </c>
      <c r="B277" s="32">
        <v>65.575999999999993</v>
      </c>
      <c r="C277" s="32" t="s">
        <v>13</v>
      </c>
      <c r="D277" s="32">
        <v>-4.984</v>
      </c>
      <c r="E277" s="32">
        <v>0.53400000000000003</v>
      </c>
      <c r="F277" s="32">
        <v>-39.841700000000003</v>
      </c>
      <c r="G277" s="32">
        <v>51.12</v>
      </c>
      <c r="H277" s="32">
        <v>-48.31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x14ac:dyDescent="0.25">
      <c r="A278" s="32" t="s">
        <v>39</v>
      </c>
      <c r="B278" s="32">
        <v>65.575999999999993</v>
      </c>
      <c r="C278" s="32" t="s">
        <v>13</v>
      </c>
      <c r="D278" s="32">
        <v>-4.7140000000000004</v>
      </c>
      <c r="E278" s="32">
        <v>-14.991</v>
      </c>
      <c r="F278" s="32">
        <v>-39.841700000000003</v>
      </c>
      <c r="G278" s="32">
        <v>53.04</v>
      </c>
      <c r="H278" s="32">
        <v>-46.38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x14ac:dyDescent="0.25">
      <c r="A279" s="32" t="s">
        <v>39</v>
      </c>
      <c r="B279" s="32">
        <v>68.214500000000001</v>
      </c>
      <c r="C279" s="32" t="s">
        <v>13</v>
      </c>
      <c r="D279" s="32">
        <v>-4.7850000000000001</v>
      </c>
      <c r="E279" s="32">
        <v>-12.801</v>
      </c>
      <c r="F279" s="32">
        <v>-33.802599999999998</v>
      </c>
      <c r="G279" s="32">
        <v>91.63</v>
      </c>
      <c r="H279" s="32">
        <v>-86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x14ac:dyDescent="0.25">
      <c r="A280" s="32" t="s">
        <v>39</v>
      </c>
      <c r="B280" s="32">
        <v>68.214500000000001</v>
      </c>
      <c r="C280" s="32" t="s">
        <v>13</v>
      </c>
      <c r="D280" s="32">
        <v>-4.7850000000000001</v>
      </c>
      <c r="E280" s="32">
        <v>-12.801</v>
      </c>
      <c r="F280" s="32">
        <v>-33.802599999999998</v>
      </c>
      <c r="G280" s="32">
        <v>91.63</v>
      </c>
      <c r="H280" s="32">
        <v>-86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x14ac:dyDescent="0.25">
      <c r="A281" s="32" t="s">
        <v>39</v>
      </c>
      <c r="B281" s="32">
        <v>75.581199999999995</v>
      </c>
      <c r="C281" s="32" t="s">
        <v>13</v>
      </c>
      <c r="D281" s="32">
        <v>-4.9820000000000002</v>
      </c>
      <c r="E281" s="32">
        <v>0.22600000000000001</v>
      </c>
      <c r="F281" s="32">
        <v>-49.516100000000002</v>
      </c>
      <c r="G281" s="32">
        <v>231.06</v>
      </c>
      <c r="H281" s="32">
        <v>-228.3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x14ac:dyDescent="0.25">
      <c r="A282" s="32" t="s">
        <v>39</v>
      </c>
      <c r="B282" s="32">
        <v>75.581199999999995</v>
      </c>
      <c r="C282" s="32" t="s">
        <v>13</v>
      </c>
      <c r="D282" s="32">
        <v>-4.7069999999999999</v>
      </c>
      <c r="E282" s="32">
        <v>-16.015999999999998</v>
      </c>
      <c r="F282" s="32">
        <v>-49.516100000000002</v>
      </c>
      <c r="G282" s="32">
        <v>233.01</v>
      </c>
      <c r="H282" s="32">
        <v>-226.34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x14ac:dyDescent="0.25">
      <c r="A283" s="32" t="s">
        <v>39</v>
      </c>
      <c r="B283" s="32">
        <v>75.793000000000006</v>
      </c>
      <c r="C283" s="32" t="s">
        <v>13</v>
      </c>
      <c r="D283" s="32">
        <v>-4.7130000000000001</v>
      </c>
      <c r="E283" s="32">
        <v>-15.84</v>
      </c>
      <c r="F283" s="32">
        <v>-48.470199999999998</v>
      </c>
      <c r="G283" s="32">
        <v>216.82</v>
      </c>
      <c r="H283" s="32">
        <v>-210.23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x14ac:dyDescent="0.25">
      <c r="A284" s="32" t="s">
        <v>39</v>
      </c>
      <c r="B284" s="32">
        <v>75.793000000000006</v>
      </c>
      <c r="C284" s="32" t="s">
        <v>13</v>
      </c>
      <c r="D284" s="32">
        <v>-4.7130000000000001</v>
      </c>
      <c r="E284" s="32">
        <v>-15.84</v>
      </c>
      <c r="F284" s="32">
        <v>-48.470199999999998</v>
      </c>
      <c r="G284" s="32">
        <v>216.82</v>
      </c>
      <c r="H284" s="32">
        <v>-210.23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x14ac:dyDescent="0.25">
      <c r="A285" s="32" t="s">
        <v>39</v>
      </c>
      <c r="B285" s="32">
        <v>83.371499999999997</v>
      </c>
      <c r="C285" s="32" t="s">
        <v>13</v>
      </c>
      <c r="D285" s="32">
        <v>-4.9160000000000004</v>
      </c>
      <c r="E285" s="32">
        <v>-1.9379999999999999</v>
      </c>
      <c r="F285" s="32">
        <v>-36.910200000000003</v>
      </c>
      <c r="G285" s="32">
        <v>202.34</v>
      </c>
      <c r="H285" s="32">
        <v>-198.71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x14ac:dyDescent="0.25">
      <c r="A286" s="32" t="s">
        <v>39</v>
      </c>
      <c r="B286" s="32">
        <v>83.371499999999997</v>
      </c>
      <c r="C286" s="32" t="s">
        <v>13</v>
      </c>
      <c r="D286" s="32">
        <v>-4.9160000000000004</v>
      </c>
      <c r="E286" s="32">
        <v>-1.9379999999999999</v>
      </c>
      <c r="F286" s="32">
        <v>-36.910200000000003</v>
      </c>
      <c r="G286" s="32">
        <v>202.34</v>
      </c>
      <c r="H286" s="32">
        <v>-198.71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x14ac:dyDescent="0.25">
      <c r="A287" s="32" t="s">
        <v>39</v>
      </c>
      <c r="B287" s="32">
        <v>85.586399999999998</v>
      </c>
      <c r="C287" s="32" t="s">
        <v>13</v>
      </c>
      <c r="D287" s="32">
        <v>-4.9749999999999996</v>
      </c>
      <c r="E287" s="32">
        <v>3.1520000000000001</v>
      </c>
      <c r="F287" s="32">
        <v>-43.4251</v>
      </c>
      <c r="G287" s="32">
        <v>405.66</v>
      </c>
      <c r="H287" s="32">
        <v>-402.9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x14ac:dyDescent="0.25">
      <c r="A288" s="32" t="s">
        <v>39</v>
      </c>
      <c r="B288" s="32">
        <v>85.586399999999998</v>
      </c>
      <c r="C288" s="32" t="s">
        <v>13</v>
      </c>
      <c r="D288" s="32">
        <v>-4.6740000000000004</v>
      </c>
      <c r="E288" s="32">
        <v>-9.1929999999999996</v>
      </c>
      <c r="F288" s="32">
        <v>-43.4251</v>
      </c>
      <c r="G288" s="32">
        <v>407.8</v>
      </c>
      <c r="H288" s="32">
        <v>-400.76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x14ac:dyDescent="0.25">
      <c r="A289" s="32" t="s">
        <v>39</v>
      </c>
      <c r="B289" s="32">
        <v>90.95</v>
      </c>
      <c r="C289" s="32" t="s">
        <v>13</v>
      </c>
      <c r="D289" s="32">
        <v>-4.8179999999999996</v>
      </c>
      <c r="E289" s="32">
        <v>-4.742</v>
      </c>
      <c r="F289" s="32">
        <v>-21.183199999999999</v>
      </c>
      <c r="G289" s="32">
        <v>163.91</v>
      </c>
      <c r="H289" s="32">
        <v>-158.96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x14ac:dyDescent="0.25">
      <c r="A290" s="32" t="s">
        <v>39</v>
      </c>
      <c r="B290" s="32">
        <v>90.95</v>
      </c>
      <c r="C290" s="32" t="s">
        <v>13</v>
      </c>
      <c r="D290" s="32">
        <v>-4.8179999999999996</v>
      </c>
      <c r="E290" s="32">
        <v>-4.742</v>
      </c>
      <c r="F290" s="32">
        <v>-21.183199999999999</v>
      </c>
      <c r="G290" s="32">
        <v>163.91</v>
      </c>
      <c r="H290" s="32">
        <v>-158.96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x14ac:dyDescent="0.25">
      <c r="A291" s="32" t="s">
        <v>39</v>
      </c>
      <c r="B291" s="32">
        <v>95.591700000000003</v>
      </c>
      <c r="C291" s="32" t="s">
        <v>13</v>
      </c>
      <c r="D291" s="32">
        <v>-4.9420000000000002</v>
      </c>
      <c r="E291" s="32">
        <v>0.03</v>
      </c>
      <c r="F291" s="32">
        <v>-42.957599999999999</v>
      </c>
      <c r="G291" s="32">
        <v>397.22</v>
      </c>
      <c r="H291" s="32">
        <v>-394.08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x14ac:dyDescent="0.25">
      <c r="A292" s="32" t="s">
        <v>39</v>
      </c>
      <c r="B292" s="32">
        <v>95.591700000000003</v>
      </c>
      <c r="C292" s="32" t="s">
        <v>13</v>
      </c>
      <c r="D292" s="32">
        <v>-4.6879999999999997</v>
      </c>
      <c r="E292" s="32">
        <v>-9.6270000000000007</v>
      </c>
      <c r="F292" s="32">
        <v>-42.957599999999999</v>
      </c>
      <c r="G292" s="32">
        <v>399.03</v>
      </c>
      <c r="H292" s="32">
        <v>-392.27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x14ac:dyDescent="0.25">
      <c r="A293" s="32" t="s">
        <v>39</v>
      </c>
      <c r="B293" s="32">
        <v>98.536799999999999</v>
      </c>
      <c r="C293" s="32" t="s">
        <v>13</v>
      </c>
      <c r="D293" s="32">
        <v>-4.7670000000000003</v>
      </c>
      <c r="E293" s="32">
        <v>-7.1829999999999998</v>
      </c>
      <c r="F293" s="32">
        <v>-49.559899999999999</v>
      </c>
      <c r="G293" s="32">
        <v>238.19</v>
      </c>
      <c r="H293" s="32">
        <v>-232.58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x14ac:dyDescent="0.25">
      <c r="A294" s="32" t="s">
        <v>40</v>
      </c>
      <c r="B294" s="32">
        <v>0</v>
      </c>
      <c r="C294" s="32" t="s">
        <v>12</v>
      </c>
      <c r="D294" s="32">
        <v>13.375</v>
      </c>
      <c r="E294" s="32">
        <v>-12.481999999999999</v>
      </c>
      <c r="F294" s="32">
        <v>-33.783900000000003</v>
      </c>
      <c r="G294" s="32">
        <v>1476.09</v>
      </c>
      <c r="H294" s="32">
        <v>-1569.51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x14ac:dyDescent="0.25">
      <c r="A295" s="32" t="s">
        <v>40</v>
      </c>
      <c r="B295" s="32">
        <v>8.3000000000000001E-3</v>
      </c>
      <c r="C295" s="32" t="s">
        <v>12</v>
      </c>
      <c r="D295" s="32">
        <v>13.375</v>
      </c>
      <c r="E295" s="32">
        <v>-12.475</v>
      </c>
      <c r="F295" s="32">
        <v>-33.679900000000004</v>
      </c>
      <c r="G295" s="32">
        <v>1473.46</v>
      </c>
      <c r="H295" s="32">
        <v>-1566.88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x14ac:dyDescent="0.25">
      <c r="A296" s="32" t="s">
        <v>40</v>
      </c>
      <c r="B296" s="32">
        <v>8.3000000000000001E-3</v>
      </c>
      <c r="C296" s="32" t="s">
        <v>12</v>
      </c>
      <c r="D296" s="32">
        <v>13.375</v>
      </c>
      <c r="E296" s="32">
        <v>-12.475</v>
      </c>
      <c r="F296" s="32">
        <v>-33.679900000000004</v>
      </c>
      <c r="G296" s="32">
        <v>1473.46</v>
      </c>
      <c r="H296" s="32">
        <v>-1566.88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x14ac:dyDescent="0.25">
      <c r="A297" s="32" t="s">
        <v>40</v>
      </c>
      <c r="B297" s="32">
        <v>5.6912000000000003</v>
      </c>
      <c r="C297" s="32" t="s">
        <v>12</v>
      </c>
      <c r="D297" s="32">
        <v>12.641999999999999</v>
      </c>
      <c r="E297" s="32">
        <v>-7.2210000000000001</v>
      </c>
      <c r="F297" s="32">
        <v>35.300400000000003</v>
      </c>
      <c r="G297" s="32">
        <v>-9.42</v>
      </c>
      <c r="H297" s="32">
        <v>-86.22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x14ac:dyDescent="0.25">
      <c r="A298" s="32" t="s">
        <v>40</v>
      </c>
      <c r="B298" s="32">
        <v>5.6912000000000003</v>
      </c>
      <c r="C298" s="32" t="s">
        <v>12</v>
      </c>
      <c r="D298" s="32">
        <v>12.641999999999999</v>
      </c>
      <c r="E298" s="32">
        <v>-7.2210000000000001</v>
      </c>
      <c r="F298" s="32">
        <v>35.300400000000003</v>
      </c>
      <c r="G298" s="32">
        <v>-9.42</v>
      </c>
      <c r="H298" s="32">
        <v>-86.22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x14ac:dyDescent="0.25">
      <c r="A299" s="32" t="s">
        <v>40</v>
      </c>
      <c r="B299" s="32">
        <v>8.5327000000000002</v>
      </c>
      <c r="C299" s="32" t="s">
        <v>12</v>
      </c>
      <c r="D299" s="32">
        <v>12.566000000000001</v>
      </c>
      <c r="E299" s="32">
        <v>-3.2370000000000001</v>
      </c>
      <c r="F299" s="32">
        <v>78.791499999999999</v>
      </c>
      <c r="G299" s="32">
        <v>422.35</v>
      </c>
      <c r="H299" s="32">
        <v>-519.1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x14ac:dyDescent="0.25">
      <c r="A300" s="32" t="s">
        <v>40</v>
      </c>
      <c r="B300" s="32">
        <v>11.3741</v>
      </c>
      <c r="C300" s="32" t="s">
        <v>12</v>
      </c>
      <c r="D300" s="32">
        <v>12.49</v>
      </c>
      <c r="E300" s="32">
        <v>0.746</v>
      </c>
      <c r="F300" s="32">
        <v>115.5817</v>
      </c>
      <c r="G300" s="32">
        <v>776.41</v>
      </c>
      <c r="H300" s="32">
        <v>-874.27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x14ac:dyDescent="0.25">
      <c r="A301" s="32" t="s">
        <v>40</v>
      </c>
      <c r="B301" s="32">
        <v>11.3741</v>
      </c>
      <c r="C301" s="32" t="s">
        <v>12</v>
      </c>
      <c r="D301" s="32">
        <v>12.49</v>
      </c>
      <c r="E301" s="32">
        <v>0.746</v>
      </c>
      <c r="F301" s="32">
        <v>115.5817</v>
      </c>
      <c r="G301" s="32">
        <v>776.41</v>
      </c>
      <c r="H301" s="32">
        <v>-874.27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x14ac:dyDescent="0.25">
      <c r="A302" s="32" t="s">
        <v>40</v>
      </c>
      <c r="B302" s="32">
        <v>17.056999999999999</v>
      </c>
      <c r="C302" s="32" t="s">
        <v>12</v>
      </c>
      <c r="D302" s="32">
        <v>12.337</v>
      </c>
      <c r="E302" s="32">
        <v>9.9109999999999996</v>
      </c>
      <c r="F302" s="32">
        <v>140.85579999999999</v>
      </c>
      <c r="G302" s="32">
        <v>1020.99</v>
      </c>
      <c r="H302" s="32">
        <v>-1121.07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x14ac:dyDescent="0.25">
      <c r="A303" s="32" t="s">
        <v>40</v>
      </c>
      <c r="B303" s="32">
        <v>17.056999999999999</v>
      </c>
      <c r="C303" s="32" t="s">
        <v>12</v>
      </c>
      <c r="D303" s="32">
        <v>12.337</v>
      </c>
      <c r="E303" s="32">
        <v>9.9109999999999996</v>
      </c>
      <c r="F303" s="32">
        <v>140.85579999999999</v>
      </c>
      <c r="G303" s="32">
        <v>1020.99</v>
      </c>
      <c r="H303" s="32">
        <v>-1121.07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x14ac:dyDescent="0.25">
      <c r="A304" s="32" t="s">
        <v>40</v>
      </c>
      <c r="B304" s="32">
        <v>17.065300000000001</v>
      </c>
      <c r="C304" s="32" t="s">
        <v>12</v>
      </c>
      <c r="D304" s="32">
        <v>12.337</v>
      </c>
      <c r="E304" s="32">
        <v>9.9179999999999993</v>
      </c>
      <c r="F304" s="32">
        <v>140.7732</v>
      </c>
      <c r="G304" s="32">
        <v>1020.9</v>
      </c>
      <c r="H304" s="32">
        <v>-1120.98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x14ac:dyDescent="0.25">
      <c r="A305" s="32" t="s">
        <v>40</v>
      </c>
      <c r="B305" s="32">
        <v>0</v>
      </c>
      <c r="C305" s="32" t="s">
        <v>13</v>
      </c>
      <c r="D305" s="32">
        <v>-24.128</v>
      </c>
      <c r="E305" s="32">
        <v>-34.606999999999999</v>
      </c>
      <c r="F305" s="32">
        <v>-139.47790000000001</v>
      </c>
      <c r="G305" s="32">
        <v>1476.09</v>
      </c>
      <c r="H305" s="32">
        <v>-1569.51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x14ac:dyDescent="0.25">
      <c r="A306" s="32" t="s">
        <v>40</v>
      </c>
      <c r="B306" s="32">
        <v>8.3000000000000001E-3</v>
      </c>
      <c r="C306" s="32" t="s">
        <v>13</v>
      </c>
      <c r="D306" s="32">
        <v>-24.128</v>
      </c>
      <c r="E306" s="32">
        <v>-34.6</v>
      </c>
      <c r="F306" s="32">
        <v>-139.25450000000001</v>
      </c>
      <c r="G306" s="32">
        <v>1473.46</v>
      </c>
      <c r="H306" s="32">
        <v>-1566.88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x14ac:dyDescent="0.25">
      <c r="A307" s="32" t="s">
        <v>40</v>
      </c>
      <c r="B307" s="32">
        <v>8.3000000000000001E-3</v>
      </c>
      <c r="C307" s="32" t="s">
        <v>13</v>
      </c>
      <c r="D307" s="32">
        <v>-24.128</v>
      </c>
      <c r="E307" s="32">
        <v>-34.6</v>
      </c>
      <c r="F307" s="32">
        <v>-139.25450000000001</v>
      </c>
      <c r="G307" s="32">
        <v>1473.46</v>
      </c>
      <c r="H307" s="32">
        <v>-1566.88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x14ac:dyDescent="0.25">
      <c r="A308" s="32" t="s">
        <v>40</v>
      </c>
      <c r="B308" s="32">
        <v>5.6912000000000003</v>
      </c>
      <c r="C308" s="32" t="s">
        <v>13</v>
      </c>
      <c r="D308" s="32">
        <v>-24.280999999999999</v>
      </c>
      <c r="E308" s="32">
        <v>-26.847999999999999</v>
      </c>
      <c r="F308" s="32">
        <v>-37.467700000000001</v>
      </c>
      <c r="G308" s="32">
        <v>-9.42</v>
      </c>
      <c r="H308" s="32">
        <v>-86.22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x14ac:dyDescent="0.25">
      <c r="A309" s="32" t="s">
        <v>40</v>
      </c>
      <c r="B309" s="32">
        <v>5.6912000000000003</v>
      </c>
      <c r="C309" s="32" t="s">
        <v>13</v>
      </c>
      <c r="D309" s="32">
        <v>-24.280999999999999</v>
      </c>
      <c r="E309" s="32">
        <v>-26.847999999999999</v>
      </c>
      <c r="F309" s="32">
        <v>-37.467700000000001</v>
      </c>
      <c r="G309" s="32">
        <v>-9.42</v>
      </c>
      <c r="H309" s="32">
        <v>-86.22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x14ac:dyDescent="0.25">
      <c r="A310" s="32" t="s">
        <v>40</v>
      </c>
      <c r="B310" s="32">
        <v>8.5327000000000002</v>
      </c>
      <c r="C310" s="32" t="s">
        <v>13</v>
      </c>
      <c r="D310" s="32">
        <v>-24.356999999999999</v>
      </c>
      <c r="E310" s="32">
        <v>-22.239000000000001</v>
      </c>
      <c r="F310" s="32">
        <v>-10.6296</v>
      </c>
      <c r="G310" s="32">
        <v>422.35</v>
      </c>
      <c r="H310" s="32">
        <v>-519.1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x14ac:dyDescent="0.25">
      <c r="A311" s="32" t="s">
        <v>40</v>
      </c>
      <c r="B311" s="32">
        <v>11.3741</v>
      </c>
      <c r="C311" s="32" t="s">
        <v>13</v>
      </c>
      <c r="D311" s="32">
        <v>-24.433</v>
      </c>
      <c r="E311" s="32">
        <v>-17.63</v>
      </c>
      <c r="F311" s="32">
        <v>9.5076999999999998</v>
      </c>
      <c r="G311" s="32">
        <v>776.41</v>
      </c>
      <c r="H311" s="32">
        <v>-874.27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x14ac:dyDescent="0.25">
      <c r="A312" s="32" t="s">
        <v>40</v>
      </c>
      <c r="B312" s="32">
        <v>11.3741</v>
      </c>
      <c r="C312" s="32" t="s">
        <v>13</v>
      </c>
      <c r="D312" s="32">
        <v>-24.433</v>
      </c>
      <c r="E312" s="32">
        <v>-17.63</v>
      </c>
      <c r="F312" s="32">
        <v>9.5076999999999998</v>
      </c>
      <c r="G312" s="32">
        <v>776.41</v>
      </c>
      <c r="H312" s="32">
        <v>-874.27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x14ac:dyDescent="0.25">
      <c r="A313" s="32" t="s">
        <v>40</v>
      </c>
      <c r="B313" s="32">
        <v>17.056999999999999</v>
      </c>
      <c r="C313" s="32" t="s">
        <v>13</v>
      </c>
      <c r="D313" s="32">
        <v>-24.585000000000001</v>
      </c>
      <c r="E313" s="32">
        <v>-8.2949999999999999</v>
      </c>
      <c r="F313" s="32">
        <v>29.6798</v>
      </c>
      <c r="G313" s="32">
        <v>1020.99</v>
      </c>
      <c r="H313" s="32">
        <v>-1121.07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x14ac:dyDescent="0.25">
      <c r="A314" s="32" t="s">
        <v>40</v>
      </c>
      <c r="B314" s="32">
        <v>17.056999999999999</v>
      </c>
      <c r="C314" s="32" t="s">
        <v>13</v>
      </c>
      <c r="D314" s="32">
        <v>-24.585000000000001</v>
      </c>
      <c r="E314" s="32">
        <v>-8.2949999999999999</v>
      </c>
      <c r="F314" s="32">
        <v>29.6798</v>
      </c>
      <c r="G314" s="32">
        <v>1020.99</v>
      </c>
      <c r="H314" s="32">
        <v>-1121.07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x14ac:dyDescent="0.25">
      <c r="A315" s="32" t="s">
        <v>40</v>
      </c>
      <c r="B315" s="32">
        <v>17.065300000000001</v>
      </c>
      <c r="C315" s="32" t="s">
        <v>13</v>
      </c>
      <c r="D315" s="32">
        <v>-24.585999999999999</v>
      </c>
      <c r="E315" s="32">
        <v>-8.2750000000000004</v>
      </c>
      <c r="F315" s="32">
        <v>29.689699999999998</v>
      </c>
      <c r="G315" s="32">
        <v>1020.9</v>
      </c>
      <c r="H315" s="32">
        <v>-1120.98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x14ac:dyDescent="0.25">
      <c r="A316" s="32" t="s">
        <v>41</v>
      </c>
      <c r="B316" s="32">
        <v>0</v>
      </c>
      <c r="C316" s="32" t="s">
        <v>12</v>
      </c>
      <c r="D316" s="32">
        <v>12.337</v>
      </c>
      <c r="E316" s="32">
        <v>9.9179999999999993</v>
      </c>
      <c r="F316" s="32">
        <v>140.7732</v>
      </c>
      <c r="G316" s="32">
        <v>1020.9</v>
      </c>
      <c r="H316" s="32">
        <v>-1120.98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x14ac:dyDescent="0.25">
      <c r="A317" s="32" t="s">
        <v>41</v>
      </c>
      <c r="B317" s="32">
        <v>8.3000000000000001E-3</v>
      </c>
      <c r="C317" s="32" t="s">
        <v>12</v>
      </c>
      <c r="D317" s="32">
        <v>12.337</v>
      </c>
      <c r="E317" s="32">
        <v>9.94</v>
      </c>
      <c r="F317" s="32">
        <v>140.8398</v>
      </c>
      <c r="G317" s="32">
        <v>1020.8</v>
      </c>
      <c r="H317" s="32">
        <v>-1120.8900000000001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x14ac:dyDescent="0.25">
      <c r="A318" s="32" t="s">
        <v>41</v>
      </c>
      <c r="B318" s="32">
        <v>8.3000000000000001E-3</v>
      </c>
      <c r="C318" s="32" t="s">
        <v>12</v>
      </c>
      <c r="D318" s="32">
        <v>12.337</v>
      </c>
      <c r="E318" s="32">
        <v>9.94</v>
      </c>
      <c r="F318" s="32">
        <v>140.8398</v>
      </c>
      <c r="G318" s="32">
        <v>1020.8</v>
      </c>
      <c r="H318" s="32">
        <v>-1120.8900000000001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x14ac:dyDescent="0.25">
      <c r="A319" s="32" t="s">
        <v>41</v>
      </c>
      <c r="B319" s="32">
        <v>5.0026000000000002</v>
      </c>
      <c r="C319" s="32" t="s">
        <v>12</v>
      </c>
      <c r="D319" s="32">
        <v>12.202999999999999</v>
      </c>
      <c r="E319" s="32">
        <v>18.901</v>
      </c>
      <c r="F319" s="32">
        <v>104.9391</v>
      </c>
      <c r="G319" s="32">
        <v>723.92</v>
      </c>
      <c r="H319" s="32">
        <v>-825.95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x14ac:dyDescent="0.25">
      <c r="A320" s="32" t="s">
        <v>41</v>
      </c>
      <c r="B320" s="32">
        <v>5.0026000000000002</v>
      </c>
      <c r="C320" s="32" t="s">
        <v>12</v>
      </c>
      <c r="D320" s="32">
        <v>12.202999999999999</v>
      </c>
      <c r="E320" s="32">
        <v>18.901</v>
      </c>
      <c r="F320" s="32">
        <v>104.9391</v>
      </c>
      <c r="G320" s="32">
        <v>723.92</v>
      </c>
      <c r="H320" s="32">
        <v>-825.95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x14ac:dyDescent="0.25">
      <c r="A321" s="32" t="s">
        <v>41</v>
      </c>
      <c r="B321" s="32">
        <v>9.9969000000000001</v>
      </c>
      <c r="C321" s="32" t="s">
        <v>12</v>
      </c>
      <c r="D321" s="32">
        <v>12.069000000000001</v>
      </c>
      <c r="E321" s="32">
        <v>28.332999999999998</v>
      </c>
      <c r="F321" s="32">
        <v>0.2361</v>
      </c>
      <c r="G321" s="32">
        <v>-50.3</v>
      </c>
      <c r="H321" s="32">
        <v>-53.68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x14ac:dyDescent="0.25">
      <c r="A322" s="32" t="s">
        <v>41</v>
      </c>
      <c r="B322" s="32">
        <v>9.9969000000000001</v>
      </c>
      <c r="C322" s="32" t="s">
        <v>12</v>
      </c>
      <c r="D322" s="32">
        <v>12.069000000000001</v>
      </c>
      <c r="E322" s="32">
        <v>28.332999999999998</v>
      </c>
      <c r="F322" s="32">
        <v>0.2361</v>
      </c>
      <c r="G322" s="32">
        <v>-50.3</v>
      </c>
      <c r="H322" s="32">
        <v>-53.68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x14ac:dyDescent="0.25">
      <c r="A323" s="32" t="s">
        <v>41</v>
      </c>
      <c r="B323" s="32">
        <v>10.0052</v>
      </c>
      <c r="C323" s="32" t="s">
        <v>12</v>
      </c>
      <c r="D323" s="32">
        <v>12.069000000000001</v>
      </c>
      <c r="E323" s="32">
        <v>28.34</v>
      </c>
      <c r="F323" s="32">
        <v>-8.7449999999999999E-15</v>
      </c>
      <c r="G323" s="32">
        <v>-51.99</v>
      </c>
      <c r="H323" s="32">
        <v>-51.99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x14ac:dyDescent="0.25">
      <c r="A324" s="32" t="s">
        <v>41</v>
      </c>
      <c r="B324" s="32">
        <v>0</v>
      </c>
      <c r="C324" s="32" t="s">
        <v>13</v>
      </c>
      <c r="D324" s="32">
        <v>-24.585999999999999</v>
      </c>
      <c r="E324" s="32">
        <v>-8.2750000000000004</v>
      </c>
      <c r="F324" s="32">
        <v>29.689699999999998</v>
      </c>
      <c r="G324" s="32">
        <v>1020.9</v>
      </c>
      <c r="H324" s="32">
        <v>-1120.98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x14ac:dyDescent="0.25">
      <c r="A325" s="32" t="s">
        <v>41</v>
      </c>
      <c r="B325" s="32">
        <v>8.3000000000000001E-3</v>
      </c>
      <c r="C325" s="32" t="s">
        <v>13</v>
      </c>
      <c r="D325" s="32">
        <v>-24.585999999999999</v>
      </c>
      <c r="E325" s="32">
        <v>-8.2680000000000007</v>
      </c>
      <c r="F325" s="32">
        <v>29.6996</v>
      </c>
      <c r="G325" s="32">
        <v>1020.8</v>
      </c>
      <c r="H325" s="32">
        <v>-1120.8900000000001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x14ac:dyDescent="0.25">
      <c r="A326" s="32" t="s">
        <v>41</v>
      </c>
      <c r="B326" s="32">
        <v>8.3000000000000001E-3</v>
      </c>
      <c r="C326" s="32" t="s">
        <v>13</v>
      </c>
      <c r="D326" s="32">
        <v>-24.585999999999999</v>
      </c>
      <c r="E326" s="32">
        <v>-8.2680000000000007</v>
      </c>
      <c r="F326" s="32">
        <v>29.6996</v>
      </c>
      <c r="G326" s="32">
        <v>1020.8</v>
      </c>
      <c r="H326" s="32">
        <v>-1120.8900000000001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x14ac:dyDescent="0.25">
      <c r="A327" s="32" t="s">
        <v>41</v>
      </c>
      <c r="B327" s="32">
        <v>5.0026000000000002</v>
      </c>
      <c r="C327" s="32" t="s">
        <v>13</v>
      </c>
      <c r="D327" s="32">
        <v>-24.72</v>
      </c>
      <c r="E327" s="32">
        <v>0.13400000000000001</v>
      </c>
      <c r="F327" s="32">
        <v>25.23</v>
      </c>
      <c r="G327" s="32">
        <v>723.92</v>
      </c>
      <c r="H327" s="32">
        <v>-825.95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x14ac:dyDescent="0.25">
      <c r="A328" s="32" t="s">
        <v>41</v>
      </c>
      <c r="B328" s="32">
        <v>5.0026000000000002</v>
      </c>
      <c r="C328" s="32" t="s">
        <v>13</v>
      </c>
      <c r="D328" s="32">
        <v>-24.72</v>
      </c>
      <c r="E328" s="32">
        <v>0.13400000000000001</v>
      </c>
      <c r="F328" s="32">
        <v>25.23</v>
      </c>
      <c r="G328" s="32">
        <v>723.92</v>
      </c>
      <c r="H328" s="32">
        <v>-825.95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x14ac:dyDescent="0.25">
      <c r="A329" s="32" t="s">
        <v>41</v>
      </c>
      <c r="B329" s="32">
        <v>9.9969000000000001</v>
      </c>
      <c r="C329" s="32" t="s">
        <v>13</v>
      </c>
      <c r="D329" s="32">
        <v>-24.853999999999999</v>
      </c>
      <c r="E329" s="32">
        <v>7.1120000000000001</v>
      </c>
      <c r="F329" s="32">
        <v>5.9299999999999999E-2</v>
      </c>
      <c r="G329" s="32">
        <v>-50.3</v>
      </c>
      <c r="H329" s="32">
        <v>-53.68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25">
      <c r="A330" s="32" t="s">
        <v>41</v>
      </c>
      <c r="B330" s="32">
        <v>9.9969000000000001</v>
      </c>
      <c r="C330" s="32" t="s">
        <v>13</v>
      </c>
      <c r="D330" s="32">
        <v>-24.853999999999999</v>
      </c>
      <c r="E330" s="32">
        <v>7.1120000000000001</v>
      </c>
      <c r="F330" s="32">
        <v>5.9299999999999999E-2</v>
      </c>
      <c r="G330" s="32">
        <v>-50.3</v>
      </c>
      <c r="H330" s="32">
        <v>-53.68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x14ac:dyDescent="0.25">
      <c r="A331" s="32" t="s">
        <v>41</v>
      </c>
      <c r="B331" s="32">
        <v>10.0052</v>
      </c>
      <c r="C331" s="32" t="s">
        <v>13</v>
      </c>
      <c r="D331" s="32">
        <v>-24.853999999999999</v>
      </c>
      <c r="E331" s="32">
        <v>7.1189999999999998</v>
      </c>
      <c r="F331" s="32">
        <v>-8.7449999999999999E-15</v>
      </c>
      <c r="G331" s="32">
        <v>-51.99</v>
      </c>
      <c r="H331" s="32">
        <v>-51.99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x14ac:dyDescent="0.25">
      <c r="A332" s="4"/>
      <c r="B332" s="4"/>
      <c r="C332" s="4"/>
      <c r="D332" s="4"/>
      <c r="E332" s="4"/>
      <c r="F332" s="4"/>
      <c r="G332" s="4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x14ac:dyDescent="0.25">
      <c r="A333" s="4"/>
      <c r="B333" s="4"/>
      <c r="C333" s="4"/>
      <c r="D333" s="4"/>
      <c r="E333" s="4"/>
      <c r="F333" s="4"/>
      <c r="G333" s="4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x14ac:dyDescent="0.25">
      <c r="A334" s="4"/>
      <c r="B334" s="4"/>
      <c r="C334" s="4"/>
      <c r="D334" s="4"/>
      <c r="E334" s="4"/>
      <c r="F334" s="4"/>
      <c r="G334" s="4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x14ac:dyDescent="0.25">
      <c r="A335" s="4"/>
      <c r="B335" s="4"/>
      <c r="C335" s="4"/>
      <c r="D335" s="4"/>
      <c r="E335" s="4"/>
      <c r="F335" s="4"/>
      <c r="G335" s="4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x14ac:dyDescent="0.25">
      <c r="A336" s="4"/>
      <c r="B336" s="4"/>
      <c r="C336" s="4"/>
      <c r="D336" s="4"/>
      <c r="E336" s="4"/>
      <c r="F336" s="4"/>
      <c r="G336" s="4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x14ac:dyDescent="0.25">
      <c r="A337" s="4"/>
      <c r="B337" s="4"/>
      <c r="C337" s="4"/>
      <c r="D337" s="4"/>
      <c r="E337" s="4"/>
      <c r="F337" s="4"/>
      <c r="G337" s="4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x14ac:dyDescent="0.25">
      <c r="A338" s="4"/>
      <c r="B338" s="4"/>
      <c r="C338" s="4"/>
      <c r="D338" s="4"/>
      <c r="E338" s="4"/>
      <c r="F338" s="4"/>
      <c r="G338" s="4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x14ac:dyDescent="0.25">
      <c r="A339" s="4"/>
      <c r="B339" s="4"/>
      <c r="C339" s="4"/>
      <c r="D339" s="4"/>
      <c r="E339" s="4"/>
      <c r="F339" s="4"/>
      <c r="G339" s="4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x14ac:dyDescent="0.25">
      <c r="A340" s="4"/>
      <c r="B340" s="4"/>
      <c r="C340" s="4"/>
      <c r="D340" s="4"/>
      <c r="E340" s="4"/>
      <c r="F340" s="4"/>
      <c r="G340" s="4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x14ac:dyDescent="0.25">
      <c r="A341" s="4"/>
      <c r="B341" s="4"/>
      <c r="C341" s="4"/>
      <c r="D341" s="4"/>
      <c r="E341" s="4"/>
      <c r="F341" s="4"/>
      <c r="G341" s="4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tabSelected="1" workbookViewId="0"/>
  </sheetViews>
  <sheetFormatPr defaultRowHeight="15" x14ac:dyDescent="0.25"/>
  <cols>
    <col min="14" max="14" width="10.7109375" bestFit="1" customWidth="1"/>
    <col min="15" max="15" width="10" bestFit="1" customWidth="1"/>
  </cols>
  <sheetData>
    <row r="1" spans="1:32" x14ac:dyDescent="0.25">
      <c r="A1" s="38" t="s">
        <v>380</v>
      </c>
      <c r="B1" s="39"/>
      <c r="C1" s="39"/>
      <c r="D1" s="39"/>
      <c r="E1" s="39"/>
      <c r="F1" s="39"/>
      <c r="G1" s="39"/>
      <c r="H1" s="3"/>
      <c r="I1" s="3" t="s">
        <v>50</v>
      </c>
      <c r="J1" s="3">
        <v>0.16189999999999999</v>
      </c>
      <c r="K1" s="3">
        <v>23.316500000000001</v>
      </c>
      <c r="L1" s="3"/>
      <c r="M1" s="3"/>
      <c r="N1" s="3"/>
      <c r="O1" s="3"/>
      <c r="P1" s="3"/>
      <c r="Q1" s="3"/>
      <c r="R1" s="3"/>
      <c r="S1" s="3"/>
      <c r="T1" s="3"/>
    </row>
    <row r="2" spans="1:32" x14ac:dyDescent="0.25">
      <c r="A2" s="40" t="s">
        <v>1</v>
      </c>
      <c r="B2" s="40" t="s">
        <v>2</v>
      </c>
      <c r="C2" s="40" t="s">
        <v>4</v>
      </c>
      <c r="D2" s="40" t="s">
        <v>5</v>
      </c>
      <c r="E2" s="40" t="s">
        <v>6</v>
      </c>
      <c r="F2" s="40" t="s">
        <v>55</v>
      </c>
      <c r="G2" s="40" t="s">
        <v>56</v>
      </c>
      <c r="H2" s="3"/>
      <c r="I2" s="3" t="s">
        <v>49</v>
      </c>
      <c r="J2" s="3">
        <v>5.4539999999999996E-3</v>
      </c>
      <c r="K2" s="3">
        <v>0.78539999999999999</v>
      </c>
      <c r="L2" s="3"/>
      <c r="M2" s="3"/>
      <c r="N2" s="3"/>
      <c r="O2" s="3"/>
      <c r="P2" s="3"/>
      <c r="Q2" s="3"/>
      <c r="R2" s="3"/>
      <c r="S2" s="3"/>
      <c r="T2" s="3"/>
    </row>
    <row r="3" spans="1:32" x14ac:dyDescent="0.25">
      <c r="A3" s="41" t="s">
        <v>7</v>
      </c>
      <c r="B3" s="41" t="s">
        <v>8</v>
      </c>
      <c r="C3" s="41" t="s">
        <v>9</v>
      </c>
      <c r="D3" s="41" t="s">
        <v>9</v>
      </c>
      <c r="E3" s="41" t="s">
        <v>10</v>
      </c>
      <c r="F3" s="41" t="s">
        <v>57</v>
      </c>
      <c r="G3" s="41" t="s">
        <v>57</v>
      </c>
      <c r="H3" s="3"/>
      <c r="I3" s="3" t="s">
        <v>48</v>
      </c>
      <c r="J3" s="3">
        <v>0.13569999999999999</v>
      </c>
      <c r="K3" s="3">
        <v>19.547699999999999</v>
      </c>
      <c r="L3" s="3"/>
      <c r="M3" s="3"/>
      <c r="N3" s="3"/>
      <c r="O3" s="3"/>
      <c r="P3" s="3"/>
      <c r="Q3" s="3"/>
      <c r="R3" s="3"/>
      <c r="S3" s="3"/>
      <c r="T3" s="3"/>
    </row>
    <row r="4" spans="1:32" x14ac:dyDescent="0.25">
      <c r="A4" s="37" t="s">
        <v>11</v>
      </c>
      <c r="B4" s="37">
        <v>0</v>
      </c>
      <c r="C4" s="37">
        <v>-254.43799999999999</v>
      </c>
      <c r="D4" s="37">
        <v>-2.548</v>
      </c>
      <c r="E4" s="37">
        <v>4.4410000000000002E-15</v>
      </c>
      <c r="F4" s="37">
        <v>-1570.85</v>
      </c>
      <c r="G4" s="37">
        <v>-1570.85</v>
      </c>
      <c r="H4" s="3"/>
      <c r="I4" s="1" t="s">
        <v>1</v>
      </c>
      <c r="J4" s="1" t="s">
        <v>42</v>
      </c>
      <c r="K4" s="1" t="s">
        <v>45</v>
      </c>
      <c r="L4" s="1" t="s">
        <v>43</v>
      </c>
      <c r="M4" s="1" t="s">
        <v>46</v>
      </c>
      <c r="N4" s="1" t="s">
        <v>44</v>
      </c>
      <c r="O4" s="1" t="s">
        <v>47</v>
      </c>
      <c r="P4" s="1" t="s">
        <v>53</v>
      </c>
      <c r="Q4" s="1" t="s">
        <v>54</v>
      </c>
      <c r="R4" s="1" t="s">
        <v>53</v>
      </c>
      <c r="S4" s="1" t="s">
        <v>54</v>
      </c>
      <c r="T4" s="3"/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37" t="s">
        <v>11</v>
      </c>
      <c r="B5" s="37">
        <v>7.2923</v>
      </c>
      <c r="C5" s="37">
        <v>-254.364</v>
      </c>
      <c r="D5" s="37">
        <v>-2.4569999999999999</v>
      </c>
      <c r="E5" s="37">
        <v>18.249600000000001</v>
      </c>
      <c r="F5" s="37">
        <v>-1092.33</v>
      </c>
      <c r="G5" s="37">
        <v>-2048.46</v>
      </c>
      <c r="H5" s="3"/>
      <c r="I5" s="2" t="s">
        <v>7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10</v>
      </c>
      <c r="O5" s="2" t="s">
        <v>10</v>
      </c>
      <c r="P5" s="2" t="s">
        <v>51</v>
      </c>
      <c r="Q5" s="2" t="s">
        <v>51</v>
      </c>
      <c r="R5" s="2" t="s">
        <v>52</v>
      </c>
      <c r="S5" s="2" t="s">
        <v>52</v>
      </c>
      <c r="T5" s="3"/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37" t="s">
        <v>11</v>
      </c>
      <c r="B6" s="37">
        <v>14.5847</v>
      </c>
      <c r="C6" s="37">
        <v>-254.291</v>
      </c>
      <c r="D6" s="37">
        <v>-2.3660000000000001</v>
      </c>
      <c r="E6" s="37">
        <v>35.833500000000001</v>
      </c>
      <c r="F6" s="37">
        <v>-631.25</v>
      </c>
      <c r="G6" s="37">
        <v>-2508.63</v>
      </c>
      <c r="H6" s="3"/>
      <c r="I6" s="24" t="s">
        <v>11</v>
      </c>
      <c r="J6" s="24">
        <f>MAX(C4:C6)</f>
        <v>-254.291</v>
      </c>
      <c r="K6" s="24">
        <f>MIN(C4:C6)</f>
        <v>-254.43799999999999</v>
      </c>
      <c r="L6" s="24">
        <f>MAX(D4:D6)</f>
        <v>-2.3660000000000001</v>
      </c>
      <c r="M6" s="24">
        <f>MIN(D4:D6)</f>
        <v>-2.548</v>
      </c>
      <c r="N6" s="24">
        <f>MAX(E4:E6)</f>
        <v>35.833500000000001</v>
      </c>
      <c r="O6" s="24">
        <f>MIN(E4:E6)</f>
        <v>4.4410000000000002E-15</v>
      </c>
      <c r="P6" s="24">
        <f>MAX(F4:F6)</f>
        <v>-631.25</v>
      </c>
      <c r="Q6" s="24">
        <f>MIN(G4:G6)</f>
        <v>-2508.63</v>
      </c>
      <c r="R6" s="24">
        <f>P6/144</f>
        <v>-4.3836805555555554</v>
      </c>
      <c r="S6" s="24">
        <f>Q6/144</f>
        <v>-17.421041666666667</v>
      </c>
      <c r="T6" s="3"/>
      <c r="V6" s="17" t="s">
        <v>58</v>
      </c>
      <c r="W6" s="17">
        <f>MAX(J6:J17)</f>
        <v>-184.249</v>
      </c>
      <c r="X6" s="17">
        <f>MIN(K6:K17)</f>
        <v>-254.43799999999999</v>
      </c>
      <c r="Y6" s="17">
        <f>MAX(L6:L17)</f>
        <v>31.893999999999998</v>
      </c>
      <c r="Z6" s="17">
        <f>MIN(M6:M17)</f>
        <v>-43.795999999999999</v>
      </c>
      <c r="AA6" s="17">
        <f>MAX(N6:N17)</f>
        <v>191.32810000000001</v>
      </c>
      <c r="AB6" s="17">
        <f>MIN(O6:O17)</f>
        <v>-97.912599999999998</v>
      </c>
      <c r="AC6" s="17">
        <f>MAX(P6:P17)</f>
        <v>3556.39</v>
      </c>
      <c r="AD6" s="17">
        <f>MIN(Q6:Q17)</f>
        <v>-6558.4</v>
      </c>
      <c r="AE6" s="17">
        <f>MAX(R6:R17)</f>
        <v>24.697152777777777</v>
      </c>
      <c r="AF6" s="17">
        <f>MIN(S6:S17)</f>
        <v>-45.544444444444444</v>
      </c>
    </row>
    <row r="7" spans="1:32" x14ac:dyDescent="0.25">
      <c r="A7" s="37" t="s">
        <v>14</v>
      </c>
      <c r="B7" s="37">
        <v>0</v>
      </c>
      <c r="C7" s="37">
        <v>-250.50200000000001</v>
      </c>
      <c r="D7" s="37">
        <v>-43.795999999999999</v>
      </c>
      <c r="E7" s="37">
        <v>35.833500000000001</v>
      </c>
      <c r="F7" s="37">
        <v>-607.86</v>
      </c>
      <c r="G7" s="37">
        <v>-2485.2399999999998</v>
      </c>
      <c r="H7" s="3"/>
      <c r="I7" s="24" t="s">
        <v>14</v>
      </c>
      <c r="J7" s="24">
        <f>MAX(C7:C9)</f>
        <v>-250.47399999999999</v>
      </c>
      <c r="K7" s="24">
        <f>MIN(C7:C9)</f>
        <v>-250.50200000000001</v>
      </c>
      <c r="L7" s="24">
        <f>MAX(D7:D9)</f>
        <v>-43.746000000000002</v>
      </c>
      <c r="M7" s="24">
        <f>MIN(D7:D9)</f>
        <v>-43.795999999999999</v>
      </c>
      <c r="N7" s="24">
        <f>MAX(E7:E9)</f>
        <v>191.32810000000001</v>
      </c>
      <c r="O7" s="24">
        <f>MIN(E7:E9)</f>
        <v>35.833500000000001</v>
      </c>
      <c r="P7" s="24">
        <f>MAX(F7:F9)</f>
        <v>3465.64</v>
      </c>
      <c r="Q7" s="24">
        <f>MIN(G7:G9)</f>
        <v>-6558.4</v>
      </c>
      <c r="R7" s="24">
        <f t="shared" ref="R7:S34" si="0">P7/144</f>
        <v>24.066944444444445</v>
      </c>
      <c r="S7" s="24">
        <f t="shared" si="0"/>
        <v>-45.544444444444444</v>
      </c>
      <c r="T7" s="3"/>
      <c r="V7" s="17" t="s">
        <v>59</v>
      </c>
      <c r="W7" s="17">
        <f>MAX(J18:J27)</f>
        <v>25.863</v>
      </c>
      <c r="X7" s="17">
        <f>MIN(K18:K27)</f>
        <v>21.5</v>
      </c>
      <c r="Y7" s="17">
        <f>MAX(L18:L27)</f>
        <v>0</v>
      </c>
      <c r="Z7" s="17">
        <f>MIN(M18:M27)</f>
        <v>0</v>
      </c>
      <c r="AA7" s="17">
        <f>MAX(N18:N27)</f>
        <v>0</v>
      </c>
      <c r="AB7" s="17">
        <f>MIN(O18:O27)</f>
        <v>0</v>
      </c>
      <c r="AC7" s="17">
        <f>MAX(P18:P27)</f>
        <v>4741.9399999999996</v>
      </c>
      <c r="AD7" s="17">
        <f>MIN(Q18:Q27)</f>
        <v>3941.91</v>
      </c>
      <c r="AE7" s="17">
        <f>MAX(R18:R27)</f>
        <v>32.930138888888884</v>
      </c>
      <c r="AF7" s="17">
        <f>MIN(S18:S27)</f>
        <v>27.374375000000001</v>
      </c>
    </row>
    <row r="8" spans="1:32" x14ac:dyDescent="0.25">
      <c r="A8" s="37" t="s">
        <v>14</v>
      </c>
      <c r="B8" s="37">
        <v>1.7762</v>
      </c>
      <c r="C8" s="37">
        <v>-250.488</v>
      </c>
      <c r="D8" s="37">
        <v>-43.771000000000001</v>
      </c>
      <c r="E8" s="37">
        <v>113.60290000000001</v>
      </c>
      <c r="F8" s="37">
        <v>1429.47</v>
      </c>
      <c r="G8" s="37">
        <v>-4522.3999999999996</v>
      </c>
      <c r="H8" s="3"/>
      <c r="I8" s="24" t="s">
        <v>15</v>
      </c>
      <c r="J8" s="24">
        <f>MAX(C10:C14)</f>
        <v>-202.89500000000001</v>
      </c>
      <c r="K8" s="24">
        <f>MIN(C10:C14)</f>
        <v>-213.86</v>
      </c>
      <c r="L8" s="24">
        <f>MAX(D10:D14)</f>
        <v>16.93</v>
      </c>
      <c r="M8" s="24">
        <f>MIN(D10:D14)</f>
        <v>-2.5030000000000001</v>
      </c>
      <c r="N8" s="24">
        <f>MAX(E10:E14)</f>
        <v>-19.0166</v>
      </c>
      <c r="O8" s="24">
        <f>MIN(E10:E14)</f>
        <v>-97.912599999999998</v>
      </c>
      <c r="P8" s="24">
        <f>MAX(F10:F14)</f>
        <v>1312.28</v>
      </c>
      <c r="Q8" s="24">
        <f>MIN(G10:G14)</f>
        <v>-3817.55</v>
      </c>
      <c r="R8" s="24">
        <f t="shared" si="0"/>
        <v>9.1130555555555546</v>
      </c>
      <c r="S8" s="24">
        <f t="shared" si="0"/>
        <v>-26.510763888888889</v>
      </c>
      <c r="T8" s="3"/>
      <c r="V8" s="17" t="s">
        <v>60</v>
      </c>
      <c r="W8" s="17">
        <f>MAX(J28:J34)</f>
        <v>13.599</v>
      </c>
      <c r="X8" s="17">
        <f>MIN(K28:K34)</f>
        <v>-20.138000000000002</v>
      </c>
      <c r="Y8" s="17">
        <f>MAX(L28:L34)</f>
        <v>49.286000000000001</v>
      </c>
      <c r="Z8" s="17">
        <f>MIN(M28:M34)</f>
        <v>-38.866999999999997</v>
      </c>
      <c r="AA8" s="17">
        <f>MAX(N28:N34)</f>
        <v>215.27850000000001</v>
      </c>
      <c r="AB8" s="17">
        <f>MIN(O28:O34)</f>
        <v>-297.16550000000001</v>
      </c>
      <c r="AC8" s="17">
        <f>MAX(P28:P34)</f>
        <v>6932.09</v>
      </c>
      <c r="AD8" s="17">
        <f>MIN(Q28:Q34)</f>
        <v>-6772.19</v>
      </c>
      <c r="AE8" s="17">
        <f>MAX(R28:R34)</f>
        <v>48.139513888888892</v>
      </c>
      <c r="AF8" s="17">
        <f>MIN(S28:S34)</f>
        <v>-47.029097222222219</v>
      </c>
    </row>
    <row r="9" spans="1:32" x14ac:dyDescent="0.25">
      <c r="A9" s="37" t="s">
        <v>14</v>
      </c>
      <c r="B9" s="37">
        <v>3.5525000000000002</v>
      </c>
      <c r="C9" s="37">
        <v>-250.47399999999999</v>
      </c>
      <c r="D9" s="37">
        <v>-43.746000000000002</v>
      </c>
      <c r="E9" s="37">
        <v>191.32810000000001</v>
      </c>
      <c r="F9" s="37">
        <v>3465.64</v>
      </c>
      <c r="G9" s="37">
        <v>-6558.4</v>
      </c>
      <c r="H9" s="3"/>
      <c r="I9" s="24" t="s">
        <v>16</v>
      </c>
      <c r="J9" s="24">
        <f>MAX(C15:C19)</f>
        <v>-194.47200000000001</v>
      </c>
      <c r="K9" s="24">
        <f>MIN(C15:C19)</f>
        <v>-202.941</v>
      </c>
      <c r="L9" s="24">
        <f>MAX(D15:D19)</f>
        <v>6.8310000000000004</v>
      </c>
      <c r="M9" s="24">
        <f>MIN(D15:D19)</f>
        <v>-16.375</v>
      </c>
      <c r="N9" s="24">
        <f>MAX(E15:E19)</f>
        <v>5.2123999999999997</v>
      </c>
      <c r="O9" s="24">
        <f>MIN(E15:E19)</f>
        <v>-97.912599999999998</v>
      </c>
      <c r="P9" s="24">
        <f>MAX(F15:F19)</f>
        <v>1312</v>
      </c>
      <c r="Q9" s="24">
        <f>MIN(G15:G19)</f>
        <v>-3817.83</v>
      </c>
      <c r="R9" s="24">
        <f t="shared" si="0"/>
        <v>9.1111111111111107</v>
      </c>
      <c r="S9" s="24">
        <f t="shared" si="0"/>
        <v>-26.512708333333332</v>
      </c>
      <c r="T9" s="3"/>
    </row>
    <row r="10" spans="1:32" x14ac:dyDescent="0.25">
      <c r="A10" s="37" t="s">
        <v>15</v>
      </c>
      <c r="B10" s="37">
        <v>0</v>
      </c>
      <c r="C10" s="37">
        <v>-213.86</v>
      </c>
      <c r="D10" s="37">
        <v>-2.5030000000000001</v>
      </c>
      <c r="E10" s="37">
        <v>-34.660299999999999</v>
      </c>
      <c r="F10" s="37">
        <v>-412.37</v>
      </c>
      <c r="G10" s="37">
        <v>-2228.29</v>
      </c>
      <c r="H10" s="3"/>
      <c r="I10" s="24" t="s">
        <v>17</v>
      </c>
      <c r="J10" s="24">
        <f>MAX(C20:C26)</f>
        <v>-184.458</v>
      </c>
      <c r="K10" s="24">
        <f>MIN(C20:C26)</f>
        <v>-192.98400000000001</v>
      </c>
      <c r="L10" s="24">
        <f>MAX(D20:D26)</f>
        <v>20.311</v>
      </c>
      <c r="M10" s="24">
        <f>MIN(D20:D26)</f>
        <v>-24.960999999999999</v>
      </c>
      <c r="N10" s="24">
        <f>MAX(E20:E26)</f>
        <v>26.213899999999999</v>
      </c>
      <c r="O10" s="24">
        <f>MIN(E20:E26)</f>
        <v>-50.751399999999997</v>
      </c>
      <c r="P10" s="24">
        <f>MAX(F20:F26)</f>
        <v>138.03</v>
      </c>
      <c r="Q10" s="24">
        <f>MIN(G20:G26)</f>
        <v>-2520.9299999999998</v>
      </c>
      <c r="R10" s="24">
        <f t="shared" si="0"/>
        <v>0.95854166666666663</v>
      </c>
      <c r="S10" s="24">
        <f t="shared" si="0"/>
        <v>-17.506458333333331</v>
      </c>
      <c r="T10" s="3"/>
    </row>
    <row r="11" spans="1:32" x14ac:dyDescent="0.25">
      <c r="A11" s="37" t="s">
        <v>15</v>
      </c>
      <c r="B11" s="37">
        <v>5.5160999999999998</v>
      </c>
      <c r="C11" s="37">
        <v>-213.816</v>
      </c>
      <c r="D11" s="37">
        <v>-2.4260000000000002</v>
      </c>
      <c r="E11" s="37">
        <v>-21.065999999999999</v>
      </c>
      <c r="F11" s="37">
        <v>-768.21</v>
      </c>
      <c r="G11" s="37">
        <v>-1871.9</v>
      </c>
      <c r="H11" s="3"/>
      <c r="I11" s="24" t="s">
        <v>18</v>
      </c>
      <c r="J11" s="24">
        <f>MAX(C23:C31)</f>
        <v>-184.458</v>
      </c>
      <c r="K11" s="24">
        <f>MIN(C23:C31)</f>
        <v>-188.65899999999999</v>
      </c>
      <c r="L11" s="24">
        <f>MAX(D23:D31)</f>
        <v>20.311</v>
      </c>
      <c r="M11" s="24">
        <f>MIN(D23:D31)</f>
        <v>-10.038</v>
      </c>
      <c r="N11" s="24">
        <f>MAX(E23:E31)</f>
        <v>61.648800000000001</v>
      </c>
      <c r="O11" s="24">
        <f>MIN(E23:E31)</f>
        <v>-17.162099999999999</v>
      </c>
      <c r="P11" s="24">
        <f>MAX(F23:F31)</f>
        <v>473.92</v>
      </c>
      <c r="Q11" s="24">
        <f>MIN(G23:G31)</f>
        <v>-2758.94</v>
      </c>
      <c r="R11" s="24">
        <f t="shared" si="0"/>
        <v>3.2911111111111113</v>
      </c>
      <c r="S11" s="24">
        <f t="shared" si="0"/>
        <v>-19.159305555555555</v>
      </c>
      <c r="T11" s="3"/>
    </row>
    <row r="12" spans="1:32" x14ac:dyDescent="0.25">
      <c r="A12" s="37" t="s">
        <v>15</v>
      </c>
      <c r="B12" s="37">
        <v>6.3630000000000004</v>
      </c>
      <c r="C12" s="37">
        <v>-213.809</v>
      </c>
      <c r="D12" s="37">
        <v>-2.4140000000000001</v>
      </c>
      <c r="E12" s="37">
        <v>-19.0166</v>
      </c>
      <c r="F12" s="37">
        <v>-821.86</v>
      </c>
      <c r="G12" s="37">
        <v>-1818.18</v>
      </c>
      <c r="H12" s="3"/>
      <c r="I12" s="24" t="s">
        <v>19</v>
      </c>
      <c r="J12" s="24">
        <f>MAX(C32:C38)</f>
        <v>-184.249</v>
      </c>
      <c r="K12" s="24">
        <f>MIN(C32:C38)</f>
        <v>-190.69</v>
      </c>
      <c r="L12" s="24">
        <f>MAX(D32:D38)</f>
        <v>26.631</v>
      </c>
      <c r="M12" s="24">
        <f>MIN(D32:D38)</f>
        <v>-18.599</v>
      </c>
      <c r="N12" s="24">
        <f>MAX(E32:E38)</f>
        <v>46.122700000000002</v>
      </c>
      <c r="O12" s="24">
        <f>MIN(E32:E38)</f>
        <v>-19.343299999999999</v>
      </c>
      <c r="P12" s="24">
        <f>MAX(F32:F38)</f>
        <v>70.66</v>
      </c>
      <c r="Q12" s="24">
        <f>MIN(G32:G38)</f>
        <v>-2365.1</v>
      </c>
      <c r="R12" s="24">
        <f t="shared" si="0"/>
        <v>0.49069444444444443</v>
      </c>
      <c r="S12" s="24">
        <f t="shared" si="0"/>
        <v>-16.424305555555556</v>
      </c>
      <c r="T12" s="3"/>
    </row>
    <row r="13" spans="1:32" x14ac:dyDescent="0.25">
      <c r="A13" s="37" t="s">
        <v>15</v>
      </c>
      <c r="B13" s="37">
        <v>6.3630000000000004</v>
      </c>
      <c r="C13" s="37">
        <v>-202.93199999999999</v>
      </c>
      <c r="D13" s="37">
        <v>16.864000000000001</v>
      </c>
      <c r="E13" s="37">
        <v>-19.0166</v>
      </c>
      <c r="F13" s="37">
        <v>-754.7</v>
      </c>
      <c r="G13" s="37">
        <v>-1751.02</v>
      </c>
      <c r="H13" s="3"/>
      <c r="I13" s="24" t="s">
        <v>20</v>
      </c>
      <c r="J13" s="24">
        <f>MAX(C39:C43)</f>
        <v>-192.48099999999999</v>
      </c>
      <c r="K13" s="24">
        <f>MIN(C39:C43)</f>
        <v>-199.667</v>
      </c>
      <c r="L13" s="24">
        <f>MAX(D39:D43)</f>
        <v>17.998999999999999</v>
      </c>
      <c r="M13" s="24">
        <f>MIN(D39:D43)</f>
        <v>-4.8099999999999996</v>
      </c>
      <c r="N13" s="24">
        <f>MAX(E39:E43)</f>
        <v>24.771699999999999</v>
      </c>
      <c r="O13" s="24">
        <f>MIN(E39:E43)</f>
        <v>-69.959199999999996</v>
      </c>
      <c r="P13" s="24">
        <f>MAX(F39:F43)</f>
        <v>599.94000000000005</v>
      </c>
      <c r="Q13" s="24">
        <f>MIN(G39:G43)</f>
        <v>-3065.35</v>
      </c>
      <c r="R13" s="24">
        <f t="shared" si="0"/>
        <v>4.1662500000000007</v>
      </c>
      <c r="S13" s="24">
        <f t="shared" si="0"/>
        <v>-21.287152777777777</v>
      </c>
      <c r="T13" s="3"/>
    </row>
    <row r="14" spans="1:32" x14ac:dyDescent="0.25">
      <c r="A14" s="37" t="s">
        <v>15</v>
      </c>
      <c r="B14" s="37">
        <v>11.032299999999999</v>
      </c>
      <c r="C14" s="37">
        <v>-202.89500000000001</v>
      </c>
      <c r="D14" s="37">
        <v>16.93</v>
      </c>
      <c r="E14" s="37">
        <v>-97.912599999999998</v>
      </c>
      <c r="F14" s="37">
        <v>1312.28</v>
      </c>
      <c r="G14" s="37">
        <v>-3817.55</v>
      </c>
      <c r="H14" s="3"/>
      <c r="I14" s="24" t="s">
        <v>21</v>
      </c>
      <c r="J14" s="24">
        <f>MAX(C44:C48)</f>
        <v>-199.929</v>
      </c>
      <c r="K14" s="24">
        <f>MIN(C44:C48)</f>
        <v>-211.72499999999999</v>
      </c>
      <c r="L14" s="24">
        <f>MAX(D44:D48)</f>
        <v>8.4830000000000005</v>
      </c>
      <c r="M14" s="24">
        <f>MIN(D44:D48)</f>
        <v>-14.798</v>
      </c>
      <c r="N14" s="24">
        <f>MAX(E44:E48)</f>
        <v>12.2464</v>
      </c>
      <c r="O14" s="24">
        <f>MIN(E44:E48)</f>
        <v>-69.959199999999996</v>
      </c>
      <c r="P14" s="24">
        <f>MAX(F44:F48)</f>
        <v>598.32000000000005</v>
      </c>
      <c r="Q14" s="24">
        <f>MIN(G44:G48)</f>
        <v>-3066.97</v>
      </c>
      <c r="R14" s="24">
        <f t="shared" si="0"/>
        <v>4.1550000000000002</v>
      </c>
      <c r="S14" s="24">
        <f t="shared" si="0"/>
        <v>-21.298402777777778</v>
      </c>
      <c r="T14" s="3"/>
    </row>
    <row r="15" spans="1:32" x14ac:dyDescent="0.25">
      <c r="A15" s="37" t="s">
        <v>16</v>
      </c>
      <c r="B15" s="37">
        <v>0</v>
      </c>
      <c r="C15" s="37">
        <v>-202.941</v>
      </c>
      <c r="D15" s="37">
        <v>-16.375</v>
      </c>
      <c r="E15" s="37">
        <v>-97.912599999999998</v>
      </c>
      <c r="F15" s="37">
        <v>1312</v>
      </c>
      <c r="G15" s="37">
        <v>-3817.83</v>
      </c>
      <c r="H15" s="3"/>
      <c r="I15" s="24" t="s">
        <v>22</v>
      </c>
      <c r="J15" s="24">
        <f>MAX(C49:C53)</f>
        <v>-210.27500000000001</v>
      </c>
      <c r="K15" s="24">
        <f>MIN(C49:C53)</f>
        <v>-223.251</v>
      </c>
      <c r="L15" s="24">
        <f>MAX(D49:D53)</f>
        <v>-8.4550000000000001</v>
      </c>
      <c r="M15" s="24">
        <f>MIN(D49:D53)</f>
        <v>-26.151</v>
      </c>
      <c r="N15" s="24">
        <f>MAX(E49:E53)</f>
        <v>30.7882</v>
      </c>
      <c r="O15" s="24">
        <f>MIN(E49:E53)</f>
        <v>-63.640599999999999</v>
      </c>
      <c r="P15" s="24">
        <f>MAX(F49:F53)</f>
        <v>368.93</v>
      </c>
      <c r="Q15" s="24">
        <f>MIN(G49:G53)</f>
        <v>-2965.32</v>
      </c>
      <c r="R15" s="24">
        <f t="shared" si="0"/>
        <v>2.562013888888889</v>
      </c>
      <c r="S15" s="24">
        <f t="shared" si="0"/>
        <v>-20.592500000000001</v>
      </c>
      <c r="T15" s="3"/>
    </row>
    <row r="16" spans="1:32" x14ac:dyDescent="0.25">
      <c r="A16" s="37" t="s">
        <v>16</v>
      </c>
      <c r="B16" s="37">
        <v>6.3159999999999998</v>
      </c>
      <c r="C16" s="37">
        <v>-202.90600000000001</v>
      </c>
      <c r="D16" s="37">
        <v>-16.28</v>
      </c>
      <c r="E16" s="37">
        <v>5.2123999999999997</v>
      </c>
      <c r="F16" s="37">
        <v>-1116.1600000000001</v>
      </c>
      <c r="G16" s="37">
        <v>-1389.24</v>
      </c>
      <c r="H16" s="3"/>
      <c r="I16" s="24" t="s">
        <v>23</v>
      </c>
      <c r="J16" s="24">
        <f>MAX(C54:C56)</f>
        <v>-227.64400000000001</v>
      </c>
      <c r="K16" s="24">
        <f>MIN(C54:C56)</f>
        <v>-227.72499999999999</v>
      </c>
      <c r="L16" s="24">
        <f>MAX(D54:D56)</f>
        <v>31.893999999999998</v>
      </c>
      <c r="M16" s="24">
        <f>MIN(D54:D56)</f>
        <v>31.783999999999999</v>
      </c>
      <c r="N16" s="24">
        <f>MAX(E54:E56)</f>
        <v>189.41159999999999</v>
      </c>
      <c r="O16" s="24">
        <f>MIN(E54:E56)</f>
        <v>-81.398099999999999</v>
      </c>
      <c r="P16" s="24">
        <f>MAX(F54:F56)</f>
        <v>3556.39</v>
      </c>
      <c r="Q16" s="24">
        <f>MIN(G54:G56)</f>
        <v>-6367.24</v>
      </c>
      <c r="R16" s="24">
        <f t="shared" si="0"/>
        <v>24.697152777777777</v>
      </c>
      <c r="S16" s="24">
        <f t="shared" si="0"/>
        <v>-44.216944444444444</v>
      </c>
      <c r="T16" s="3"/>
    </row>
    <row r="17" spans="1:20" x14ac:dyDescent="0.25">
      <c r="A17" s="37" t="s">
        <v>16</v>
      </c>
      <c r="B17" s="37">
        <v>6.3159999999999998</v>
      </c>
      <c r="C17" s="37">
        <v>-194.518</v>
      </c>
      <c r="D17" s="37">
        <v>6.7060000000000004</v>
      </c>
      <c r="E17" s="37">
        <v>5.2123999999999997</v>
      </c>
      <c r="F17" s="37">
        <v>-1064.3699999999999</v>
      </c>
      <c r="G17" s="37">
        <v>-1337.46</v>
      </c>
      <c r="H17" s="3"/>
      <c r="I17" s="24" t="s">
        <v>24</v>
      </c>
      <c r="J17" s="24">
        <f>MAX(C57:C59)</f>
        <v>-229.87799999999999</v>
      </c>
      <c r="K17" s="24">
        <f>MIN(C57:C59)</f>
        <v>-230.04499999999999</v>
      </c>
      <c r="L17" s="24">
        <f>MAX(D57:D59)</f>
        <v>-5.4989999999999997</v>
      </c>
      <c r="M17" s="24">
        <f>MIN(D57:D59)</f>
        <v>-5.6630000000000003</v>
      </c>
      <c r="N17" s="24">
        <f>MAX(E57:E59)</f>
        <v>-2.7469999999999999E-14</v>
      </c>
      <c r="O17" s="24">
        <f>MIN(E57:E59)</f>
        <v>-81.398099999999999</v>
      </c>
      <c r="P17" s="24">
        <f>MAX(F57:F59)</f>
        <v>713.08</v>
      </c>
      <c r="Q17" s="24">
        <f>MIN(G57:G59)</f>
        <v>-3551.52</v>
      </c>
      <c r="R17" s="24">
        <f t="shared" si="0"/>
        <v>4.9519444444444449</v>
      </c>
      <c r="S17" s="24">
        <f t="shared" si="0"/>
        <v>-24.663333333333334</v>
      </c>
      <c r="T17" s="3"/>
    </row>
    <row r="18" spans="1:20" x14ac:dyDescent="0.25">
      <c r="A18" s="37" t="s">
        <v>16</v>
      </c>
      <c r="B18" s="37">
        <v>7.2923</v>
      </c>
      <c r="C18" s="37">
        <v>-194.512</v>
      </c>
      <c r="D18" s="37">
        <v>6.7210000000000001</v>
      </c>
      <c r="E18" s="37">
        <v>-1.3419000000000001</v>
      </c>
      <c r="F18" s="37">
        <v>-1165.73</v>
      </c>
      <c r="G18" s="37">
        <v>-1236.03</v>
      </c>
      <c r="H18" s="3"/>
      <c r="I18" s="24" t="s">
        <v>25</v>
      </c>
      <c r="J18" s="24">
        <f>MAX(C60:C62)</f>
        <v>22.137</v>
      </c>
      <c r="K18" s="24">
        <f>MIN(C60:C62)</f>
        <v>22.137</v>
      </c>
      <c r="L18" s="24">
        <f>MAX(D60:D62)</f>
        <v>0</v>
      </c>
      <c r="M18" s="24">
        <f>MIN(D60:D62)</f>
        <v>0</v>
      </c>
      <c r="N18" s="24">
        <f>MAX(E60:E62)</f>
        <v>0</v>
      </c>
      <c r="O18" s="24">
        <f>MIN(E60:E62)</f>
        <v>0</v>
      </c>
      <c r="P18" s="24">
        <f>MAX(F60:F62)</f>
        <v>4058.81</v>
      </c>
      <c r="Q18" s="24">
        <f>MIN(G60:G62)</f>
        <v>4058.81</v>
      </c>
      <c r="R18" s="24">
        <f t="shared" si="0"/>
        <v>28.186180555555556</v>
      </c>
      <c r="S18" s="24">
        <f t="shared" si="0"/>
        <v>28.186180555555556</v>
      </c>
      <c r="T18" s="3"/>
    </row>
    <row r="19" spans="1:20" x14ac:dyDescent="0.25">
      <c r="A19" s="37" t="s">
        <v>16</v>
      </c>
      <c r="B19" s="37">
        <v>14.5847</v>
      </c>
      <c r="C19" s="37">
        <v>-194.47200000000001</v>
      </c>
      <c r="D19" s="37">
        <v>6.8310000000000004</v>
      </c>
      <c r="E19" s="37">
        <v>-50.751399999999997</v>
      </c>
      <c r="F19" s="37">
        <v>128.85</v>
      </c>
      <c r="G19" s="37">
        <v>-2530.11</v>
      </c>
      <c r="H19" s="3"/>
      <c r="I19" s="24" t="s">
        <v>26</v>
      </c>
      <c r="J19" s="24">
        <f>MAX(C63:C65)</f>
        <v>24.47</v>
      </c>
      <c r="K19" s="24">
        <f>MIN(C63:C65)</f>
        <v>24.47</v>
      </c>
      <c r="L19" s="24">
        <f>MAX(D63:D65)</f>
        <v>0</v>
      </c>
      <c r="M19" s="24">
        <f>MIN(D63:D65)</f>
        <v>0</v>
      </c>
      <c r="N19" s="24">
        <f>MAX(E63:E65)</f>
        <v>0</v>
      </c>
      <c r="O19" s="24">
        <f>MIN(E63:E65)</f>
        <v>0</v>
      </c>
      <c r="P19" s="24">
        <f>MAX(F63:F65)</f>
        <v>4486.54</v>
      </c>
      <c r="Q19" s="24">
        <f>MIN(G63:G65)</f>
        <v>4486.54</v>
      </c>
      <c r="R19" s="24">
        <f t="shared" si="0"/>
        <v>31.156527777777779</v>
      </c>
      <c r="S19" s="24">
        <f t="shared" si="0"/>
        <v>31.156527777777779</v>
      </c>
      <c r="T19" s="3"/>
    </row>
    <row r="20" spans="1:20" x14ac:dyDescent="0.25">
      <c r="A20" s="37" t="s">
        <v>17</v>
      </c>
      <c r="B20" s="37">
        <v>0</v>
      </c>
      <c r="C20" s="37">
        <v>-192.98400000000001</v>
      </c>
      <c r="D20" s="37">
        <v>-24.960999999999999</v>
      </c>
      <c r="E20" s="37">
        <v>-50.751399999999997</v>
      </c>
      <c r="F20" s="37">
        <v>138.03</v>
      </c>
      <c r="G20" s="37">
        <v>-2520.9299999999998</v>
      </c>
      <c r="H20" s="3"/>
      <c r="I20" s="24" t="s">
        <v>27</v>
      </c>
      <c r="J20" s="24">
        <f>MAX(C66:C68)</f>
        <v>23.256</v>
      </c>
      <c r="K20" s="24">
        <f>MIN(C66:C68)</f>
        <v>23.256</v>
      </c>
      <c r="L20" s="24">
        <f>MAX(D66:D68)</f>
        <v>0</v>
      </c>
      <c r="M20" s="24">
        <f>MIN(D66:D68)</f>
        <v>0</v>
      </c>
      <c r="N20" s="24">
        <f>MAX(E66:E68)</f>
        <v>0</v>
      </c>
      <c r="O20" s="24">
        <f>MIN(E66:E68)</f>
        <v>0</v>
      </c>
      <c r="P20" s="24">
        <f>MAX(F66:F68)</f>
        <v>4263.96</v>
      </c>
      <c r="Q20" s="24">
        <f>MIN(G66:G68)</f>
        <v>4263.96</v>
      </c>
      <c r="R20" s="24">
        <f t="shared" si="0"/>
        <v>29.610833333333332</v>
      </c>
      <c r="S20" s="24">
        <f t="shared" si="0"/>
        <v>29.610833333333332</v>
      </c>
      <c r="T20" s="3"/>
    </row>
    <row r="21" spans="1:20" x14ac:dyDescent="0.25">
      <c r="A21" s="37" t="s">
        <v>17</v>
      </c>
      <c r="B21" s="37">
        <v>2.2715000000000001</v>
      </c>
      <c r="C21" s="37">
        <v>-192.97800000000001</v>
      </c>
      <c r="D21" s="37">
        <v>-24.925000000000001</v>
      </c>
      <c r="E21" s="37">
        <v>5.9077000000000002</v>
      </c>
      <c r="F21" s="37">
        <v>-1036.6500000000001</v>
      </c>
      <c r="G21" s="37">
        <v>-1346.16</v>
      </c>
      <c r="H21" s="3"/>
      <c r="I21" s="24" t="s">
        <v>28</v>
      </c>
      <c r="J21" s="24">
        <f>MAX(C69:C71)</f>
        <v>22.581</v>
      </c>
      <c r="K21" s="24">
        <f>MIN(C69:C71)</f>
        <v>22.581</v>
      </c>
      <c r="L21" s="24">
        <f>MAX(D69:D71)</f>
        <v>0</v>
      </c>
      <c r="M21" s="24">
        <f>MIN(D69:D71)</f>
        <v>0</v>
      </c>
      <c r="N21" s="24">
        <f>MAX(E69:E71)</f>
        <v>0</v>
      </c>
      <c r="O21" s="24">
        <f>MIN(E69:E71)</f>
        <v>0</v>
      </c>
      <c r="P21" s="24">
        <f>MAX(F69:F71)</f>
        <v>4140.1499999999996</v>
      </c>
      <c r="Q21" s="24">
        <f>MIN(G69:G71)</f>
        <v>4140.1499999999996</v>
      </c>
      <c r="R21" s="24">
        <f t="shared" si="0"/>
        <v>28.751041666666666</v>
      </c>
      <c r="S21" s="24">
        <f t="shared" si="0"/>
        <v>28.751041666666666</v>
      </c>
      <c r="T21" s="3"/>
    </row>
    <row r="22" spans="1:20" x14ac:dyDescent="0.25">
      <c r="A22" s="37" t="s">
        <v>17</v>
      </c>
      <c r="B22" s="37">
        <v>2.2715000000000001</v>
      </c>
      <c r="C22" s="37">
        <v>-188.673</v>
      </c>
      <c r="D22" s="37">
        <v>-2.0760000000000001</v>
      </c>
      <c r="E22" s="37">
        <v>5.9077000000000002</v>
      </c>
      <c r="F22" s="37">
        <v>-1010.07</v>
      </c>
      <c r="G22" s="37">
        <v>-1319.59</v>
      </c>
      <c r="H22" s="3"/>
      <c r="I22" s="24" t="s">
        <v>29</v>
      </c>
      <c r="J22" s="24">
        <f>MAX(C72:C74)</f>
        <v>21.5</v>
      </c>
      <c r="K22" s="24">
        <f>MIN(C72:C74)</f>
        <v>21.5</v>
      </c>
      <c r="L22" s="24">
        <f>MAX(D72:D74)</f>
        <v>0</v>
      </c>
      <c r="M22" s="24">
        <f>MIN(D72:D74)</f>
        <v>0</v>
      </c>
      <c r="N22" s="24">
        <f>MAX(E72:E74)</f>
        <v>0</v>
      </c>
      <c r="O22" s="24">
        <f>MIN(E72:E74)</f>
        <v>0</v>
      </c>
      <c r="P22" s="24">
        <f>MAX(F72:F74)</f>
        <v>3941.91</v>
      </c>
      <c r="Q22" s="24">
        <f>MIN(G72:G74)</f>
        <v>3941.91</v>
      </c>
      <c r="R22" s="24">
        <f t="shared" si="0"/>
        <v>27.374375000000001</v>
      </c>
      <c r="S22" s="24">
        <f t="shared" si="0"/>
        <v>27.374375000000001</v>
      </c>
      <c r="T22" s="3"/>
    </row>
    <row r="23" spans="1:20" x14ac:dyDescent="0.25">
      <c r="A23" s="37" t="s">
        <v>17</v>
      </c>
      <c r="B23" s="37">
        <v>7.2923</v>
      </c>
      <c r="C23" s="37">
        <v>-188.65899999999999</v>
      </c>
      <c r="D23" s="37">
        <v>-1.9970000000000001</v>
      </c>
      <c r="E23" s="37">
        <v>16.1313</v>
      </c>
      <c r="F23" s="37">
        <v>-742.17</v>
      </c>
      <c r="G23" s="37">
        <v>-1587.32</v>
      </c>
      <c r="H23" s="3"/>
      <c r="I23" s="24" t="s">
        <v>30</v>
      </c>
      <c r="J23" s="24">
        <f>MAX(C75:C77)</f>
        <v>22.183</v>
      </c>
      <c r="K23" s="24">
        <f>MIN(C75:C77)</f>
        <v>22.183</v>
      </c>
      <c r="L23" s="24">
        <f>MAX(D75:D77)</f>
        <v>0</v>
      </c>
      <c r="M23" s="24">
        <f>MIN(D75:D77)</f>
        <v>0</v>
      </c>
      <c r="N23" s="24">
        <f>MAX(E75:E77)</f>
        <v>0</v>
      </c>
      <c r="O23" s="24">
        <f>MIN(E75:E77)</f>
        <v>0</v>
      </c>
      <c r="P23" s="24">
        <f>MAX(F75:F77)</f>
        <v>4067.16</v>
      </c>
      <c r="Q23" s="24">
        <f>MIN(G75:G77)</f>
        <v>4067.16</v>
      </c>
      <c r="R23" s="24">
        <f t="shared" si="0"/>
        <v>28.244166666666665</v>
      </c>
      <c r="S23" s="24">
        <f t="shared" si="0"/>
        <v>28.244166666666665</v>
      </c>
      <c r="T23" s="3"/>
    </row>
    <row r="24" spans="1:20" x14ac:dyDescent="0.25">
      <c r="A24" s="37" t="s">
        <v>17</v>
      </c>
      <c r="B24" s="37">
        <v>12.4473</v>
      </c>
      <c r="C24" s="37">
        <v>-188.643</v>
      </c>
      <c r="D24" s="37">
        <v>-1.915</v>
      </c>
      <c r="E24" s="37">
        <v>26.213899999999999</v>
      </c>
      <c r="F24" s="37">
        <v>-477.95</v>
      </c>
      <c r="G24" s="37">
        <v>-1851.34</v>
      </c>
      <c r="H24" s="3"/>
      <c r="I24" s="24" t="s">
        <v>31</v>
      </c>
      <c r="J24" s="24">
        <f>MAX(C78:C80)</f>
        <v>23.273</v>
      </c>
      <c r="K24" s="24">
        <f>MIN(C78:C80)</f>
        <v>23.273</v>
      </c>
      <c r="L24" s="24">
        <f>MAX(D78:D80)</f>
        <v>0</v>
      </c>
      <c r="M24" s="24">
        <f>MIN(D78:D80)</f>
        <v>0</v>
      </c>
      <c r="N24" s="24">
        <f>MAX(E78:E80)</f>
        <v>0</v>
      </c>
      <c r="O24" s="24">
        <f>MIN(E78:E80)</f>
        <v>0</v>
      </c>
      <c r="P24" s="24">
        <f>MAX(F78:F80)</f>
        <v>4267.1099999999997</v>
      </c>
      <c r="Q24" s="24">
        <f>MIN(G78:G80)</f>
        <v>4267.1099999999997</v>
      </c>
      <c r="R24" s="24">
        <f t="shared" si="0"/>
        <v>29.63270833333333</v>
      </c>
      <c r="S24" s="24">
        <f t="shared" si="0"/>
        <v>29.63270833333333</v>
      </c>
      <c r="T24" s="3"/>
    </row>
    <row r="25" spans="1:20" x14ac:dyDescent="0.25">
      <c r="A25" s="37" t="s">
        <v>17</v>
      </c>
      <c r="B25" s="37">
        <v>12.4473</v>
      </c>
      <c r="C25" s="37">
        <v>-184.465</v>
      </c>
      <c r="D25" s="37">
        <v>20.277000000000001</v>
      </c>
      <c r="E25" s="37">
        <v>26.213899999999999</v>
      </c>
      <c r="F25" s="37">
        <v>-452.15</v>
      </c>
      <c r="G25" s="37">
        <v>-1825.55</v>
      </c>
      <c r="H25" s="3"/>
      <c r="I25" s="24" t="s">
        <v>32</v>
      </c>
      <c r="J25" s="24">
        <f>MAX(C81:C83)</f>
        <v>23.68</v>
      </c>
      <c r="K25" s="24">
        <f>MIN(C81:C83)</f>
        <v>23.68</v>
      </c>
      <c r="L25" s="24">
        <f>MAX(D81:D83)</f>
        <v>0</v>
      </c>
      <c r="M25" s="24">
        <f>MIN(D81:D83)</f>
        <v>0</v>
      </c>
      <c r="N25" s="24">
        <f>MAX(E81:E83)</f>
        <v>0</v>
      </c>
      <c r="O25" s="24">
        <f>MIN(E81:E83)</f>
        <v>0</v>
      </c>
      <c r="P25" s="24">
        <f>MAX(F81:F83)</f>
        <v>4341.5600000000004</v>
      </c>
      <c r="Q25" s="24">
        <f>MIN(G81:G83)</f>
        <v>4341.5600000000004</v>
      </c>
      <c r="R25" s="24">
        <f t="shared" si="0"/>
        <v>30.149722222222223</v>
      </c>
      <c r="S25" s="24">
        <f t="shared" si="0"/>
        <v>30.149722222222223</v>
      </c>
      <c r="T25" s="3"/>
    </row>
    <row r="26" spans="1:20" x14ac:dyDescent="0.25">
      <c r="A26" s="37" t="s">
        <v>17</v>
      </c>
      <c r="B26" s="37">
        <v>14.5847</v>
      </c>
      <c r="C26" s="37">
        <v>-184.458</v>
      </c>
      <c r="D26" s="37">
        <v>20.311</v>
      </c>
      <c r="E26" s="37">
        <v>-17.162099999999999</v>
      </c>
      <c r="F26" s="37">
        <v>-689.23</v>
      </c>
      <c r="G26" s="37">
        <v>-1588.39</v>
      </c>
      <c r="H26" s="3"/>
      <c r="I26" s="24" t="s">
        <v>33</v>
      </c>
      <c r="J26" s="24">
        <f>MAX(C84:C86)</f>
        <v>25.863</v>
      </c>
      <c r="K26" s="24">
        <f>MIN(C84:C86)</f>
        <v>25.863</v>
      </c>
      <c r="L26" s="24">
        <f>MAX(D84:D86)</f>
        <v>0</v>
      </c>
      <c r="M26" s="24">
        <f>MIN(D84:D86)</f>
        <v>0</v>
      </c>
      <c r="N26" s="24">
        <f>MAX(E84:E86)</f>
        <v>0</v>
      </c>
      <c r="O26" s="24">
        <f>MIN(E84:E86)</f>
        <v>0</v>
      </c>
      <c r="P26" s="24">
        <f>MAX(F84:F86)</f>
        <v>4741.9399999999996</v>
      </c>
      <c r="Q26" s="24">
        <f>MIN(G84:G86)</f>
        <v>4741.9399999999996</v>
      </c>
      <c r="R26" s="24">
        <f t="shared" si="0"/>
        <v>32.930138888888884</v>
      </c>
      <c r="S26" s="24">
        <f t="shared" si="0"/>
        <v>32.930138888888884</v>
      </c>
      <c r="T26" s="3"/>
    </row>
    <row r="27" spans="1:20" x14ac:dyDescent="0.25">
      <c r="A27" s="37" t="s">
        <v>18</v>
      </c>
      <c r="B27" s="37">
        <v>0</v>
      </c>
      <c r="C27" s="37">
        <v>-185.30099999999999</v>
      </c>
      <c r="D27" s="37">
        <v>-10.038</v>
      </c>
      <c r="E27" s="37">
        <v>-17.162099999999999</v>
      </c>
      <c r="F27" s="37">
        <v>-694.44</v>
      </c>
      <c r="G27" s="37">
        <v>-1593.59</v>
      </c>
      <c r="H27" s="3"/>
      <c r="I27" s="24" t="s">
        <v>34</v>
      </c>
      <c r="J27" s="24">
        <f>MAX(C87:C89)</f>
        <v>21.844999999999999</v>
      </c>
      <c r="K27" s="24">
        <f>MIN(C87:C89)</f>
        <v>21.844999999999999</v>
      </c>
      <c r="L27" s="24">
        <f>MAX(D87:D89)</f>
        <v>0</v>
      </c>
      <c r="M27" s="24">
        <f>MIN(D87:D89)</f>
        <v>0</v>
      </c>
      <c r="N27" s="24">
        <f>MAX(E87:E89)</f>
        <v>0</v>
      </c>
      <c r="O27" s="24">
        <f>MIN(E87:E89)</f>
        <v>0</v>
      </c>
      <c r="P27" s="24">
        <f>MAX(F87:F89)</f>
        <v>4005.17</v>
      </c>
      <c r="Q27" s="24">
        <f>MIN(G87:G89)</f>
        <v>4005.17</v>
      </c>
      <c r="R27" s="24">
        <f t="shared" si="0"/>
        <v>27.813680555555557</v>
      </c>
      <c r="S27" s="24">
        <f t="shared" si="0"/>
        <v>27.813680555555557</v>
      </c>
      <c r="T27" s="3"/>
    </row>
    <row r="28" spans="1:20" x14ac:dyDescent="0.25">
      <c r="A28" s="37" t="s">
        <v>18</v>
      </c>
      <c r="B28" s="37">
        <v>7.2923999999999998</v>
      </c>
      <c r="C28" s="37">
        <v>-185.29900000000001</v>
      </c>
      <c r="D28" s="37">
        <v>-9.9209999999999994</v>
      </c>
      <c r="E28" s="37">
        <v>55.609099999999998</v>
      </c>
      <c r="F28" s="37">
        <v>312.74</v>
      </c>
      <c r="G28" s="37">
        <v>-2600.73</v>
      </c>
      <c r="H28" s="3"/>
      <c r="I28" s="24" t="s">
        <v>35</v>
      </c>
      <c r="J28" s="24">
        <f>MAX(C90:C92)</f>
        <v>13.599</v>
      </c>
      <c r="K28" s="24">
        <f>MIN(C90:C92)</f>
        <v>12.837</v>
      </c>
      <c r="L28" s="24">
        <f>MAX(D90:D92)</f>
        <v>-8.4450000000000003</v>
      </c>
      <c r="M28" s="24">
        <f>MIN(D90:D92)</f>
        <v>-32.046999999999997</v>
      </c>
      <c r="N28" s="24">
        <f>MAX(E90:E92)</f>
        <v>202.55080000000001</v>
      </c>
      <c r="O28" s="24">
        <f>MIN(E90:E92)</f>
        <v>1.5990000000000001E-13</v>
      </c>
      <c r="P28" s="24">
        <f>MAX(F90:F92)</f>
        <v>4764.01</v>
      </c>
      <c r="Q28" s="24">
        <f>MIN(G90:G92)</f>
        <v>-4576.95</v>
      </c>
      <c r="R28" s="24">
        <f t="shared" si="0"/>
        <v>33.083402777777778</v>
      </c>
      <c r="S28" s="24">
        <f t="shared" si="0"/>
        <v>-31.784374999999997</v>
      </c>
      <c r="T28" s="3"/>
    </row>
    <row r="29" spans="1:20" x14ac:dyDescent="0.25">
      <c r="A29" s="37" t="s">
        <v>18</v>
      </c>
      <c r="B29" s="37">
        <v>7.9015000000000004</v>
      </c>
      <c r="C29" s="37">
        <v>-185.29900000000001</v>
      </c>
      <c r="D29" s="37">
        <v>-9.9109999999999996</v>
      </c>
      <c r="E29" s="37">
        <v>61.648800000000001</v>
      </c>
      <c r="F29" s="37">
        <v>470.95</v>
      </c>
      <c r="G29" s="37">
        <v>-2758.94</v>
      </c>
      <c r="H29" s="3"/>
      <c r="I29" s="24" t="s">
        <v>36</v>
      </c>
      <c r="J29" s="24">
        <f>MAX(C93:C95)</f>
        <v>12.837</v>
      </c>
      <c r="K29" s="24">
        <f>MIN(C93:C95)</f>
        <v>12.074999999999999</v>
      </c>
      <c r="L29" s="24">
        <f>MAX(D93:D95)</f>
        <v>15.157</v>
      </c>
      <c r="M29" s="24">
        <f>MIN(D93:D95)</f>
        <v>-8.4450000000000003</v>
      </c>
      <c r="N29" s="24">
        <f>MAX(E93:E95)</f>
        <v>215.27850000000001</v>
      </c>
      <c r="O29" s="24">
        <f>MIN(E93:E95)</f>
        <v>168.9743</v>
      </c>
      <c r="P29" s="24">
        <f>MAX(F93:F95)</f>
        <v>5054.71</v>
      </c>
      <c r="Q29" s="24">
        <f>MIN(G93:G95)</f>
        <v>-4873.21</v>
      </c>
      <c r="R29" s="24">
        <f t="shared" si="0"/>
        <v>35.102152777777775</v>
      </c>
      <c r="S29" s="24">
        <f t="shared" si="0"/>
        <v>-33.841736111111111</v>
      </c>
      <c r="T29" s="3"/>
    </row>
    <row r="30" spans="1:20" x14ac:dyDescent="0.25">
      <c r="A30" s="37" t="s">
        <v>18</v>
      </c>
      <c r="B30" s="37">
        <v>7.9015000000000004</v>
      </c>
      <c r="C30" s="37">
        <v>-184.81800000000001</v>
      </c>
      <c r="D30" s="37">
        <v>11.584</v>
      </c>
      <c r="E30" s="37">
        <v>61.648800000000001</v>
      </c>
      <c r="F30" s="37">
        <v>473.92</v>
      </c>
      <c r="G30" s="37">
        <v>-2755.98</v>
      </c>
      <c r="H30" s="3"/>
      <c r="I30" s="24" t="s">
        <v>37</v>
      </c>
      <c r="J30" s="24">
        <f>MAX(C96:C98)</f>
        <v>12.074999999999999</v>
      </c>
      <c r="K30" s="24">
        <f>MIN(C96:C98)</f>
        <v>11.313000000000001</v>
      </c>
      <c r="L30" s="24">
        <f>MAX(D96:D98)</f>
        <v>38.759</v>
      </c>
      <c r="M30" s="24">
        <f>MIN(D96:D98)</f>
        <v>15.157</v>
      </c>
      <c r="N30" s="24">
        <f>MAX(E96:E98)</f>
        <v>168.9743</v>
      </c>
      <c r="O30" s="24">
        <f>MIN(E96:E98)</f>
        <v>-100.7296</v>
      </c>
      <c r="P30" s="24">
        <f>MAX(F96:F98)</f>
        <v>3984.24</v>
      </c>
      <c r="Q30" s="24">
        <f>MIN(G96:G98)</f>
        <v>-3808.29</v>
      </c>
      <c r="R30" s="24">
        <f t="shared" si="0"/>
        <v>27.668333333333333</v>
      </c>
      <c r="S30" s="24">
        <f t="shared" si="0"/>
        <v>-26.446458333333332</v>
      </c>
      <c r="T30" s="3"/>
    </row>
    <row r="31" spans="1:20" x14ac:dyDescent="0.25">
      <c r="A31" s="37" t="s">
        <v>18</v>
      </c>
      <c r="B31" s="37">
        <v>14.5847</v>
      </c>
      <c r="C31" s="37">
        <v>-184.816</v>
      </c>
      <c r="D31" s="37">
        <v>11.691000000000001</v>
      </c>
      <c r="E31" s="37">
        <v>-16.128799999999998</v>
      </c>
      <c r="F31" s="37">
        <v>-718.51</v>
      </c>
      <c r="G31" s="37">
        <v>-1563.53</v>
      </c>
      <c r="H31" s="3"/>
      <c r="I31" s="24" t="s">
        <v>38</v>
      </c>
      <c r="J31" s="24">
        <f>MAX(C99:C101)</f>
        <v>11.313000000000001</v>
      </c>
      <c r="K31" s="24">
        <f>MIN(C99:C101)</f>
        <v>10.973000000000001</v>
      </c>
      <c r="L31" s="24">
        <f>MAX(D99:D101)</f>
        <v>49.286000000000001</v>
      </c>
      <c r="M31" s="24">
        <f>MIN(D99:D101)</f>
        <v>38.759</v>
      </c>
      <c r="N31" s="24">
        <f>MAX(E99:E101)</f>
        <v>-100.7296</v>
      </c>
      <c r="O31" s="24">
        <f>MIN(E99:E101)</f>
        <v>-297.16550000000001</v>
      </c>
      <c r="P31" s="24">
        <f>MAX(F99:F101)</f>
        <v>6932.09</v>
      </c>
      <c r="Q31" s="24">
        <f>MIN(G99:G101)</f>
        <v>-6772.19</v>
      </c>
      <c r="R31" s="24">
        <f t="shared" si="0"/>
        <v>48.139513888888892</v>
      </c>
      <c r="S31" s="24">
        <f>Q31/144</f>
        <v>-47.029097222222219</v>
      </c>
      <c r="T31" s="3"/>
    </row>
    <row r="32" spans="1:20" x14ac:dyDescent="0.25">
      <c r="A32" s="37" t="s">
        <v>19</v>
      </c>
      <c r="B32" s="37">
        <v>0</v>
      </c>
      <c r="C32" s="37">
        <v>-184.249</v>
      </c>
      <c r="D32" s="37">
        <v>-18.599</v>
      </c>
      <c r="E32" s="37">
        <v>-16.128799999999998</v>
      </c>
      <c r="F32" s="37">
        <v>-715.01</v>
      </c>
      <c r="G32" s="37">
        <v>-1560.03</v>
      </c>
      <c r="H32" s="3"/>
      <c r="I32" s="24" t="s">
        <v>39</v>
      </c>
      <c r="J32" s="24">
        <f>MAX(C102:C148)</f>
        <v>1.4139999999999999</v>
      </c>
      <c r="K32" s="24">
        <f>MIN(C102:C148)</f>
        <v>0.48099999999999998</v>
      </c>
      <c r="L32" s="24">
        <f>MAX(D102:D148)</f>
        <v>14.012</v>
      </c>
      <c r="M32" s="24">
        <f>MIN(D102:D148)</f>
        <v>-14.872</v>
      </c>
      <c r="N32" s="24">
        <f>MAX(E102:E148)</f>
        <v>42.8414</v>
      </c>
      <c r="O32" s="24">
        <f>MIN(E102:E148)</f>
        <v>-79.870900000000006</v>
      </c>
      <c r="P32" s="24">
        <f>MAX(F102:F148)</f>
        <v>1851.79</v>
      </c>
      <c r="Q32" s="24">
        <f>MIN(G102:G148)</f>
        <v>-1836.79</v>
      </c>
      <c r="R32" s="24">
        <f t="shared" si="0"/>
        <v>12.859652777777777</v>
      </c>
      <c r="S32" s="24">
        <f t="shared" si="0"/>
        <v>-12.755486111111111</v>
      </c>
      <c r="T32" s="3"/>
    </row>
    <row r="33" spans="1:20" x14ac:dyDescent="0.25">
      <c r="A33" s="37" t="s">
        <v>19</v>
      </c>
      <c r="B33" s="37">
        <v>3.3519000000000001</v>
      </c>
      <c r="C33" s="37">
        <v>-184.25700000000001</v>
      </c>
      <c r="D33" s="37">
        <v>-18.545999999999999</v>
      </c>
      <c r="E33" s="37">
        <v>46.122700000000002</v>
      </c>
      <c r="F33" s="37">
        <v>70.66</v>
      </c>
      <c r="G33" s="37">
        <v>-2345.79</v>
      </c>
      <c r="H33" s="3"/>
      <c r="I33" s="24" t="s">
        <v>40</v>
      </c>
      <c r="J33" s="24">
        <f>MAX(C149:C159)</f>
        <v>-18.074999999999999</v>
      </c>
      <c r="K33" s="24">
        <f>MIN(C149:C159)</f>
        <v>-19.375</v>
      </c>
      <c r="L33" s="24">
        <f>MAX(D149:D159)</f>
        <v>1.3919999999999999</v>
      </c>
      <c r="M33" s="24">
        <f>MIN(D149:D159)</f>
        <v>-38.866999999999997</v>
      </c>
      <c r="N33" s="24">
        <f>MAX(E149:E159)</f>
        <v>132.0171</v>
      </c>
      <c r="O33" s="24">
        <f>MIN(E149:E159)</f>
        <v>-187.75120000000001</v>
      </c>
      <c r="P33" s="24">
        <f>MAX(F149:F159)</f>
        <v>4197.53</v>
      </c>
      <c r="Q33" s="24">
        <f>MIN(G149:G159)</f>
        <v>-4460.92</v>
      </c>
      <c r="R33" s="24">
        <f t="shared" si="0"/>
        <v>29.149513888888887</v>
      </c>
      <c r="S33" s="24">
        <f t="shared" si="0"/>
        <v>-30.97861111111111</v>
      </c>
      <c r="T33" s="3"/>
    </row>
    <row r="34" spans="1:20" x14ac:dyDescent="0.25">
      <c r="A34" s="37" t="s">
        <v>19</v>
      </c>
      <c r="B34" s="37">
        <v>3.3519000000000001</v>
      </c>
      <c r="C34" s="37">
        <v>-187.38399999999999</v>
      </c>
      <c r="D34" s="37">
        <v>3.4169999999999998</v>
      </c>
      <c r="E34" s="37">
        <v>46.122700000000002</v>
      </c>
      <c r="F34" s="37">
        <v>51.36</v>
      </c>
      <c r="G34" s="37">
        <v>-2365.1</v>
      </c>
      <c r="H34" s="3"/>
      <c r="I34" s="24" t="s">
        <v>41</v>
      </c>
      <c r="J34" s="24">
        <f>MAX(C160:C167)</f>
        <v>-19.375</v>
      </c>
      <c r="K34" s="24">
        <f>MIN(C160:C167)</f>
        <v>-20.138000000000002</v>
      </c>
      <c r="L34" s="24">
        <f>MAX(D160:D167)</f>
        <v>24.995000000000001</v>
      </c>
      <c r="M34" s="24">
        <f>MIN(D160:D167)</f>
        <v>1.3919999999999999</v>
      </c>
      <c r="N34" s="24">
        <f>MAX(E160:E167)</f>
        <v>132.00559999999999</v>
      </c>
      <c r="O34" s="24">
        <f>MIN(E160:E167)</f>
        <v>-6.8000000000000001E-14</v>
      </c>
      <c r="P34" s="24">
        <f>MAX(F160:F167)</f>
        <v>2902.66</v>
      </c>
      <c r="Q34" s="24">
        <f>MIN(G160:G167)</f>
        <v>-3184.99</v>
      </c>
      <c r="R34" s="24">
        <f t="shared" si="0"/>
        <v>20.157361111111111</v>
      </c>
      <c r="S34" s="24">
        <f t="shared" si="0"/>
        <v>-22.117986111111108</v>
      </c>
      <c r="T34" s="3"/>
    </row>
    <row r="35" spans="1:20" x14ac:dyDescent="0.25">
      <c r="A35" s="37" t="s">
        <v>19</v>
      </c>
      <c r="B35" s="37">
        <v>7.2923999999999998</v>
      </c>
      <c r="C35" s="37">
        <v>-187.393</v>
      </c>
      <c r="D35" s="37">
        <v>3.48</v>
      </c>
      <c r="E35" s="37">
        <v>32.533200000000001</v>
      </c>
      <c r="F35" s="37">
        <v>-304.69</v>
      </c>
      <c r="G35" s="37">
        <v>-2009.16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37" t="s">
        <v>19</v>
      </c>
      <c r="B36" s="37">
        <v>13.4527</v>
      </c>
      <c r="C36" s="37">
        <v>-187.40600000000001</v>
      </c>
      <c r="D36" s="37">
        <v>3.5779999999999998</v>
      </c>
      <c r="E36" s="37">
        <v>10.7934</v>
      </c>
      <c r="F36" s="37">
        <v>-874.27</v>
      </c>
      <c r="G36" s="37">
        <v>-1439.75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37" t="s">
        <v>19</v>
      </c>
      <c r="B37" s="37">
        <v>13.4527</v>
      </c>
      <c r="C37" s="37">
        <v>-190.68799999999999</v>
      </c>
      <c r="D37" s="37">
        <v>26.613</v>
      </c>
      <c r="E37" s="37">
        <v>10.7934</v>
      </c>
      <c r="F37" s="37">
        <v>-894.53</v>
      </c>
      <c r="G37" s="37">
        <v>-1460.01</v>
      </c>
      <c r="H37" s="3"/>
      <c r="T37" s="3"/>
    </row>
    <row r="38" spans="1:20" x14ac:dyDescent="0.25">
      <c r="A38" s="37" t="s">
        <v>19</v>
      </c>
      <c r="B38" s="37">
        <v>14.5847</v>
      </c>
      <c r="C38" s="37">
        <v>-190.69</v>
      </c>
      <c r="D38" s="37">
        <v>26.631</v>
      </c>
      <c r="E38" s="37">
        <v>-19.343299999999999</v>
      </c>
      <c r="F38" s="37">
        <v>-670.57</v>
      </c>
      <c r="G38" s="37">
        <v>-1684</v>
      </c>
      <c r="H38" s="3"/>
      <c r="T38" s="3"/>
    </row>
    <row r="39" spans="1:20" x14ac:dyDescent="0.25">
      <c r="A39" s="37" t="s">
        <v>20</v>
      </c>
      <c r="B39" s="37">
        <v>0</v>
      </c>
      <c r="C39" s="37">
        <v>-192.48099999999999</v>
      </c>
      <c r="D39" s="37">
        <v>-4.8099999999999996</v>
      </c>
      <c r="E39" s="37">
        <v>-19.343299999999999</v>
      </c>
      <c r="F39" s="37">
        <v>-681.62</v>
      </c>
      <c r="G39" s="37">
        <v>-1695.06</v>
      </c>
      <c r="H39" s="3"/>
      <c r="T39" s="3"/>
    </row>
    <row r="40" spans="1:20" x14ac:dyDescent="0.25">
      <c r="A40" s="37" t="s">
        <v>20</v>
      </c>
      <c r="B40" s="37">
        <v>7.2923</v>
      </c>
      <c r="C40" s="37">
        <v>-192.51599999999999</v>
      </c>
      <c r="D40" s="37">
        <v>-4.6980000000000004</v>
      </c>
      <c r="E40" s="37">
        <v>15.3254</v>
      </c>
      <c r="F40" s="37">
        <v>-787.09</v>
      </c>
      <c r="G40" s="37">
        <v>-1590.02</v>
      </c>
      <c r="H40" s="3"/>
      <c r="T40" s="3"/>
    </row>
    <row r="41" spans="1:20" x14ac:dyDescent="0.25">
      <c r="A41" s="37" t="s">
        <v>20</v>
      </c>
      <c r="B41" s="37">
        <v>9.3094999999999999</v>
      </c>
      <c r="C41" s="37">
        <v>-192.52600000000001</v>
      </c>
      <c r="D41" s="37">
        <v>-4.6669999999999998</v>
      </c>
      <c r="E41" s="37">
        <v>24.771699999999999</v>
      </c>
      <c r="F41" s="37">
        <v>-539.70000000000005</v>
      </c>
      <c r="G41" s="37">
        <v>-1837.53</v>
      </c>
      <c r="H41" s="3"/>
      <c r="T41" s="3"/>
    </row>
    <row r="42" spans="1:20" x14ac:dyDescent="0.25">
      <c r="A42" s="37" t="s">
        <v>20</v>
      </c>
      <c r="B42" s="37">
        <v>9.3094999999999999</v>
      </c>
      <c r="C42" s="37">
        <v>-199.64099999999999</v>
      </c>
      <c r="D42" s="37">
        <v>17.917999999999999</v>
      </c>
      <c r="E42" s="37">
        <v>24.771699999999999</v>
      </c>
      <c r="F42" s="37">
        <v>-583.63</v>
      </c>
      <c r="G42" s="37">
        <v>-1881.46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7" t="s">
        <v>20</v>
      </c>
      <c r="B43" s="37">
        <v>14.5846</v>
      </c>
      <c r="C43" s="37">
        <v>-199.667</v>
      </c>
      <c r="D43" s="37">
        <v>17.998999999999999</v>
      </c>
      <c r="E43" s="37">
        <v>-69.959199999999996</v>
      </c>
      <c r="F43" s="37">
        <v>599.94000000000005</v>
      </c>
      <c r="G43" s="37">
        <v>-3065.35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37" t="s">
        <v>21</v>
      </c>
      <c r="B44" s="37">
        <v>0</v>
      </c>
      <c r="C44" s="37">
        <v>-199.929</v>
      </c>
      <c r="D44" s="37">
        <v>-14.798</v>
      </c>
      <c r="E44" s="37">
        <v>-69.959199999999996</v>
      </c>
      <c r="F44" s="37">
        <v>598.32000000000005</v>
      </c>
      <c r="G44" s="37">
        <v>-3066.97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7" t="s">
        <v>21</v>
      </c>
      <c r="B45" s="37">
        <v>5.5701000000000001</v>
      </c>
      <c r="C45" s="37">
        <v>-199.97</v>
      </c>
      <c r="D45" s="37">
        <v>-14.718</v>
      </c>
      <c r="E45" s="37">
        <v>12.2464</v>
      </c>
      <c r="F45" s="37">
        <v>-913.77</v>
      </c>
      <c r="G45" s="37">
        <v>-1555.38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7" t="s">
        <v>21</v>
      </c>
      <c r="B46" s="37">
        <v>5.5701000000000001</v>
      </c>
      <c r="C46" s="37">
        <v>-211.66</v>
      </c>
      <c r="D46" s="37">
        <v>8.3539999999999992</v>
      </c>
      <c r="E46" s="37">
        <v>12.2464</v>
      </c>
      <c r="F46" s="37">
        <v>-985.94</v>
      </c>
      <c r="G46" s="37">
        <v>-1627.55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37" t="s">
        <v>21</v>
      </c>
      <c r="B47" s="37">
        <v>7.2923999999999998</v>
      </c>
      <c r="C47" s="37">
        <v>-211.672</v>
      </c>
      <c r="D47" s="37">
        <v>8.3780000000000001</v>
      </c>
      <c r="E47" s="37">
        <v>-2.1619000000000002</v>
      </c>
      <c r="F47" s="37">
        <v>-1250.19</v>
      </c>
      <c r="G47" s="37">
        <v>-1363.45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37" t="s">
        <v>21</v>
      </c>
      <c r="B48" s="37">
        <v>14.5847</v>
      </c>
      <c r="C48" s="37">
        <v>-211.72499999999999</v>
      </c>
      <c r="D48" s="37">
        <v>8.4830000000000005</v>
      </c>
      <c r="E48" s="37">
        <v>-63.640599999999999</v>
      </c>
      <c r="F48" s="37">
        <v>359.98</v>
      </c>
      <c r="G48" s="37">
        <v>-2974.27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37" t="s">
        <v>22</v>
      </c>
      <c r="B49" s="37">
        <v>0</v>
      </c>
      <c r="C49" s="37">
        <v>-210.27500000000001</v>
      </c>
      <c r="D49" s="37">
        <v>-26.151</v>
      </c>
      <c r="E49" s="37">
        <v>-63.640599999999999</v>
      </c>
      <c r="F49" s="37">
        <v>368.93</v>
      </c>
      <c r="G49" s="37">
        <v>-2965.32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7" t="s">
        <v>22</v>
      </c>
      <c r="B50" s="37">
        <v>2.4289000000000001</v>
      </c>
      <c r="C50" s="37">
        <v>-210.298</v>
      </c>
      <c r="D50" s="37">
        <v>-26.12</v>
      </c>
      <c r="E50" s="37">
        <v>-0.1593</v>
      </c>
      <c r="F50" s="37">
        <v>-1294.1600000000001</v>
      </c>
      <c r="G50" s="37">
        <v>-1302.51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37" t="s">
        <v>22</v>
      </c>
      <c r="B51" s="37">
        <v>2.4289000000000001</v>
      </c>
      <c r="C51" s="37">
        <v>-223.21700000000001</v>
      </c>
      <c r="D51" s="37">
        <v>-8.5020000000000007</v>
      </c>
      <c r="E51" s="37">
        <v>-0.1593</v>
      </c>
      <c r="F51" s="37">
        <v>-1373.92</v>
      </c>
      <c r="G51" s="37">
        <v>-1382.27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37" t="s">
        <v>22</v>
      </c>
      <c r="B52" s="37">
        <v>3.0396000000000001</v>
      </c>
      <c r="C52" s="37">
        <v>-223.22200000000001</v>
      </c>
      <c r="D52" s="37">
        <v>-8.4939999999999998</v>
      </c>
      <c r="E52" s="37">
        <v>5.0297999999999998</v>
      </c>
      <c r="F52" s="37">
        <v>-1246.3699999999999</v>
      </c>
      <c r="G52" s="37">
        <v>-1509.89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37" t="s">
        <v>22</v>
      </c>
      <c r="B53" s="37">
        <v>6.0792000000000002</v>
      </c>
      <c r="C53" s="37">
        <v>-223.251</v>
      </c>
      <c r="D53" s="37">
        <v>-8.4550000000000001</v>
      </c>
      <c r="E53" s="37">
        <v>30.7882</v>
      </c>
      <c r="F53" s="37">
        <v>-571.78</v>
      </c>
      <c r="G53" s="37">
        <v>-2184.83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37" t="s">
        <v>23</v>
      </c>
      <c r="B54" s="37">
        <v>0</v>
      </c>
      <c r="C54" s="37">
        <v>-227.64400000000001</v>
      </c>
      <c r="D54" s="37">
        <v>31.783999999999999</v>
      </c>
      <c r="E54" s="37">
        <v>189.41159999999999</v>
      </c>
      <c r="F54" s="37">
        <v>3556.39</v>
      </c>
      <c r="G54" s="37">
        <v>-6367.24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37" t="s">
        <v>23</v>
      </c>
      <c r="B55" s="37">
        <v>4.2527999999999997</v>
      </c>
      <c r="C55" s="37">
        <v>-227.684</v>
      </c>
      <c r="D55" s="37">
        <v>31.838999999999999</v>
      </c>
      <c r="E55" s="37">
        <v>54.123899999999999</v>
      </c>
      <c r="F55" s="37">
        <v>12.15</v>
      </c>
      <c r="G55" s="37">
        <v>-2823.51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37" t="s">
        <v>23</v>
      </c>
      <c r="B56" s="37">
        <v>8.5055999999999994</v>
      </c>
      <c r="C56" s="37">
        <v>-227.72499999999999</v>
      </c>
      <c r="D56" s="37">
        <v>31.893999999999998</v>
      </c>
      <c r="E56" s="37">
        <v>-81.398099999999999</v>
      </c>
      <c r="F56" s="37">
        <v>726.37</v>
      </c>
      <c r="G56" s="37">
        <v>-3538.23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37" t="s">
        <v>24</v>
      </c>
      <c r="B57" s="37">
        <v>0</v>
      </c>
      <c r="C57" s="37">
        <v>-229.87799999999999</v>
      </c>
      <c r="D57" s="37">
        <v>-5.6630000000000003</v>
      </c>
      <c r="E57" s="37">
        <v>-81.398099999999999</v>
      </c>
      <c r="F57" s="37">
        <v>713.08</v>
      </c>
      <c r="G57" s="37">
        <v>-3551.52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37" t="s">
        <v>24</v>
      </c>
      <c r="B58" s="37">
        <v>7.2923</v>
      </c>
      <c r="C58" s="37">
        <v>-229.96100000000001</v>
      </c>
      <c r="D58" s="37">
        <v>-5.5810000000000004</v>
      </c>
      <c r="E58" s="37">
        <v>-40.400399999999998</v>
      </c>
      <c r="F58" s="37">
        <v>-361.41</v>
      </c>
      <c r="G58" s="37">
        <v>-2478.06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37" t="s">
        <v>24</v>
      </c>
      <c r="B59" s="37">
        <v>14.5847</v>
      </c>
      <c r="C59" s="37">
        <v>-230.04499999999999</v>
      </c>
      <c r="D59" s="37">
        <v>-5.4989999999999997</v>
      </c>
      <c r="E59" s="37">
        <v>-2.7469999999999999E-14</v>
      </c>
      <c r="F59" s="37">
        <v>-1420.25</v>
      </c>
      <c r="G59" s="37">
        <v>-1420.25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37" t="s">
        <v>25</v>
      </c>
      <c r="B60" s="37">
        <v>0</v>
      </c>
      <c r="C60" s="37">
        <v>22.137</v>
      </c>
      <c r="D60" s="37">
        <v>0</v>
      </c>
      <c r="E60" s="37">
        <v>0</v>
      </c>
      <c r="F60" s="37">
        <v>4058.81</v>
      </c>
      <c r="G60" s="37">
        <v>4058.81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37" t="s">
        <v>25</v>
      </c>
      <c r="B61" s="37">
        <v>1.6528</v>
      </c>
      <c r="C61" s="37">
        <v>22.137</v>
      </c>
      <c r="D61" s="37">
        <v>0</v>
      </c>
      <c r="E61" s="37">
        <v>0</v>
      </c>
      <c r="F61" s="37">
        <v>4058.81</v>
      </c>
      <c r="G61" s="37">
        <v>4058.81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37" t="s">
        <v>25</v>
      </c>
      <c r="B62" s="37">
        <v>3.3056000000000001</v>
      </c>
      <c r="C62" s="37">
        <v>22.137</v>
      </c>
      <c r="D62" s="37">
        <v>0</v>
      </c>
      <c r="E62" s="37">
        <v>0</v>
      </c>
      <c r="F62" s="37">
        <v>4058.81</v>
      </c>
      <c r="G62" s="37">
        <v>4058.81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37" t="s">
        <v>26</v>
      </c>
      <c r="B63" s="37">
        <v>0</v>
      </c>
      <c r="C63" s="37">
        <v>24.47</v>
      </c>
      <c r="D63" s="37">
        <v>0</v>
      </c>
      <c r="E63" s="37">
        <v>0</v>
      </c>
      <c r="F63" s="37">
        <v>4486.54</v>
      </c>
      <c r="G63" s="37">
        <v>4486.54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37" t="s">
        <v>26</v>
      </c>
      <c r="B64" s="37">
        <v>4.0439999999999996</v>
      </c>
      <c r="C64" s="37">
        <v>24.47</v>
      </c>
      <c r="D64" s="37">
        <v>0</v>
      </c>
      <c r="E64" s="37">
        <v>0</v>
      </c>
      <c r="F64" s="37">
        <v>4486.54</v>
      </c>
      <c r="G64" s="37">
        <v>4486.54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37" t="s">
        <v>26</v>
      </c>
      <c r="B65" s="37">
        <v>8.0878999999999994</v>
      </c>
      <c r="C65" s="37">
        <v>24.47</v>
      </c>
      <c r="D65" s="37">
        <v>0</v>
      </c>
      <c r="E65" s="37">
        <v>0</v>
      </c>
      <c r="F65" s="37">
        <v>4486.54</v>
      </c>
      <c r="G65" s="37">
        <v>4486.54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37" t="s">
        <v>27</v>
      </c>
      <c r="B66" s="37">
        <v>0</v>
      </c>
      <c r="C66" s="37">
        <v>23.256</v>
      </c>
      <c r="D66" s="37">
        <v>0</v>
      </c>
      <c r="E66" s="37">
        <v>0</v>
      </c>
      <c r="F66" s="37">
        <v>4263.96</v>
      </c>
      <c r="G66" s="37">
        <v>4263.96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37" t="s">
        <v>27</v>
      </c>
      <c r="B67" s="37">
        <v>5.8327999999999998</v>
      </c>
      <c r="C67" s="37">
        <v>23.256</v>
      </c>
      <c r="D67" s="37">
        <v>0</v>
      </c>
      <c r="E67" s="37">
        <v>0</v>
      </c>
      <c r="F67" s="37">
        <v>4263.96</v>
      </c>
      <c r="G67" s="37">
        <v>4263.96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37" t="s">
        <v>27</v>
      </c>
      <c r="B68" s="37">
        <v>11.6656</v>
      </c>
      <c r="C68" s="37">
        <v>23.256</v>
      </c>
      <c r="D68" s="37">
        <v>0</v>
      </c>
      <c r="E68" s="37">
        <v>0</v>
      </c>
      <c r="F68" s="37">
        <v>4263.96</v>
      </c>
      <c r="G68" s="37">
        <v>4263.96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37" t="s">
        <v>28</v>
      </c>
      <c r="B69" s="37">
        <v>0</v>
      </c>
      <c r="C69" s="37">
        <v>22.581</v>
      </c>
      <c r="D69" s="37">
        <v>0</v>
      </c>
      <c r="E69" s="37">
        <v>0</v>
      </c>
      <c r="F69" s="37">
        <v>4140.1499999999996</v>
      </c>
      <c r="G69" s="37">
        <v>4140.1499999999996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37" t="s">
        <v>28</v>
      </c>
      <c r="B70" s="37">
        <v>6.9356999999999998</v>
      </c>
      <c r="C70" s="37">
        <v>22.581</v>
      </c>
      <c r="D70" s="37">
        <v>0</v>
      </c>
      <c r="E70" s="37">
        <v>0</v>
      </c>
      <c r="F70" s="37">
        <v>4140.1499999999996</v>
      </c>
      <c r="G70" s="37">
        <v>4140.1499999999996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37" t="s">
        <v>28</v>
      </c>
      <c r="B71" s="37">
        <v>13.871499999999999</v>
      </c>
      <c r="C71" s="37">
        <v>22.581</v>
      </c>
      <c r="D71" s="37">
        <v>0</v>
      </c>
      <c r="E71" s="37">
        <v>0</v>
      </c>
      <c r="F71" s="37">
        <v>4140.1499999999996</v>
      </c>
      <c r="G71" s="37">
        <v>4140.1499999999996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37" t="s">
        <v>29</v>
      </c>
      <c r="B72" s="37">
        <v>0</v>
      </c>
      <c r="C72" s="37">
        <v>21.5</v>
      </c>
      <c r="D72" s="37">
        <v>0</v>
      </c>
      <c r="E72" s="37">
        <v>0</v>
      </c>
      <c r="F72" s="37">
        <v>3941.91</v>
      </c>
      <c r="G72" s="37">
        <v>3941.91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37" t="s">
        <v>29</v>
      </c>
      <c r="B73" s="37">
        <v>7.3832000000000004</v>
      </c>
      <c r="C73" s="37">
        <v>21.5</v>
      </c>
      <c r="D73" s="37">
        <v>0</v>
      </c>
      <c r="E73" s="37">
        <v>0</v>
      </c>
      <c r="F73" s="37">
        <v>3941.91</v>
      </c>
      <c r="G73" s="37">
        <v>3941.91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37" t="s">
        <v>29</v>
      </c>
      <c r="B74" s="37">
        <v>14.766400000000001</v>
      </c>
      <c r="C74" s="37">
        <v>21.5</v>
      </c>
      <c r="D74" s="37">
        <v>0</v>
      </c>
      <c r="E74" s="37">
        <v>0</v>
      </c>
      <c r="F74" s="37">
        <v>3941.91</v>
      </c>
      <c r="G74" s="37">
        <v>3941.91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37" t="s">
        <v>30</v>
      </c>
      <c r="B75" s="37">
        <v>0</v>
      </c>
      <c r="C75" s="37">
        <v>22.183</v>
      </c>
      <c r="D75" s="37">
        <v>0</v>
      </c>
      <c r="E75" s="37">
        <v>0</v>
      </c>
      <c r="F75" s="37">
        <v>4067.16</v>
      </c>
      <c r="G75" s="37">
        <v>4067.16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37" t="s">
        <v>30</v>
      </c>
      <c r="B76" s="37">
        <v>7.3830999999999998</v>
      </c>
      <c r="C76" s="37">
        <v>22.183</v>
      </c>
      <c r="D76" s="37">
        <v>0</v>
      </c>
      <c r="E76" s="37">
        <v>0</v>
      </c>
      <c r="F76" s="37">
        <v>4067.16</v>
      </c>
      <c r="G76" s="37">
        <v>4067.16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37" t="s">
        <v>30</v>
      </c>
      <c r="B77" s="37">
        <v>14.7661</v>
      </c>
      <c r="C77" s="37">
        <v>22.183</v>
      </c>
      <c r="D77" s="37">
        <v>0</v>
      </c>
      <c r="E77" s="37">
        <v>0</v>
      </c>
      <c r="F77" s="37">
        <v>4067.16</v>
      </c>
      <c r="G77" s="37">
        <v>4067.16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37" t="s">
        <v>31</v>
      </c>
      <c r="B78" s="37">
        <v>0</v>
      </c>
      <c r="C78" s="37">
        <v>23.273</v>
      </c>
      <c r="D78" s="37">
        <v>0</v>
      </c>
      <c r="E78" s="37">
        <v>0</v>
      </c>
      <c r="F78" s="37">
        <v>4267.1099999999997</v>
      </c>
      <c r="G78" s="37">
        <v>4267.1099999999997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37" t="s">
        <v>31</v>
      </c>
      <c r="B79" s="37">
        <v>6.8327</v>
      </c>
      <c r="C79" s="37">
        <v>23.273</v>
      </c>
      <c r="D79" s="37">
        <v>0</v>
      </c>
      <c r="E79" s="37">
        <v>0</v>
      </c>
      <c r="F79" s="37">
        <v>4267.1099999999997</v>
      </c>
      <c r="G79" s="37">
        <v>4267.1099999999997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37" t="s">
        <v>31</v>
      </c>
      <c r="B80" s="37">
        <v>13.6653</v>
      </c>
      <c r="C80" s="37">
        <v>23.273</v>
      </c>
      <c r="D80" s="37">
        <v>0</v>
      </c>
      <c r="E80" s="37">
        <v>0</v>
      </c>
      <c r="F80" s="37">
        <v>4267.1099999999997</v>
      </c>
      <c r="G80" s="37">
        <v>4267.1099999999997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37" t="s">
        <v>32</v>
      </c>
      <c r="B81" s="37">
        <v>0</v>
      </c>
      <c r="C81" s="37">
        <v>23.68</v>
      </c>
      <c r="D81" s="37">
        <v>0</v>
      </c>
      <c r="E81" s="37">
        <v>0</v>
      </c>
      <c r="F81" s="37">
        <v>4341.5600000000004</v>
      </c>
      <c r="G81" s="37">
        <v>4341.5600000000004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37" t="s">
        <v>32</v>
      </c>
      <c r="B82" s="37">
        <v>5.5156000000000001</v>
      </c>
      <c r="C82" s="37">
        <v>23.68</v>
      </c>
      <c r="D82" s="37">
        <v>0</v>
      </c>
      <c r="E82" s="37">
        <v>0</v>
      </c>
      <c r="F82" s="37">
        <v>4341.5600000000004</v>
      </c>
      <c r="G82" s="37">
        <v>4341.5600000000004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37" t="s">
        <v>32</v>
      </c>
      <c r="B83" s="37">
        <v>11.0312</v>
      </c>
      <c r="C83" s="37">
        <v>23.68</v>
      </c>
      <c r="D83" s="37">
        <v>0</v>
      </c>
      <c r="E83" s="37">
        <v>0</v>
      </c>
      <c r="F83" s="37">
        <v>4341.5600000000004</v>
      </c>
      <c r="G83" s="37">
        <v>4341.5600000000004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37" t="s">
        <v>33</v>
      </c>
      <c r="B84" s="37">
        <v>0</v>
      </c>
      <c r="C84" s="37">
        <v>25.863</v>
      </c>
      <c r="D84" s="37">
        <v>0</v>
      </c>
      <c r="E84" s="37">
        <v>0</v>
      </c>
      <c r="F84" s="37">
        <v>4741.9399999999996</v>
      </c>
      <c r="G84" s="37">
        <v>4741.9399999999996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37" t="s">
        <v>33</v>
      </c>
      <c r="B85" s="37">
        <v>3.6257000000000001</v>
      </c>
      <c r="C85" s="37">
        <v>25.863</v>
      </c>
      <c r="D85" s="37">
        <v>0</v>
      </c>
      <c r="E85" s="37">
        <v>0</v>
      </c>
      <c r="F85" s="37">
        <v>4741.9399999999996</v>
      </c>
      <c r="G85" s="37">
        <v>4741.9399999999996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37" t="s">
        <v>33</v>
      </c>
      <c r="B86" s="37">
        <v>7.2514000000000003</v>
      </c>
      <c r="C86" s="37">
        <v>25.863</v>
      </c>
      <c r="D86" s="37">
        <v>0</v>
      </c>
      <c r="E86" s="37">
        <v>0</v>
      </c>
      <c r="F86" s="37">
        <v>4741.9399999999996</v>
      </c>
      <c r="G86" s="37">
        <v>4741.9399999999996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37" t="s">
        <v>34</v>
      </c>
      <c r="B87" s="37">
        <v>0</v>
      </c>
      <c r="C87" s="37">
        <v>21.844999999999999</v>
      </c>
      <c r="D87" s="37">
        <v>0</v>
      </c>
      <c r="E87" s="37">
        <v>0</v>
      </c>
      <c r="F87" s="37">
        <v>4005.17</v>
      </c>
      <c r="G87" s="37">
        <v>4005.17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37" t="s">
        <v>34</v>
      </c>
      <c r="B88" s="37">
        <v>1.0318000000000001</v>
      </c>
      <c r="C88" s="37">
        <v>21.844999999999999</v>
      </c>
      <c r="D88" s="37">
        <v>0</v>
      </c>
      <c r="E88" s="37">
        <v>0</v>
      </c>
      <c r="F88" s="37">
        <v>4005.17</v>
      </c>
      <c r="G88" s="37">
        <v>4005.17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37" t="s">
        <v>34</v>
      </c>
      <c r="B89" s="37">
        <v>2.0634999999999999</v>
      </c>
      <c r="C89" s="37">
        <v>21.844999999999999</v>
      </c>
      <c r="D89" s="37">
        <v>0</v>
      </c>
      <c r="E89" s="37">
        <v>0</v>
      </c>
      <c r="F89" s="37">
        <v>4005.17</v>
      </c>
      <c r="G89" s="37">
        <v>4005.17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37" t="s">
        <v>35</v>
      </c>
      <c r="B90" s="37">
        <v>0</v>
      </c>
      <c r="C90" s="37">
        <v>13.599</v>
      </c>
      <c r="D90" s="37">
        <v>-32.046999999999997</v>
      </c>
      <c r="E90" s="37">
        <v>1.5990000000000001E-13</v>
      </c>
      <c r="F90" s="37">
        <v>99.08</v>
      </c>
      <c r="G90" s="37">
        <v>99.08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37" t="s">
        <v>35</v>
      </c>
      <c r="B91" s="37">
        <v>5.0023</v>
      </c>
      <c r="C91" s="37">
        <v>13.218</v>
      </c>
      <c r="D91" s="37">
        <v>-20.245999999999999</v>
      </c>
      <c r="E91" s="37">
        <v>130.79130000000001</v>
      </c>
      <c r="F91" s="37">
        <v>3112.13</v>
      </c>
      <c r="G91" s="37">
        <v>-2919.52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37" t="s">
        <v>35</v>
      </c>
      <c r="B92" s="37">
        <v>10.0046</v>
      </c>
      <c r="C92" s="37">
        <v>12.837</v>
      </c>
      <c r="D92" s="37">
        <v>-8.4450000000000003</v>
      </c>
      <c r="E92" s="37">
        <v>202.55080000000001</v>
      </c>
      <c r="F92" s="37">
        <v>4764.01</v>
      </c>
      <c r="G92" s="37">
        <v>-4576.95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37" t="s">
        <v>36</v>
      </c>
      <c r="B93" s="37">
        <v>0</v>
      </c>
      <c r="C93" s="37">
        <v>12.837</v>
      </c>
      <c r="D93" s="37">
        <v>-8.4450000000000003</v>
      </c>
      <c r="E93" s="37">
        <v>202.55080000000001</v>
      </c>
      <c r="F93" s="37">
        <v>4764.01</v>
      </c>
      <c r="G93" s="37">
        <v>-4576.95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37" t="s">
        <v>36</v>
      </c>
      <c r="B94" s="37">
        <v>5.0023</v>
      </c>
      <c r="C94" s="37">
        <v>12.456</v>
      </c>
      <c r="D94" s="37">
        <v>3.3559999999999999</v>
      </c>
      <c r="E94" s="37">
        <v>215.27850000000001</v>
      </c>
      <c r="F94" s="37">
        <v>5054.71</v>
      </c>
      <c r="G94" s="37">
        <v>-4873.21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37" t="s">
        <v>36</v>
      </c>
      <c r="B95" s="37">
        <v>10.0046</v>
      </c>
      <c r="C95" s="37">
        <v>12.074999999999999</v>
      </c>
      <c r="D95" s="37">
        <v>15.157</v>
      </c>
      <c r="E95" s="37">
        <v>168.9743</v>
      </c>
      <c r="F95" s="37">
        <v>3984.24</v>
      </c>
      <c r="G95" s="37">
        <v>-3808.29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37" t="s">
        <v>37</v>
      </c>
      <c r="B96" s="37">
        <v>0</v>
      </c>
      <c r="C96" s="37">
        <v>12.074999999999999</v>
      </c>
      <c r="D96" s="37">
        <v>15.157</v>
      </c>
      <c r="E96" s="37">
        <v>168.9743</v>
      </c>
      <c r="F96" s="37">
        <v>3984.24</v>
      </c>
      <c r="G96" s="37">
        <v>-3808.29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37" t="s">
        <v>37</v>
      </c>
      <c r="B97" s="37">
        <v>5.0023</v>
      </c>
      <c r="C97" s="37">
        <v>11.694000000000001</v>
      </c>
      <c r="D97" s="37">
        <v>26.957999999999998</v>
      </c>
      <c r="E97" s="37">
        <v>63.638300000000001</v>
      </c>
      <c r="F97" s="37">
        <v>1552.59</v>
      </c>
      <c r="G97" s="37">
        <v>-1382.19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37" t="s">
        <v>37</v>
      </c>
      <c r="B98" s="37">
        <v>10.0046</v>
      </c>
      <c r="C98" s="37">
        <v>11.313000000000001</v>
      </c>
      <c r="D98" s="37">
        <v>38.759</v>
      </c>
      <c r="E98" s="37">
        <v>-100.7296</v>
      </c>
      <c r="F98" s="37">
        <v>2405.08</v>
      </c>
      <c r="G98" s="37">
        <v>-2240.23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37" t="s">
        <v>38</v>
      </c>
      <c r="B99" s="37">
        <v>0</v>
      </c>
      <c r="C99" s="37">
        <v>11.313000000000001</v>
      </c>
      <c r="D99" s="37">
        <v>38.759</v>
      </c>
      <c r="E99" s="37">
        <v>-100.7296</v>
      </c>
      <c r="F99" s="37">
        <v>2405.08</v>
      </c>
      <c r="G99" s="37">
        <v>-2240.23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37" t="s">
        <v>38</v>
      </c>
      <c r="B100" s="37">
        <v>2.2311000000000001</v>
      </c>
      <c r="C100" s="37">
        <v>11.143000000000001</v>
      </c>
      <c r="D100" s="37">
        <v>44.021999999999998</v>
      </c>
      <c r="E100" s="37">
        <v>-193.07599999999999</v>
      </c>
      <c r="F100" s="37">
        <v>4533.1899999999996</v>
      </c>
      <c r="G100" s="37">
        <v>-4370.83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37" t="s">
        <v>38</v>
      </c>
      <c r="B101" s="37">
        <v>4.4622000000000002</v>
      </c>
      <c r="C101" s="37">
        <v>10.973000000000001</v>
      </c>
      <c r="D101" s="37">
        <v>49.286000000000001</v>
      </c>
      <c r="E101" s="37">
        <v>-297.16550000000001</v>
      </c>
      <c r="F101" s="37">
        <v>6932.09</v>
      </c>
      <c r="G101" s="37">
        <v>-6772.19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37" t="s">
        <v>39</v>
      </c>
      <c r="B102" s="37">
        <v>0</v>
      </c>
      <c r="C102" s="37">
        <v>1.0940000000000001</v>
      </c>
      <c r="D102" s="37">
        <v>-4.9720000000000004</v>
      </c>
      <c r="E102" s="37">
        <v>-71.177199999999999</v>
      </c>
      <c r="F102" s="37">
        <v>1649.2</v>
      </c>
      <c r="G102" s="37">
        <v>-1633.25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37" t="s">
        <v>39</v>
      </c>
      <c r="B103" s="37">
        <v>5.5448000000000004</v>
      </c>
      <c r="C103" s="37">
        <v>0.67200000000000004</v>
      </c>
      <c r="D103" s="37">
        <v>8.1080000000000005</v>
      </c>
      <c r="E103" s="37">
        <v>-79.870900000000006</v>
      </c>
      <c r="F103" s="37">
        <v>1846.59</v>
      </c>
      <c r="G103" s="37">
        <v>-1836.79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37" t="s">
        <v>39</v>
      </c>
      <c r="B104" s="37">
        <v>5.5448000000000004</v>
      </c>
      <c r="C104" s="37">
        <v>1.3859999999999999</v>
      </c>
      <c r="D104" s="37">
        <v>-14.018000000000001</v>
      </c>
      <c r="E104" s="37">
        <v>-79.870900000000006</v>
      </c>
      <c r="F104" s="37">
        <v>1851.79</v>
      </c>
      <c r="G104" s="37">
        <v>-1831.59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37" t="s">
        <v>39</v>
      </c>
      <c r="B105" s="37">
        <v>7.5868000000000002</v>
      </c>
      <c r="C105" s="37">
        <v>1.2310000000000001</v>
      </c>
      <c r="D105" s="37">
        <v>-9.1999999999999993</v>
      </c>
      <c r="E105" s="37">
        <v>-56.1648</v>
      </c>
      <c r="F105" s="37">
        <v>1304.03</v>
      </c>
      <c r="G105" s="37">
        <v>-1286.0999999999999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37" t="s">
        <v>39</v>
      </c>
      <c r="B106" s="37">
        <v>7.5868000000000002</v>
      </c>
      <c r="C106" s="37">
        <v>1.2310000000000001</v>
      </c>
      <c r="D106" s="37">
        <v>-9.1999999999999993</v>
      </c>
      <c r="E106" s="37">
        <v>-56.1648</v>
      </c>
      <c r="F106" s="37">
        <v>1304.03</v>
      </c>
      <c r="G106" s="37">
        <v>-1286.0999999999999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37" t="s">
        <v>39</v>
      </c>
      <c r="B107" s="37">
        <v>15.1653</v>
      </c>
      <c r="C107" s="37">
        <v>0.65400000000000003</v>
      </c>
      <c r="D107" s="37">
        <v>8.6780000000000008</v>
      </c>
      <c r="E107" s="37">
        <v>-54.185699999999997</v>
      </c>
      <c r="F107" s="37">
        <v>1254.19</v>
      </c>
      <c r="G107" s="37">
        <v>-1244.67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37" t="s">
        <v>39</v>
      </c>
      <c r="B108" s="37">
        <v>15.1653</v>
      </c>
      <c r="C108" s="37">
        <v>0.65400000000000003</v>
      </c>
      <c r="D108" s="37">
        <v>8.6780000000000008</v>
      </c>
      <c r="E108" s="37">
        <v>-54.185699999999997</v>
      </c>
      <c r="F108" s="37">
        <v>1254.19</v>
      </c>
      <c r="G108" s="37">
        <v>-1244.67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37" t="s">
        <v>39</v>
      </c>
      <c r="B109" s="37">
        <v>15.55</v>
      </c>
      <c r="C109" s="37">
        <v>0.624</v>
      </c>
      <c r="D109" s="37">
        <v>9.5860000000000003</v>
      </c>
      <c r="E109" s="37">
        <v>-57.698700000000002</v>
      </c>
      <c r="F109" s="37">
        <v>1334.98</v>
      </c>
      <c r="G109" s="37">
        <v>-1325.89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37" t="s">
        <v>39</v>
      </c>
      <c r="B110" s="37">
        <v>15.55</v>
      </c>
      <c r="C110" s="37">
        <v>1.4139999999999999</v>
      </c>
      <c r="D110" s="37">
        <v>-14.872</v>
      </c>
      <c r="E110" s="37">
        <v>-57.698700000000002</v>
      </c>
      <c r="F110" s="37">
        <v>1340.74</v>
      </c>
      <c r="G110" s="37">
        <v>-1320.13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37" t="s">
        <v>39</v>
      </c>
      <c r="B111" s="37">
        <v>22.7437</v>
      </c>
      <c r="C111" s="37">
        <v>0.86599999999999999</v>
      </c>
      <c r="D111" s="37">
        <v>2.0990000000000002</v>
      </c>
      <c r="E111" s="37">
        <v>-11.7546</v>
      </c>
      <c r="F111" s="37">
        <v>277.35000000000002</v>
      </c>
      <c r="G111" s="37">
        <v>-264.73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37" t="s">
        <v>39</v>
      </c>
      <c r="B112" s="37">
        <v>22.7437</v>
      </c>
      <c r="C112" s="37">
        <v>0.86599999999999999</v>
      </c>
      <c r="D112" s="37">
        <v>2.0990000000000002</v>
      </c>
      <c r="E112" s="37">
        <v>-11.7546</v>
      </c>
      <c r="F112" s="37">
        <v>277.35000000000002</v>
      </c>
      <c r="G112" s="37">
        <v>-264.73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37" t="s">
        <v>39</v>
      </c>
      <c r="B113" s="37">
        <v>25.555199999999999</v>
      </c>
      <c r="C113" s="37">
        <v>0.65200000000000002</v>
      </c>
      <c r="D113" s="37">
        <v>8.7309999999999999</v>
      </c>
      <c r="E113" s="37">
        <v>-26.978400000000001</v>
      </c>
      <c r="F113" s="37">
        <v>626.83000000000004</v>
      </c>
      <c r="G113" s="37">
        <v>-617.33000000000004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37" t="s">
        <v>39</v>
      </c>
      <c r="B114" s="37">
        <v>25.555199999999999</v>
      </c>
      <c r="C114" s="37">
        <v>1.4019999999999999</v>
      </c>
      <c r="D114" s="37">
        <v>-14.513</v>
      </c>
      <c r="E114" s="37">
        <v>-26.978400000000001</v>
      </c>
      <c r="F114" s="37">
        <v>632.29</v>
      </c>
      <c r="G114" s="37">
        <v>-611.86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37" t="s">
        <v>39</v>
      </c>
      <c r="B115" s="37">
        <v>30.322199999999999</v>
      </c>
      <c r="C115" s="37">
        <v>1.0389999999999999</v>
      </c>
      <c r="D115" s="37">
        <v>-3.2669999999999999</v>
      </c>
      <c r="E115" s="37">
        <v>15.4009</v>
      </c>
      <c r="F115" s="37">
        <v>362.69</v>
      </c>
      <c r="G115" s="37">
        <v>-347.55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37" t="s">
        <v>39</v>
      </c>
      <c r="B116" s="37">
        <v>30.322199999999999</v>
      </c>
      <c r="C116" s="37">
        <v>1.0389999999999999</v>
      </c>
      <c r="D116" s="37">
        <v>-3.2669999999999999</v>
      </c>
      <c r="E116" s="37">
        <v>15.4009</v>
      </c>
      <c r="F116" s="37">
        <v>362.69</v>
      </c>
      <c r="G116" s="37">
        <v>-347.55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37" t="s">
        <v>39</v>
      </c>
      <c r="B117" s="37">
        <v>35.560400000000001</v>
      </c>
      <c r="C117" s="37">
        <v>0.64</v>
      </c>
      <c r="D117" s="37">
        <v>9.09</v>
      </c>
      <c r="E117" s="37">
        <v>0.15</v>
      </c>
      <c r="F117" s="37">
        <v>8.1199999999999992</v>
      </c>
      <c r="G117" s="37">
        <v>1.21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37" t="s">
        <v>39</v>
      </c>
      <c r="B118" s="37">
        <v>35.560400000000001</v>
      </c>
      <c r="C118" s="37">
        <v>1.369</v>
      </c>
      <c r="D118" s="37">
        <v>-13.478999999999999</v>
      </c>
      <c r="E118" s="37">
        <v>0.15</v>
      </c>
      <c r="F118" s="37">
        <v>13.43</v>
      </c>
      <c r="G118" s="37">
        <v>6.52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37" t="s">
        <v>39</v>
      </c>
      <c r="B119" s="37">
        <v>37.900700000000001</v>
      </c>
      <c r="C119" s="37">
        <v>1.1910000000000001</v>
      </c>
      <c r="D119" s="37">
        <v>-7.9580000000000002</v>
      </c>
      <c r="E119" s="37">
        <v>25.2346</v>
      </c>
      <c r="F119" s="37">
        <v>590.54</v>
      </c>
      <c r="G119" s="37">
        <v>-573.19000000000005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37" t="s">
        <v>39</v>
      </c>
      <c r="B120" s="37">
        <v>37.900700000000001</v>
      </c>
      <c r="C120" s="37">
        <v>1.1910000000000001</v>
      </c>
      <c r="D120" s="37">
        <v>-7.9580000000000002</v>
      </c>
      <c r="E120" s="37">
        <v>25.2346</v>
      </c>
      <c r="F120" s="37">
        <v>590.54</v>
      </c>
      <c r="G120" s="37">
        <v>-573.19000000000005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37" t="s">
        <v>39</v>
      </c>
      <c r="B121" s="37">
        <v>45.479100000000003</v>
      </c>
      <c r="C121" s="37">
        <v>0.61299999999999999</v>
      </c>
      <c r="D121" s="37">
        <v>9.92</v>
      </c>
      <c r="E121" s="37">
        <v>17.799900000000001</v>
      </c>
      <c r="F121" s="37">
        <v>414.91</v>
      </c>
      <c r="G121" s="37">
        <v>-405.97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37" t="s">
        <v>39</v>
      </c>
      <c r="B122" s="37">
        <v>45.479100000000003</v>
      </c>
      <c r="C122" s="37">
        <v>0.61299999999999999</v>
      </c>
      <c r="D122" s="37">
        <v>9.92</v>
      </c>
      <c r="E122" s="37">
        <v>17.799900000000001</v>
      </c>
      <c r="F122" s="37">
        <v>414.91</v>
      </c>
      <c r="G122" s="37">
        <v>-405.97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37" t="s">
        <v>39</v>
      </c>
      <c r="B123" s="37">
        <v>45.565600000000003</v>
      </c>
      <c r="C123" s="37">
        <v>0.60699999999999998</v>
      </c>
      <c r="D123" s="37">
        <v>10.124000000000001</v>
      </c>
      <c r="E123" s="37">
        <v>16.933399999999999</v>
      </c>
      <c r="F123" s="37">
        <v>394.88</v>
      </c>
      <c r="G123" s="37">
        <v>-386.04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37" t="s">
        <v>39</v>
      </c>
      <c r="B124" s="37">
        <v>45.565600000000003</v>
      </c>
      <c r="C124" s="37">
        <v>1.3009999999999999</v>
      </c>
      <c r="D124" s="37">
        <v>-11.364000000000001</v>
      </c>
      <c r="E124" s="37">
        <v>16.933399999999999</v>
      </c>
      <c r="F124" s="37">
        <v>399.93</v>
      </c>
      <c r="G124" s="37">
        <v>-380.98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37" t="s">
        <v>39</v>
      </c>
      <c r="B125" s="37">
        <v>49.2684</v>
      </c>
      <c r="C125" s="37">
        <v>1.0189999999999999</v>
      </c>
      <c r="D125" s="37">
        <v>-2.629</v>
      </c>
      <c r="E125" s="37">
        <v>42.8414</v>
      </c>
      <c r="F125" s="37">
        <v>995.27</v>
      </c>
      <c r="G125" s="37">
        <v>-980.43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37" t="s">
        <v>39</v>
      </c>
      <c r="B126" s="37">
        <v>53.057600000000001</v>
      </c>
      <c r="C126" s="37">
        <v>0.73</v>
      </c>
      <c r="D126" s="37">
        <v>6.31</v>
      </c>
      <c r="E126" s="37">
        <v>35.868099999999998</v>
      </c>
      <c r="F126" s="37">
        <v>832.38</v>
      </c>
      <c r="G126" s="37">
        <v>-821.74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37" t="s">
        <v>39</v>
      </c>
      <c r="B127" s="37">
        <v>53.057600000000001</v>
      </c>
      <c r="C127" s="37">
        <v>0.73</v>
      </c>
      <c r="D127" s="37">
        <v>6.31</v>
      </c>
      <c r="E127" s="37">
        <v>35.868099999999998</v>
      </c>
      <c r="F127" s="37">
        <v>832.38</v>
      </c>
      <c r="G127" s="37">
        <v>-821.74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37" t="s">
        <v>39</v>
      </c>
      <c r="B128" s="37">
        <v>55.570799999999998</v>
      </c>
      <c r="C128" s="37">
        <v>0.53900000000000003</v>
      </c>
      <c r="D128" s="37">
        <v>12.239000000000001</v>
      </c>
      <c r="E128" s="37">
        <v>12.56</v>
      </c>
      <c r="F128" s="37">
        <v>293.54000000000002</v>
      </c>
      <c r="G128" s="37">
        <v>-285.69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37" t="s">
        <v>39</v>
      </c>
      <c r="B129" s="37">
        <v>55.570799999999998</v>
      </c>
      <c r="C129" s="37">
        <v>1.2549999999999999</v>
      </c>
      <c r="D129" s="37">
        <v>-9.9329999999999998</v>
      </c>
      <c r="E129" s="37">
        <v>12.56</v>
      </c>
      <c r="F129" s="37">
        <v>298.75</v>
      </c>
      <c r="G129" s="37">
        <v>-280.47000000000003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37" t="s">
        <v>39</v>
      </c>
      <c r="B130" s="37">
        <v>60.636099999999999</v>
      </c>
      <c r="C130" s="37">
        <v>0.86899999999999999</v>
      </c>
      <c r="D130" s="37">
        <v>2.0169999999999999</v>
      </c>
      <c r="E130" s="37">
        <v>32.608199999999997</v>
      </c>
      <c r="F130" s="37">
        <v>758.22</v>
      </c>
      <c r="G130" s="37">
        <v>-745.56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37" t="s">
        <v>39</v>
      </c>
      <c r="B131" s="37">
        <v>60.636099999999999</v>
      </c>
      <c r="C131" s="37">
        <v>0.86899999999999999</v>
      </c>
      <c r="D131" s="37">
        <v>2.0169999999999999</v>
      </c>
      <c r="E131" s="37">
        <v>32.608199999999997</v>
      </c>
      <c r="F131" s="37">
        <v>758.22</v>
      </c>
      <c r="G131" s="37">
        <v>-745.56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37" t="s">
        <v>39</v>
      </c>
      <c r="B132" s="37">
        <v>65.575999999999993</v>
      </c>
      <c r="C132" s="37">
        <v>0.49199999999999999</v>
      </c>
      <c r="D132" s="37">
        <v>13.670999999999999</v>
      </c>
      <c r="E132" s="37">
        <v>-6.1388999999999996</v>
      </c>
      <c r="F132" s="37">
        <v>145.13999999999999</v>
      </c>
      <c r="G132" s="37">
        <v>-137.97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37" t="s">
        <v>39</v>
      </c>
      <c r="B133" s="37">
        <v>65.575999999999993</v>
      </c>
      <c r="C133" s="37">
        <v>1.244</v>
      </c>
      <c r="D133" s="37">
        <v>-9.5909999999999993</v>
      </c>
      <c r="E133" s="37">
        <v>-6.1388999999999996</v>
      </c>
      <c r="F133" s="37">
        <v>150.61000000000001</v>
      </c>
      <c r="G133" s="37">
        <v>-132.49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37" t="s">
        <v>39</v>
      </c>
      <c r="B134" s="37">
        <v>68.214500000000001</v>
      </c>
      <c r="C134" s="37">
        <v>1.0429999999999999</v>
      </c>
      <c r="D134" s="37">
        <v>-3.3660000000000001</v>
      </c>
      <c r="E134" s="37">
        <v>10.9551</v>
      </c>
      <c r="F134" s="37">
        <v>260.2</v>
      </c>
      <c r="G134" s="37">
        <v>-245.01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37" t="s">
        <v>39</v>
      </c>
      <c r="B135" s="37">
        <v>68.214500000000001</v>
      </c>
      <c r="C135" s="37">
        <v>1.0429999999999999</v>
      </c>
      <c r="D135" s="37">
        <v>-3.3660000000000001</v>
      </c>
      <c r="E135" s="37">
        <v>10.9551</v>
      </c>
      <c r="F135" s="37">
        <v>260.2</v>
      </c>
      <c r="G135" s="37">
        <v>-245.01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37" t="s">
        <v>39</v>
      </c>
      <c r="B136" s="37">
        <v>75.581199999999995</v>
      </c>
      <c r="C136" s="37">
        <v>0.48099999999999998</v>
      </c>
      <c r="D136" s="37">
        <v>14.012</v>
      </c>
      <c r="E136" s="37">
        <v>-28.2576</v>
      </c>
      <c r="F136" s="37">
        <v>655.08000000000004</v>
      </c>
      <c r="G136" s="37">
        <v>-648.07000000000005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37" t="s">
        <v>39</v>
      </c>
      <c r="B137" s="37">
        <v>75.581199999999995</v>
      </c>
      <c r="C137" s="37">
        <v>1.246</v>
      </c>
      <c r="D137" s="37">
        <v>-9.6549999999999994</v>
      </c>
      <c r="E137" s="37">
        <v>-28.2576</v>
      </c>
      <c r="F137" s="37">
        <v>660.65</v>
      </c>
      <c r="G137" s="37">
        <v>-642.5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37" t="s">
        <v>39</v>
      </c>
      <c r="B138" s="37">
        <v>75.793000000000006</v>
      </c>
      <c r="C138" s="37">
        <v>1.2290000000000001</v>
      </c>
      <c r="D138" s="37">
        <v>-9.1549999999999994</v>
      </c>
      <c r="E138" s="37">
        <v>-26.265799999999999</v>
      </c>
      <c r="F138" s="37">
        <v>614.6</v>
      </c>
      <c r="G138" s="37">
        <v>-596.69000000000005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37" t="s">
        <v>39</v>
      </c>
      <c r="B139" s="37">
        <v>75.793000000000006</v>
      </c>
      <c r="C139" s="37">
        <v>1.2290000000000001</v>
      </c>
      <c r="D139" s="37">
        <v>-9.1549999999999994</v>
      </c>
      <c r="E139" s="37">
        <v>-26.265799999999999</v>
      </c>
      <c r="F139" s="37">
        <v>614.6</v>
      </c>
      <c r="G139" s="37">
        <v>-596.69000000000005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37" t="s">
        <v>39</v>
      </c>
      <c r="B140" s="37">
        <v>83.371499999999997</v>
      </c>
      <c r="C140" s="37">
        <v>0.65200000000000002</v>
      </c>
      <c r="D140" s="37">
        <v>8.7230000000000008</v>
      </c>
      <c r="E140" s="37">
        <v>-24.627700000000001</v>
      </c>
      <c r="F140" s="37">
        <v>572.63</v>
      </c>
      <c r="G140" s="37">
        <v>-563.12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37" t="s">
        <v>39</v>
      </c>
      <c r="B141" s="37">
        <v>83.371499999999997</v>
      </c>
      <c r="C141" s="37">
        <v>0.65200000000000002</v>
      </c>
      <c r="D141" s="37">
        <v>8.7230000000000008</v>
      </c>
      <c r="E141" s="37">
        <v>-24.627700000000001</v>
      </c>
      <c r="F141" s="37">
        <v>572.63</v>
      </c>
      <c r="G141" s="37">
        <v>-563.12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37" t="s">
        <v>39</v>
      </c>
      <c r="B142" s="37">
        <v>85.586399999999998</v>
      </c>
      <c r="C142" s="37">
        <v>0.48299999999999998</v>
      </c>
      <c r="D142" s="37">
        <v>13.948</v>
      </c>
      <c r="E142" s="37">
        <v>-49.735700000000001</v>
      </c>
      <c r="F142" s="37">
        <v>1150.3499999999999</v>
      </c>
      <c r="G142" s="37">
        <v>-1143.3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37" t="s">
        <v>39</v>
      </c>
      <c r="B143" s="37">
        <v>85.586399999999998</v>
      </c>
      <c r="C143" s="37">
        <v>1.3180000000000001</v>
      </c>
      <c r="D143" s="37">
        <v>-11.901999999999999</v>
      </c>
      <c r="E143" s="37">
        <v>-49.735700000000001</v>
      </c>
      <c r="F143" s="37">
        <v>1156.43</v>
      </c>
      <c r="G143" s="37">
        <v>-1137.22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37" t="s">
        <v>39</v>
      </c>
      <c r="B144" s="37">
        <v>90.95</v>
      </c>
      <c r="C144" s="37">
        <v>0.91</v>
      </c>
      <c r="D144" s="37">
        <v>0.751</v>
      </c>
      <c r="E144" s="37">
        <v>-19.834</v>
      </c>
      <c r="F144" s="37">
        <v>463.97</v>
      </c>
      <c r="G144" s="37">
        <v>-450.71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37" t="s">
        <v>39</v>
      </c>
      <c r="B145" s="37">
        <v>90.95</v>
      </c>
      <c r="C145" s="37">
        <v>0.91</v>
      </c>
      <c r="D145" s="37">
        <v>0.751</v>
      </c>
      <c r="E145" s="37">
        <v>-19.834</v>
      </c>
      <c r="F145" s="37">
        <v>463.97</v>
      </c>
      <c r="G145" s="37">
        <v>-450.71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37" t="s">
        <v>39</v>
      </c>
      <c r="B146" s="37">
        <v>95.591700000000003</v>
      </c>
      <c r="C146" s="37">
        <v>0.55600000000000005</v>
      </c>
      <c r="D146" s="37">
        <v>11.702</v>
      </c>
      <c r="E146" s="37">
        <v>-48.735900000000001</v>
      </c>
      <c r="F146" s="37">
        <v>1127.82</v>
      </c>
      <c r="G146" s="37">
        <v>-1119.72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37" t="s">
        <v>39</v>
      </c>
      <c r="B147" s="37">
        <v>95.591700000000003</v>
      </c>
      <c r="C147" s="37">
        <v>1.2609999999999999</v>
      </c>
      <c r="D147" s="37">
        <v>-10.132</v>
      </c>
      <c r="E147" s="37">
        <v>-48.735900000000001</v>
      </c>
      <c r="F147" s="37">
        <v>1132.96</v>
      </c>
      <c r="G147" s="37">
        <v>-1114.58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37" t="s">
        <v>39</v>
      </c>
      <c r="B148" s="37">
        <v>98.536799999999999</v>
      </c>
      <c r="C148" s="37">
        <v>1.0369999999999999</v>
      </c>
      <c r="D148" s="37">
        <v>-3.1840000000000002</v>
      </c>
      <c r="E148" s="37">
        <v>-29.127700000000001</v>
      </c>
      <c r="F148" s="37">
        <v>679.19</v>
      </c>
      <c r="G148" s="37">
        <v>-664.08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37" t="s">
        <v>40</v>
      </c>
      <c r="B149" s="37">
        <v>0</v>
      </c>
      <c r="C149" s="37">
        <v>-18.074999999999999</v>
      </c>
      <c r="D149" s="37">
        <v>-38.866999999999997</v>
      </c>
      <c r="E149" s="37">
        <v>-187.75120000000001</v>
      </c>
      <c r="F149" s="37">
        <v>4197.53</v>
      </c>
      <c r="G149" s="37">
        <v>-4460.92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37" t="s">
        <v>40</v>
      </c>
      <c r="B150" s="37">
        <v>8.3000000000000001E-3</v>
      </c>
      <c r="C150" s="37">
        <v>-18.076000000000001</v>
      </c>
      <c r="D150" s="37">
        <v>-38.847000000000001</v>
      </c>
      <c r="E150" s="37">
        <v>-187.42740000000001</v>
      </c>
      <c r="F150" s="37">
        <v>4190.0600000000004</v>
      </c>
      <c r="G150" s="37">
        <v>-4453.46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37" t="s">
        <v>40</v>
      </c>
      <c r="B151" s="37">
        <v>8.3000000000000001E-3</v>
      </c>
      <c r="C151" s="37">
        <v>-18.076000000000001</v>
      </c>
      <c r="D151" s="37">
        <v>-38.847000000000001</v>
      </c>
      <c r="E151" s="37">
        <v>-187.42740000000001</v>
      </c>
      <c r="F151" s="37">
        <v>4190.0600000000004</v>
      </c>
      <c r="G151" s="37">
        <v>-4453.46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37" t="s">
        <v>40</v>
      </c>
      <c r="B152" s="37">
        <v>5.6912000000000003</v>
      </c>
      <c r="C152" s="37">
        <v>-18.509</v>
      </c>
      <c r="D152" s="37">
        <v>-25.44</v>
      </c>
      <c r="E152" s="37">
        <v>-4.7586000000000004</v>
      </c>
      <c r="F152" s="37">
        <v>-25.13</v>
      </c>
      <c r="G152" s="37">
        <v>-244.58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37" t="s">
        <v>40</v>
      </c>
      <c r="B153" s="37">
        <v>5.6912000000000003</v>
      </c>
      <c r="C153" s="37">
        <v>-18.509</v>
      </c>
      <c r="D153" s="37">
        <v>-25.44</v>
      </c>
      <c r="E153" s="37">
        <v>-4.7586000000000004</v>
      </c>
      <c r="F153" s="37">
        <v>-25.13</v>
      </c>
      <c r="G153" s="37">
        <v>-244.58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37" t="s">
        <v>40</v>
      </c>
      <c r="B154" s="37">
        <v>8.5327000000000002</v>
      </c>
      <c r="C154" s="37">
        <v>-18.725000000000001</v>
      </c>
      <c r="D154" s="37">
        <v>-18.736999999999998</v>
      </c>
      <c r="E154" s="37">
        <v>58.005600000000001</v>
      </c>
      <c r="F154" s="37">
        <v>1201.08</v>
      </c>
      <c r="G154" s="37">
        <v>-1473.94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37" t="s">
        <v>40</v>
      </c>
      <c r="B155" s="37">
        <v>11.3741</v>
      </c>
      <c r="C155" s="37">
        <v>-18.942</v>
      </c>
      <c r="D155" s="37">
        <v>-12.034000000000001</v>
      </c>
      <c r="E155" s="37">
        <v>101.7229</v>
      </c>
      <c r="F155" s="37">
        <v>2207.5500000000002</v>
      </c>
      <c r="G155" s="37">
        <v>-2483.5700000000002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37" t="s">
        <v>40</v>
      </c>
      <c r="B156" s="37">
        <v>11.3741</v>
      </c>
      <c r="C156" s="37">
        <v>-18.942</v>
      </c>
      <c r="D156" s="37">
        <v>-12.034000000000001</v>
      </c>
      <c r="E156" s="37">
        <v>101.7229</v>
      </c>
      <c r="F156" s="37">
        <v>2207.5500000000002</v>
      </c>
      <c r="G156" s="37">
        <v>-2483.5700000000002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37" t="s">
        <v>40</v>
      </c>
      <c r="B157" s="37">
        <v>17.056999999999999</v>
      </c>
      <c r="C157" s="37">
        <v>-19.375</v>
      </c>
      <c r="D157" s="37">
        <v>1.3720000000000001</v>
      </c>
      <c r="E157" s="37">
        <v>132.0171</v>
      </c>
      <c r="F157" s="37">
        <v>2902.93</v>
      </c>
      <c r="G157" s="37">
        <v>-3185.26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37" t="s">
        <v>40</v>
      </c>
      <c r="B158" s="37">
        <v>17.056999999999999</v>
      </c>
      <c r="C158" s="37">
        <v>-19.375</v>
      </c>
      <c r="D158" s="37">
        <v>1.3720000000000001</v>
      </c>
      <c r="E158" s="37">
        <v>132.0171</v>
      </c>
      <c r="F158" s="37">
        <v>2902.93</v>
      </c>
      <c r="G158" s="37">
        <v>-3185.26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37" t="s">
        <v>40</v>
      </c>
      <c r="B159" s="37">
        <v>17.065300000000001</v>
      </c>
      <c r="C159" s="37">
        <v>-19.375</v>
      </c>
      <c r="D159" s="37">
        <v>1.3919999999999999</v>
      </c>
      <c r="E159" s="37">
        <v>132.00559999999999</v>
      </c>
      <c r="F159" s="37">
        <v>2902.66</v>
      </c>
      <c r="G159" s="37">
        <v>-3184.99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37" t="s">
        <v>41</v>
      </c>
      <c r="B160" s="37">
        <v>0</v>
      </c>
      <c r="C160" s="37">
        <v>-19.375</v>
      </c>
      <c r="D160" s="37">
        <v>1.3919999999999999</v>
      </c>
      <c r="E160" s="37">
        <v>132.00559999999999</v>
      </c>
      <c r="F160" s="37">
        <v>2902.66</v>
      </c>
      <c r="G160" s="37">
        <v>-3184.99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37" t="s">
        <v>41</v>
      </c>
      <c r="B161" s="37">
        <v>8.3000000000000001E-3</v>
      </c>
      <c r="C161" s="37">
        <v>-19.376000000000001</v>
      </c>
      <c r="D161" s="37">
        <v>1.4119999999999999</v>
      </c>
      <c r="E161" s="37">
        <v>131.9939</v>
      </c>
      <c r="F161" s="37">
        <v>2902.39</v>
      </c>
      <c r="G161" s="37">
        <v>-3184.73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37" t="s">
        <v>41</v>
      </c>
      <c r="B162" s="37">
        <v>8.3000000000000001E-3</v>
      </c>
      <c r="C162" s="37">
        <v>-19.376000000000001</v>
      </c>
      <c r="D162" s="37">
        <v>1.4119999999999999</v>
      </c>
      <c r="E162" s="37">
        <v>131.9939</v>
      </c>
      <c r="F162" s="37">
        <v>2902.39</v>
      </c>
      <c r="G162" s="37">
        <v>-3184.73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37" t="s">
        <v>41</v>
      </c>
      <c r="B163" s="37">
        <v>5.0026000000000002</v>
      </c>
      <c r="C163" s="37">
        <v>-19.756</v>
      </c>
      <c r="D163" s="37">
        <v>13.194000000000001</v>
      </c>
      <c r="E163" s="37">
        <v>95.522099999999995</v>
      </c>
      <c r="F163" s="37">
        <v>2058.64</v>
      </c>
      <c r="G163" s="37">
        <v>-2346.52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37" t="s">
        <v>41</v>
      </c>
      <c r="B164" s="37">
        <v>5.0026000000000002</v>
      </c>
      <c r="C164" s="37">
        <v>-19.756</v>
      </c>
      <c r="D164" s="37">
        <v>13.194000000000001</v>
      </c>
      <c r="E164" s="37">
        <v>95.522099999999995</v>
      </c>
      <c r="F164" s="37">
        <v>2058.64</v>
      </c>
      <c r="G164" s="37">
        <v>-2346.52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37" t="s">
        <v>41</v>
      </c>
      <c r="B165" s="37">
        <v>9.9969000000000001</v>
      </c>
      <c r="C165" s="37">
        <v>-20.137</v>
      </c>
      <c r="D165" s="37">
        <v>24.975999999999999</v>
      </c>
      <c r="E165" s="37">
        <v>0.2082</v>
      </c>
      <c r="F165" s="37">
        <v>-141.91</v>
      </c>
      <c r="G165" s="37">
        <v>-151.52000000000001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37" t="s">
        <v>41</v>
      </c>
      <c r="B166" s="37">
        <v>9.9969000000000001</v>
      </c>
      <c r="C166" s="37">
        <v>-20.137</v>
      </c>
      <c r="D166" s="37">
        <v>24.975999999999999</v>
      </c>
      <c r="E166" s="37">
        <v>0.2082</v>
      </c>
      <c r="F166" s="37">
        <v>-141.91</v>
      </c>
      <c r="G166" s="37">
        <v>-151.52000000000001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37" t="s">
        <v>41</v>
      </c>
      <c r="B167" s="37">
        <v>10.0052</v>
      </c>
      <c r="C167" s="37">
        <v>-20.138000000000002</v>
      </c>
      <c r="D167" s="37">
        <v>24.995000000000001</v>
      </c>
      <c r="E167" s="37">
        <v>-6.8000000000000001E-14</v>
      </c>
      <c r="F167" s="37">
        <v>-146.72</v>
      </c>
      <c r="G167" s="37">
        <v>-146.72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5"/>
      <c r="B168" s="5"/>
      <c r="C168" s="5"/>
      <c r="D168" s="5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5"/>
      <c r="B169" s="5"/>
      <c r="C169" s="5"/>
      <c r="D169" s="5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5"/>
      <c r="B170" s="5"/>
      <c r="C170" s="5"/>
      <c r="D170" s="5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5"/>
      <c r="B171" s="5"/>
      <c r="C171" s="5"/>
      <c r="D171" s="5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5"/>
      <c r="B172" s="5"/>
      <c r="C172" s="5"/>
      <c r="D172" s="5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workbookViewId="0"/>
  </sheetViews>
  <sheetFormatPr defaultRowHeight="15" x14ac:dyDescent="0.25"/>
  <sheetData>
    <row r="1" spans="1:32" x14ac:dyDescent="0.25">
      <c r="A1" s="43" t="s">
        <v>381</v>
      </c>
      <c r="B1" s="44"/>
      <c r="C1" s="44"/>
      <c r="D1" s="44"/>
      <c r="E1" s="44"/>
      <c r="F1" s="44"/>
      <c r="G1" s="44"/>
      <c r="H1" s="3"/>
      <c r="I1" s="3" t="s">
        <v>50</v>
      </c>
      <c r="J1" s="3">
        <v>0.16189999999999999</v>
      </c>
      <c r="K1" s="3">
        <v>23.316500000000001</v>
      </c>
      <c r="L1" s="3"/>
      <c r="M1" s="3"/>
      <c r="N1" s="3"/>
      <c r="O1" s="3"/>
      <c r="P1" s="3"/>
      <c r="Q1" s="3"/>
      <c r="R1" s="3"/>
      <c r="S1" s="3"/>
      <c r="T1" s="3"/>
    </row>
    <row r="2" spans="1:32" x14ac:dyDescent="0.25">
      <c r="A2" s="45" t="s">
        <v>1</v>
      </c>
      <c r="B2" s="45" t="s">
        <v>2</v>
      </c>
      <c r="C2" s="45" t="s">
        <v>4</v>
      </c>
      <c r="D2" s="45" t="s">
        <v>5</v>
      </c>
      <c r="E2" s="45" t="s">
        <v>6</v>
      </c>
      <c r="F2" s="45" t="s">
        <v>55</v>
      </c>
      <c r="G2" s="45" t="s">
        <v>56</v>
      </c>
      <c r="H2" s="3"/>
      <c r="I2" s="3" t="s">
        <v>49</v>
      </c>
      <c r="J2" s="3">
        <v>5.4539999999999996E-3</v>
      </c>
      <c r="K2" s="3">
        <v>0.78539999999999999</v>
      </c>
      <c r="L2" s="3"/>
      <c r="M2" s="3"/>
      <c r="N2" s="3"/>
      <c r="O2" s="3"/>
      <c r="P2" s="3"/>
      <c r="Q2" s="3"/>
      <c r="R2" s="3"/>
      <c r="S2" s="3"/>
      <c r="T2" s="3"/>
    </row>
    <row r="3" spans="1:32" x14ac:dyDescent="0.25">
      <c r="A3" s="46" t="s">
        <v>7</v>
      </c>
      <c r="B3" s="46" t="s">
        <v>8</v>
      </c>
      <c r="C3" s="46" t="s">
        <v>9</v>
      </c>
      <c r="D3" s="46" t="s">
        <v>9</v>
      </c>
      <c r="E3" s="46" t="s">
        <v>10</v>
      </c>
      <c r="F3" s="46" t="s">
        <v>57</v>
      </c>
      <c r="G3" s="46" t="s">
        <v>57</v>
      </c>
      <c r="H3" s="3"/>
      <c r="I3" s="3" t="s">
        <v>48</v>
      </c>
      <c r="J3" s="3">
        <v>0.13569999999999999</v>
      </c>
      <c r="K3" s="3">
        <v>19.547699999999999</v>
      </c>
      <c r="L3" s="3"/>
      <c r="M3" s="3"/>
      <c r="N3" s="3"/>
      <c r="O3" s="3"/>
      <c r="P3" s="3"/>
      <c r="Q3" s="3"/>
      <c r="R3" s="3"/>
      <c r="S3" s="3"/>
      <c r="T3" s="3"/>
    </row>
    <row r="4" spans="1:32" x14ac:dyDescent="0.25">
      <c r="A4" s="42" t="s">
        <v>11</v>
      </c>
      <c r="B4" s="42">
        <v>0</v>
      </c>
      <c r="C4" s="42">
        <v>-208.197</v>
      </c>
      <c r="D4" s="42">
        <v>-2.08</v>
      </c>
      <c r="E4" s="42">
        <v>3.1970000000000001E-15</v>
      </c>
      <c r="F4" s="42">
        <v>-1285.3699999999999</v>
      </c>
      <c r="G4" s="42">
        <v>-1285.3699999999999</v>
      </c>
      <c r="H4" s="3"/>
      <c r="I4" s="1" t="s">
        <v>1</v>
      </c>
      <c r="J4" s="1" t="s">
        <v>42</v>
      </c>
      <c r="K4" s="1" t="s">
        <v>45</v>
      </c>
      <c r="L4" s="1" t="s">
        <v>43</v>
      </c>
      <c r="M4" s="1" t="s">
        <v>46</v>
      </c>
      <c r="N4" s="1" t="s">
        <v>44</v>
      </c>
      <c r="O4" s="1" t="s">
        <v>47</v>
      </c>
      <c r="P4" s="1" t="s">
        <v>53</v>
      </c>
      <c r="Q4" s="1" t="s">
        <v>54</v>
      </c>
      <c r="R4" s="1" t="s">
        <v>53</v>
      </c>
      <c r="S4" s="1" t="s">
        <v>54</v>
      </c>
      <c r="T4" s="3"/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42" t="s">
        <v>11</v>
      </c>
      <c r="B5" s="42">
        <v>7.2923</v>
      </c>
      <c r="C5" s="42">
        <v>-208.14400000000001</v>
      </c>
      <c r="D5" s="42">
        <v>-2.0139999999999998</v>
      </c>
      <c r="E5" s="42">
        <v>14.927300000000001</v>
      </c>
      <c r="F5" s="42">
        <v>-894.01</v>
      </c>
      <c r="G5" s="42">
        <v>-1676.08</v>
      </c>
      <c r="H5" s="3"/>
      <c r="I5" s="2" t="s">
        <v>7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10</v>
      </c>
      <c r="O5" s="2" t="s">
        <v>10</v>
      </c>
      <c r="P5" s="2" t="s">
        <v>51</v>
      </c>
      <c r="Q5" s="2" t="s">
        <v>51</v>
      </c>
      <c r="R5" s="2" t="s">
        <v>52</v>
      </c>
      <c r="S5" s="2" t="s">
        <v>52</v>
      </c>
      <c r="T5" s="3"/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42" t="s">
        <v>11</v>
      </c>
      <c r="B6" s="42">
        <v>14.5847</v>
      </c>
      <c r="C6" s="42">
        <v>-208.09100000000001</v>
      </c>
      <c r="D6" s="42">
        <v>-1.948</v>
      </c>
      <c r="E6" s="42">
        <v>29.375299999999999</v>
      </c>
      <c r="F6" s="42">
        <v>-515.20000000000005</v>
      </c>
      <c r="G6" s="42">
        <v>-2054.23</v>
      </c>
      <c r="H6" s="3"/>
      <c r="I6" s="24" t="s">
        <v>11</v>
      </c>
      <c r="J6" s="24">
        <f>MAX(C4:C6)</f>
        <v>-208.09100000000001</v>
      </c>
      <c r="K6" s="24">
        <f>MIN(C4:C6)</f>
        <v>-208.197</v>
      </c>
      <c r="L6" s="24">
        <f>MAX(D4:D6)</f>
        <v>-1.948</v>
      </c>
      <c r="M6" s="24">
        <f>MIN(D4:D6)</f>
        <v>-2.08</v>
      </c>
      <c r="N6" s="24">
        <f>MAX(E4:E6)</f>
        <v>29.375299999999999</v>
      </c>
      <c r="O6" s="24">
        <f>MIN(E4:E6)</f>
        <v>3.1970000000000001E-15</v>
      </c>
      <c r="P6" s="24">
        <f>MAX(F4:F6)</f>
        <v>-515.20000000000005</v>
      </c>
      <c r="Q6" s="24">
        <f>MIN(G4:G6)</f>
        <v>-2054.23</v>
      </c>
      <c r="R6" s="24">
        <f>P6/144</f>
        <v>-3.5777777777777779</v>
      </c>
      <c r="S6" s="24">
        <f>Q6/144</f>
        <v>-14.265486111111111</v>
      </c>
      <c r="T6" s="3"/>
      <c r="V6" s="17" t="s">
        <v>58</v>
      </c>
      <c r="W6" s="17">
        <f>MAX(J6:J17)</f>
        <v>-150.75</v>
      </c>
      <c r="X6" s="17">
        <f>MIN(K6:K17)</f>
        <v>-208.197</v>
      </c>
      <c r="Y6" s="17">
        <f>MAX(L6:L17)</f>
        <v>26.103999999999999</v>
      </c>
      <c r="Z6" s="17">
        <f>MIN(M6:M17)</f>
        <v>-35.850999999999999</v>
      </c>
      <c r="AA6" s="17">
        <f>MAX(N6:N17)</f>
        <v>156.67230000000001</v>
      </c>
      <c r="AB6" s="17">
        <f>MIN(O6:O17)</f>
        <v>-80.144400000000005</v>
      </c>
      <c r="AC6" s="17">
        <f>MAX(P6:P17)</f>
        <v>2912.37</v>
      </c>
      <c r="AD6" s="17">
        <f>MIN(Q6:Q17)</f>
        <v>-5369.62</v>
      </c>
      <c r="AE6" s="17">
        <f>MAX(R6:R17)</f>
        <v>20.224791666666665</v>
      </c>
      <c r="AF6" s="17">
        <f>MIN(S6:S17)</f>
        <v>-37.289027777777775</v>
      </c>
    </row>
    <row r="7" spans="1:32" x14ac:dyDescent="0.25">
      <c r="A7" s="42" t="s">
        <v>14</v>
      </c>
      <c r="B7" s="42">
        <v>0</v>
      </c>
      <c r="C7" s="42">
        <v>-204.989</v>
      </c>
      <c r="D7" s="42">
        <v>-35.850999999999999</v>
      </c>
      <c r="E7" s="42">
        <v>29.375299999999999</v>
      </c>
      <c r="F7" s="42">
        <v>-496.05</v>
      </c>
      <c r="G7" s="42">
        <v>-2035.08</v>
      </c>
      <c r="H7" s="3"/>
      <c r="I7" s="24" t="s">
        <v>14</v>
      </c>
      <c r="J7" s="24">
        <f>MAX(C7:C9)</f>
        <v>-204.96899999999999</v>
      </c>
      <c r="K7" s="24">
        <f>MIN(C7:C9)</f>
        <v>-204.989</v>
      </c>
      <c r="L7" s="24">
        <f>MAX(D7:D9)</f>
        <v>-35.814999999999998</v>
      </c>
      <c r="M7" s="24">
        <f>MIN(D7:D9)</f>
        <v>-35.850999999999999</v>
      </c>
      <c r="N7" s="24">
        <f>MAX(E7:E9)</f>
        <v>156.67230000000001</v>
      </c>
      <c r="O7" s="24">
        <f>MIN(E7:E9)</f>
        <v>29.375299999999999</v>
      </c>
      <c r="P7" s="24">
        <f>MAX(F7:F9)</f>
        <v>2838.74</v>
      </c>
      <c r="Q7" s="24">
        <f>MIN(G7:G9)</f>
        <v>-5369.62</v>
      </c>
      <c r="R7" s="24">
        <f t="shared" ref="R7:S34" si="0">P7/144</f>
        <v>19.713472222222222</v>
      </c>
      <c r="S7" s="24">
        <f t="shared" si="0"/>
        <v>-37.289027777777775</v>
      </c>
      <c r="T7" s="3"/>
      <c r="V7" s="17" t="s">
        <v>59</v>
      </c>
      <c r="W7" s="17">
        <f>MAX(J18:J27)</f>
        <v>21.178999999999998</v>
      </c>
      <c r="X7" s="17">
        <f>MIN(K18:K27)</f>
        <v>17.606999999999999</v>
      </c>
      <c r="Y7" s="17">
        <f>MAX(L18:L27)</f>
        <v>0</v>
      </c>
      <c r="Z7" s="17">
        <f>MIN(M18:M27)</f>
        <v>0</v>
      </c>
      <c r="AA7" s="17">
        <f>MAX(N18:N27)</f>
        <v>0</v>
      </c>
      <c r="AB7" s="17">
        <f>MIN(O18:O27)</f>
        <v>0</v>
      </c>
      <c r="AC7" s="17">
        <f>MAX(P18:P27)</f>
        <v>3883.02</v>
      </c>
      <c r="AD7" s="17">
        <f>MIN(Q18:Q27)</f>
        <v>3228.23</v>
      </c>
      <c r="AE7" s="17">
        <f>MAX(R18:R27)</f>
        <v>26.965416666666666</v>
      </c>
      <c r="AF7" s="17">
        <f>MIN(S18:S27)</f>
        <v>22.418263888888887</v>
      </c>
    </row>
    <row r="8" spans="1:32" x14ac:dyDescent="0.25">
      <c r="A8" s="42" t="s">
        <v>14</v>
      </c>
      <c r="B8" s="42">
        <v>1.7762</v>
      </c>
      <c r="C8" s="42">
        <v>-204.97900000000001</v>
      </c>
      <c r="D8" s="42">
        <v>-35.832999999999998</v>
      </c>
      <c r="E8" s="42">
        <v>93.039699999999996</v>
      </c>
      <c r="F8" s="42">
        <v>1171.76</v>
      </c>
      <c r="G8" s="42">
        <v>-3702.76</v>
      </c>
      <c r="H8" s="3"/>
      <c r="I8" s="24" t="s">
        <v>15</v>
      </c>
      <c r="J8" s="24">
        <f>MAX(C10:C14)</f>
        <v>-166.00700000000001</v>
      </c>
      <c r="K8" s="24">
        <f>MIN(C10:C14)</f>
        <v>-174.976</v>
      </c>
      <c r="L8" s="24">
        <f>MAX(D10:D14)</f>
        <v>13.852</v>
      </c>
      <c r="M8" s="24">
        <f>MIN(D10:D14)</f>
        <v>-2.0449999999999999</v>
      </c>
      <c r="N8" s="24">
        <f>MAX(E10:E14)</f>
        <v>-15.5777</v>
      </c>
      <c r="O8" s="24">
        <f>MIN(E10:E14)</f>
        <v>-80.144400000000005</v>
      </c>
      <c r="P8" s="24">
        <f>MAX(F10:F14)</f>
        <v>1074.57</v>
      </c>
      <c r="Q8" s="24">
        <f>MIN(G10:G14)</f>
        <v>-3124.35</v>
      </c>
      <c r="R8" s="24">
        <f t="shared" si="0"/>
        <v>7.4622916666666663</v>
      </c>
      <c r="S8" s="24">
        <f t="shared" si="0"/>
        <v>-21.696874999999999</v>
      </c>
      <c r="T8" s="3"/>
      <c r="V8" s="17" t="s">
        <v>60</v>
      </c>
      <c r="W8" s="17">
        <f>MAX(J28:J34)</f>
        <v>11.141</v>
      </c>
      <c r="X8" s="17">
        <f>MIN(K28:K34)</f>
        <v>-16.477</v>
      </c>
      <c r="Y8" s="17">
        <f>MAX(L28:L34)</f>
        <v>40.36</v>
      </c>
      <c r="Z8" s="17">
        <f>MIN(M28:M34)</f>
        <v>-31.827999999999999</v>
      </c>
      <c r="AA8" s="17">
        <f>MAX(N28:N34)</f>
        <v>176.29419999999999</v>
      </c>
      <c r="AB8" s="17">
        <f>MIN(O28:O34)</f>
        <v>-243.3476</v>
      </c>
      <c r="AC8" s="17">
        <f>MAX(P28:P34)</f>
        <v>5676.69</v>
      </c>
      <c r="AD8" s="17">
        <f>MIN(Q28:Q34)</f>
        <v>-5545.69</v>
      </c>
      <c r="AE8" s="17">
        <f>MAX(R28:R34)</f>
        <v>39.421458333333334</v>
      </c>
      <c r="AF8" s="17">
        <f>MIN(S28:S34)</f>
        <v>-38.511736111111105</v>
      </c>
    </row>
    <row r="9" spans="1:32" x14ac:dyDescent="0.25">
      <c r="A9" s="42" t="s">
        <v>14</v>
      </c>
      <c r="B9" s="42">
        <v>3.5525000000000002</v>
      </c>
      <c r="C9" s="42">
        <v>-204.96899999999999</v>
      </c>
      <c r="D9" s="42">
        <v>-35.814999999999998</v>
      </c>
      <c r="E9" s="42">
        <v>156.67230000000001</v>
      </c>
      <c r="F9" s="42">
        <v>2838.74</v>
      </c>
      <c r="G9" s="42">
        <v>-5369.62</v>
      </c>
      <c r="H9" s="3"/>
      <c r="I9" s="24" t="s">
        <v>16</v>
      </c>
      <c r="J9" s="24">
        <f>MAX(C15:C19)</f>
        <v>-159.11699999999999</v>
      </c>
      <c r="K9" s="24">
        <f>MIN(C15:C19)</f>
        <v>-166.04400000000001</v>
      </c>
      <c r="L9" s="24">
        <f>MAX(D15:D19)</f>
        <v>5.5830000000000002</v>
      </c>
      <c r="M9" s="24">
        <f>MIN(D15:D19)</f>
        <v>-13.398</v>
      </c>
      <c r="N9" s="24">
        <f>MAX(E15:E19)</f>
        <v>4.2610999999999999</v>
      </c>
      <c r="O9" s="24">
        <f>MIN(E15:E19)</f>
        <v>-80.144400000000005</v>
      </c>
      <c r="P9" s="24">
        <f>MAX(F15:F19)</f>
        <v>1074.3399999999999</v>
      </c>
      <c r="Q9" s="24">
        <f>MIN(G15:G19)</f>
        <v>-3124.58</v>
      </c>
      <c r="R9" s="24">
        <f t="shared" si="0"/>
        <v>7.4606944444444441</v>
      </c>
      <c r="S9" s="24">
        <f t="shared" si="0"/>
        <v>-21.698472222222222</v>
      </c>
      <c r="T9" s="3"/>
    </row>
    <row r="10" spans="1:32" x14ac:dyDescent="0.25">
      <c r="A10" s="42" t="s">
        <v>15</v>
      </c>
      <c r="B10" s="42">
        <v>0</v>
      </c>
      <c r="C10" s="42">
        <v>-174.976</v>
      </c>
      <c r="D10" s="42">
        <v>-2.0449999999999999</v>
      </c>
      <c r="E10" s="42">
        <v>-28.383400000000002</v>
      </c>
      <c r="F10" s="42">
        <v>-336.74</v>
      </c>
      <c r="G10" s="42">
        <v>-1823.8</v>
      </c>
      <c r="H10" s="3"/>
      <c r="I10" s="24" t="s">
        <v>17</v>
      </c>
      <c r="J10" s="24">
        <f>MAX(C20:C26)</f>
        <v>-150.92099999999999</v>
      </c>
      <c r="K10" s="24">
        <f>MIN(C20:C26)</f>
        <v>-157.899</v>
      </c>
      <c r="L10" s="24">
        <f>MAX(D20:D26)</f>
        <v>16.622</v>
      </c>
      <c r="M10" s="24">
        <f>MIN(D20:D26)</f>
        <v>-20.428999999999998</v>
      </c>
      <c r="N10" s="24">
        <f>MAX(E20:E26)</f>
        <v>21.465900000000001</v>
      </c>
      <c r="O10" s="24">
        <f>MIN(E20:E26)</f>
        <v>-41.533000000000001</v>
      </c>
      <c r="P10" s="24">
        <f>MAX(F20:F26)</f>
        <v>113.16</v>
      </c>
      <c r="Q10" s="24">
        <f>MIN(G20:G26)</f>
        <v>-2062.83</v>
      </c>
      <c r="R10" s="24">
        <f t="shared" si="0"/>
        <v>0.78583333333333327</v>
      </c>
      <c r="S10" s="24">
        <f t="shared" si="0"/>
        <v>-14.325208333333332</v>
      </c>
      <c r="T10" s="3"/>
    </row>
    <row r="11" spans="1:32" x14ac:dyDescent="0.25">
      <c r="A11" s="42" t="s">
        <v>15</v>
      </c>
      <c r="B11" s="42">
        <v>5.5160999999999998</v>
      </c>
      <c r="C11" s="42">
        <v>-174.94499999999999</v>
      </c>
      <c r="D11" s="42">
        <v>-1.9890000000000001</v>
      </c>
      <c r="E11" s="42">
        <v>-17.258600000000001</v>
      </c>
      <c r="F11" s="42">
        <v>-627.97</v>
      </c>
      <c r="G11" s="42">
        <v>-1532.18</v>
      </c>
      <c r="H11" s="3"/>
      <c r="I11" s="24" t="s">
        <v>18</v>
      </c>
      <c r="J11" s="24">
        <f>MAX(C23:C31)</f>
        <v>-150.92099999999999</v>
      </c>
      <c r="K11" s="24">
        <f>MIN(C23:C31)</f>
        <v>-154.35900000000001</v>
      </c>
      <c r="L11" s="24">
        <f>MAX(D23:D31)</f>
        <v>16.622</v>
      </c>
      <c r="M11" s="24">
        <f>MIN(D23:D31)</f>
        <v>-8.2089999999999996</v>
      </c>
      <c r="N11" s="24">
        <f>MAX(E23:E31)</f>
        <v>50.464199999999998</v>
      </c>
      <c r="O11" s="24">
        <f>MIN(E23:E31)</f>
        <v>-14.0358</v>
      </c>
      <c r="P11" s="24">
        <f>MAX(F23:F31)</f>
        <v>388.38</v>
      </c>
      <c r="Q11" s="24">
        <f>MIN(G23:G31)</f>
        <v>-2257.96</v>
      </c>
      <c r="R11" s="24">
        <f t="shared" si="0"/>
        <v>2.6970833333333335</v>
      </c>
      <c r="S11" s="24">
        <f t="shared" si="0"/>
        <v>-15.680277777777778</v>
      </c>
      <c r="T11" s="3"/>
    </row>
    <row r="12" spans="1:32" x14ac:dyDescent="0.25">
      <c r="A12" s="42" t="s">
        <v>15</v>
      </c>
      <c r="B12" s="42">
        <v>6.3630000000000004</v>
      </c>
      <c r="C12" s="42">
        <v>-174.94</v>
      </c>
      <c r="D12" s="42">
        <v>-1.98</v>
      </c>
      <c r="E12" s="42">
        <v>-15.5777</v>
      </c>
      <c r="F12" s="42">
        <v>-671.97</v>
      </c>
      <c r="G12" s="42">
        <v>-1488.12</v>
      </c>
      <c r="H12" s="3"/>
      <c r="I12" s="24" t="s">
        <v>19</v>
      </c>
      <c r="J12" s="24">
        <f>MAX(C32:C38)</f>
        <v>-150.75</v>
      </c>
      <c r="K12" s="24">
        <f>MIN(C32:C38)</f>
        <v>-156.02199999999999</v>
      </c>
      <c r="L12" s="24">
        <f>MAX(D32:D38)</f>
        <v>21.797000000000001</v>
      </c>
      <c r="M12" s="24">
        <f>MIN(D32:D38)</f>
        <v>-15.22</v>
      </c>
      <c r="N12" s="24">
        <f>MAX(E32:E38)</f>
        <v>37.761299999999999</v>
      </c>
      <c r="O12" s="24">
        <f>MIN(E32:E38)</f>
        <v>-15.8156</v>
      </c>
      <c r="P12" s="24">
        <f>MAX(F32:F38)</f>
        <v>58.46</v>
      </c>
      <c r="Q12" s="24">
        <f>MIN(G32:G38)</f>
        <v>-1935.74</v>
      </c>
      <c r="R12" s="24">
        <f t="shared" si="0"/>
        <v>0.40597222222222223</v>
      </c>
      <c r="S12" s="24">
        <f t="shared" si="0"/>
        <v>-13.442638888888888</v>
      </c>
      <c r="T12" s="3"/>
    </row>
    <row r="13" spans="1:32" x14ac:dyDescent="0.25">
      <c r="A13" s="42" t="s">
        <v>15</v>
      </c>
      <c r="B13" s="42">
        <v>6.3630000000000004</v>
      </c>
      <c r="C13" s="42">
        <v>-166.03299999999999</v>
      </c>
      <c r="D13" s="42">
        <v>13.805</v>
      </c>
      <c r="E13" s="42">
        <v>-15.5777</v>
      </c>
      <c r="F13" s="42">
        <v>-616.98</v>
      </c>
      <c r="G13" s="42">
        <v>-1433.13</v>
      </c>
      <c r="H13" s="3"/>
      <c r="I13" s="24" t="s">
        <v>20</v>
      </c>
      <c r="J13" s="24">
        <f>MAX(C39:C43)</f>
        <v>-157.488</v>
      </c>
      <c r="K13" s="24">
        <f>MIN(C39:C43)</f>
        <v>-163.36600000000001</v>
      </c>
      <c r="L13" s="24">
        <f>MAX(D39:D43)</f>
        <v>14.727</v>
      </c>
      <c r="M13" s="24">
        <f>MIN(D39:D43)</f>
        <v>-3.9289999999999998</v>
      </c>
      <c r="N13" s="24">
        <f>MAX(E39:E43)</f>
        <v>20.2806</v>
      </c>
      <c r="O13" s="24">
        <f>MIN(E39:E43)</f>
        <v>-57.252699999999997</v>
      </c>
      <c r="P13" s="24">
        <f>MAX(F39:F43)</f>
        <v>491.2</v>
      </c>
      <c r="Q13" s="24">
        <f>MIN(G39:G43)</f>
        <v>-2508.37</v>
      </c>
      <c r="R13" s="24">
        <f t="shared" si="0"/>
        <v>3.411111111111111</v>
      </c>
      <c r="S13" s="24">
        <f t="shared" si="0"/>
        <v>-17.419236111111111</v>
      </c>
      <c r="T13" s="3"/>
    </row>
    <row r="14" spans="1:32" x14ac:dyDescent="0.25">
      <c r="A14" s="42" t="s">
        <v>15</v>
      </c>
      <c r="B14" s="42">
        <v>11.032299999999999</v>
      </c>
      <c r="C14" s="42">
        <v>-166.00700000000001</v>
      </c>
      <c r="D14" s="42">
        <v>13.852</v>
      </c>
      <c r="E14" s="42">
        <v>-80.144400000000005</v>
      </c>
      <c r="F14" s="42">
        <v>1074.57</v>
      </c>
      <c r="G14" s="42">
        <v>-3124.35</v>
      </c>
      <c r="H14" s="3"/>
      <c r="I14" s="24" t="s">
        <v>21</v>
      </c>
      <c r="J14" s="24">
        <f>MAX(C44:C48)</f>
        <v>-163.58099999999999</v>
      </c>
      <c r="K14" s="24">
        <f>MIN(C44:C48)</f>
        <v>-173.22900000000001</v>
      </c>
      <c r="L14" s="24">
        <f>MAX(D44:D48)</f>
        <v>6.9359999999999999</v>
      </c>
      <c r="M14" s="24">
        <f>MIN(D44:D48)</f>
        <v>-12.106999999999999</v>
      </c>
      <c r="N14" s="24">
        <f>MAX(E44:E48)</f>
        <v>10.0244</v>
      </c>
      <c r="O14" s="24">
        <f>MIN(E44:E48)</f>
        <v>-57.252699999999997</v>
      </c>
      <c r="P14" s="24">
        <f>MAX(F44:F48)</f>
        <v>489.87</v>
      </c>
      <c r="Q14" s="24">
        <f>MIN(G44:G48)</f>
        <v>-2509.6999999999998</v>
      </c>
      <c r="R14" s="24">
        <f t="shared" si="0"/>
        <v>3.401875</v>
      </c>
      <c r="S14" s="24">
        <f t="shared" si="0"/>
        <v>-17.428472222222222</v>
      </c>
      <c r="T14" s="3"/>
    </row>
    <row r="15" spans="1:32" x14ac:dyDescent="0.25">
      <c r="A15" s="42" t="s">
        <v>16</v>
      </c>
      <c r="B15" s="42">
        <v>0</v>
      </c>
      <c r="C15" s="42">
        <v>-166.04400000000001</v>
      </c>
      <c r="D15" s="42">
        <v>-13.398</v>
      </c>
      <c r="E15" s="42">
        <v>-80.144400000000005</v>
      </c>
      <c r="F15" s="42">
        <v>1074.3399999999999</v>
      </c>
      <c r="G15" s="42">
        <v>-3124.58</v>
      </c>
      <c r="H15" s="3"/>
      <c r="I15" s="24" t="s">
        <v>22</v>
      </c>
      <c r="J15" s="24">
        <f>MAX(C49:C53)</f>
        <v>-172.042</v>
      </c>
      <c r="K15" s="24">
        <f>MIN(C49:C53)</f>
        <v>-182.66</v>
      </c>
      <c r="L15" s="24">
        <f>MAX(D49:D53)</f>
        <v>-6.92</v>
      </c>
      <c r="M15" s="24">
        <f>MIN(D49:D53)</f>
        <v>-21.4</v>
      </c>
      <c r="N15" s="24">
        <f>MAX(E49:E53)</f>
        <v>25.1873</v>
      </c>
      <c r="O15" s="24">
        <f>MIN(E49:E53)</f>
        <v>-52.085700000000003</v>
      </c>
      <c r="P15" s="24">
        <f>MAX(F49:F53)</f>
        <v>302.27999999999997</v>
      </c>
      <c r="Q15" s="24">
        <f>MIN(G49:G53)</f>
        <v>-2426.59</v>
      </c>
      <c r="R15" s="24">
        <f t="shared" si="0"/>
        <v>2.0991666666666666</v>
      </c>
      <c r="S15" s="24">
        <f t="shared" si="0"/>
        <v>-16.851319444444446</v>
      </c>
      <c r="T15" s="3"/>
    </row>
    <row r="16" spans="1:32" x14ac:dyDescent="0.25">
      <c r="A16" s="42" t="s">
        <v>16</v>
      </c>
      <c r="B16" s="42">
        <v>6.3159999999999998</v>
      </c>
      <c r="C16" s="42">
        <v>-166.01900000000001</v>
      </c>
      <c r="D16" s="42">
        <v>-13.329000000000001</v>
      </c>
      <c r="E16" s="42">
        <v>4.2610999999999999</v>
      </c>
      <c r="F16" s="42">
        <v>-913.34</v>
      </c>
      <c r="G16" s="42">
        <v>-1136.5899999999999</v>
      </c>
      <c r="H16" s="3"/>
      <c r="I16" s="24" t="s">
        <v>23</v>
      </c>
      <c r="J16" s="24">
        <f>MAX(C54:C56)</f>
        <v>-186.27600000000001</v>
      </c>
      <c r="K16" s="24">
        <f>MIN(C54:C56)</f>
        <v>-186.33500000000001</v>
      </c>
      <c r="L16" s="24">
        <f>MAX(D54:D56)</f>
        <v>26.103999999999999</v>
      </c>
      <c r="M16" s="24">
        <f>MIN(D54:D56)</f>
        <v>26.024999999999999</v>
      </c>
      <c r="N16" s="24">
        <f>MAX(E54:E56)</f>
        <v>155.07749999999999</v>
      </c>
      <c r="O16" s="24">
        <f>MIN(E54:E56)</f>
        <v>-66.617800000000003</v>
      </c>
      <c r="P16" s="24">
        <f>MAX(F54:F56)</f>
        <v>2912.37</v>
      </c>
      <c r="Q16" s="24">
        <f>MIN(G54:G56)</f>
        <v>-5212.43</v>
      </c>
      <c r="R16" s="24">
        <f t="shared" si="0"/>
        <v>20.224791666666665</v>
      </c>
      <c r="S16" s="24">
        <f t="shared" si="0"/>
        <v>-36.197430555555556</v>
      </c>
      <c r="T16" s="3"/>
    </row>
    <row r="17" spans="1:20" x14ac:dyDescent="0.25">
      <c r="A17" s="42" t="s">
        <v>16</v>
      </c>
      <c r="B17" s="42">
        <v>6.3159999999999998</v>
      </c>
      <c r="C17" s="42">
        <v>-159.15</v>
      </c>
      <c r="D17" s="42">
        <v>5.4930000000000003</v>
      </c>
      <c r="E17" s="42">
        <v>4.2610999999999999</v>
      </c>
      <c r="F17" s="42">
        <v>-870.94</v>
      </c>
      <c r="G17" s="42">
        <v>-1094.18</v>
      </c>
      <c r="H17" s="3"/>
      <c r="I17" s="24" t="s">
        <v>24</v>
      </c>
      <c r="J17" s="24">
        <f>MAX(C57:C59)</f>
        <v>-188.09700000000001</v>
      </c>
      <c r="K17" s="24">
        <f>MIN(C57:C59)</f>
        <v>-188.21799999999999</v>
      </c>
      <c r="L17" s="24">
        <f>MAX(D57:D59)</f>
        <v>-4.5090000000000003</v>
      </c>
      <c r="M17" s="24">
        <f>MIN(D57:D59)</f>
        <v>-4.6269999999999998</v>
      </c>
      <c r="N17" s="24">
        <f>MAX(E57:E59)</f>
        <v>-2.2879999999999999E-14</v>
      </c>
      <c r="O17" s="24">
        <f>MIN(E57:E59)</f>
        <v>-66.617800000000003</v>
      </c>
      <c r="P17" s="24">
        <f>MAX(F57:F59)</f>
        <v>583.84</v>
      </c>
      <c r="Q17" s="24">
        <f>MIN(G57:G59)</f>
        <v>-2906.39</v>
      </c>
      <c r="R17" s="24">
        <f t="shared" si="0"/>
        <v>4.054444444444445</v>
      </c>
      <c r="S17" s="24">
        <f t="shared" si="0"/>
        <v>-20.183263888888888</v>
      </c>
      <c r="T17" s="3"/>
    </row>
    <row r="18" spans="1:20" x14ac:dyDescent="0.25">
      <c r="A18" s="42" t="s">
        <v>16</v>
      </c>
      <c r="B18" s="42">
        <v>7.2923</v>
      </c>
      <c r="C18" s="42">
        <v>-159.14599999999999</v>
      </c>
      <c r="D18" s="42">
        <v>5.5039999999999996</v>
      </c>
      <c r="E18" s="42">
        <v>-1.1073999999999999</v>
      </c>
      <c r="F18" s="42">
        <v>-953.53</v>
      </c>
      <c r="G18" s="42">
        <v>-1011.55</v>
      </c>
      <c r="H18" s="3"/>
      <c r="I18" s="24" t="s">
        <v>25</v>
      </c>
      <c r="J18" s="24">
        <f>MAX(C60:C62)</f>
        <v>18.126000000000001</v>
      </c>
      <c r="K18" s="24">
        <f>MIN(C60:C62)</f>
        <v>18.126000000000001</v>
      </c>
      <c r="L18" s="24">
        <f>MAX(D60:D62)</f>
        <v>0</v>
      </c>
      <c r="M18" s="24">
        <f>MIN(D60:D62)</f>
        <v>0</v>
      </c>
      <c r="N18" s="24">
        <f>MAX(E60:E62)</f>
        <v>0</v>
      </c>
      <c r="O18" s="24">
        <f>MIN(E60:E62)</f>
        <v>0</v>
      </c>
      <c r="P18" s="24">
        <f>MAX(F60:F62)</f>
        <v>3323.35</v>
      </c>
      <c r="Q18" s="24">
        <f>MIN(G60:G62)</f>
        <v>3323.35</v>
      </c>
      <c r="R18" s="24">
        <f t="shared" si="0"/>
        <v>23.078819444444445</v>
      </c>
      <c r="S18" s="24">
        <f t="shared" si="0"/>
        <v>23.078819444444445</v>
      </c>
      <c r="T18" s="3"/>
    </row>
    <row r="19" spans="1:20" x14ac:dyDescent="0.25">
      <c r="A19" s="42" t="s">
        <v>16</v>
      </c>
      <c r="B19" s="42">
        <v>14.5847</v>
      </c>
      <c r="C19" s="42">
        <v>-159.11699999999999</v>
      </c>
      <c r="D19" s="42">
        <v>5.5830000000000002</v>
      </c>
      <c r="E19" s="42">
        <v>-41.533000000000001</v>
      </c>
      <c r="F19" s="42">
        <v>105.64</v>
      </c>
      <c r="G19" s="42">
        <v>-2070.35</v>
      </c>
      <c r="H19" s="3"/>
      <c r="I19" s="24" t="s">
        <v>26</v>
      </c>
      <c r="J19" s="24">
        <f>MAX(C63:C65)</f>
        <v>20.038</v>
      </c>
      <c r="K19" s="24">
        <f>MIN(C63:C65)</f>
        <v>20.038</v>
      </c>
      <c r="L19" s="24">
        <f>MAX(D63:D65)</f>
        <v>0</v>
      </c>
      <c r="M19" s="24">
        <f>MIN(D63:D65)</f>
        <v>0</v>
      </c>
      <c r="N19" s="24">
        <f>MAX(E63:E65)</f>
        <v>0</v>
      </c>
      <c r="O19" s="24">
        <f>MIN(E63:E65)</f>
        <v>0</v>
      </c>
      <c r="P19" s="24">
        <f>MAX(F63:F65)</f>
        <v>3673.99</v>
      </c>
      <c r="Q19" s="24">
        <f>MIN(G63:G65)</f>
        <v>3673.99</v>
      </c>
      <c r="R19" s="24">
        <f t="shared" si="0"/>
        <v>25.513819444444444</v>
      </c>
      <c r="S19" s="24">
        <f t="shared" si="0"/>
        <v>25.513819444444444</v>
      </c>
      <c r="T19" s="3"/>
    </row>
    <row r="20" spans="1:20" x14ac:dyDescent="0.25">
      <c r="A20" s="42" t="s">
        <v>17</v>
      </c>
      <c r="B20" s="42">
        <v>0</v>
      </c>
      <c r="C20" s="42">
        <v>-157.899</v>
      </c>
      <c r="D20" s="42">
        <v>-20.428999999999998</v>
      </c>
      <c r="E20" s="42">
        <v>-41.533000000000001</v>
      </c>
      <c r="F20" s="42">
        <v>113.16</v>
      </c>
      <c r="G20" s="42">
        <v>-2062.83</v>
      </c>
      <c r="H20" s="3"/>
      <c r="I20" s="24" t="s">
        <v>27</v>
      </c>
      <c r="J20" s="24">
        <f>MAX(C66:C68)</f>
        <v>19.045000000000002</v>
      </c>
      <c r="K20" s="24">
        <f>MIN(C66:C68)</f>
        <v>19.045000000000002</v>
      </c>
      <c r="L20" s="24">
        <f>MAX(D66:D68)</f>
        <v>0</v>
      </c>
      <c r="M20" s="24">
        <f>MIN(D66:D68)</f>
        <v>0</v>
      </c>
      <c r="N20" s="24">
        <f>MAX(E66:E68)</f>
        <v>0</v>
      </c>
      <c r="O20" s="24">
        <f>MIN(E66:E68)</f>
        <v>0</v>
      </c>
      <c r="P20" s="24">
        <f>MAX(F66:F68)</f>
        <v>3491.75</v>
      </c>
      <c r="Q20" s="24">
        <f>MIN(G66:G68)</f>
        <v>3491.75</v>
      </c>
      <c r="R20" s="24">
        <f t="shared" si="0"/>
        <v>24.248263888888889</v>
      </c>
      <c r="S20" s="24">
        <f t="shared" si="0"/>
        <v>24.248263888888889</v>
      </c>
      <c r="T20" s="3"/>
    </row>
    <row r="21" spans="1:20" x14ac:dyDescent="0.25">
      <c r="A21" s="42" t="s">
        <v>17</v>
      </c>
      <c r="B21" s="42">
        <v>2.2715000000000001</v>
      </c>
      <c r="C21" s="42">
        <v>-157.89400000000001</v>
      </c>
      <c r="D21" s="42">
        <v>-20.402999999999999</v>
      </c>
      <c r="E21" s="42">
        <v>4.8419999999999996</v>
      </c>
      <c r="F21" s="42">
        <v>-847.96</v>
      </c>
      <c r="G21" s="42">
        <v>-1101.6500000000001</v>
      </c>
      <c r="H21" s="3"/>
      <c r="I21" s="24" t="s">
        <v>28</v>
      </c>
      <c r="J21" s="24">
        <f>MAX(C69:C71)</f>
        <v>18.492000000000001</v>
      </c>
      <c r="K21" s="24">
        <f>MIN(C69:C71)</f>
        <v>18.492000000000001</v>
      </c>
      <c r="L21" s="24">
        <f>MAX(D69:D71)</f>
        <v>0</v>
      </c>
      <c r="M21" s="24">
        <f>MIN(D69:D71)</f>
        <v>0</v>
      </c>
      <c r="N21" s="24">
        <f>MAX(E69:E71)</f>
        <v>0</v>
      </c>
      <c r="O21" s="24">
        <f>MIN(E69:E71)</f>
        <v>0</v>
      </c>
      <c r="P21" s="24">
        <f>MAX(F69:F71)</f>
        <v>3390.42</v>
      </c>
      <c r="Q21" s="24">
        <f>MIN(G69:G71)</f>
        <v>3390.42</v>
      </c>
      <c r="R21" s="24">
        <f t="shared" si="0"/>
        <v>23.544583333333335</v>
      </c>
      <c r="S21" s="24">
        <f t="shared" si="0"/>
        <v>23.544583333333335</v>
      </c>
      <c r="T21" s="3"/>
    </row>
    <row r="22" spans="1:20" x14ac:dyDescent="0.25">
      <c r="A22" s="42" t="s">
        <v>17</v>
      </c>
      <c r="B22" s="42">
        <v>2.2715000000000001</v>
      </c>
      <c r="C22" s="42">
        <v>-154.369</v>
      </c>
      <c r="D22" s="42">
        <v>-1.6919999999999999</v>
      </c>
      <c r="E22" s="42">
        <v>4.8419999999999996</v>
      </c>
      <c r="F22" s="42">
        <v>-826.2</v>
      </c>
      <c r="G22" s="42">
        <v>-1079.8900000000001</v>
      </c>
      <c r="H22" s="3"/>
      <c r="I22" s="24" t="s">
        <v>29</v>
      </c>
      <c r="J22" s="24">
        <f>MAX(C72:C74)</f>
        <v>17.606999999999999</v>
      </c>
      <c r="K22" s="24">
        <f>MIN(C72:C74)</f>
        <v>17.606999999999999</v>
      </c>
      <c r="L22" s="24">
        <f>MAX(D72:D74)</f>
        <v>0</v>
      </c>
      <c r="M22" s="24">
        <f>MIN(D72:D74)</f>
        <v>0</v>
      </c>
      <c r="N22" s="24">
        <f>MAX(E72:E74)</f>
        <v>0</v>
      </c>
      <c r="O22" s="24">
        <f>MIN(E72:E74)</f>
        <v>0</v>
      </c>
      <c r="P22" s="24">
        <f>MAX(F72:F74)</f>
        <v>3228.23</v>
      </c>
      <c r="Q22" s="24">
        <f>MIN(G72:G74)</f>
        <v>3228.23</v>
      </c>
      <c r="R22" s="24">
        <f t="shared" si="0"/>
        <v>22.418263888888887</v>
      </c>
      <c r="S22" s="24">
        <f t="shared" si="0"/>
        <v>22.418263888888887</v>
      </c>
      <c r="T22" s="3"/>
    </row>
    <row r="23" spans="1:20" x14ac:dyDescent="0.25">
      <c r="A23" s="42" t="s">
        <v>17</v>
      </c>
      <c r="B23" s="42">
        <v>7.2923</v>
      </c>
      <c r="C23" s="42">
        <v>-154.35900000000001</v>
      </c>
      <c r="D23" s="42">
        <v>-1.6339999999999999</v>
      </c>
      <c r="E23" s="42">
        <v>13.1915</v>
      </c>
      <c r="F23" s="42">
        <v>-607.41999999999996</v>
      </c>
      <c r="G23" s="42">
        <v>-1298.54</v>
      </c>
      <c r="H23" s="3"/>
      <c r="I23" s="24" t="s">
        <v>30</v>
      </c>
      <c r="J23" s="24">
        <f>MAX(C75:C77)</f>
        <v>18.166</v>
      </c>
      <c r="K23" s="24">
        <f>MIN(C75:C77)</f>
        <v>18.166</v>
      </c>
      <c r="L23" s="24">
        <f>MAX(D75:D77)</f>
        <v>0</v>
      </c>
      <c r="M23" s="24">
        <f>MIN(D75:D77)</f>
        <v>0</v>
      </c>
      <c r="N23" s="24">
        <f>MAX(E75:E77)</f>
        <v>0</v>
      </c>
      <c r="O23" s="24">
        <f>MIN(E75:E77)</f>
        <v>0</v>
      </c>
      <c r="P23" s="24">
        <f>MAX(F75:F77)</f>
        <v>3330.71</v>
      </c>
      <c r="Q23" s="24">
        <f>MIN(G75:G77)</f>
        <v>3330.71</v>
      </c>
      <c r="R23" s="24">
        <f t="shared" si="0"/>
        <v>23.129930555555557</v>
      </c>
      <c r="S23" s="24">
        <f t="shared" si="0"/>
        <v>23.129930555555557</v>
      </c>
      <c r="T23" s="3"/>
    </row>
    <row r="24" spans="1:20" x14ac:dyDescent="0.25">
      <c r="A24" s="42" t="s">
        <v>17</v>
      </c>
      <c r="B24" s="42">
        <v>12.4473</v>
      </c>
      <c r="C24" s="42">
        <v>-154.34800000000001</v>
      </c>
      <c r="D24" s="42">
        <v>-1.5760000000000001</v>
      </c>
      <c r="E24" s="42">
        <v>21.465900000000001</v>
      </c>
      <c r="F24" s="42">
        <v>-390.59</v>
      </c>
      <c r="G24" s="42">
        <v>-1515.23</v>
      </c>
      <c r="H24" s="3"/>
      <c r="I24" s="24" t="s">
        <v>31</v>
      </c>
      <c r="J24" s="24">
        <f>MAX(C78:C80)</f>
        <v>19.059000000000001</v>
      </c>
      <c r="K24" s="24">
        <f>MIN(C78:C80)</f>
        <v>19.059000000000001</v>
      </c>
      <c r="L24" s="24">
        <f>MAX(D78:D80)</f>
        <v>0</v>
      </c>
      <c r="M24" s="24">
        <f>MIN(D78:D80)</f>
        <v>0</v>
      </c>
      <c r="N24" s="24">
        <f>MAX(E78:E80)</f>
        <v>0</v>
      </c>
      <c r="O24" s="24">
        <f>MIN(E78:E80)</f>
        <v>0</v>
      </c>
      <c r="P24" s="24">
        <f>MAX(F78:F80)</f>
        <v>3494.33</v>
      </c>
      <c r="Q24" s="24">
        <f>MIN(G78:G80)</f>
        <v>3494.33</v>
      </c>
      <c r="R24" s="24">
        <f t="shared" si="0"/>
        <v>24.266180555555554</v>
      </c>
      <c r="S24" s="24">
        <f t="shared" si="0"/>
        <v>24.266180555555554</v>
      </c>
      <c r="T24" s="3"/>
    </row>
    <row r="25" spans="1:20" x14ac:dyDescent="0.25">
      <c r="A25" s="42" t="s">
        <v>17</v>
      </c>
      <c r="B25" s="42">
        <v>12.4473</v>
      </c>
      <c r="C25" s="42">
        <v>-150.92599999999999</v>
      </c>
      <c r="D25" s="42">
        <v>16.597999999999999</v>
      </c>
      <c r="E25" s="42">
        <v>21.465900000000001</v>
      </c>
      <c r="F25" s="42">
        <v>-369.46</v>
      </c>
      <c r="G25" s="42">
        <v>-1494.11</v>
      </c>
      <c r="H25" s="3"/>
      <c r="I25" s="24" t="s">
        <v>32</v>
      </c>
      <c r="J25" s="24">
        <f>MAX(C81:C83)</f>
        <v>19.390999999999998</v>
      </c>
      <c r="K25" s="24">
        <f>MIN(C81:C83)</f>
        <v>19.390999999999998</v>
      </c>
      <c r="L25" s="24">
        <f>MAX(D81:D83)</f>
        <v>0</v>
      </c>
      <c r="M25" s="24">
        <f>MIN(D81:D83)</f>
        <v>0</v>
      </c>
      <c r="N25" s="24">
        <f>MAX(E81:E83)</f>
        <v>0</v>
      </c>
      <c r="O25" s="24">
        <f>MIN(E81:E83)</f>
        <v>0</v>
      </c>
      <c r="P25" s="24">
        <f>MAX(F81:F83)</f>
        <v>3555.29</v>
      </c>
      <c r="Q25" s="24">
        <f>MIN(G81:G83)</f>
        <v>3555.29</v>
      </c>
      <c r="R25" s="24">
        <f t="shared" si="0"/>
        <v>24.689513888888889</v>
      </c>
      <c r="S25" s="24">
        <f t="shared" si="0"/>
        <v>24.689513888888889</v>
      </c>
      <c r="T25" s="3"/>
    </row>
    <row r="26" spans="1:20" x14ac:dyDescent="0.25">
      <c r="A26" s="42" t="s">
        <v>17</v>
      </c>
      <c r="B26" s="42">
        <v>14.5847</v>
      </c>
      <c r="C26" s="42">
        <v>-150.92099999999999</v>
      </c>
      <c r="D26" s="42">
        <v>16.622</v>
      </c>
      <c r="E26" s="42">
        <v>-14.0358</v>
      </c>
      <c r="F26" s="42">
        <v>-564.08000000000004</v>
      </c>
      <c r="G26" s="42">
        <v>-1299.44</v>
      </c>
      <c r="H26" s="3"/>
      <c r="I26" s="24" t="s">
        <v>33</v>
      </c>
      <c r="J26" s="24">
        <f>MAX(C84:C86)</f>
        <v>21.178999999999998</v>
      </c>
      <c r="K26" s="24">
        <f>MIN(C84:C86)</f>
        <v>21.178999999999998</v>
      </c>
      <c r="L26" s="24">
        <f>MAX(D84:D86)</f>
        <v>0</v>
      </c>
      <c r="M26" s="24">
        <f>MIN(D84:D86)</f>
        <v>0</v>
      </c>
      <c r="N26" s="24">
        <f>MAX(E84:E86)</f>
        <v>0</v>
      </c>
      <c r="O26" s="24">
        <f>MIN(E84:E86)</f>
        <v>0</v>
      </c>
      <c r="P26" s="24">
        <f>MAX(F84:F86)</f>
        <v>3883.02</v>
      </c>
      <c r="Q26" s="24">
        <f>MIN(G84:G86)</f>
        <v>3883.02</v>
      </c>
      <c r="R26" s="24">
        <f t="shared" si="0"/>
        <v>26.965416666666666</v>
      </c>
      <c r="S26" s="24">
        <f t="shared" si="0"/>
        <v>26.965416666666666</v>
      </c>
      <c r="T26" s="3"/>
    </row>
    <row r="27" spans="1:20" x14ac:dyDescent="0.25">
      <c r="A27" s="42" t="s">
        <v>18</v>
      </c>
      <c r="B27" s="42">
        <v>0</v>
      </c>
      <c r="C27" s="42">
        <v>-151.61199999999999</v>
      </c>
      <c r="D27" s="42">
        <v>-8.2089999999999996</v>
      </c>
      <c r="E27" s="42">
        <v>-14.0358</v>
      </c>
      <c r="F27" s="42">
        <v>-568.34</v>
      </c>
      <c r="G27" s="42">
        <v>-1303.7</v>
      </c>
      <c r="H27" s="3"/>
      <c r="I27" s="24" t="s">
        <v>34</v>
      </c>
      <c r="J27" s="24">
        <f>MAX(C87:C89)</f>
        <v>17.885000000000002</v>
      </c>
      <c r="K27" s="24">
        <f>MIN(C87:C89)</f>
        <v>17.885000000000002</v>
      </c>
      <c r="L27" s="24">
        <f>MAX(D87:D89)</f>
        <v>0</v>
      </c>
      <c r="M27" s="24">
        <f>MIN(D87:D89)</f>
        <v>0</v>
      </c>
      <c r="N27" s="24">
        <f>MAX(E87:E89)</f>
        <v>0</v>
      </c>
      <c r="O27" s="24">
        <f>MIN(E87:E89)</f>
        <v>0</v>
      </c>
      <c r="P27" s="24">
        <f>MAX(F87:F89)</f>
        <v>3279.1</v>
      </c>
      <c r="Q27" s="24">
        <f>MIN(G87:G89)</f>
        <v>3279.1</v>
      </c>
      <c r="R27" s="24">
        <f t="shared" si="0"/>
        <v>22.771527777777777</v>
      </c>
      <c r="S27" s="24">
        <f t="shared" si="0"/>
        <v>22.771527777777777</v>
      </c>
      <c r="T27" s="3"/>
    </row>
    <row r="28" spans="1:20" x14ac:dyDescent="0.25">
      <c r="A28" s="42" t="s">
        <v>18</v>
      </c>
      <c r="B28" s="42">
        <v>7.2923999999999998</v>
      </c>
      <c r="C28" s="42">
        <v>-151.61000000000001</v>
      </c>
      <c r="D28" s="42">
        <v>-8.1240000000000006</v>
      </c>
      <c r="E28" s="42">
        <v>45.517800000000001</v>
      </c>
      <c r="F28" s="42">
        <v>256.37</v>
      </c>
      <c r="G28" s="42">
        <v>-2128.39</v>
      </c>
      <c r="H28" s="3"/>
      <c r="I28" s="24" t="s">
        <v>35</v>
      </c>
      <c r="J28" s="24">
        <f>MAX(C90:C92)</f>
        <v>11.141</v>
      </c>
      <c r="K28" s="24">
        <f>MIN(C90:C92)</f>
        <v>10.516999999999999</v>
      </c>
      <c r="L28" s="24">
        <f>MAX(D90:D92)</f>
        <v>-6.9160000000000004</v>
      </c>
      <c r="M28" s="24">
        <f>MIN(D90:D92)</f>
        <v>-26.242999999999999</v>
      </c>
      <c r="N28" s="24">
        <f>MAX(E90:E92)</f>
        <v>165.87100000000001</v>
      </c>
      <c r="O28" s="24">
        <f>MIN(E90:E92)</f>
        <v>1.5380000000000001E-13</v>
      </c>
      <c r="P28" s="24">
        <f>MAX(F90:F92)</f>
        <v>3901.33</v>
      </c>
      <c r="Q28" s="24">
        <f>MIN(G90:G92)</f>
        <v>-3748.09</v>
      </c>
      <c r="R28" s="24">
        <f t="shared" si="0"/>
        <v>27.092569444444443</v>
      </c>
      <c r="S28" s="24">
        <f t="shared" si="0"/>
        <v>-26.028402777777778</v>
      </c>
      <c r="T28" s="3"/>
    </row>
    <row r="29" spans="1:20" x14ac:dyDescent="0.25">
      <c r="A29" s="42" t="s">
        <v>18</v>
      </c>
      <c r="B29" s="42">
        <v>7.9015000000000004</v>
      </c>
      <c r="C29" s="42">
        <v>-151.61000000000001</v>
      </c>
      <c r="D29" s="42">
        <v>-8.1170000000000009</v>
      </c>
      <c r="E29" s="42">
        <v>50.464199999999998</v>
      </c>
      <c r="F29" s="42">
        <v>385.95</v>
      </c>
      <c r="G29" s="42">
        <v>-2257.96</v>
      </c>
      <c r="H29" s="3"/>
      <c r="I29" s="24" t="s">
        <v>36</v>
      </c>
      <c r="J29" s="24">
        <f>MAX(C93:C95)</f>
        <v>10.516999999999999</v>
      </c>
      <c r="K29" s="24">
        <f>MIN(C93:C95)</f>
        <v>9.8919999999999995</v>
      </c>
      <c r="L29" s="24">
        <f>MAX(D93:D95)</f>
        <v>12.412000000000001</v>
      </c>
      <c r="M29" s="24">
        <f>MIN(D93:D95)</f>
        <v>-6.9160000000000004</v>
      </c>
      <c r="N29" s="24">
        <f>MAX(E93:E95)</f>
        <v>176.29419999999999</v>
      </c>
      <c r="O29" s="24">
        <f>MIN(E93:E95)</f>
        <v>138.3759</v>
      </c>
      <c r="P29" s="24">
        <f>MAX(F93:F95)</f>
        <v>4139.3999999999996</v>
      </c>
      <c r="Q29" s="24">
        <f>MIN(G93:G95)</f>
        <v>-3990.7</v>
      </c>
      <c r="R29" s="24">
        <f t="shared" si="0"/>
        <v>28.74583333333333</v>
      </c>
      <c r="S29" s="24">
        <f t="shared" si="0"/>
        <v>-27.713194444444444</v>
      </c>
      <c r="T29" s="3"/>
    </row>
    <row r="30" spans="1:20" x14ac:dyDescent="0.25">
      <c r="A30" s="42" t="s">
        <v>18</v>
      </c>
      <c r="B30" s="42">
        <v>7.9015000000000004</v>
      </c>
      <c r="C30" s="42">
        <v>-151.21600000000001</v>
      </c>
      <c r="D30" s="42">
        <v>9.4860000000000007</v>
      </c>
      <c r="E30" s="42">
        <v>50.464199999999998</v>
      </c>
      <c r="F30" s="42">
        <v>388.38</v>
      </c>
      <c r="G30" s="42">
        <v>-2255.54</v>
      </c>
      <c r="H30" s="3"/>
      <c r="I30" s="24" t="s">
        <v>37</v>
      </c>
      <c r="J30" s="24">
        <f>MAX(C96:C98)</f>
        <v>9.8919999999999995</v>
      </c>
      <c r="K30" s="24">
        <f>MIN(C96:C98)</f>
        <v>9.2680000000000007</v>
      </c>
      <c r="L30" s="24">
        <f>MAX(D96:D98)</f>
        <v>31.74</v>
      </c>
      <c r="M30" s="24">
        <f>MIN(D96:D98)</f>
        <v>12.412000000000001</v>
      </c>
      <c r="N30" s="24">
        <f>MAX(E96:E98)</f>
        <v>138.3759</v>
      </c>
      <c r="O30" s="24">
        <f>MIN(E96:E98)</f>
        <v>-82.485399999999998</v>
      </c>
      <c r="P30" s="24">
        <f>MAX(F96:F98)</f>
        <v>3262.79</v>
      </c>
      <c r="Q30" s="24">
        <f>MIN(G96:G98)</f>
        <v>-3118.64</v>
      </c>
      <c r="R30" s="24">
        <f t="shared" si="0"/>
        <v>22.658263888888889</v>
      </c>
      <c r="S30" s="24">
        <f t="shared" si="0"/>
        <v>-21.65722222222222</v>
      </c>
      <c r="T30" s="3"/>
    </row>
    <row r="31" spans="1:20" x14ac:dyDescent="0.25">
      <c r="A31" s="42" t="s">
        <v>18</v>
      </c>
      <c r="B31" s="42">
        <v>14.5847</v>
      </c>
      <c r="C31" s="42">
        <v>-151.215</v>
      </c>
      <c r="D31" s="42">
        <v>9.5630000000000006</v>
      </c>
      <c r="E31" s="42">
        <v>-13.19</v>
      </c>
      <c r="F31" s="42">
        <v>-588.04</v>
      </c>
      <c r="G31" s="42">
        <v>-1279.0899999999999</v>
      </c>
      <c r="H31" s="3"/>
      <c r="I31" s="24" t="s">
        <v>38</v>
      </c>
      <c r="J31" s="24">
        <f>MAX(C99:C101)</f>
        <v>9.2680000000000007</v>
      </c>
      <c r="K31" s="24">
        <f>MIN(C99:C101)</f>
        <v>8.99</v>
      </c>
      <c r="L31" s="24">
        <f>MAX(D99:D101)</f>
        <v>40.36</v>
      </c>
      <c r="M31" s="24">
        <f>MIN(D99:D101)</f>
        <v>31.74</v>
      </c>
      <c r="N31" s="24">
        <f>MAX(E99:E101)</f>
        <v>-82.485399999999998</v>
      </c>
      <c r="O31" s="24">
        <f>MIN(E99:E101)</f>
        <v>-243.3476</v>
      </c>
      <c r="P31" s="24">
        <f>MAX(F99:F101)</f>
        <v>5676.69</v>
      </c>
      <c r="Q31" s="24">
        <f>MIN(G99:G101)</f>
        <v>-5545.69</v>
      </c>
      <c r="R31" s="24">
        <f t="shared" si="0"/>
        <v>39.421458333333334</v>
      </c>
      <c r="S31" s="24">
        <f>Q31/144</f>
        <v>-38.511736111111105</v>
      </c>
      <c r="T31" s="3"/>
    </row>
    <row r="32" spans="1:20" x14ac:dyDescent="0.25">
      <c r="A32" s="42" t="s">
        <v>19</v>
      </c>
      <c r="B32" s="42">
        <v>0</v>
      </c>
      <c r="C32" s="42">
        <v>-150.75</v>
      </c>
      <c r="D32" s="42">
        <v>-15.22</v>
      </c>
      <c r="E32" s="42">
        <v>-13.19</v>
      </c>
      <c r="F32" s="42">
        <v>-585.17999999999995</v>
      </c>
      <c r="G32" s="42">
        <v>-1276.23</v>
      </c>
      <c r="H32" s="3"/>
      <c r="I32" s="24" t="s">
        <v>39</v>
      </c>
      <c r="J32" s="24">
        <f>MAX(C102:C148)</f>
        <v>1.153</v>
      </c>
      <c r="K32" s="24">
        <f>MIN(C102:C148)</f>
        <v>0.38900000000000001</v>
      </c>
      <c r="L32" s="24">
        <f>MAX(D102:D148)</f>
        <v>11.474</v>
      </c>
      <c r="M32" s="24">
        <f>MIN(D102:D148)</f>
        <v>-12.178000000000001</v>
      </c>
      <c r="N32" s="24">
        <f>MAX(E102:E148)</f>
        <v>35.071199999999997</v>
      </c>
      <c r="O32" s="24">
        <f>MIN(E102:E148)</f>
        <v>-65.399199999999993</v>
      </c>
      <c r="P32" s="24">
        <f>MAX(F102:F148)</f>
        <v>1516.23</v>
      </c>
      <c r="Q32" s="24">
        <f>MIN(G102:G148)</f>
        <v>-1504.02</v>
      </c>
      <c r="R32" s="24">
        <f t="shared" si="0"/>
        <v>10.529375</v>
      </c>
      <c r="S32" s="24">
        <f t="shared" si="0"/>
        <v>-10.444583333333334</v>
      </c>
      <c r="T32" s="3"/>
    </row>
    <row r="33" spans="1:20" x14ac:dyDescent="0.25">
      <c r="A33" s="42" t="s">
        <v>19</v>
      </c>
      <c r="B33" s="42">
        <v>3.3519000000000001</v>
      </c>
      <c r="C33" s="42">
        <v>-150.756</v>
      </c>
      <c r="D33" s="42">
        <v>-15.182</v>
      </c>
      <c r="E33" s="42">
        <v>37.761299999999999</v>
      </c>
      <c r="F33" s="42">
        <v>58.46</v>
      </c>
      <c r="G33" s="42">
        <v>-1919.93</v>
      </c>
      <c r="H33" s="3"/>
      <c r="I33" s="24" t="s">
        <v>40</v>
      </c>
      <c r="J33" s="24">
        <f>MAX(C149:C159)</f>
        <v>-14.788</v>
      </c>
      <c r="K33" s="24">
        <f>MIN(C149:C159)</f>
        <v>-15.853</v>
      </c>
      <c r="L33" s="24">
        <f>MAX(D149:D159)</f>
        <v>1.1399999999999999</v>
      </c>
      <c r="M33" s="24">
        <f>MIN(D149:D159)</f>
        <v>-31.827999999999999</v>
      </c>
      <c r="N33" s="24">
        <f>MAX(E149:E159)</f>
        <v>108.10850000000001</v>
      </c>
      <c r="O33" s="24">
        <f>MIN(E149:E159)</f>
        <v>-153.75360000000001</v>
      </c>
      <c r="P33" s="24">
        <f>MAX(F149:F159)</f>
        <v>3437.56</v>
      </c>
      <c r="Q33" s="24">
        <f>MIN(G149:G159)</f>
        <v>-3653.04</v>
      </c>
      <c r="R33" s="24">
        <f t="shared" si="0"/>
        <v>23.871944444444445</v>
      </c>
      <c r="S33" s="24">
        <f t="shared" si="0"/>
        <v>-25.368333333333332</v>
      </c>
      <c r="T33" s="3"/>
    </row>
    <row r="34" spans="1:20" x14ac:dyDescent="0.25">
      <c r="A34" s="42" t="s">
        <v>19</v>
      </c>
      <c r="B34" s="42">
        <v>3.3519000000000001</v>
      </c>
      <c r="C34" s="42">
        <v>-153.31700000000001</v>
      </c>
      <c r="D34" s="42">
        <v>2.8039999999999998</v>
      </c>
      <c r="E34" s="42">
        <v>37.761299999999999</v>
      </c>
      <c r="F34" s="42">
        <v>42.65</v>
      </c>
      <c r="G34" s="42">
        <v>-1935.74</v>
      </c>
      <c r="H34" s="3"/>
      <c r="I34" s="24" t="s">
        <v>41</v>
      </c>
      <c r="J34" s="24">
        <f>MAX(C160:C167)</f>
        <v>-15.853</v>
      </c>
      <c r="K34" s="24">
        <f>MIN(C160:C167)</f>
        <v>-16.477</v>
      </c>
      <c r="L34" s="24">
        <f>MAX(D160:D167)</f>
        <v>20.469000000000001</v>
      </c>
      <c r="M34" s="24">
        <f>MIN(D160:D167)</f>
        <v>1.1399999999999999</v>
      </c>
      <c r="N34" s="24">
        <f>MAX(E160:E167)</f>
        <v>108.09910000000001</v>
      </c>
      <c r="O34" s="24">
        <f>MIN(E160:E167)</f>
        <v>-6.4289999999999997E-14</v>
      </c>
      <c r="P34" s="24">
        <f>MAX(F160:F167)</f>
        <v>2377.08</v>
      </c>
      <c r="Q34" s="24">
        <f>MIN(G160:G167)</f>
        <v>-2608.08</v>
      </c>
      <c r="R34" s="24">
        <f t="shared" si="0"/>
        <v>16.5075</v>
      </c>
      <c r="S34" s="24">
        <f t="shared" si="0"/>
        <v>-18.111666666666665</v>
      </c>
      <c r="T34" s="3"/>
    </row>
    <row r="35" spans="1:20" x14ac:dyDescent="0.25">
      <c r="A35" s="42" t="s">
        <v>19</v>
      </c>
      <c r="B35" s="42">
        <v>7.2923999999999998</v>
      </c>
      <c r="C35" s="42">
        <v>-153.32300000000001</v>
      </c>
      <c r="D35" s="42">
        <v>2.8490000000000002</v>
      </c>
      <c r="E35" s="42">
        <v>26.6219</v>
      </c>
      <c r="F35" s="42">
        <v>-249.2</v>
      </c>
      <c r="G35" s="42">
        <v>-1643.97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42" t="s">
        <v>19</v>
      </c>
      <c r="B36" s="42">
        <v>13.4527</v>
      </c>
      <c r="C36" s="42">
        <v>-153.333</v>
      </c>
      <c r="D36" s="42">
        <v>2.92</v>
      </c>
      <c r="E36" s="42">
        <v>8.8507999999999996</v>
      </c>
      <c r="F36" s="42">
        <v>-714.79</v>
      </c>
      <c r="G36" s="42">
        <v>-1178.5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42" t="s">
        <v>19</v>
      </c>
      <c r="B37" s="42">
        <v>13.4527</v>
      </c>
      <c r="C37" s="42">
        <v>-156.02000000000001</v>
      </c>
      <c r="D37" s="42">
        <v>21.783999999999999</v>
      </c>
      <c r="E37" s="42">
        <v>8.8507999999999996</v>
      </c>
      <c r="F37" s="42">
        <v>-731.38</v>
      </c>
      <c r="G37" s="42">
        <v>-1195.0899999999999</v>
      </c>
      <c r="H37" s="3"/>
      <c r="T37" s="3"/>
    </row>
    <row r="38" spans="1:20" x14ac:dyDescent="0.25">
      <c r="A38" s="42" t="s">
        <v>19</v>
      </c>
      <c r="B38" s="42">
        <v>14.5847</v>
      </c>
      <c r="C38" s="42">
        <v>-156.02199999999999</v>
      </c>
      <c r="D38" s="42">
        <v>21.797000000000001</v>
      </c>
      <c r="E38" s="42">
        <v>-15.8156</v>
      </c>
      <c r="F38" s="42">
        <v>-548.94000000000005</v>
      </c>
      <c r="G38" s="42">
        <v>-1377.55</v>
      </c>
      <c r="H38" s="3"/>
      <c r="T38" s="3"/>
    </row>
    <row r="39" spans="1:20" x14ac:dyDescent="0.25">
      <c r="A39" s="42" t="s">
        <v>20</v>
      </c>
      <c r="B39" s="42">
        <v>0</v>
      </c>
      <c r="C39" s="42">
        <v>-157.488</v>
      </c>
      <c r="D39" s="42">
        <v>-3.9289999999999998</v>
      </c>
      <c r="E39" s="42">
        <v>-15.8156</v>
      </c>
      <c r="F39" s="42">
        <v>-557.99</v>
      </c>
      <c r="G39" s="42">
        <v>-1386.61</v>
      </c>
      <c r="H39" s="3"/>
      <c r="T39" s="3"/>
    </row>
    <row r="40" spans="1:20" x14ac:dyDescent="0.25">
      <c r="A40" s="42" t="s">
        <v>20</v>
      </c>
      <c r="B40" s="42">
        <v>7.2923</v>
      </c>
      <c r="C40" s="42">
        <v>-157.51300000000001</v>
      </c>
      <c r="D40" s="42">
        <v>-3.8479999999999999</v>
      </c>
      <c r="E40" s="42">
        <v>12.5403</v>
      </c>
      <c r="F40" s="42">
        <v>-643.95000000000005</v>
      </c>
      <c r="G40" s="42">
        <v>-1300.96</v>
      </c>
      <c r="H40" s="3"/>
      <c r="T40" s="3"/>
    </row>
    <row r="41" spans="1:20" x14ac:dyDescent="0.25">
      <c r="A41" s="42" t="s">
        <v>20</v>
      </c>
      <c r="B41" s="42">
        <v>9.3094999999999999</v>
      </c>
      <c r="C41" s="42">
        <v>-157.52000000000001</v>
      </c>
      <c r="D41" s="42">
        <v>-3.8260000000000001</v>
      </c>
      <c r="E41" s="42">
        <v>20.2806</v>
      </c>
      <c r="F41" s="42">
        <v>-441.23</v>
      </c>
      <c r="G41" s="42">
        <v>-1503.77</v>
      </c>
      <c r="H41" s="3"/>
      <c r="T41" s="3"/>
    </row>
    <row r="42" spans="1:20" x14ac:dyDescent="0.25">
      <c r="A42" s="42" t="s">
        <v>20</v>
      </c>
      <c r="B42" s="42">
        <v>9.3094999999999999</v>
      </c>
      <c r="C42" s="42">
        <v>-163.34700000000001</v>
      </c>
      <c r="D42" s="42">
        <v>14.669</v>
      </c>
      <c r="E42" s="42">
        <v>20.2806</v>
      </c>
      <c r="F42" s="42">
        <v>-477.2</v>
      </c>
      <c r="G42" s="42">
        <v>-1539.74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42" t="s">
        <v>20</v>
      </c>
      <c r="B43" s="42">
        <v>14.5846</v>
      </c>
      <c r="C43" s="42">
        <v>-163.36600000000001</v>
      </c>
      <c r="D43" s="42">
        <v>14.727</v>
      </c>
      <c r="E43" s="42">
        <v>-57.252699999999997</v>
      </c>
      <c r="F43" s="42">
        <v>491.2</v>
      </c>
      <c r="G43" s="42">
        <v>-2508.37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42" t="s">
        <v>21</v>
      </c>
      <c r="B44" s="42">
        <v>0</v>
      </c>
      <c r="C44" s="42">
        <v>-163.58099999999999</v>
      </c>
      <c r="D44" s="42">
        <v>-12.106999999999999</v>
      </c>
      <c r="E44" s="42">
        <v>-57.252699999999997</v>
      </c>
      <c r="F44" s="42">
        <v>489.87</v>
      </c>
      <c r="G44" s="42">
        <v>-2509.6999999999998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42" t="s">
        <v>21</v>
      </c>
      <c r="B45" s="42">
        <v>5.5701000000000001</v>
      </c>
      <c r="C45" s="42">
        <v>-163.61000000000001</v>
      </c>
      <c r="D45" s="42">
        <v>-12.048999999999999</v>
      </c>
      <c r="E45" s="42">
        <v>10.0244</v>
      </c>
      <c r="F45" s="42">
        <v>-747.5</v>
      </c>
      <c r="G45" s="42">
        <v>-1272.69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42" t="s">
        <v>21</v>
      </c>
      <c r="B46" s="42">
        <v>5.5701000000000001</v>
      </c>
      <c r="C46" s="42">
        <v>-173.18199999999999</v>
      </c>
      <c r="D46" s="42">
        <v>6.843</v>
      </c>
      <c r="E46" s="42">
        <v>10.0244</v>
      </c>
      <c r="F46" s="42">
        <v>-806.59</v>
      </c>
      <c r="G46" s="42">
        <v>-1331.79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42" t="s">
        <v>21</v>
      </c>
      <c r="B47" s="42">
        <v>7.2923999999999998</v>
      </c>
      <c r="C47" s="42">
        <v>-173.191</v>
      </c>
      <c r="D47" s="42">
        <v>6.8609999999999998</v>
      </c>
      <c r="E47" s="42">
        <v>-1.7768999999999999</v>
      </c>
      <c r="F47" s="42">
        <v>-1022.7</v>
      </c>
      <c r="G47" s="42">
        <v>-1115.8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42" t="s">
        <v>21</v>
      </c>
      <c r="B48" s="42">
        <v>14.5847</v>
      </c>
      <c r="C48" s="42">
        <v>-173.22900000000001</v>
      </c>
      <c r="D48" s="42">
        <v>6.9359999999999999</v>
      </c>
      <c r="E48" s="42">
        <v>-52.085700000000003</v>
      </c>
      <c r="F48" s="42">
        <v>294.95</v>
      </c>
      <c r="G48" s="42">
        <v>-2433.92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42" t="s">
        <v>22</v>
      </c>
      <c r="B49" s="42">
        <v>0</v>
      </c>
      <c r="C49" s="42">
        <v>-172.042</v>
      </c>
      <c r="D49" s="42">
        <v>-21.4</v>
      </c>
      <c r="E49" s="42">
        <v>-52.085700000000003</v>
      </c>
      <c r="F49" s="42">
        <v>302.27999999999997</v>
      </c>
      <c r="G49" s="42">
        <v>-2426.59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42" t="s">
        <v>22</v>
      </c>
      <c r="B50" s="42">
        <v>2.4289000000000001</v>
      </c>
      <c r="C50" s="42">
        <v>-172.059</v>
      </c>
      <c r="D50" s="42">
        <v>-21.378</v>
      </c>
      <c r="E50" s="42">
        <v>-0.1331</v>
      </c>
      <c r="F50" s="42">
        <v>-1058.77</v>
      </c>
      <c r="G50" s="42">
        <v>-1065.74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42" t="s">
        <v>22</v>
      </c>
      <c r="B51" s="42">
        <v>2.4289000000000001</v>
      </c>
      <c r="C51" s="42">
        <v>-182.63499999999999</v>
      </c>
      <c r="D51" s="42">
        <v>-6.9539999999999997</v>
      </c>
      <c r="E51" s="42">
        <v>-0.1331</v>
      </c>
      <c r="F51" s="42">
        <v>-1124.07</v>
      </c>
      <c r="G51" s="42">
        <v>-1131.04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42" t="s">
        <v>22</v>
      </c>
      <c r="B52" s="42">
        <v>3.0396000000000001</v>
      </c>
      <c r="C52" s="42">
        <v>-182.63900000000001</v>
      </c>
      <c r="D52" s="42">
        <v>-6.9480000000000004</v>
      </c>
      <c r="E52" s="42">
        <v>4.1113</v>
      </c>
      <c r="F52" s="42">
        <v>-1019.88</v>
      </c>
      <c r="G52" s="42">
        <v>-1235.28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42" t="s">
        <v>22</v>
      </c>
      <c r="B53" s="42">
        <v>6.0792000000000002</v>
      </c>
      <c r="C53" s="42">
        <v>-182.66</v>
      </c>
      <c r="D53" s="42">
        <v>-6.92</v>
      </c>
      <c r="E53" s="42">
        <v>25.1873</v>
      </c>
      <c r="F53" s="42">
        <v>-467.9</v>
      </c>
      <c r="G53" s="42">
        <v>-1787.51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42" t="s">
        <v>23</v>
      </c>
      <c r="B54" s="42">
        <v>0</v>
      </c>
      <c r="C54" s="42">
        <v>-186.27600000000001</v>
      </c>
      <c r="D54" s="42">
        <v>26.024999999999999</v>
      </c>
      <c r="E54" s="42">
        <v>155.07749999999999</v>
      </c>
      <c r="F54" s="42">
        <v>2912.37</v>
      </c>
      <c r="G54" s="42">
        <v>-5212.43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42" t="s">
        <v>23</v>
      </c>
      <c r="B55" s="42">
        <v>4.2527999999999997</v>
      </c>
      <c r="C55" s="42">
        <v>-186.30500000000001</v>
      </c>
      <c r="D55" s="42">
        <v>26.065000000000001</v>
      </c>
      <c r="E55" s="42">
        <v>44.3142</v>
      </c>
      <c r="F55" s="42">
        <v>10.64</v>
      </c>
      <c r="G55" s="42">
        <v>-2311.06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42" t="s">
        <v>23</v>
      </c>
      <c r="B56" s="42">
        <v>8.5055999999999994</v>
      </c>
      <c r="C56" s="42">
        <v>-186.33500000000001</v>
      </c>
      <c r="D56" s="42">
        <v>26.103999999999999</v>
      </c>
      <c r="E56" s="42">
        <v>-66.617800000000003</v>
      </c>
      <c r="F56" s="42">
        <v>594.72</v>
      </c>
      <c r="G56" s="42">
        <v>-2895.51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42" t="s">
        <v>24</v>
      </c>
      <c r="B57" s="42">
        <v>0</v>
      </c>
      <c r="C57" s="42">
        <v>-188.09700000000001</v>
      </c>
      <c r="D57" s="42">
        <v>-4.6269999999999998</v>
      </c>
      <c r="E57" s="42">
        <v>-66.617800000000003</v>
      </c>
      <c r="F57" s="42">
        <v>583.84</v>
      </c>
      <c r="G57" s="42">
        <v>-2906.39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42" t="s">
        <v>24</v>
      </c>
      <c r="B58" s="42">
        <v>7.2923</v>
      </c>
      <c r="C58" s="42">
        <v>-188.15799999999999</v>
      </c>
      <c r="D58" s="42">
        <v>-4.5679999999999996</v>
      </c>
      <c r="E58" s="42">
        <v>-33.093899999999998</v>
      </c>
      <c r="F58" s="42">
        <v>-294.72000000000003</v>
      </c>
      <c r="G58" s="42">
        <v>-2028.57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42" t="s">
        <v>24</v>
      </c>
      <c r="B59" s="42">
        <v>14.5847</v>
      </c>
      <c r="C59" s="42">
        <v>-188.21799999999999</v>
      </c>
      <c r="D59" s="42">
        <v>-4.5090000000000003</v>
      </c>
      <c r="E59" s="42">
        <v>-2.2879999999999999E-14</v>
      </c>
      <c r="F59" s="42">
        <v>-1162.02</v>
      </c>
      <c r="G59" s="42">
        <v>-1162.02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42" t="s">
        <v>25</v>
      </c>
      <c r="B60" s="42">
        <v>0</v>
      </c>
      <c r="C60" s="42">
        <v>18.126000000000001</v>
      </c>
      <c r="D60" s="42">
        <v>0</v>
      </c>
      <c r="E60" s="42">
        <v>0</v>
      </c>
      <c r="F60" s="42">
        <v>3323.35</v>
      </c>
      <c r="G60" s="42">
        <v>3323.35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42" t="s">
        <v>25</v>
      </c>
      <c r="B61" s="42">
        <v>1.6528</v>
      </c>
      <c r="C61" s="42">
        <v>18.126000000000001</v>
      </c>
      <c r="D61" s="42">
        <v>0</v>
      </c>
      <c r="E61" s="42">
        <v>0</v>
      </c>
      <c r="F61" s="42">
        <v>3323.35</v>
      </c>
      <c r="G61" s="42">
        <v>3323.35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42" t="s">
        <v>25</v>
      </c>
      <c r="B62" s="42">
        <v>3.3056000000000001</v>
      </c>
      <c r="C62" s="42">
        <v>18.126000000000001</v>
      </c>
      <c r="D62" s="42">
        <v>0</v>
      </c>
      <c r="E62" s="42">
        <v>0</v>
      </c>
      <c r="F62" s="42">
        <v>3323.35</v>
      </c>
      <c r="G62" s="42">
        <v>3323.35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42" t="s">
        <v>26</v>
      </c>
      <c r="B63" s="42">
        <v>0</v>
      </c>
      <c r="C63" s="42">
        <v>20.038</v>
      </c>
      <c r="D63" s="42">
        <v>0</v>
      </c>
      <c r="E63" s="42">
        <v>0</v>
      </c>
      <c r="F63" s="42">
        <v>3673.99</v>
      </c>
      <c r="G63" s="42">
        <v>3673.99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42" t="s">
        <v>26</v>
      </c>
      <c r="B64" s="42">
        <v>4.0439999999999996</v>
      </c>
      <c r="C64" s="42">
        <v>20.038</v>
      </c>
      <c r="D64" s="42">
        <v>0</v>
      </c>
      <c r="E64" s="42">
        <v>0</v>
      </c>
      <c r="F64" s="42">
        <v>3673.99</v>
      </c>
      <c r="G64" s="42">
        <v>3673.99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42" t="s">
        <v>26</v>
      </c>
      <c r="B65" s="42">
        <v>8.0878999999999994</v>
      </c>
      <c r="C65" s="42">
        <v>20.038</v>
      </c>
      <c r="D65" s="42">
        <v>0</v>
      </c>
      <c r="E65" s="42">
        <v>0</v>
      </c>
      <c r="F65" s="42">
        <v>3673.99</v>
      </c>
      <c r="G65" s="42">
        <v>3673.99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42" t="s">
        <v>27</v>
      </c>
      <c r="B66" s="42">
        <v>0</v>
      </c>
      <c r="C66" s="42">
        <v>19.045000000000002</v>
      </c>
      <c r="D66" s="42">
        <v>0</v>
      </c>
      <c r="E66" s="42">
        <v>0</v>
      </c>
      <c r="F66" s="42">
        <v>3491.75</v>
      </c>
      <c r="G66" s="42">
        <v>3491.75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42" t="s">
        <v>27</v>
      </c>
      <c r="B67" s="42">
        <v>5.8327999999999998</v>
      </c>
      <c r="C67" s="42">
        <v>19.045000000000002</v>
      </c>
      <c r="D67" s="42">
        <v>0</v>
      </c>
      <c r="E67" s="42">
        <v>0</v>
      </c>
      <c r="F67" s="42">
        <v>3491.75</v>
      </c>
      <c r="G67" s="42">
        <v>3491.75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42" t="s">
        <v>27</v>
      </c>
      <c r="B68" s="42">
        <v>11.6656</v>
      </c>
      <c r="C68" s="42">
        <v>19.045000000000002</v>
      </c>
      <c r="D68" s="42">
        <v>0</v>
      </c>
      <c r="E68" s="42">
        <v>0</v>
      </c>
      <c r="F68" s="42">
        <v>3491.75</v>
      </c>
      <c r="G68" s="42">
        <v>3491.75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42" t="s">
        <v>28</v>
      </c>
      <c r="B69" s="42">
        <v>0</v>
      </c>
      <c r="C69" s="42">
        <v>18.492000000000001</v>
      </c>
      <c r="D69" s="42">
        <v>0</v>
      </c>
      <c r="E69" s="42">
        <v>0</v>
      </c>
      <c r="F69" s="42">
        <v>3390.42</v>
      </c>
      <c r="G69" s="42">
        <v>3390.42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42" t="s">
        <v>28</v>
      </c>
      <c r="B70" s="42">
        <v>6.9356999999999998</v>
      </c>
      <c r="C70" s="42">
        <v>18.492000000000001</v>
      </c>
      <c r="D70" s="42">
        <v>0</v>
      </c>
      <c r="E70" s="42">
        <v>0</v>
      </c>
      <c r="F70" s="42">
        <v>3390.42</v>
      </c>
      <c r="G70" s="42">
        <v>3390.42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42" t="s">
        <v>28</v>
      </c>
      <c r="B71" s="42">
        <v>13.871499999999999</v>
      </c>
      <c r="C71" s="42">
        <v>18.492000000000001</v>
      </c>
      <c r="D71" s="42">
        <v>0</v>
      </c>
      <c r="E71" s="42">
        <v>0</v>
      </c>
      <c r="F71" s="42">
        <v>3390.42</v>
      </c>
      <c r="G71" s="42">
        <v>3390.42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42" t="s">
        <v>29</v>
      </c>
      <c r="B72" s="42">
        <v>0</v>
      </c>
      <c r="C72" s="42">
        <v>17.606999999999999</v>
      </c>
      <c r="D72" s="42">
        <v>0</v>
      </c>
      <c r="E72" s="42">
        <v>0</v>
      </c>
      <c r="F72" s="42">
        <v>3228.23</v>
      </c>
      <c r="G72" s="42">
        <v>3228.23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42" t="s">
        <v>29</v>
      </c>
      <c r="B73" s="42">
        <v>7.3832000000000004</v>
      </c>
      <c r="C73" s="42">
        <v>17.606999999999999</v>
      </c>
      <c r="D73" s="42">
        <v>0</v>
      </c>
      <c r="E73" s="42">
        <v>0</v>
      </c>
      <c r="F73" s="42">
        <v>3228.23</v>
      </c>
      <c r="G73" s="42">
        <v>3228.23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42" t="s">
        <v>29</v>
      </c>
      <c r="B74" s="42">
        <v>14.766400000000001</v>
      </c>
      <c r="C74" s="42">
        <v>17.606999999999999</v>
      </c>
      <c r="D74" s="42">
        <v>0</v>
      </c>
      <c r="E74" s="42">
        <v>0</v>
      </c>
      <c r="F74" s="42">
        <v>3228.23</v>
      </c>
      <c r="G74" s="42">
        <v>3228.23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42" t="s">
        <v>30</v>
      </c>
      <c r="B75" s="42">
        <v>0</v>
      </c>
      <c r="C75" s="42">
        <v>18.166</v>
      </c>
      <c r="D75" s="42">
        <v>0</v>
      </c>
      <c r="E75" s="42">
        <v>0</v>
      </c>
      <c r="F75" s="42">
        <v>3330.71</v>
      </c>
      <c r="G75" s="42">
        <v>3330.71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42" t="s">
        <v>30</v>
      </c>
      <c r="B76" s="42">
        <v>7.3830999999999998</v>
      </c>
      <c r="C76" s="42">
        <v>18.166</v>
      </c>
      <c r="D76" s="42">
        <v>0</v>
      </c>
      <c r="E76" s="42">
        <v>0</v>
      </c>
      <c r="F76" s="42">
        <v>3330.71</v>
      </c>
      <c r="G76" s="42">
        <v>3330.71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42" t="s">
        <v>30</v>
      </c>
      <c r="B77" s="42">
        <v>14.7661</v>
      </c>
      <c r="C77" s="42">
        <v>18.166</v>
      </c>
      <c r="D77" s="42">
        <v>0</v>
      </c>
      <c r="E77" s="42">
        <v>0</v>
      </c>
      <c r="F77" s="42">
        <v>3330.71</v>
      </c>
      <c r="G77" s="42">
        <v>3330.71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42" t="s">
        <v>31</v>
      </c>
      <c r="B78" s="42">
        <v>0</v>
      </c>
      <c r="C78" s="42">
        <v>19.059000000000001</v>
      </c>
      <c r="D78" s="42">
        <v>0</v>
      </c>
      <c r="E78" s="42">
        <v>0</v>
      </c>
      <c r="F78" s="42">
        <v>3494.33</v>
      </c>
      <c r="G78" s="42">
        <v>3494.33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42" t="s">
        <v>31</v>
      </c>
      <c r="B79" s="42">
        <v>6.8327</v>
      </c>
      <c r="C79" s="42">
        <v>19.059000000000001</v>
      </c>
      <c r="D79" s="42">
        <v>0</v>
      </c>
      <c r="E79" s="42">
        <v>0</v>
      </c>
      <c r="F79" s="42">
        <v>3494.33</v>
      </c>
      <c r="G79" s="42">
        <v>3494.33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42" t="s">
        <v>31</v>
      </c>
      <c r="B80" s="42">
        <v>13.6653</v>
      </c>
      <c r="C80" s="42">
        <v>19.059000000000001</v>
      </c>
      <c r="D80" s="42">
        <v>0</v>
      </c>
      <c r="E80" s="42">
        <v>0</v>
      </c>
      <c r="F80" s="42">
        <v>3494.33</v>
      </c>
      <c r="G80" s="42">
        <v>3494.33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42" t="s">
        <v>32</v>
      </c>
      <c r="B81" s="42">
        <v>0</v>
      </c>
      <c r="C81" s="42">
        <v>19.390999999999998</v>
      </c>
      <c r="D81" s="42">
        <v>0</v>
      </c>
      <c r="E81" s="42">
        <v>0</v>
      </c>
      <c r="F81" s="42">
        <v>3555.29</v>
      </c>
      <c r="G81" s="42">
        <v>3555.29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42" t="s">
        <v>32</v>
      </c>
      <c r="B82" s="42">
        <v>5.5156000000000001</v>
      </c>
      <c r="C82" s="42">
        <v>19.390999999999998</v>
      </c>
      <c r="D82" s="42">
        <v>0</v>
      </c>
      <c r="E82" s="42">
        <v>0</v>
      </c>
      <c r="F82" s="42">
        <v>3555.29</v>
      </c>
      <c r="G82" s="42">
        <v>3555.29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42" t="s">
        <v>32</v>
      </c>
      <c r="B83" s="42">
        <v>11.0312</v>
      </c>
      <c r="C83" s="42">
        <v>19.390999999999998</v>
      </c>
      <c r="D83" s="42">
        <v>0</v>
      </c>
      <c r="E83" s="42">
        <v>0</v>
      </c>
      <c r="F83" s="42">
        <v>3555.29</v>
      </c>
      <c r="G83" s="42">
        <v>3555.29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42" t="s">
        <v>33</v>
      </c>
      <c r="B84" s="42">
        <v>0</v>
      </c>
      <c r="C84" s="42">
        <v>21.178999999999998</v>
      </c>
      <c r="D84" s="42">
        <v>0</v>
      </c>
      <c r="E84" s="42">
        <v>0</v>
      </c>
      <c r="F84" s="42">
        <v>3883.02</v>
      </c>
      <c r="G84" s="42">
        <v>3883.02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42" t="s">
        <v>33</v>
      </c>
      <c r="B85" s="42">
        <v>3.6257000000000001</v>
      </c>
      <c r="C85" s="42">
        <v>21.178999999999998</v>
      </c>
      <c r="D85" s="42">
        <v>0</v>
      </c>
      <c r="E85" s="42">
        <v>0</v>
      </c>
      <c r="F85" s="42">
        <v>3883.02</v>
      </c>
      <c r="G85" s="42">
        <v>3883.02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42" t="s">
        <v>33</v>
      </c>
      <c r="B86" s="42">
        <v>7.2514000000000003</v>
      </c>
      <c r="C86" s="42">
        <v>21.178999999999998</v>
      </c>
      <c r="D86" s="42">
        <v>0</v>
      </c>
      <c r="E86" s="42">
        <v>0</v>
      </c>
      <c r="F86" s="42">
        <v>3883.02</v>
      </c>
      <c r="G86" s="42">
        <v>3883.02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42" t="s">
        <v>34</v>
      </c>
      <c r="B87" s="42">
        <v>0</v>
      </c>
      <c r="C87" s="42">
        <v>17.885000000000002</v>
      </c>
      <c r="D87" s="42">
        <v>0</v>
      </c>
      <c r="E87" s="42">
        <v>0</v>
      </c>
      <c r="F87" s="42">
        <v>3279.1</v>
      </c>
      <c r="G87" s="42">
        <v>3279.1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42" t="s">
        <v>34</v>
      </c>
      <c r="B88" s="42">
        <v>1.0318000000000001</v>
      </c>
      <c r="C88" s="42">
        <v>17.885000000000002</v>
      </c>
      <c r="D88" s="42">
        <v>0</v>
      </c>
      <c r="E88" s="42">
        <v>0</v>
      </c>
      <c r="F88" s="42">
        <v>3279.1</v>
      </c>
      <c r="G88" s="42">
        <v>3279.1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42" t="s">
        <v>34</v>
      </c>
      <c r="B89" s="42">
        <v>2.0634999999999999</v>
      </c>
      <c r="C89" s="42">
        <v>17.885000000000002</v>
      </c>
      <c r="D89" s="42">
        <v>0</v>
      </c>
      <c r="E89" s="42">
        <v>0</v>
      </c>
      <c r="F89" s="42">
        <v>3279.1</v>
      </c>
      <c r="G89" s="42">
        <v>3279.1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42" t="s">
        <v>35</v>
      </c>
      <c r="B90" s="42">
        <v>0</v>
      </c>
      <c r="C90" s="42">
        <v>11.141</v>
      </c>
      <c r="D90" s="42">
        <v>-26.242999999999999</v>
      </c>
      <c r="E90" s="42">
        <v>1.5380000000000001E-13</v>
      </c>
      <c r="F90" s="42">
        <v>81.17</v>
      </c>
      <c r="G90" s="42">
        <v>81.17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42" t="s">
        <v>35</v>
      </c>
      <c r="B91" s="42">
        <v>5.0023</v>
      </c>
      <c r="C91" s="42">
        <v>10.829000000000001</v>
      </c>
      <c r="D91" s="42">
        <v>-16.579000000000001</v>
      </c>
      <c r="E91" s="42">
        <v>107.1063</v>
      </c>
      <c r="F91" s="42">
        <v>2548.59</v>
      </c>
      <c r="G91" s="42">
        <v>-2390.8000000000002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42" t="s">
        <v>35</v>
      </c>
      <c r="B92" s="42">
        <v>10.0046</v>
      </c>
      <c r="C92" s="42">
        <v>10.516999999999999</v>
      </c>
      <c r="D92" s="42">
        <v>-6.9160000000000004</v>
      </c>
      <c r="E92" s="42">
        <v>165.87100000000001</v>
      </c>
      <c r="F92" s="42">
        <v>3901.33</v>
      </c>
      <c r="G92" s="42">
        <v>-3748.09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42" t="s">
        <v>36</v>
      </c>
      <c r="B93" s="42">
        <v>0</v>
      </c>
      <c r="C93" s="42">
        <v>10.516999999999999</v>
      </c>
      <c r="D93" s="42">
        <v>-6.9160000000000004</v>
      </c>
      <c r="E93" s="42">
        <v>165.87100000000001</v>
      </c>
      <c r="F93" s="42">
        <v>3901.33</v>
      </c>
      <c r="G93" s="42">
        <v>-3748.09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42" t="s">
        <v>36</v>
      </c>
      <c r="B94" s="42">
        <v>5.0023</v>
      </c>
      <c r="C94" s="42">
        <v>10.205</v>
      </c>
      <c r="D94" s="42">
        <v>2.7480000000000002</v>
      </c>
      <c r="E94" s="42">
        <v>176.29419999999999</v>
      </c>
      <c r="F94" s="42">
        <v>4139.3999999999996</v>
      </c>
      <c r="G94" s="42">
        <v>-3990.7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42" t="s">
        <v>36</v>
      </c>
      <c r="B95" s="42">
        <v>10.0046</v>
      </c>
      <c r="C95" s="42">
        <v>9.8919999999999995</v>
      </c>
      <c r="D95" s="42">
        <v>12.412000000000001</v>
      </c>
      <c r="E95" s="42">
        <v>138.3759</v>
      </c>
      <c r="F95" s="42">
        <v>3262.79</v>
      </c>
      <c r="G95" s="42">
        <v>-3118.64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42" t="s">
        <v>37</v>
      </c>
      <c r="B96" s="42">
        <v>0</v>
      </c>
      <c r="C96" s="42">
        <v>9.8919999999999995</v>
      </c>
      <c r="D96" s="42">
        <v>12.412000000000001</v>
      </c>
      <c r="E96" s="42">
        <v>138.3759</v>
      </c>
      <c r="F96" s="42">
        <v>3262.79</v>
      </c>
      <c r="G96" s="42">
        <v>-3118.64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42" t="s">
        <v>37</v>
      </c>
      <c r="B97" s="42">
        <v>5.0023</v>
      </c>
      <c r="C97" s="42">
        <v>9.58</v>
      </c>
      <c r="D97" s="42">
        <v>22.076000000000001</v>
      </c>
      <c r="E97" s="42">
        <v>52.116</v>
      </c>
      <c r="F97" s="42">
        <v>1271.51</v>
      </c>
      <c r="G97" s="42">
        <v>-1131.9100000000001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42" t="s">
        <v>37</v>
      </c>
      <c r="B98" s="42">
        <v>10.0046</v>
      </c>
      <c r="C98" s="42">
        <v>9.2680000000000007</v>
      </c>
      <c r="D98" s="42">
        <v>31.74</v>
      </c>
      <c r="E98" s="42">
        <v>-82.485399999999998</v>
      </c>
      <c r="F98" s="42">
        <v>1969.5</v>
      </c>
      <c r="G98" s="42">
        <v>-1834.45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42" t="s">
        <v>38</v>
      </c>
      <c r="B99" s="42">
        <v>0</v>
      </c>
      <c r="C99" s="42">
        <v>9.2680000000000007</v>
      </c>
      <c r="D99" s="42">
        <v>31.74</v>
      </c>
      <c r="E99" s="42">
        <v>-82.485399999999998</v>
      </c>
      <c r="F99" s="42">
        <v>1969.5</v>
      </c>
      <c r="G99" s="42">
        <v>-1834.45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42" t="s">
        <v>38</v>
      </c>
      <c r="B100" s="42">
        <v>2.2311000000000001</v>
      </c>
      <c r="C100" s="42">
        <v>9.1289999999999996</v>
      </c>
      <c r="D100" s="42">
        <v>36.049999999999997</v>
      </c>
      <c r="E100" s="42">
        <v>-158.10820000000001</v>
      </c>
      <c r="F100" s="42">
        <v>3712.23</v>
      </c>
      <c r="G100" s="42">
        <v>-3579.2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42" t="s">
        <v>38</v>
      </c>
      <c r="B101" s="42">
        <v>4.4622000000000002</v>
      </c>
      <c r="C101" s="42">
        <v>8.99</v>
      </c>
      <c r="D101" s="42">
        <v>40.36</v>
      </c>
      <c r="E101" s="42">
        <v>-243.3476</v>
      </c>
      <c r="F101" s="42">
        <v>5676.69</v>
      </c>
      <c r="G101" s="42">
        <v>-5545.69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42" t="s">
        <v>39</v>
      </c>
      <c r="B102" s="42">
        <v>0</v>
      </c>
      <c r="C102" s="42">
        <v>0.89100000000000001</v>
      </c>
      <c r="D102" s="42">
        <v>-4.0739999999999998</v>
      </c>
      <c r="E102" s="42">
        <v>-58.291899999999998</v>
      </c>
      <c r="F102" s="42">
        <v>1350.6</v>
      </c>
      <c r="G102" s="42">
        <v>-1337.62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42" t="s">
        <v>39</v>
      </c>
      <c r="B103" s="42">
        <v>5.5448000000000004</v>
      </c>
      <c r="C103" s="42">
        <v>0.54500000000000004</v>
      </c>
      <c r="D103" s="42">
        <v>6.6379999999999999</v>
      </c>
      <c r="E103" s="42">
        <v>-65.399199999999993</v>
      </c>
      <c r="F103" s="42">
        <v>1511.97</v>
      </c>
      <c r="G103" s="42">
        <v>-1504.02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42" t="s">
        <v>39</v>
      </c>
      <c r="B104" s="42">
        <v>5.5448000000000004</v>
      </c>
      <c r="C104" s="42">
        <v>1.1299999999999999</v>
      </c>
      <c r="D104" s="42">
        <v>-11.478999999999999</v>
      </c>
      <c r="E104" s="42">
        <v>-65.399199999999993</v>
      </c>
      <c r="F104" s="42">
        <v>1516.23</v>
      </c>
      <c r="G104" s="42">
        <v>-1499.76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42" t="s">
        <v>39</v>
      </c>
      <c r="B105" s="42">
        <v>7.5868000000000002</v>
      </c>
      <c r="C105" s="42">
        <v>1.0029999999999999</v>
      </c>
      <c r="D105" s="42">
        <v>-7.5339999999999998</v>
      </c>
      <c r="E105" s="42">
        <v>-45.986499999999999</v>
      </c>
      <c r="F105" s="42">
        <v>1067.68</v>
      </c>
      <c r="G105" s="42">
        <v>-1053.07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42" t="s">
        <v>39</v>
      </c>
      <c r="B106" s="42">
        <v>7.5868000000000002</v>
      </c>
      <c r="C106" s="42">
        <v>1.0029999999999999</v>
      </c>
      <c r="D106" s="42">
        <v>-7.5339999999999998</v>
      </c>
      <c r="E106" s="42">
        <v>-45.986499999999999</v>
      </c>
      <c r="F106" s="42">
        <v>1067.68</v>
      </c>
      <c r="G106" s="42">
        <v>-1053.07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42" t="s">
        <v>39</v>
      </c>
      <c r="B107" s="42">
        <v>15.1653</v>
      </c>
      <c r="C107" s="42">
        <v>0.53</v>
      </c>
      <c r="D107" s="42">
        <v>7.1070000000000002</v>
      </c>
      <c r="E107" s="42">
        <v>-44.3675</v>
      </c>
      <c r="F107" s="42">
        <v>1026.9000000000001</v>
      </c>
      <c r="G107" s="42">
        <v>-1019.18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42" t="s">
        <v>39</v>
      </c>
      <c r="B108" s="42">
        <v>15.1653</v>
      </c>
      <c r="C108" s="42">
        <v>0.53</v>
      </c>
      <c r="D108" s="42">
        <v>7.1070000000000002</v>
      </c>
      <c r="E108" s="42">
        <v>-44.3675</v>
      </c>
      <c r="F108" s="42">
        <v>1026.9000000000001</v>
      </c>
      <c r="G108" s="42">
        <v>-1019.18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42" t="s">
        <v>39</v>
      </c>
      <c r="B109" s="42">
        <v>15.55</v>
      </c>
      <c r="C109" s="42">
        <v>0.50600000000000001</v>
      </c>
      <c r="D109" s="42">
        <v>7.85</v>
      </c>
      <c r="E109" s="42">
        <v>-47.244300000000003</v>
      </c>
      <c r="F109" s="42">
        <v>1093.06</v>
      </c>
      <c r="G109" s="42">
        <v>-1085.69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42" t="s">
        <v>39</v>
      </c>
      <c r="B110" s="42">
        <v>15.55</v>
      </c>
      <c r="C110" s="42">
        <v>1.153</v>
      </c>
      <c r="D110" s="42">
        <v>-12.178000000000001</v>
      </c>
      <c r="E110" s="42">
        <v>-47.244300000000003</v>
      </c>
      <c r="F110" s="42">
        <v>1097.77</v>
      </c>
      <c r="G110" s="42">
        <v>-1080.98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42" t="s">
        <v>39</v>
      </c>
      <c r="B111" s="42">
        <v>22.7437</v>
      </c>
      <c r="C111" s="42">
        <v>0.70399999999999996</v>
      </c>
      <c r="D111" s="42">
        <v>1.7190000000000001</v>
      </c>
      <c r="E111" s="42">
        <v>-9.6245999999999992</v>
      </c>
      <c r="F111" s="42">
        <v>227.06</v>
      </c>
      <c r="G111" s="42">
        <v>-216.8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42" t="s">
        <v>39</v>
      </c>
      <c r="B112" s="42">
        <v>22.7437</v>
      </c>
      <c r="C112" s="42">
        <v>0.70399999999999996</v>
      </c>
      <c r="D112" s="42">
        <v>1.7190000000000001</v>
      </c>
      <c r="E112" s="42">
        <v>-9.6245999999999992</v>
      </c>
      <c r="F112" s="42">
        <v>227.06</v>
      </c>
      <c r="G112" s="42">
        <v>-216.8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42" t="s">
        <v>39</v>
      </c>
      <c r="B113" s="42">
        <v>25.555199999999999</v>
      </c>
      <c r="C113" s="42">
        <v>0.52900000000000003</v>
      </c>
      <c r="D113" s="42">
        <v>7.1509999999999998</v>
      </c>
      <c r="E113" s="42">
        <v>-22.0931</v>
      </c>
      <c r="F113" s="42">
        <v>513.28</v>
      </c>
      <c r="G113" s="42">
        <v>-505.58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42" t="s">
        <v>39</v>
      </c>
      <c r="B114" s="42">
        <v>25.555199999999999</v>
      </c>
      <c r="C114" s="42">
        <v>1.143</v>
      </c>
      <c r="D114" s="42">
        <v>-11.884</v>
      </c>
      <c r="E114" s="42">
        <v>-22.0931</v>
      </c>
      <c r="F114" s="42">
        <v>517.76</v>
      </c>
      <c r="G114" s="42">
        <v>-501.1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42" t="s">
        <v>39</v>
      </c>
      <c r="B115" s="42">
        <v>30.322199999999999</v>
      </c>
      <c r="C115" s="42">
        <v>0.84599999999999997</v>
      </c>
      <c r="D115" s="42">
        <v>-2.6749999999999998</v>
      </c>
      <c r="E115" s="42">
        <v>12.6081</v>
      </c>
      <c r="F115" s="42">
        <v>296.88</v>
      </c>
      <c r="G115" s="42">
        <v>-284.56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42" t="s">
        <v>39</v>
      </c>
      <c r="B116" s="42">
        <v>30.322199999999999</v>
      </c>
      <c r="C116" s="42">
        <v>0.84599999999999997</v>
      </c>
      <c r="D116" s="42">
        <v>-2.6749999999999998</v>
      </c>
      <c r="E116" s="42">
        <v>12.6081</v>
      </c>
      <c r="F116" s="42">
        <v>296.88</v>
      </c>
      <c r="G116" s="42">
        <v>-284.56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42" t="s">
        <v>39</v>
      </c>
      <c r="B117" s="42">
        <v>35.560400000000001</v>
      </c>
      <c r="C117" s="42">
        <v>0.51900000000000002</v>
      </c>
      <c r="D117" s="42">
        <v>7.4450000000000003</v>
      </c>
      <c r="E117" s="42">
        <v>0.1152</v>
      </c>
      <c r="F117" s="42">
        <v>6.44</v>
      </c>
      <c r="G117" s="42">
        <v>1.1200000000000001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42" t="s">
        <v>39</v>
      </c>
      <c r="B118" s="42">
        <v>35.560400000000001</v>
      </c>
      <c r="C118" s="42">
        <v>1.1160000000000001</v>
      </c>
      <c r="D118" s="42">
        <v>-11.038</v>
      </c>
      <c r="E118" s="42">
        <v>0.1152</v>
      </c>
      <c r="F118" s="42">
        <v>10.79</v>
      </c>
      <c r="G118" s="42">
        <v>5.47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42" t="s">
        <v>39</v>
      </c>
      <c r="B119" s="42">
        <v>37.900700000000001</v>
      </c>
      <c r="C119" s="42">
        <v>0.97</v>
      </c>
      <c r="D119" s="42">
        <v>-6.516</v>
      </c>
      <c r="E119" s="42">
        <v>20.655799999999999</v>
      </c>
      <c r="F119" s="42">
        <v>483.35</v>
      </c>
      <c r="G119" s="42">
        <v>-469.22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42" t="s">
        <v>39</v>
      </c>
      <c r="B120" s="42">
        <v>37.900700000000001</v>
      </c>
      <c r="C120" s="42">
        <v>0.97</v>
      </c>
      <c r="D120" s="42">
        <v>-6.516</v>
      </c>
      <c r="E120" s="42">
        <v>20.655799999999999</v>
      </c>
      <c r="F120" s="42">
        <v>483.35</v>
      </c>
      <c r="G120" s="42">
        <v>-469.22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42" t="s">
        <v>39</v>
      </c>
      <c r="B121" s="42">
        <v>45.479100000000003</v>
      </c>
      <c r="C121" s="42">
        <v>0.497</v>
      </c>
      <c r="D121" s="42">
        <v>8.1240000000000006</v>
      </c>
      <c r="E121" s="42">
        <v>14.5633</v>
      </c>
      <c r="F121" s="42">
        <v>339.43</v>
      </c>
      <c r="G121" s="42">
        <v>-332.18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42" t="s">
        <v>39</v>
      </c>
      <c r="B122" s="42">
        <v>45.479100000000003</v>
      </c>
      <c r="C122" s="42">
        <v>0.497</v>
      </c>
      <c r="D122" s="42">
        <v>8.1240000000000006</v>
      </c>
      <c r="E122" s="42">
        <v>14.5633</v>
      </c>
      <c r="F122" s="42">
        <v>339.43</v>
      </c>
      <c r="G122" s="42">
        <v>-332.18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42" t="s">
        <v>39</v>
      </c>
      <c r="B123" s="42">
        <v>45.565600000000003</v>
      </c>
      <c r="C123" s="42">
        <v>0.49199999999999999</v>
      </c>
      <c r="D123" s="42">
        <v>8.2910000000000004</v>
      </c>
      <c r="E123" s="42">
        <v>13.8537</v>
      </c>
      <c r="F123" s="42">
        <v>323.02999999999997</v>
      </c>
      <c r="G123" s="42">
        <v>-315.86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42" t="s">
        <v>39</v>
      </c>
      <c r="B124" s="42">
        <v>45.565600000000003</v>
      </c>
      <c r="C124" s="42">
        <v>1.06</v>
      </c>
      <c r="D124" s="42">
        <v>-9.3070000000000004</v>
      </c>
      <c r="E124" s="42">
        <v>13.8537</v>
      </c>
      <c r="F124" s="42">
        <v>327.17</v>
      </c>
      <c r="G124" s="42">
        <v>-311.72000000000003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42" t="s">
        <v>39</v>
      </c>
      <c r="B125" s="42">
        <v>49.2684</v>
      </c>
      <c r="C125" s="42">
        <v>0.82899999999999996</v>
      </c>
      <c r="D125" s="42">
        <v>-2.1539999999999999</v>
      </c>
      <c r="E125" s="42">
        <v>35.071199999999997</v>
      </c>
      <c r="F125" s="42">
        <v>814.72</v>
      </c>
      <c r="G125" s="42">
        <v>-802.64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42" t="s">
        <v>39</v>
      </c>
      <c r="B126" s="42">
        <v>53.057600000000001</v>
      </c>
      <c r="C126" s="42">
        <v>0.59299999999999997</v>
      </c>
      <c r="D126" s="42">
        <v>5.1669999999999998</v>
      </c>
      <c r="E126" s="42">
        <v>29.362200000000001</v>
      </c>
      <c r="F126" s="42">
        <v>681.36</v>
      </c>
      <c r="G126" s="42">
        <v>-672.73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42" t="s">
        <v>39</v>
      </c>
      <c r="B127" s="42">
        <v>53.057600000000001</v>
      </c>
      <c r="C127" s="42">
        <v>0.59299999999999997</v>
      </c>
      <c r="D127" s="42">
        <v>5.1669999999999998</v>
      </c>
      <c r="E127" s="42">
        <v>29.362200000000001</v>
      </c>
      <c r="F127" s="42">
        <v>681.36</v>
      </c>
      <c r="G127" s="42">
        <v>-672.73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42" t="s">
        <v>39</v>
      </c>
      <c r="B128" s="42">
        <v>55.570799999999998</v>
      </c>
      <c r="C128" s="42">
        <v>0.436</v>
      </c>
      <c r="D128" s="42">
        <v>10.022</v>
      </c>
      <c r="E128" s="42">
        <v>10.2761</v>
      </c>
      <c r="F128" s="42">
        <v>240.12</v>
      </c>
      <c r="G128" s="42">
        <v>-233.77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42" t="s">
        <v>39</v>
      </c>
      <c r="B129" s="42">
        <v>55.570799999999998</v>
      </c>
      <c r="C129" s="42">
        <v>1.022</v>
      </c>
      <c r="D129" s="42">
        <v>-8.1349999999999998</v>
      </c>
      <c r="E129" s="42">
        <v>10.2761</v>
      </c>
      <c r="F129" s="42">
        <v>244.4</v>
      </c>
      <c r="G129" s="42">
        <v>-229.5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42" t="s">
        <v>39</v>
      </c>
      <c r="B130" s="42">
        <v>60.636099999999999</v>
      </c>
      <c r="C130" s="42">
        <v>0.70599999999999996</v>
      </c>
      <c r="D130" s="42">
        <v>1.651</v>
      </c>
      <c r="E130" s="42">
        <v>26.697900000000001</v>
      </c>
      <c r="F130" s="42">
        <v>620.75</v>
      </c>
      <c r="G130" s="42">
        <v>-610.46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42" t="s">
        <v>39</v>
      </c>
      <c r="B131" s="42">
        <v>60.636099999999999</v>
      </c>
      <c r="C131" s="42">
        <v>0.70599999999999996</v>
      </c>
      <c r="D131" s="42">
        <v>1.651</v>
      </c>
      <c r="E131" s="42">
        <v>26.697900000000001</v>
      </c>
      <c r="F131" s="42">
        <v>620.75</v>
      </c>
      <c r="G131" s="42">
        <v>-610.46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42" t="s">
        <v>39</v>
      </c>
      <c r="B132" s="42">
        <v>65.575999999999993</v>
      </c>
      <c r="C132" s="42">
        <v>0.39800000000000002</v>
      </c>
      <c r="D132" s="42">
        <v>11.194000000000001</v>
      </c>
      <c r="E132" s="42">
        <v>-5.0282</v>
      </c>
      <c r="F132" s="42">
        <v>118.84</v>
      </c>
      <c r="G132" s="42">
        <v>-113.04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42" t="s">
        <v>39</v>
      </c>
      <c r="B133" s="42">
        <v>65.575999999999993</v>
      </c>
      <c r="C133" s="42">
        <v>1.0129999999999999</v>
      </c>
      <c r="D133" s="42">
        <v>-7.8550000000000004</v>
      </c>
      <c r="E133" s="42">
        <v>-5.0282</v>
      </c>
      <c r="F133" s="42">
        <v>123.32</v>
      </c>
      <c r="G133" s="42">
        <v>-108.56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42" t="s">
        <v>39</v>
      </c>
      <c r="B134" s="42">
        <v>68.214500000000001</v>
      </c>
      <c r="C134" s="42">
        <v>0.84799999999999998</v>
      </c>
      <c r="D134" s="42">
        <v>-2.7570000000000001</v>
      </c>
      <c r="E134" s="42">
        <v>8.9718</v>
      </c>
      <c r="F134" s="42">
        <v>213.06</v>
      </c>
      <c r="G134" s="42">
        <v>-200.69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42" t="s">
        <v>39</v>
      </c>
      <c r="B135" s="42">
        <v>68.214500000000001</v>
      </c>
      <c r="C135" s="42">
        <v>0.84799999999999998</v>
      </c>
      <c r="D135" s="42">
        <v>-2.7570000000000001</v>
      </c>
      <c r="E135" s="42">
        <v>8.9718</v>
      </c>
      <c r="F135" s="42">
        <v>213.06</v>
      </c>
      <c r="G135" s="42">
        <v>-200.69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42" t="s">
        <v>39</v>
      </c>
      <c r="B136" s="42">
        <v>75.581199999999995</v>
      </c>
      <c r="C136" s="42">
        <v>0.38900000000000001</v>
      </c>
      <c r="D136" s="42">
        <v>11.474</v>
      </c>
      <c r="E136" s="42">
        <v>-23.135100000000001</v>
      </c>
      <c r="F136" s="42">
        <v>536.29</v>
      </c>
      <c r="G136" s="42">
        <v>-530.62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42" t="s">
        <v>39</v>
      </c>
      <c r="B137" s="42">
        <v>75.581199999999995</v>
      </c>
      <c r="C137" s="42">
        <v>1.0149999999999999</v>
      </c>
      <c r="D137" s="42">
        <v>-7.907</v>
      </c>
      <c r="E137" s="42">
        <v>-23.135100000000001</v>
      </c>
      <c r="F137" s="42">
        <v>540.85</v>
      </c>
      <c r="G137" s="42">
        <v>-526.05999999999995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42" t="s">
        <v>39</v>
      </c>
      <c r="B138" s="42">
        <v>75.793000000000006</v>
      </c>
      <c r="C138" s="42">
        <v>1.0009999999999999</v>
      </c>
      <c r="D138" s="42">
        <v>-7.4980000000000002</v>
      </c>
      <c r="E138" s="42">
        <v>-21.503900000000002</v>
      </c>
      <c r="F138" s="42">
        <v>503.14</v>
      </c>
      <c r="G138" s="42">
        <v>-488.55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42" t="s">
        <v>39</v>
      </c>
      <c r="B139" s="42">
        <v>75.793000000000006</v>
      </c>
      <c r="C139" s="42">
        <v>1.0009999999999999</v>
      </c>
      <c r="D139" s="42">
        <v>-7.4980000000000002</v>
      </c>
      <c r="E139" s="42">
        <v>-21.503900000000002</v>
      </c>
      <c r="F139" s="42">
        <v>503.14</v>
      </c>
      <c r="G139" s="42">
        <v>-488.55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42" t="s">
        <v>39</v>
      </c>
      <c r="B140" s="42">
        <v>83.371499999999997</v>
      </c>
      <c r="C140" s="42">
        <v>0.52900000000000003</v>
      </c>
      <c r="D140" s="42">
        <v>7.1429999999999998</v>
      </c>
      <c r="E140" s="42">
        <v>-20.159199999999998</v>
      </c>
      <c r="F140" s="42">
        <v>468.69</v>
      </c>
      <c r="G140" s="42">
        <v>-460.98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42" t="s">
        <v>39</v>
      </c>
      <c r="B141" s="42">
        <v>83.371499999999997</v>
      </c>
      <c r="C141" s="42">
        <v>0.52900000000000003</v>
      </c>
      <c r="D141" s="42">
        <v>7.1429999999999998</v>
      </c>
      <c r="E141" s="42">
        <v>-20.159199999999998</v>
      </c>
      <c r="F141" s="42">
        <v>468.69</v>
      </c>
      <c r="G141" s="42">
        <v>-460.98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42" t="s">
        <v>39</v>
      </c>
      <c r="B142" s="42">
        <v>85.586399999999998</v>
      </c>
      <c r="C142" s="42">
        <v>0.39100000000000001</v>
      </c>
      <c r="D142" s="42">
        <v>11.422000000000001</v>
      </c>
      <c r="E142" s="42">
        <v>-40.7194</v>
      </c>
      <c r="F142" s="42">
        <v>941.77</v>
      </c>
      <c r="G142" s="42">
        <v>-936.07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42" t="s">
        <v>39</v>
      </c>
      <c r="B143" s="42">
        <v>85.586399999999998</v>
      </c>
      <c r="C143" s="42">
        <v>1.0740000000000001</v>
      </c>
      <c r="D143" s="42">
        <v>-9.7460000000000004</v>
      </c>
      <c r="E143" s="42">
        <v>-40.7194</v>
      </c>
      <c r="F143" s="42">
        <v>946.75</v>
      </c>
      <c r="G143" s="42">
        <v>-931.09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42" t="s">
        <v>39</v>
      </c>
      <c r="B144" s="42">
        <v>90.95</v>
      </c>
      <c r="C144" s="42">
        <v>0.74</v>
      </c>
      <c r="D144" s="42">
        <v>0.61599999999999999</v>
      </c>
      <c r="E144" s="42">
        <v>-16.235900000000001</v>
      </c>
      <c r="F144" s="42">
        <v>379.76</v>
      </c>
      <c r="G144" s="42">
        <v>-368.98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42" t="s">
        <v>39</v>
      </c>
      <c r="B145" s="42">
        <v>90.95</v>
      </c>
      <c r="C145" s="42">
        <v>0.74</v>
      </c>
      <c r="D145" s="42">
        <v>0.61599999999999999</v>
      </c>
      <c r="E145" s="42">
        <v>-16.235900000000001</v>
      </c>
      <c r="F145" s="42">
        <v>379.76</v>
      </c>
      <c r="G145" s="42">
        <v>-368.98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42" t="s">
        <v>39</v>
      </c>
      <c r="B146" s="42">
        <v>95.591700000000003</v>
      </c>
      <c r="C146" s="42">
        <v>0.45</v>
      </c>
      <c r="D146" s="42">
        <v>9.5830000000000002</v>
      </c>
      <c r="E146" s="42">
        <v>-39.906599999999997</v>
      </c>
      <c r="F146" s="42">
        <v>923.46</v>
      </c>
      <c r="G146" s="42">
        <v>-916.9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42" t="s">
        <v>39</v>
      </c>
      <c r="B147" s="42">
        <v>95.591700000000003</v>
      </c>
      <c r="C147" s="42">
        <v>1.0269999999999999</v>
      </c>
      <c r="D147" s="42">
        <v>-8.2919999999999998</v>
      </c>
      <c r="E147" s="42">
        <v>-39.906599999999997</v>
      </c>
      <c r="F147" s="42">
        <v>927.66</v>
      </c>
      <c r="G147" s="42">
        <v>-912.69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42" t="s">
        <v>39</v>
      </c>
      <c r="B148" s="42">
        <v>98.536799999999999</v>
      </c>
      <c r="C148" s="42">
        <v>0.84299999999999997</v>
      </c>
      <c r="D148" s="42">
        <v>-2.6030000000000002</v>
      </c>
      <c r="E148" s="42">
        <v>-23.863399999999999</v>
      </c>
      <c r="F148" s="42">
        <v>556.39</v>
      </c>
      <c r="G148" s="42">
        <v>-544.1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42" t="s">
        <v>40</v>
      </c>
      <c r="B149" s="42">
        <v>0</v>
      </c>
      <c r="C149" s="42">
        <v>-14.788</v>
      </c>
      <c r="D149" s="42">
        <v>-31.827999999999999</v>
      </c>
      <c r="E149" s="42">
        <v>-153.75360000000001</v>
      </c>
      <c r="F149" s="42">
        <v>3437.56</v>
      </c>
      <c r="G149" s="42">
        <v>-3653.04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42" t="s">
        <v>40</v>
      </c>
      <c r="B150" s="42">
        <v>8.3000000000000001E-3</v>
      </c>
      <c r="C150" s="42">
        <v>-14.789</v>
      </c>
      <c r="D150" s="42">
        <v>-31.812000000000001</v>
      </c>
      <c r="E150" s="42">
        <v>-153.48840000000001</v>
      </c>
      <c r="F150" s="42">
        <v>3431.44</v>
      </c>
      <c r="G150" s="42">
        <v>-3646.93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42" t="s">
        <v>40</v>
      </c>
      <c r="B151" s="42">
        <v>8.3000000000000001E-3</v>
      </c>
      <c r="C151" s="42">
        <v>-14.789</v>
      </c>
      <c r="D151" s="42">
        <v>-31.812000000000001</v>
      </c>
      <c r="E151" s="42">
        <v>-153.48840000000001</v>
      </c>
      <c r="F151" s="42">
        <v>3431.44</v>
      </c>
      <c r="G151" s="42">
        <v>-3646.93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42" t="s">
        <v>40</v>
      </c>
      <c r="B152" s="42">
        <v>5.6912000000000003</v>
      </c>
      <c r="C152" s="42">
        <v>-15.143000000000001</v>
      </c>
      <c r="D152" s="42">
        <v>-20.832999999999998</v>
      </c>
      <c r="E152" s="42">
        <v>-3.8992</v>
      </c>
      <c r="F152" s="42">
        <v>-20.420000000000002</v>
      </c>
      <c r="G152" s="42">
        <v>-200.24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42" t="s">
        <v>40</v>
      </c>
      <c r="B153" s="42">
        <v>5.6912000000000003</v>
      </c>
      <c r="C153" s="42">
        <v>-15.143000000000001</v>
      </c>
      <c r="D153" s="42">
        <v>-20.832999999999998</v>
      </c>
      <c r="E153" s="42">
        <v>-3.8992</v>
      </c>
      <c r="F153" s="42">
        <v>-20.420000000000002</v>
      </c>
      <c r="G153" s="42">
        <v>-200.24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42" t="s">
        <v>40</v>
      </c>
      <c r="B154" s="42">
        <v>8.5327000000000002</v>
      </c>
      <c r="C154" s="42">
        <v>-15.32</v>
      </c>
      <c r="D154" s="42">
        <v>-15.343999999999999</v>
      </c>
      <c r="E154" s="42">
        <v>47.499000000000002</v>
      </c>
      <c r="F154" s="42">
        <v>983.63</v>
      </c>
      <c r="G154" s="42">
        <v>-1206.8699999999999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42" t="s">
        <v>40</v>
      </c>
      <c r="B155" s="42">
        <v>11.3741</v>
      </c>
      <c r="C155" s="42">
        <v>-15.497999999999999</v>
      </c>
      <c r="D155" s="42">
        <v>-9.8550000000000004</v>
      </c>
      <c r="E155" s="42">
        <v>83.299800000000005</v>
      </c>
      <c r="F155" s="42">
        <v>1807.84</v>
      </c>
      <c r="G155" s="42">
        <v>-2033.67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42" t="s">
        <v>40</v>
      </c>
      <c r="B156" s="42">
        <v>11.3741</v>
      </c>
      <c r="C156" s="42">
        <v>-15.497999999999999</v>
      </c>
      <c r="D156" s="42">
        <v>-9.8550000000000004</v>
      </c>
      <c r="E156" s="42">
        <v>83.299800000000005</v>
      </c>
      <c r="F156" s="42">
        <v>1807.84</v>
      </c>
      <c r="G156" s="42">
        <v>-2033.67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42" t="s">
        <v>40</v>
      </c>
      <c r="B157" s="42">
        <v>17.056999999999999</v>
      </c>
      <c r="C157" s="42">
        <v>-15.852</v>
      </c>
      <c r="D157" s="42">
        <v>1.1240000000000001</v>
      </c>
      <c r="E157" s="42">
        <v>108.10850000000001</v>
      </c>
      <c r="F157" s="42">
        <v>2377.31</v>
      </c>
      <c r="G157" s="42">
        <v>-2608.3000000000002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42" t="s">
        <v>40</v>
      </c>
      <c r="B158" s="42">
        <v>17.056999999999999</v>
      </c>
      <c r="C158" s="42">
        <v>-15.852</v>
      </c>
      <c r="D158" s="42">
        <v>1.1240000000000001</v>
      </c>
      <c r="E158" s="42">
        <v>108.10850000000001</v>
      </c>
      <c r="F158" s="42">
        <v>2377.31</v>
      </c>
      <c r="G158" s="42">
        <v>-2608.3000000000002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42" t="s">
        <v>40</v>
      </c>
      <c r="B159" s="42">
        <v>17.065300000000001</v>
      </c>
      <c r="C159" s="42">
        <v>-15.853</v>
      </c>
      <c r="D159" s="42">
        <v>1.1399999999999999</v>
      </c>
      <c r="E159" s="42">
        <v>108.09910000000001</v>
      </c>
      <c r="F159" s="42">
        <v>2377.08</v>
      </c>
      <c r="G159" s="42">
        <v>-2608.08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42" t="s">
        <v>41</v>
      </c>
      <c r="B160" s="42">
        <v>0</v>
      </c>
      <c r="C160" s="42">
        <v>-15.853</v>
      </c>
      <c r="D160" s="42">
        <v>1.1399999999999999</v>
      </c>
      <c r="E160" s="42">
        <v>108.09910000000001</v>
      </c>
      <c r="F160" s="42">
        <v>2377.08</v>
      </c>
      <c r="G160" s="42">
        <v>-2608.08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42" t="s">
        <v>41</v>
      </c>
      <c r="B161" s="42">
        <v>8.3000000000000001E-3</v>
      </c>
      <c r="C161" s="42">
        <v>-15.853</v>
      </c>
      <c r="D161" s="42">
        <v>1.1559999999999999</v>
      </c>
      <c r="E161" s="42">
        <v>108.0895</v>
      </c>
      <c r="F161" s="42">
        <v>2376.86</v>
      </c>
      <c r="G161" s="42">
        <v>-2607.87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42" t="s">
        <v>41</v>
      </c>
      <c r="B162" s="42">
        <v>8.3000000000000001E-3</v>
      </c>
      <c r="C162" s="42">
        <v>-15.853</v>
      </c>
      <c r="D162" s="42">
        <v>1.1559999999999999</v>
      </c>
      <c r="E162" s="42">
        <v>108.0895</v>
      </c>
      <c r="F162" s="42">
        <v>2376.86</v>
      </c>
      <c r="G162" s="42">
        <v>-2607.87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42" t="s">
        <v>41</v>
      </c>
      <c r="B163" s="42">
        <v>5.0026000000000002</v>
      </c>
      <c r="C163" s="42">
        <v>-16.164999999999999</v>
      </c>
      <c r="D163" s="42">
        <v>10.804</v>
      </c>
      <c r="E163" s="42">
        <v>78.223100000000002</v>
      </c>
      <c r="F163" s="42">
        <v>1685.92</v>
      </c>
      <c r="G163" s="42">
        <v>-1921.47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42" t="s">
        <v>41</v>
      </c>
      <c r="B164" s="42">
        <v>5.0026000000000002</v>
      </c>
      <c r="C164" s="42">
        <v>-16.164999999999999</v>
      </c>
      <c r="D164" s="42">
        <v>10.804</v>
      </c>
      <c r="E164" s="42">
        <v>78.223100000000002</v>
      </c>
      <c r="F164" s="42">
        <v>1685.92</v>
      </c>
      <c r="G164" s="42">
        <v>-1921.47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42" t="s">
        <v>41</v>
      </c>
      <c r="B165" s="42">
        <v>9.9969000000000001</v>
      </c>
      <c r="C165" s="42">
        <v>-16.475999999999999</v>
      </c>
      <c r="D165" s="42">
        <v>20.452999999999999</v>
      </c>
      <c r="E165" s="42">
        <v>0.17050000000000001</v>
      </c>
      <c r="F165" s="42">
        <v>-116.11</v>
      </c>
      <c r="G165" s="42">
        <v>-123.98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42" t="s">
        <v>41</v>
      </c>
      <c r="B166" s="42">
        <v>9.9969000000000001</v>
      </c>
      <c r="C166" s="42">
        <v>-16.475999999999999</v>
      </c>
      <c r="D166" s="42">
        <v>20.452999999999999</v>
      </c>
      <c r="E166" s="42">
        <v>0.17050000000000001</v>
      </c>
      <c r="F166" s="42">
        <v>-116.11</v>
      </c>
      <c r="G166" s="42">
        <v>-123.98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42" t="s">
        <v>41</v>
      </c>
      <c r="B167" s="42">
        <v>10.0052</v>
      </c>
      <c r="C167" s="42">
        <v>-16.477</v>
      </c>
      <c r="D167" s="42">
        <v>20.469000000000001</v>
      </c>
      <c r="E167" s="42">
        <v>-6.4289999999999997E-14</v>
      </c>
      <c r="F167" s="42">
        <v>-120.05</v>
      </c>
      <c r="G167" s="42">
        <v>-120.05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6"/>
      <c r="B168" s="6"/>
      <c r="C168" s="6"/>
      <c r="D168" s="6"/>
      <c r="E168" s="6"/>
      <c r="F168" s="6"/>
      <c r="G168" s="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6"/>
      <c r="B169" s="6"/>
      <c r="C169" s="6"/>
      <c r="D169" s="6"/>
      <c r="E169" s="6"/>
      <c r="F169" s="6"/>
      <c r="G169" s="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6"/>
      <c r="B170" s="6"/>
      <c r="C170" s="6"/>
      <c r="D170" s="6"/>
      <c r="E170" s="6"/>
      <c r="F170" s="6"/>
      <c r="G170" s="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6"/>
      <c r="B171" s="6"/>
      <c r="C171" s="6"/>
      <c r="D171" s="6"/>
      <c r="E171" s="6"/>
      <c r="F171" s="6"/>
      <c r="G171" s="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6"/>
      <c r="B172" s="6"/>
      <c r="C172" s="6"/>
      <c r="D172" s="6"/>
      <c r="E172" s="6"/>
      <c r="F172" s="6"/>
      <c r="G172" s="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workbookViewId="0"/>
  </sheetViews>
  <sheetFormatPr defaultRowHeight="15" x14ac:dyDescent="0.25"/>
  <sheetData>
    <row r="1" spans="1:32" x14ac:dyDescent="0.25">
      <c r="A1" s="48" t="s">
        <v>383</v>
      </c>
      <c r="B1" s="49"/>
      <c r="C1" s="49"/>
      <c r="D1" s="49"/>
      <c r="E1" s="49"/>
      <c r="F1" s="49"/>
      <c r="G1" s="49"/>
      <c r="H1" s="3"/>
      <c r="I1" s="8" t="s">
        <v>50</v>
      </c>
      <c r="J1" s="8">
        <v>0.16189999999999999</v>
      </c>
      <c r="K1" s="8">
        <v>23.316500000000001</v>
      </c>
      <c r="L1" s="8"/>
      <c r="M1" s="8"/>
      <c r="N1" s="8"/>
      <c r="O1" s="8"/>
      <c r="P1" s="8"/>
      <c r="Q1" s="8"/>
      <c r="R1" s="8"/>
      <c r="S1" s="8"/>
    </row>
    <row r="2" spans="1:32" x14ac:dyDescent="0.25">
      <c r="A2" s="50" t="s">
        <v>1</v>
      </c>
      <c r="B2" s="50" t="s">
        <v>2</v>
      </c>
      <c r="C2" s="50" t="s">
        <v>4</v>
      </c>
      <c r="D2" s="50" t="s">
        <v>5</v>
      </c>
      <c r="E2" s="50" t="s">
        <v>6</v>
      </c>
      <c r="F2" s="50" t="s">
        <v>55</v>
      </c>
      <c r="G2" s="50" t="s">
        <v>56</v>
      </c>
      <c r="H2" s="3"/>
      <c r="I2" s="8" t="s">
        <v>49</v>
      </c>
      <c r="J2" s="8">
        <v>5.4539999999999996E-3</v>
      </c>
      <c r="K2" s="8">
        <v>0.78539999999999999</v>
      </c>
      <c r="L2" s="8"/>
      <c r="M2" s="8"/>
      <c r="N2" s="8"/>
      <c r="O2" s="8"/>
      <c r="P2" s="8"/>
      <c r="Q2" s="8"/>
      <c r="R2" s="8"/>
      <c r="S2" s="8"/>
    </row>
    <row r="3" spans="1:32" x14ac:dyDescent="0.25">
      <c r="A3" s="51" t="s">
        <v>7</v>
      </c>
      <c r="B3" s="51" t="s">
        <v>8</v>
      </c>
      <c r="C3" s="51" t="s">
        <v>9</v>
      </c>
      <c r="D3" s="51" t="s">
        <v>9</v>
      </c>
      <c r="E3" s="51" t="s">
        <v>10</v>
      </c>
      <c r="F3" s="51" t="s">
        <v>57</v>
      </c>
      <c r="G3" s="51" t="s">
        <v>57</v>
      </c>
      <c r="H3" s="3"/>
      <c r="I3" s="8" t="s">
        <v>48</v>
      </c>
      <c r="J3" s="8">
        <v>0.13569999999999999</v>
      </c>
      <c r="K3" s="8">
        <v>19.547699999999999</v>
      </c>
      <c r="L3" s="8"/>
      <c r="M3" s="8"/>
      <c r="N3" s="8"/>
      <c r="O3" s="8"/>
      <c r="P3" s="8"/>
      <c r="Q3" s="8"/>
      <c r="R3" s="8"/>
      <c r="S3" s="8"/>
    </row>
    <row r="4" spans="1:32" x14ac:dyDescent="0.25">
      <c r="A4" s="47" t="s">
        <v>11</v>
      </c>
      <c r="B4" s="47">
        <v>0</v>
      </c>
      <c r="C4" s="47">
        <v>-167.84899999999999</v>
      </c>
      <c r="D4" s="47">
        <v>-1.6990000000000001</v>
      </c>
      <c r="E4" s="47">
        <v>4.4410000000000002E-15</v>
      </c>
      <c r="F4" s="47">
        <v>-1036.27</v>
      </c>
      <c r="G4" s="47">
        <v>-1036.27</v>
      </c>
      <c r="H4" s="8"/>
      <c r="I4" s="1" t="s">
        <v>1</v>
      </c>
      <c r="J4" s="1" t="s">
        <v>42</v>
      </c>
      <c r="K4" s="1" t="s">
        <v>45</v>
      </c>
      <c r="L4" s="1" t="s">
        <v>43</v>
      </c>
      <c r="M4" s="1" t="s">
        <v>46</v>
      </c>
      <c r="N4" s="1" t="s">
        <v>44</v>
      </c>
      <c r="O4" s="1" t="s">
        <v>47</v>
      </c>
      <c r="P4" s="1" t="s">
        <v>53</v>
      </c>
      <c r="Q4" s="1" t="s">
        <v>54</v>
      </c>
      <c r="R4" s="1" t="s">
        <v>53</v>
      </c>
      <c r="S4" s="1" t="s">
        <v>54</v>
      </c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47" t="s">
        <v>11</v>
      </c>
      <c r="B5" s="47">
        <v>7.2923</v>
      </c>
      <c r="C5" s="47">
        <v>-167.77500000000001</v>
      </c>
      <c r="D5" s="47">
        <v>-1.6080000000000001</v>
      </c>
      <c r="E5" s="47">
        <v>12.0587</v>
      </c>
      <c r="F5" s="47">
        <v>-719.92</v>
      </c>
      <c r="G5" s="47">
        <v>-1351.7</v>
      </c>
      <c r="H5" s="8"/>
      <c r="I5" s="2" t="s">
        <v>7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10</v>
      </c>
      <c r="O5" s="2" t="s">
        <v>10</v>
      </c>
      <c r="P5" s="2" t="s">
        <v>51</v>
      </c>
      <c r="Q5" s="2" t="s">
        <v>51</v>
      </c>
      <c r="R5" s="2" t="s">
        <v>52</v>
      </c>
      <c r="S5" s="2" t="s">
        <v>52</v>
      </c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47" t="s">
        <v>11</v>
      </c>
      <c r="B6" s="47">
        <v>14.5847</v>
      </c>
      <c r="C6" s="47">
        <v>-167.702</v>
      </c>
      <c r="D6" s="47">
        <v>-1.5169999999999999</v>
      </c>
      <c r="E6" s="47">
        <v>23.451899999999998</v>
      </c>
      <c r="F6" s="47">
        <v>-421.02</v>
      </c>
      <c r="G6" s="47">
        <v>-1649.7</v>
      </c>
      <c r="H6" s="8"/>
      <c r="I6" s="24" t="s">
        <v>11</v>
      </c>
      <c r="J6" s="24">
        <f>MAX(C4:C6)</f>
        <v>-167.702</v>
      </c>
      <c r="K6" s="24">
        <f>MIN(C4:C6)</f>
        <v>-167.84899999999999</v>
      </c>
      <c r="L6" s="24">
        <f>MAX(D4:D6)</f>
        <v>-1.5169999999999999</v>
      </c>
      <c r="M6" s="24">
        <f>MIN(D4:D6)</f>
        <v>-1.6990000000000001</v>
      </c>
      <c r="N6" s="24">
        <f>MAX(E4:E6)</f>
        <v>23.451899999999998</v>
      </c>
      <c r="O6" s="24">
        <f>MIN(E4:E6)</f>
        <v>4.4410000000000002E-15</v>
      </c>
      <c r="P6" s="24">
        <f>MAX(F4:F6)</f>
        <v>-421.02</v>
      </c>
      <c r="Q6" s="24">
        <f>MIN(G4:G6)</f>
        <v>-1649.7</v>
      </c>
      <c r="R6" s="24">
        <f>P6/144</f>
        <v>-2.9237500000000001</v>
      </c>
      <c r="S6" s="24">
        <f>Q6/144</f>
        <v>-11.456250000000001</v>
      </c>
      <c r="V6" s="17" t="s">
        <v>58</v>
      </c>
      <c r="W6" s="17">
        <f>W20+W14</f>
        <v>-119.0176</v>
      </c>
      <c r="X6" s="99">
        <f t="shared" ref="X6:AF6" si="0">X20+X14</f>
        <v>-170.42499999999998</v>
      </c>
      <c r="Y6" s="99">
        <f t="shared" si="0"/>
        <v>21.239599999999999</v>
      </c>
      <c r="Z6" s="99">
        <f t="shared" si="0"/>
        <v>-29.064</v>
      </c>
      <c r="AA6" s="99">
        <f t="shared" si="0"/>
        <v>136.7071</v>
      </c>
      <c r="AB6" s="99">
        <f t="shared" si="0"/>
        <v>-75.520499999999998</v>
      </c>
      <c r="AC6" s="99">
        <f t="shared" si="0"/>
        <v>2584.40472</v>
      </c>
      <c r="AD6" s="99">
        <f t="shared" si="0"/>
        <v>-4581.6307200000001</v>
      </c>
      <c r="AE6" s="99">
        <f t="shared" si="0"/>
        <v>17.947255000000002</v>
      </c>
      <c r="AF6" s="99">
        <f t="shared" si="0"/>
        <v>-31.816880000000001</v>
      </c>
    </row>
    <row r="7" spans="1:32" x14ac:dyDescent="0.25">
      <c r="A7" s="47" t="s">
        <v>14</v>
      </c>
      <c r="B7" s="47">
        <v>0</v>
      </c>
      <c r="C7" s="47">
        <v>-165.21</v>
      </c>
      <c r="D7" s="47">
        <v>-28.84</v>
      </c>
      <c r="E7" s="47">
        <v>23.451899999999998</v>
      </c>
      <c r="F7" s="47">
        <v>-405.63</v>
      </c>
      <c r="G7" s="47">
        <v>-1634.32</v>
      </c>
      <c r="H7" s="8"/>
      <c r="I7" s="24" t="s">
        <v>14</v>
      </c>
      <c r="J7" s="24">
        <f>MAX(C7:C9)</f>
        <v>-165.18199999999999</v>
      </c>
      <c r="K7" s="24">
        <f>MIN(C7:C9)</f>
        <v>-165.21</v>
      </c>
      <c r="L7" s="24">
        <f>MAX(D7:D9)</f>
        <v>-28.79</v>
      </c>
      <c r="M7" s="24">
        <f>MIN(D7:D9)</f>
        <v>-28.84</v>
      </c>
      <c r="N7" s="24">
        <f>MAX(E7:E9)</f>
        <v>125.8165</v>
      </c>
      <c r="O7" s="24">
        <f>MIN(E7:E9)</f>
        <v>23.451899999999998</v>
      </c>
      <c r="P7" s="24">
        <f>MAX(F7:F9)</f>
        <v>2276.08</v>
      </c>
      <c r="Q7" s="24">
        <f>MIN(G7:G9)</f>
        <v>-4315.68</v>
      </c>
      <c r="R7" s="24">
        <f t="shared" ref="R7:S34" si="1">P7/144</f>
        <v>15.806111111111111</v>
      </c>
      <c r="S7" s="24">
        <f t="shared" si="1"/>
        <v>-29.970000000000002</v>
      </c>
      <c r="V7" s="17" t="s">
        <v>59</v>
      </c>
      <c r="W7" s="99">
        <f t="shared" ref="W7:AF7" si="2">W21+W15</f>
        <v>17.140999999999998</v>
      </c>
      <c r="X7" s="99">
        <f t="shared" si="2"/>
        <v>12.561199999999999</v>
      </c>
      <c r="Y7" s="99">
        <f t="shared" si="2"/>
        <v>0.20439999999999997</v>
      </c>
      <c r="Z7" s="99">
        <f t="shared" si="2"/>
        <v>-0.20579999999999998</v>
      </c>
      <c r="AA7" s="99">
        <f t="shared" si="2"/>
        <v>10.890599999999999</v>
      </c>
      <c r="AB7" s="99">
        <f t="shared" si="2"/>
        <v>-4.1719999999999997</v>
      </c>
      <c r="AC7" s="99">
        <f t="shared" si="2"/>
        <v>3326.02864</v>
      </c>
      <c r="AD7" s="99">
        <f t="shared" si="2"/>
        <v>2408.9144000000001</v>
      </c>
      <c r="AE7" s="99">
        <f t="shared" si="2"/>
        <v>23.097421111111114</v>
      </c>
      <c r="AF7" s="99">
        <f t="shared" si="2"/>
        <v>16.728572222222223</v>
      </c>
    </row>
    <row r="8" spans="1:32" x14ac:dyDescent="0.25">
      <c r="A8" s="47" t="s">
        <v>14</v>
      </c>
      <c r="B8" s="47">
        <v>1.7762</v>
      </c>
      <c r="C8" s="47">
        <v>-165.196</v>
      </c>
      <c r="D8" s="47">
        <v>-28.815000000000001</v>
      </c>
      <c r="E8" s="47">
        <v>74.656199999999998</v>
      </c>
      <c r="F8" s="47">
        <v>935.8</v>
      </c>
      <c r="G8" s="47">
        <v>-2975.58</v>
      </c>
      <c r="H8" s="8"/>
      <c r="I8" s="24" t="s">
        <v>15</v>
      </c>
      <c r="J8" s="24">
        <f>MAX(C10:C14)</f>
        <v>-133.899</v>
      </c>
      <c r="K8" s="24">
        <f>MIN(C10:C14)</f>
        <v>-141.142</v>
      </c>
      <c r="L8" s="24">
        <f>MAX(D10:D14)</f>
        <v>11.173</v>
      </c>
      <c r="M8" s="24">
        <f>MIN(D10:D14)</f>
        <v>-1.6639999999999999</v>
      </c>
      <c r="N8" s="24">
        <f>MAX(E10:E14)</f>
        <v>-12.4857</v>
      </c>
      <c r="O8" s="24">
        <f>MIN(E10:E14)</f>
        <v>-64.501099999999994</v>
      </c>
      <c r="P8" s="24">
        <f>MAX(F10:F14)</f>
        <v>863</v>
      </c>
      <c r="Q8" s="24">
        <f>MIN(G10:G14)</f>
        <v>-2516.33</v>
      </c>
      <c r="R8" s="24">
        <f t="shared" si="1"/>
        <v>5.9930555555555554</v>
      </c>
      <c r="S8" s="24">
        <f t="shared" si="1"/>
        <v>-17.47451388888889</v>
      </c>
      <c r="V8" s="17" t="s">
        <v>60</v>
      </c>
      <c r="W8" s="99">
        <f t="shared" ref="W8:AF8" si="3">W22+W16</f>
        <v>9.6875999999999998</v>
      </c>
      <c r="X8" s="99">
        <f t="shared" si="3"/>
        <v>-13.4322</v>
      </c>
      <c r="Y8" s="99">
        <f t="shared" si="3"/>
        <v>32.499200000000002</v>
      </c>
      <c r="Z8" s="99">
        <f t="shared" si="3"/>
        <v>-25.658000000000001</v>
      </c>
      <c r="AA8" s="99">
        <f t="shared" si="3"/>
        <v>147.029</v>
      </c>
      <c r="AB8" s="99">
        <f t="shared" si="3"/>
        <v>-198.90520000000001</v>
      </c>
      <c r="AC8" s="99">
        <f t="shared" si="3"/>
        <v>4692.8524800000005</v>
      </c>
      <c r="AD8" s="99">
        <f t="shared" si="3"/>
        <v>-4599.6554400000005</v>
      </c>
      <c r="AE8" s="99">
        <f t="shared" si="3"/>
        <v>32.589253333333332</v>
      </c>
      <c r="AF8" s="99">
        <f t="shared" si="3"/>
        <v>-31.942051666666671</v>
      </c>
    </row>
    <row r="9" spans="1:32" x14ac:dyDescent="0.25">
      <c r="A9" s="47" t="s">
        <v>14</v>
      </c>
      <c r="B9" s="47">
        <v>3.5525000000000002</v>
      </c>
      <c r="C9" s="47">
        <v>-165.18199999999999</v>
      </c>
      <c r="D9" s="47">
        <v>-28.79</v>
      </c>
      <c r="E9" s="47">
        <v>125.8165</v>
      </c>
      <c r="F9" s="47">
        <v>2276.08</v>
      </c>
      <c r="G9" s="47">
        <v>-4315.68</v>
      </c>
      <c r="H9" s="8"/>
      <c r="I9" s="24" t="s">
        <v>16</v>
      </c>
      <c r="J9" s="24">
        <f>MAX(C15:C19)</f>
        <v>-128.333</v>
      </c>
      <c r="K9" s="24">
        <f>MIN(C15:C19)</f>
        <v>-133.929</v>
      </c>
      <c r="L9" s="24">
        <f>MAX(D15:D19)</f>
        <v>4.5270000000000001</v>
      </c>
      <c r="M9" s="24">
        <f>MIN(D15:D19)</f>
        <v>-10.807</v>
      </c>
      <c r="N9" s="24">
        <f>MAX(E15:E19)</f>
        <v>3.4525000000000001</v>
      </c>
      <c r="O9" s="24">
        <f>MIN(E15:E19)</f>
        <v>-64.501099999999994</v>
      </c>
      <c r="P9" s="24">
        <f>MAX(F15:F19)</f>
        <v>862.82</v>
      </c>
      <c r="Q9" s="24">
        <f>MIN(G15:G19)</f>
        <v>-2516.52</v>
      </c>
      <c r="R9" s="24">
        <f t="shared" si="1"/>
        <v>5.9918055555555556</v>
      </c>
      <c r="S9" s="24">
        <f t="shared" si="1"/>
        <v>-17.475833333333334</v>
      </c>
    </row>
    <row r="10" spans="1:32" x14ac:dyDescent="0.25">
      <c r="A10" s="47" t="s">
        <v>15</v>
      </c>
      <c r="B10" s="47">
        <v>0</v>
      </c>
      <c r="C10" s="47">
        <v>-141.142</v>
      </c>
      <c r="D10" s="47">
        <v>-1.6639999999999999</v>
      </c>
      <c r="E10" s="47">
        <v>-22.7882</v>
      </c>
      <c r="F10" s="47">
        <v>-274.42</v>
      </c>
      <c r="G10" s="47">
        <v>-1468.34</v>
      </c>
      <c r="H10" s="7"/>
      <c r="I10" s="24" t="s">
        <v>17</v>
      </c>
      <c r="J10" s="24">
        <f>MAX(C20:C26)</f>
        <v>-121.73399999999999</v>
      </c>
      <c r="K10" s="24">
        <f>MIN(C20:C26)</f>
        <v>-127.355</v>
      </c>
      <c r="L10" s="24">
        <f>MAX(D20:D26)</f>
        <v>13.39</v>
      </c>
      <c r="M10" s="24">
        <f>MIN(D20:D26)</f>
        <v>-16.452999999999999</v>
      </c>
      <c r="N10" s="24">
        <f>MAX(E20:E26)</f>
        <v>17.237400000000001</v>
      </c>
      <c r="O10" s="24">
        <f>MIN(E20:E26)</f>
        <v>-33.462800000000001</v>
      </c>
      <c r="P10" s="24">
        <f>MAX(F20:F26)</f>
        <v>90.33</v>
      </c>
      <c r="Q10" s="24">
        <f>MIN(G20:G26)</f>
        <v>-1662.85</v>
      </c>
      <c r="R10" s="24">
        <f t="shared" si="1"/>
        <v>0.62729166666666669</v>
      </c>
      <c r="S10" s="24">
        <f t="shared" si="1"/>
        <v>-11.547569444444443</v>
      </c>
      <c r="V10" s="98" t="s">
        <v>58</v>
      </c>
      <c r="W10">
        <f>'Lateral Wind Loading'!V6</f>
        <v>1.841</v>
      </c>
      <c r="X10" s="98">
        <f>'Lateral Wind Loading'!W6</f>
        <v>-1.84</v>
      </c>
      <c r="Y10" s="98">
        <f>'Lateral Wind Loading'!X6</f>
        <v>0.159</v>
      </c>
      <c r="Z10" s="98">
        <f>'Lateral Wind Loading'!Y6</f>
        <v>-0.16</v>
      </c>
      <c r="AA10" s="98">
        <f>'Lateral Wind Loading'!Z6</f>
        <v>7.7789999999999999</v>
      </c>
      <c r="AB10" s="98">
        <f>'Lateral Wind Loading'!AA6</f>
        <v>-7.8710000000000004</v>
      </c>
      <c r="AC10" s="98">
        <f>AE10*144</f>
        <v>175.9248</v>
      </c>
      <c r="AD10" s="98">
        <f>AF10*144</f>
        <v>-189.9648</v>
      </c>
      <c r="AE10" s="98">
        <f>'Lateral Wind Loading'!AB6</f>
        <v>1.2217</v>
      </c>
      <c r="AF10" s="98">
        <f>'Lateral Wind Loading'!AC6</f>
        <v>-1.3191999999999999</v>
      </c>
    </row>
    <row r="11" spans="1:32" x14ac:dyDescent="0.25">
      <c r="A11" s="47" t="s">
        <v>15</v>
      </c>
      <c r="B11" s="47">
        <v>5.5160999999999998</v>
      </c>
      <c r="C11" s="47">
        <v>-141.09800000000001</v>
      </c>
      <c r="D11" s="47">
        <v>-1.5860000000000001</v>
      </c>
      <c r="E11" s="47">
        <v>-13.824199999999999</v>
      </c>
      <c r="F11" s="47">
        <v>-508.97</v>
      </c>
      <c r="G11" s="47">
        <v>-1233.25</v>
      </c>
      <c r="H11" s="7"/>
      <c r="I11" s="24" t="s">
        <v>18</v>
      </c>
      <c r="J11" s="24">
        <f>MAX(C23:C31)</f>
        <v>-121.73399999999999</v>
      </c>
      <c r="K11" s="24">
        <f>MIN(C23:C31)</f>
        <v>-124.503</v>
      </c>
      <c r="L11" s="24">
        <f>MAX(D23:D31)</f>
        <v>13.39</v>
      </c>
      <c r="M11" s="24">
        <f>MIN(D23:D31)</f>
        <v>-6.6379999999999999</v>
      </c>
      <c r="N11" s="24">
        <f>MAX(E23:E31)</f>
        <v>40.602200000000003</v>
      </c>
      <c r="O11" s="24">
        <f>MIN(E23:E31)</f>
        <v>-11.347</v>
      </c>
      <c r="P11" s="24">
        <f>MAX(F23:F31)</f>
        <v>310.58999999999997</v>
      </c>
      <c r="Q11" s="24">
        <f>MIN(G23:G31)</f>
        <v>-1818.58</v>
      </c>
      <c r="R11" s="24">
        <f t="shared" si="1"/>
        <v>2.1568749999999999</v>
      </c>
      <c r="S11" s="24">
        <f t="shared" si="1"/>
        <v>-12.629027777777777</v>
      </c>
      <c r="V11" s="98" t="s">
        <v>59</v>
      </c>
      <c r="W11" s="98">
        <f>'Lateral Wind Loading'!V7</f>
        <v>9.5000000000000001E-2</v>
      </c>
      <c r="X11" s="98">
        <f>'Lateral Wind Loading'!W7</f>
        <v>-1.1220000000000001</v>
      </c>
      <c r="Y11" s="98">
        <f>'Lateral Wind Loading'!X7</f>
        <v>0.14599999999999999</v>
      </c>
      <c r="Z11" s="98">
        <f>'Lateral Wind Loading'!Y7</f>
        <v>-0.14699999999999999</v>
      </c>
      <c r="AA11" s="98">
        <f>'Lateral Wind Loading'!Z7</f>
        <v>7.7789999999999999</v>
      </c>
      <c r="AB11" s="98">
        <f>'Lateral Wind Loading'!AA7</f>
        <v>-2.98</v>
      </c>
      <c r="AC11" s="98">
        <f t="shared" ref="AC11:AC12" si="4">AE11*144</f>
        <v>148.3776</v>
      </c>
      <c r="AD11" s="98">
        <f t="shared" ref="AD11:AD12" si="5">AF11*144</f>
        <v>-130.10399999999998</v>
      </c>
      <c r="AE11" s="98">
        <f>'Lateral Wind Loading'!AB7</f>
        <v>1.0304</v>
      </c>
      <c r="AF11" s="98">
        <f>'Lateral Wind Loading'!AC7</f>
        <v>-0.90349999999999997</v>
      </c>
    </row>
    <row r="12" spans="1:32" x14ac:dyDescent="0.25">
      <c r="A12" s="47" t="s">
        <v>15</v>
      </c>
      <c r="B12" s="47">
        <v>6.3630000000000004</v>
      </c>
      <c r="C12" s="47">
        <v>-141.09200000000001</v>
      </c>
      <c r="D12" s="47">
        <v>-1.575</v>
      </c>
      <c r="E12" s="47">
        <v>-12.4857</v>
      </c>
      <c r="F12" s="47">
        <v>-544</v>
      </c>
      <c r="G12" s="47">
        <v>-1198.1500000000001</v>
      </c>
      <c r="H12" s="7"/>
      <c r="I12" s="24" t="s">
        <v>19</v>
      </c>
      <c r="J12" s="24">
        <f>MAX(C32:C38)</f>
        <v>-121.595</v>
      </c>
      <c r="K12" s="24">
        <f>MIN(C32:C38)</f>
        <v>-125.84099999999999</v>
      </c>
      <c r="L12" s="24">
        <f>MAX(D32:D38)</f>
        <v>17.550999999999998</v>
      </c>
      <c r="M12" s="24">
        <f>MIN(D32:D38)</f>
        <v>-12.265000000000001</v>
      </c>
      <c r="N12" s="24">
        <f>MAX(E32:E38)</f>
        <v>30.354800000000001</v>
      </c>
      <c r="O12" s="24">
        <f>MIN(E32:E38)</f>
        <v>-12.803000000000001</v>
      </c>
      <c r="P12" s="24">
        <f>MAX(F32:F38)</f>
        <v>44.42</v>
      </c>
      <c r="Q12" s="24">
        <f>MIN(G32:G38)</f>
        <v>-1558.62</v>
      </c>
      <c r="R12" s="24">
        <f t="shared" si="1"/>
        <v>0.30847222222222226</v>
      </c>
      <c r="S12" s="24">
        <f t="shared" si="1"/>
        <v>-10.823749999999999</v>
      </c>
      <c r="V12" s="98" t="s">
        <v>60</v>
      </c>
      <c r="W12" s="98">
        <f>'Lateral Wind Loading'!V8</f>
        <v>0.54400000000000004</v>
      </c>
      <c r="X12" s="98">
        <f>'Lateral Wind Loading'!W8</f>
        <v>-0.10299999999999999</v>
      </c>
      <c r="Y12" s="98">
        <f>'Lateral Wind Loading'!X8</f>
        <v>6.8000000000000005E-2</v>
      </c>
      <c r="Z12" s="98">
        <f>'Lateral Wind Loading'!Y8</f>
        <v>-7.4999999999999997E-2</v>
      </c>
      <c r="AA12" s="98">
        <f>'Lateral Wind Loading'!Z8</f>
        <v>3.9260000000000002</v>
      </c>
      <c r="AB12" s="98">
        <f>'Lateral Wind Loading'!AA8</f>
        <v>-2.5139999999999998</v>
      </c>
      <c r="AC12" s="98">
        <f t="shared" si="4"/>
        <v>96.523200000000003</v>
      </c>
      <c r="AD12" s="98">
        <f t="shared" si="5"/>
        <v>-104.8896</v>
      </c>
      <c r="AE12" s="98">
        <f>'Lateral Wind Loading'!AB8</f>
        <v>0.67030000000000001</v>
      </c>
      <c r="AF12" s="98">
        <f>'Lateral Wind Loading'!AC8</f>
        <v>-0.72840000000000005</v>
      </c>
    </row>
    <row r="13" spans="1:32" x14ac:dyDescent="0.25">
      <c r="A13" s="47" t="s">
        <v>15</v>
      </c>
      <c r="B13" s="47">
        <v>6.3630000000000004</v>
      </c>
      <c r="C13" s="47">
        <v>-133.93600000000001</v>
      </c>
      <c r="D13" s="47">
        <v>11.106999999999999</v>
      </c>
      <c r="E13" s="47">
        <v>-12.4857</v>
      </c>
      <c r="F13" s="47">
        <v>-499.82</v>
      </c>
      <c r="G13" s="47">
        <v>-1153.97</v>
      </c>
      <c r="H13" s="7"/>
      <c r="I13" s="24" t="s">
        <v>20</v>
      </c>
      <c r="J13" s="24">
        <f>MAX(C39:C43)</f>
        <v>-127.01900000000001</v>
      </c>
      <c r="K13" s="24">
        <f>MIN(C39:C43)</f>
        <v>-131.768</v>
      </c>
      <c r="L13" s="24">
        <f>MAX(D39:D43)</f>
        <v>11.875</v>
      </c>
      <c r="M13" s="24">
        <f>MIN(D39:D43)</f>
        <v>-3.198</v>
      </c>
      <c r="N13" s="24">
        <f>MAX(E39:E43)</f>
        <v>16.303999999999998</v>
      </c>
      <c r="O13" s="24">
        <f>MIN(E39:E43)</f>
        <v>-46.1248</v>
      </c>
      <c r="P13" s="24">
        <f>MAX(F39:F43)</f>
        <v>394.77</v>
      </c>
      <c r="Q13" s="24">
        <f>MIN(G39:G43)</f>
        <v>-2021.79</v>
      </c>
      <c r="R13" s="24">
        <f t="shared" si="1"/>
        <v>2.7414583333333331</v>
      </c>
      <c r="S13" s="24">
        <f t="shared" si="1"/>
        <v>-14.040208333333332</v>
      </c>
    </row>
    <row r="14" spans="1:32" x14ac:dyDescent="0.25">
      <c r="A14" s="47" t="s">
        <v>15</v>
      </c>
      <c r="B14" s="47">
        <v>11.032299999999999</v>
      </c>
      <c r="C14" s="47">
        <v>-133.899</v>
      </c>
      <c r="D14" s="47">
        <v>11.173</v>
      </c>
      <c r="E14" s="47">
        <v>-64.501099999999994</v>
      </c>
      <c r="F14" s="47">
        <v>863</v>
      </c>
      <c r="G14" s="47">
        <v>-2516.33</v>
      </c>
      <c r="H14" s="7"/>
      <c r="I14" s="24" t="s">
        <v>21</v>
      </c>
      <c r="J14" s="24">
        <f>MAX(C44:C48)</f>
        <v>-131.941</v>
      </c>
      <c r="K14" s="24">
        <f>MIN(C44:C48)</f>
        <v>-139.73400000000001</v>
      </c>
      <c r="L14" s="24">
        <f>MAX(D44:D48)</f>
        <v>5.6120000000000001</v>
      </c>
      <c r="M14" s="24">
        <f>MIN(D44:D48)</f>
        <v>-9.7690000000000001</v>
      </c>
      <c r="N14" s="24">
        <f>MAX(E44:E48)</f>
        <v>8.0661000000000005</v>
      </c>
      <c r="O14" s="24">
        <f>MIN(E44:E48)</f>
        <v>-46.1248</v>
      </c>
      <c r="P14" s="24">
        <f>MAX(F44:F48)</f>
        <v>393.71</v>
      </c>
      <c r="Q14" s="24">
        <f>MIN(G44:G48)</f>
        <v>-2022.86</v>
      </c>
      <c r="R14" s="24">
        <f t="shared" si="1"/>
        <v>2.7340972222222222</v>
      </c>
      <c r="S14" s="24">
        <f t="shared" si="1"/>
        <v>-14.047638888888889</v>
      </c>
      <c r="V14" s="98" t="s">
        <v>58</v>
      </c>
      <c r="W14">
        <f>W10*1.4</f>
        <v>2.5773999999999999</v>
      </c>
      <c r="X14" s="98">
        <f t="shared" ref="X14:AF14" si="6">X10*1.4</f>
        <v>-2.5760000000000001</v>
      </c>
      <c r="Y14" s="98">
        <f t="shared" si="6"/>
        <v>0.22259999999999999</v>
      </c>
      <c r="Z14" s="98">
        <f t="shared" si="6"/>
        <v>-0.22399999999999998</v>
      </c>
      <c r="AA14" s="98">
        <f t="shared" si="6"/>
        <v>10.890599999999999</v>
      </c>
      <c r="AB14" s="98">
        <f t="shared" si="6"/>
        <v>-11.019399999999999</v>
      </c>
      <c r="AC14" s="98">
        <f>AC10*1.4</f>
        <v>246.29471999999998</v>
      </c>
      <c r="AD14" s="98">
        <f t="shared" ref="AD14:AD16" si="7">AD10*1.4</f>
        <v>-265.95071999999999</v>
      </c>
      <c r="AE14" s="98">
        <f t="shared" si="6"/>
        <v>1.71038</v>
      </c>
      <c r="AF14" s="98">
        <f t="shared" si="6"/>
        <v>-1.8468799999999999</v>
      </c>
    </row>
    <row r="15" spans="1:32" x14ac:dyDescent="0.25">
      <c r="A15" s="47" t="s">
        <v>16</v>
      </c>
      <c r="B15" s="47">
        <v>0</v>
      </c>
      <c r="C15" s="47">
        <v>-133.929</v>
      </c>
      <c r="D15" s="47">
        <v>-10.807</v>
      </c>
      <c r="E15" s="47">
        <v>-64.501099999999994</v>
      </c>
      <c r="F15" s="47">
        <v>862.82</v>
      </c>
      <c r="G15" s="47">
        <v>-2516.52</v>
      </c>
      <c r="H15" s="7"/>
      <c r="I15" s="24" t="s">
        <v>22</v>
      </c>
      <c r="J15" s="24">
        <f>MAX(C49:C53)</f>
        <v>-138.779</v>
      </c>
      <c r="K15" s="24">
        <f>MIN(C49:C53)</f>
        <v>-147.339</v>
      </c>
      <c r="L15" s="24">
        <f>MAX(D49:D53)</f>
        <v>-5.5720000000000001</v>
      </c>
      <c r="M15" s="24">
        <f>MIN(D49:D53)</f>
        <v>-17.245000000000001</v>
      </c>
      <c r="N15" s="24">
        <f>MAX(E49:E53)</f>
        <v>20.329599999999999</v>
      </c>
      <c r="O15" s="24">
        <f>MIN(E49:E53)</f>
        <v>-41.945300000000003</v>
      </c>
      <c r="P15" s="24">
        <f>MAX(F49:F53)</f>
        <v>242</v>
      </c>
      <c r="Q15" s="24">
        <f>MIN(G49:G53)</f>
        <v>-1955.59</v>
      </c>
      <c r="R15" s="24">
        <f t="shared" si="1"/>
        <v>1.6805555555555556</v>
      </c>
      <c r="S15" s="24">
        <f t="shared" si="1"/>
        <v>-13.58048611111111</v>
      </c>
      <c r="V15" s="98" t="s">
        <v>59</v>
      </c>
      <c r="W15" s="98">
        <f t="shared" ref="W15:AF15" si="8">W11*1.4</f>
        <v>0.13299999999999998</v>
      </c>
      <c r="X15" s="98">
        <f t="shared" si="8"/>
        <v>-1.5708</v>
      </c>
      <c r="Y15" s="98">
        <f t="shared" si="8"/>
        <v>0.20439999999999997</v>
      </c>
      <c r="Z15" s="98">
        <f t="shared" si="8"/>
        <v>-0.20579999999999998</v>
      </c>
      <c r="AA15" s="98">
        <f t="shared" si="8"/>
        <v>10.890599999999999</v>
      </c>
      <c r="AB15" s="98">
        <f t="shared" si="8"/>
        <v>-4.1719999999999997</v>
      </c>
      <c r="AC15" s="98">
        <f t="shared" si="8"/>
        <v>207.72863999999998</v>
      </c>
      <c r="AD15" s="98">
        <f t="shared" si="7"/>
        <v>-182.14559999999997</v>
      </c>
      <c r="AE15" s="98">
        <f t="shared" si="8"/>
        <v>1.4425599999999998</v>
      </c>
      <c r="AF15" s="98">
        <f t="shared" si="8"/>
        <v>-1.2648999999999999</v>
      </c>
    </row>
    <row r="16" spans="1:32" x14ac:dyDescent="0.25">
      <c r="A16" s="47" t="s">
        <v>16</v>
      </c>
      <c r="B16" s="47">
        <v>6.3159999999999998</v>
      </c>
      <c r="C16" s="47">
        <v>-133.89400000000001</v>
      </c>
      <c r="D16" s="47">
        <v>-10.711</v>
      </c>
      <c r="E16" s="47">
        <v>3.4525000000000001</v>
      </c>
      <c r="F16" s="47">
        <v>-736.2</v>
      </c>
      <c r="G16" s="47">
        <v>-917.08</v>
      </c>
      <c r="H16" s="7"/>
      <c r="I16" s="24" t="s">
        <v>23</v>
      </c>
      <c r="J16" s="24">
        <f>MAX(C54:C56)</f>
        <v>-150.16200000000001</v>
      </c>
      <c r="K16" s="24">
        <f>MIN(C54:C56)</f>
        <v>-150.24299999999999</v>
      </c>
      <c r="L16" s="24">
        <f>MAX(D54:D56)</f>
        <v>21.016999999999999</v>
      </c>
      <c r="M16" s="24">
        <f>MIN(D54:D56)</f>
        <v>20.907</v>
      </c>
      <c r="N16" s="24">
        <f>MAX(E54:E56)</f>
        <v>124.64449999999999</v>
      </c>
      <c r="O16" s="24">
        <f>MIN(E54:E56)</f>
        <v>-53.653100000000002</v>
      </c>
      <c r="P16" s="24">
        <f>MAX(F54:F56)</f>
        <v>2338.11</v>
      </c>
      <c r="Q16" s="24">
        <f>MIN(G54:G56)</f>
        <v>-4192.25</v>
      </c>
      <c r="R16" s="24">
        <f t="shared" si="1"/>
        <v>16.236875000000001</v>
      </c>
      <c r="S16" s="24">
        <f t="shared" si="1"/>
        <v>-29.112847222222221</v>
      </c>
      <c r="V16" s="98" t="s">
        <v>60</v>
      </c>
      <c r="W16" s="98">
        <f t="shared" ref="W16:AF16" si="9">W12*1.4</f>
        <v>0.76160000000000005</v>
      </c>
      <c r="X16" s="98">
        <f t="shared" si="9"/>
        <v>-0.14419999999999999</v>
      </c>
      <c r="Y16" s="98">
        <f t="shared" si="9"/>
        <v>9.5200000000000007E-2</v>
      </c>
      <c r="Z16" s="98">
        <f t="shared" si="9"/>
        <v>-0.105</v>
      </c>
      <c r="AA16" s="98">
        <f t="shared" si="9"/>
        <v>5.4963999999999995</v>
      </c>
      <c r="AB16" s="98">
        <f t="shared" si="9"/>
        <v>-3.5195999999999996</v>
      </c>
      <c r="AC16" s="98">
        <f t="shared" si="9"/>
        <v>135.13247999999999</v>
      </c>
      <c r="AD16" s="98">
        <f t="shared" si="7"/>
        <v>-146.84544</v>
      </c>
      <c r="AE16" s="98">
        <f t="shared" si="9"/>
        <v>0.93841999999999992</v>
      </c>
      <c r="AF16" s="98">
        <f t="shared" si="9"/>
        <v>-1.01976</v>
      </c>
    </row>
    <row r="17" spans="1:32" x14ac:dyDescent="0.25">
      <c r="A17" s="47" t="s">
        <v>16</v>
      </c>
      <c r="B17" s="47">
        <v>6.3159999999999998</v>
      </c>
      <c r="C17" s="47">
        <v>-128.37899999999999</v>
      </c>
      <c r="D17" s="47">
        <v>4.4020000000000001</v>
      </c>
      <c r="E17" s="47">
        <v>3.4525000000000001</v>
      </c>
      <c r="F17" s="47">
        <v>-702.15</v>
      </c>
      <c r="G17" s="47">
        <v>-883.03</v>
      </c>
      <c r="H17" s="7"/>
      <c r="I17" s="24" t="s">
        <v>24</v>
      </c>
      <c r="J17" s="24">
        <f>MAX(C57:C59)</f>
        <v>-151.65899999999999</v>
      </c>
      <c r="K17" s="24">
        <f>MIN(C57:C59)</f>
        <v>-151.82599999999999</v>
      </c>
      <c r="L17" s="24">
        <f>MAX(D57:D59)</f>
        <v>-3.597</v>
      </c>
      <c r="M17" s="24">
        <f>MIN(D57:D59)</f>
        <v>-3.7610000000000001</v>
      </c>
      <c r="N17" s="24">
        <f>MAX(E57:E59)</f>
        <v>-1.6280000000000001E-14</v>
      </c>
      <c r="O17" s="24">
        <f>MIN(E57:E59)</f>
        <v>-53.653100000000002</v>
      </c>
      <c r="P17" s="24">
        <f>MAX(F57:F59)</f>
        <v>469.18</v>
      </c>
      <c r="Q17" s="24">
        <f>MIN(G57:G59)</f>
        <v>-2341.8000000000002</v>
      </c>
      <c r="R17" s="24">
        <f t="shared" si="1"/>
        <v>3.2581944444444444</v>
      </c>
      <c r="S17" s="24">
        <f t="shared" si="1"/>
        <v>-16.262500000000003</v>
      </c>
    </row>
    <row r="18" spans="1:32" x14ac:dyDescent="0.25">
      <c r="A18" s="47" t="s">
        <v>16</v>
      </c>
      <c r="B18" s="47">
        <v>7.2923</v>
      </c>
      <c r="C18" s="47">
        <v>-128.374</v>
      </c>
      <c r="D18" s="47">
        <v>4.4169999999999998</v>
      </c>
      <c r="E18" s="47">
        <v>-0.85270000000000001</v>
      </c>
      <c r="F18" s="47">
        <v>-770.22</v>
      </c>
      <c r="G18" s="47">
        <v>-814.89</v>
      </c>
      <c r="H18" s="7"/>
      <c r="I18" s="24" t="s">
        <v>25</v>
      </c>
      <c r="J18" s="24">
        <f>MAX(C60:C62)</f>
        <v>14.563000000000001</v>
      </c>
      <c r="K18" s="24">
        <f>MIN(C60:C62)</f>
        <v>14.563000000000001</v>
      </c>
      <c r="L18" s="24">
        <f>MAX(D60:D62)</f>
        <v>0</v>
      </c>
      <c r="M18" s="24">
        <f>MIN(D60:D62)</f>
        <v>0</v>
      </c>
      <c r="N18" s="24">
        <f>MAX(E60:E62)</f>
        <v>0</v>
      </c>
      <c r="O18" s="24">
        <f>MIN(E60:E62)</f>
        <v>0</v>
      </c>
      <c r="P18" s="24">
        <f>MAX(F60:F62)</f>
        <v>2670.03</v>
      </c>
      <c r="Q18" s="24">
        <f>MIN(G60:G62)</f>
        <v>2670.03</v>
      </c>
      <c r="R18" s="24">
        <f t="shared" si="1"/>
        <v>18.541875000000001</v>
      </c>
      <c r="S18" s="24">
        <f t="shared" si="1"/>
        <v>18.541875000000001</v>
      </c>
      <c r="V18" s="1" t="s">
        <v>1</v>
      </c>
      <c r="W18" s="1" t="s">
        <v>42</v>
      </c>
      <c r="X18" s="1" t="s">
        <v>45</v>
      </c>
      <c r="Y18" s="1" t="s">
        <v>43</v>
      </c>
      <c r="Z18" s="1" t="s">
        <v>46</v>
      </c>
      <c r="AA18" s="1" t="s">
        <v>44</v>
      </c>
      <c r="AB18" s="1" t="s">
        <v>47</v>
      </c>
      <c r="AC18" s="1" t="s">
        <v>53</v>
      </c>
      <c r="AD18" s="1" t="s">
        <v>54</v>
      </c>
      <c r="AE18" s="1" t="s">
        <v>53</v>
      </c>
      <c r="AF18" s="1" t="s">
        <v>54</v>
      </c>
    </row>
    <row r="19" spans="1:32" x14ac:dyDescent="0.25">
      <c r="A19" s="47" t="s">
        <v>16</v>
      </c>
      <c r="B19" s="47">
        <v>14.5847</v>
      </c>
      <c r="C19" s="47">
        <v>-128.333</v>
      </c>
      <c r="D19" s="47">
        <v>4.5270000000000001</v>
      </c>
      <c r="E19" s="47">
        <v>-33.462800000000001</v>
      </c>
      <c r="F19" s="47">
        <v>84.29</v>
      </c>
      <c r="G19" s="47">
        <v>-1668.9</v>
      </c>
      <c r="H19" s="7"/>
      <c r="I19" s="24" t="s">
        <v>26</v>
      </c>
      <c r="J19" s="24">
        <f>MAX(C63:C65)</f>
        <v>16.09</v>
      </c>
      <c r="K19" s="24">
        <f>MIN(C63:C65)</f>
        <v>16.09</v>
      </c>
      <c r="L19" s="24">
        <f>MAX(D63:D65)</f>
        <v>0</v>
      </c>
      <c r="M19" s="24">
        <f>MIN(D63:D65)</f>
        <v>0</v>
      </c>
      <c r="N19" s="24">
        <f>MAX(E63:E65)</f>
        <v>0</v>
      </c>
      <c r="O19" s="24">
        <f>MIN(E63:E65)</f>
        <v>0</v>
      </c>
      <c r="P19" s="24">
        <f>MAX(F63:F65)</f>
        <v>2949.96</v>
      </c>
      <c r="Q19" s="24">
        <f>MIN(G63:G65)</f>
        <v>2949.96</v>
      </c>
      <c r="R19" s="24">
        <f t="shared" si="1"/>
        <v>20.485833333333332</v>
      </c>
      <c r="S19" s="24">
        <f t="shared" si="1"/>
        <v>20.485833333333332</v>
      </c>
      <c r="V19" s="2" t="s">
        <v>7</v>
      </c>
      <c r="W19" s="2" t="s">
        <v>9</v>
      </c>
      <c r="X19" s="2" t="s">
        <v>9</v>
      </c>
      <c r="Y19" s="2" t="s">
        <v>9</v>
      </c>
      <c r="Z19" s="2" t="s">
        <v>9</v>
      </c>
      <c r="AA19" s="2" t="s">
        <v>10</v>
      </c>
      <c r="AB19" s="2" t="s">
        <v>10</v>
      </c>
      <c r="AC19" s="2" t="s">
        <v>51</v>
      </c>
      <c r="AD19" s="2" t="s">
        <v>51</v>
      </c>
      <c r="AE19" s="2" t="s">
        <v>52</v>
      </c>
      <c r="AF19" s="2" t="s">
        <v>52</v>
      </c>
    </row>
    <row r="20" spans="1:32" x14ac:dyDescent="0.25">
      <c r="A20" s="47" t="s">
        <v>17</v>
      </c>
      <c r="B20" s="47">
        <v>0</v>
      </c>
      <c r="C20" s="47">
        <v>-127.355</v>
      </c>
      <c r="D20" s="47">
        <v>-16.452999999999999</v>
      </c>
      <c r="E20" s="47">
        <v>-33.462800000000001</v>
      </c>
      <c r="F20" s="47">
        <v>90.33</v>
      </c>
      <c r="G20" s="47">
        <v>-1662.85</v>
      </c>
      <c r="H20" s="7"/>
      <c r="I20" s="24" t="s">
        <v>27</v>
      </c>
      <c r="J20" s="24">
        <f>MAX(C66:C68)</f>
        <v>15.291</v>
      </c>
      <c r="K20" s="24">
        <f>MIN(C66:C68)</f>
        <v>15.291</v>
      </c>
      <c r="L20" s="24">
        <f>MAX(D66:D68)</f>
        <v>0</v>
      </c>
      <c r="M20" s="24">
        <f>MIN(D66:D68)</f>
        <v>0</v>
      </c>
      <c r="N20" s="24">
        <f>MAX(E66:E68)</f>
        <v>0</v>
      </c>
      <c r="O20" s="24">
        <f>MIN(E66:E68)</f>
        <v>0</v>
      </c>
      <c r="P20" s="24">
        <f>MAX(F66:F68)</f>
        <v>2803.48</v>
      </c>
      <c r="Q20" s="24">
        <f>MIN(G66:G68)</f>
        <v>2803.48</v>
      </c>
      <c r="R20" s="24">
        <f t="shared" si="1"/>
        <v>19.468611111111112</v>
      </c>
      <c r="S20" s="24">
        <f t="shared" si="1"/>
        <v>19.468611111111112</v>
      </c>
      <c r="V20" s="99" t="s">
        <v>58</v>
      </c>
      <c r="W20" s="99">
        <f>MAX($J$6:$J$17)</f>
        <v>-121.595</v>
      </c>
      <c r="X20" s="99">
        <f>MIN($K$6:$K$17)</f>
        <v>-167.84899999999999</v>
      </c>
      <c r="Y20" s="99">
        <f>MAX($L$6:$L$17)</f>
        <v>21.016999999999999</v>
      </c>
      <c r="Z20" s="99">
        <f>MIN($M$6:$M$17)</f>
        <v>-28.84</v>
      </c>
      <c r="AA20" s="99">
        <f>MAX($N$6:$N$17)</f>
        <v>125.8165</v>
      </c>
      <c r="AB20" s="99">
        <f>MIN($O$6:$O$17)</f>
        <v>-64.501099999999994</v>
      </c>
      <c r="AC20" s="99">
        <f>MAX($P$6:$P$17)</f>
        <v>2338.11</v>
      </c>
      <c r="AD20" s="99">
        <f>MIN($Q$6:$Q$17)</f>
        <v>-4315.68</v>
      </c>
      <c r="AE20" s="99">
        <f>MAX($R$6:$R$17)</f>
        <v>16.236875000000001</v>
      </c>
      <c r="AF20" s="99">
        <f>MIN($S$6:$S$17)</f>
        <v>-29.970000000000002</v>
      </c>
    </row>
    <row r="21" spans="1:32" x14ac:dyDescent="0.25">
      <c r="A21" s="47" t="s">
        <v>17</v>
      </c>
      <c r="B21" s="47">
        <v>2.2715000000000001</v>
      </c>
      <c r="C21" s="47">
        <v>-127.348</v>
      </c>
      <c r="D21" s="47">
        <v>-16.417000000000002</v>
      </c>
      <c r="E21" s="47">
        <v>3.8696999999999999</v>
      </c>
      <c r="F21" s="47">
        <v>-684.85</v>
      </c>
      <c r="G21" s="47">
        <v>-887.59</v>
      </c>
      <c r="H21" s="7"/>
      <c r="I21" s="24" t="s">
        <v>28</v>
      </c>
      <c r="J21" s="24">
        <f>MAX(C69:C71)</f>
        <v>14.846</v>
      </c>
      <c r="K21" s="24">
        <f>MIN(C69:C71)</f>
        <v>14.846</v>
      </c>
      <c r="L21" s="24">
        <f>MAX(D69:D71)</f>
        <v>0</v>
      </c>
      <c r="M21" s="24">
        <f>MIN(D69:D71)</f>
        <v>0</v>
      </c>
      <c r="N21" s="24">
        <f>MAX(E69:E71)</f>
        <v>0</v>
      </c>
      <c r="O21" s="24">
        <f>MIN(E69:E71)</f>
        <v>0</v>
      </c>
      <c r="P21" s="24">
        <f>MAX(F69:F71)</f>
        <v>2721.88</v>
      </c>
      <c r="Q21" s="24">
        <f>MIN(G69:G71)</f>
        <v>2721.88</v>
      </c>
      <c r="R21" s="24">
        <f t="shared" si="1"/>
        <v>18.901944444444446</v>
      </c>
      <c r="S21" s="24">
        <f t="shared" si="1"/>
        <v>18.901944444444446</v>
      </c>
      <c r="V21" s="99" t="s">
        <v>59</v>
      </c>
      <c r="W21" s="99">
        <f>MAX($J$18:$J$27)</f>
        <v>17.007999999999999</v>
      </c>
      <c r="X21" s="99">
        <f>MIN($K$18:$K$27)</f>
        <v>14.132</v>
      </c>
      <c r="Y21" s="99">
        <f>MAX($L$18:$L$27)</f>
        <v>0</v>
      </c>
      <c r="Z21" s="99">
        <f>MIN($M$18:$M$27)</f>
        <v>0</v>
      </c>
      <c r="AA21" s="99">
        <f>MAX($N$18:$N$27)</f>
        <v>0</v>
      </c>
      <c r="AB21" s="99">
        <f>MIN($O$18:$O$27)</f>
        <v>0</v>
      </c>
      <c r="AC21" s="99">
        <f>MAX($P$18:$P$27)</f>
        <v>3118.3</v>
      </c>
      <c r="AD21" s="99">
        <f>MIN($Q$18:$Q$27)</f>
        <v>2591.06</v>
      </c>
      <c r="AE21" s="99">
        <f>MAX($R$18:$R$27)</f>
        <v>21.654861111111114</v>
      </c>
      <c r="AF21" s="99">
        <f>MIN($S$18:$S$27)</f>
        <v>17.993472222222223</v>
      </c>
    </row>
    <row r="22" spans="1:32" x14ac:dyDescent="0.25">
      <c r="A22" s="47" t="s">
        <v>17</v>
      </c>
      <c r="B22" s="47">
        <v>2.2715000000000001</v>
      </c>
      <c r="C22" s="47">
        <v>-124.518</v>
      </c>
      <c r="D22" s="47">
        <v>-1.3939999999999999</v>
      </c>
      <c r="E22" s="47">
        <v>3.8696999999999999</v>
      </c>
      <c r="F22" s="47">
        <v>-667.38</v>
      </c>
      <c r="G22" s="47">
        <v>-870.12</v>
      </c>
      <c r="H22" s="7"/>
      <c r="I22" s="24" t="s">
        <v>29</v>
      </c>
      <c r="J22" s="24">
        <f>MAX(C72:C74)</f>
        <v>14.132</v>
      </c>
      <c r="K22" s="24">
        <f>MIN(C72:C74)</f>
        <v>14.132</v>
      </c>
      <c r="L22" s="24">
        <f>MAX(D72:D74)</f>
        <v>0</v>
      </c>
      <c r="M22" s="24">
        <f>MIN(D72:D74)</f>
        <v>0</v>
      </c>
      <c r="N22" s="24">
        <f>MAX(E72:E74)</f>
        <v>0</v>
      </c>
      <c r="O22" s="24">
        <f>MIN(E72:E74)</f>
        <v>0</v>
      </c>
      <c r="P22" s="24">
        <f>MAX(F72:F74)</f>
        <v>2591.06</v>
      </c>
      <c r="Q22" s="24">
        <f>MIN(G72:G74)</f>
        <v>2591.06</v>
      </c>
      <c r="R22" s="24">
        <f t="shared" si="1"/>
        <v>17.993472222222223</v>
      </c>
      <c r="S22" s="24">
        <f t="shared" si="1"/>
        <v>17.993472222222223</v>
      </c>
      <c r="V22" s="99" t="s">
        <v>60</v>
      </c>
      <c r="W22" s="99">
        <f>MAX($J$28:$J$34)</f>
        <v>8.9260000000000002</v>
      </c>
      <c r="X22" s="99">
        <f>MIN($K$28:$K$34)</f>
        <v>-13.288</v>
      </c>
      <c r="Y22" s="99">
        <f>MAX($L$28:$L$34)</f>
        <v>32.404000000000003</v>
      </c>
      <c r="Z22" s="99">
        <f>MIN($M$28:$M$34)</f>
        <v>-25.553000000000001</v>
      </c>
      <c r="AA22" s="99">
        <f>MAX($N$28:$N$34)</f>
        <v>141.5326</v>
      </c>
      <c r="AB22" s="99">
        <f>MIN($O$28:$O$34)</f>
        <v>-195.38560000000001</v>
      </c>
      <c r="AC22" s="99">
        <f>MAX($P$28:$P$34)</f>
        <v>4557.72</v>
      </c>
      <c r="AD22" s="99">
        <f>MIN($Q$28:$Q$34)</f>
        <v>-4452.8100000000004</v>
      </c>
      <c r="AE22" s="99">
        <f>MAX($R$28:$R$34)</f>
        <v>31.650833333333335</v>
      </c>
      <c r="AF22" s="99">
        <f>MIN($S$28:$S$34)</f>
        <v>-30.92229166666667</v>
      </c>
    </row>
    <row r="23" spans="1:32" x14ac:dyDescent="0.25">
      <c r="A23" s="47" t="s">
        <v>17</v>
      </c>
      <c r="B23" s="47">
        <v>7.2923</v>
      </c>
      <c r="C23" s="47">
        <v>-124.503</v>
      </c>
      <c r="D23" s="47">
        <v>-1.3149999999999999</v>
      </c>
      <c r="E23" s="47">
        <v>10.6698</v>
      </c>
      <c r="F23" s="47">
        <v>-489.15</v>
      </c>
      <c r="G23" s="47">
        <v>-1048.1600000000001</v>
      </c>
      <c r="H23" s="7"/>
      <c r="I23" s="24" t="s">
        <v>30</v>
      </c>
      <c r="J23" s="24">
        <f>MAX(C75:C77)</f>
        <v>14.583</v>
      </c>
      <c r="K23" s="24">
        <f>MIN(C75:C77)</f>
        <v>14.583</v>
      </c>
      <c r="L23" s="24">
        <f>MAX(D75:D77)</f>
        <v>0</v>
      </c>
      <c r="M23" s="24">
        <f>MIN(D75:D77)</f>
        <v>0</v>
      </c>
      <c r="N23" s="24">
        <f>MAX(E75:E77)</f>
        <v>0</v>
      </c>
      <c r="O23" s="24">
        <f>MIN(E75:E77)</f>
        <v>0</v>
      </c>
      <c r="P23" s="24">
        <f>MAX(F75:F77)</f>
        <v>2673.71</v>
      </c>
      <c r="Q23" s="24">
        <f>MIN(G75:G77)</f>
        <v>2673.71</v>
      </c>
      <c r="R23" s="24">
        <f t="shared" si="1"/>
        <v>18.567430555555557</v>
      </c>
      <c r="S23" s="24">
        <f t="shared" si="1"/>
        <v>18.567430555555557</v>
      </c>
    </row>
    <row r="24" spans="1:32" x14ac:dyDescent="0.25">
      <c r="A24" s="47" t="s">
        <v>17</v>
      </c>
      <c r="B24" s="47">
        <v>12.4473</v>
      </c>
      <c r="C24" s="47">
        <v>-124.488</v>
      </c>
      <c r="D24" s="47">
        <v>-1.2330000000000001</v>
      </c>
      <c r="E24" s="47">
        <v>17.237400000000001</v>
      </c>
      <c r="F24" s="47">
        <v>-317.01</v>
      </c>
      <c r="G24" s="47">
        <v>-1220.1099999999999</v>
      </c>
      <c r="H24" s="7"/>
      <c r="I24" s="24" t="s">
        <v>31</v>
      </c>
      <c r="J24" s="24">
        <f>MAX(C78:C80)</f>
        <v>15.302</v>
      </c>
      <c r="K24" s="24">
        <f>MIN(C78:C80)</f>
        <v>15.302</v>
      </c>
      <c r="L24" s="24">
        <f>MAX(D78:D80)</f>
        <v>0</v>
      </c>
      <c r="M24" s="24">
        <f>MIN(D78:D80)</f>
        <v>0</v>
      </c>
      <c r="N24" s="24">
        <f>MAX(E78:E80)</f>
        <v>0</v>
      </c>
      <c r="O24" s="24">
        <f>MIN(E78:E80)</f>
        <v>0</v>
      </c>
      <c r="P24" s="24">
        <f>MAX(F78:F80)</f>
        <v>2805.6</v>
      </c>
      <c r="Q24" s="24">
        <f>MIN(G78:G80)</f>
        <v>2805.6</v>
      </c>
      <c r="R24" s="24">
        <f t="shared" si="1"/>
        <v>19.483333333333334</v>
      </c>
      <c r="S24" s="24">
        <f t="shared" si="1"/>
        <v>19.483333333333334</v>
      </c>
    </row>
    <row r="25" spans="1:32" x14ac:dyDescent="0.25">
      <c r="A25" s="47" t="s">
        <v>17</v>
      </c>
      <c r="B25" s="47">
        <v>12.4473</v>
      </c>
      <c r="C25" s="47">
        <v>-121.741</v>
      </c>
      <c r="D25" s="47">
        <v>13.356</v>
      </c>
      <c r="E25" s="47">
        <v>17.237400000000001</v>
      </c>
      <c r="F25" s="47">
        <v>-300.05</v>
      </c>
      <c r="G25" s="47">
        <v>-1203.1500000000001</v>
      </c>
      <c r="H25" s="7"/>
      <c r="I25" s="24" t="s">
        <v>32</v>
      </c>
      <c r="J25" s="24">
        <f>MAX(C81:C83)</f>
        <v>15.569000000000001</v>
      </c>
      <c r="K25" s="24">
        <f>MIN(C81:C83)</f>
        <v>15.569000000000001</v>
      </c>
      <c r="L25" s="24">
        <f>MAX(D81:D83)</f>
        <v>0</v>
      </c>
      <c r="M25" s="24">
        <f>MIN(D81:D83)</f>
        <v>0</v>
      </c>
      <c r="N25" s="24">
        <f>MAX(E81:E83)</f>
        <v>0</v>
      </c>
      <c r="O25" s="24">
        <f>MIN(E81:E83)</f>
        <v>0</v>
      </c>
      <c r="P25" s="24">
        <f>MAX(F81:F83)</f>
        <v>2854.53</v>
      </c>
      <c r="Q25" s="24">
        <f>MIN(G81:G83)</f>
        <v>2854.53</v>
      </c>
      <c r="R25" s="24">
        <f t="shared" si="1"/>
        <v>19.823125000000001</v>
      </c>
      <c r="S25" s="24">
        <f t="shared" si="1"/>
        <v>19.823125000000001</v>
      </c>
    </row>
    <row r="26" spans="1:32" x14ac:dyDescent="0.25">
      <c r="A26" s="47" t="s">
        <v>17</v>
      </c>
      <c r="B26" s="47">
        <v>14.5847</v>
      </c>
      <c r="C26" s="47">
        <v>-121.73399999999999</v>
      </c>
      <c r="D26" s="47">
        <v>13.39</v>
      </c>
      <c r="E26" s="47">
        <v>-11.347</v>
      </c>
      <c r="F26" s="47">
        <v>-454.32</v>
      </c>
      <c r="G26" s="47">
        <v>-1048.81</v>
      </c>
      <c r="H26" s="7"/>
      <c r="I26" s="24" t="s">
        <v>33</v>
      </c>
      <c r="J26" s="24">
        <f>MAX(C84:C86)</f>
        <v>17.007999999999999</v>
      </c>
      <c r="K26" s="24">
        <f>MIN(C84:C86)</f>
        <v>17.007999999999999</v>
      </c>
      <c r="L26" s="24">
        <f>MAX(D84:D86)</f>
        <v>0</v>
      </c>
      <c r="M26" s="24">
        <f>MIN(D84:D86)</f>
        <v>0</v>
      </c>
      <c r="N26" s="24">
        <f>MAX(E84:E86)</f>
        <v>0</v>
      </c>
      <c r="O26" s="24">
        <f>MIN(E84:E86)</f>
        <v>0</v>
      </c>
      <c r="P26" s="24">
        <f>MAX(F84:F86)</f>
        <v>3118.3</v>
      </c>
      <c r="Q26" s="24">
        <f>MIN(G84:G86)</f>
        <v>3118.3</v>
      </c>
      <c r="R26" s="24">
        <f t="shared" si="1"/>
        <v>21.654861111111114</v>
      </c>
      <c r="S26" s="24">
        <f t="shared" si="1"/>
        <v>21.654861111111114</v>
      </c>
    </row>
    <row r="27" spans="1:32" x14ac:dyDescent="0.25">
      <c r="A27" s="47" t="s">
        <v>18</v>
      </c>
      <c r="B27" s="47">
        <v>0</v>
      </c>
      <c r="C27" s="47">
        <v>-122.289</v>
      </c>
      <c r="D27" s="47">
        <v>-6.6379999999999999</v>
      </c>
      <c r="E27" s="47">
        <v>-11.347</v>
      </c>
      <c r="F27" s="47">
        <v>-457.74</v>
      </c>
      <c r="G27" s="47">
        <v>-1052.23</v>
      </c>
      <c r="H27" s="7"/>
      <c r="I27" s="24" t="s">
        <v>34</v>
      </c>
      <c r="J27" s="24">
        <f>MAX(C87:C89)</f>
        <v>14.377000000000001</v>
      </c>
      <c r="K27" s="24">
        <f>MIN(C87:C89)</f>
        <v>14.377000000000001</v>
      </c>
      <c r="L27" s="24">
        <f>MAX(D87:D89)</f>
        <v>0</v>
      </c>
      <c r="M27" s="24">
        <f>MIN(D87:D89)</f>
        <v>0</v>
      </c>
      <c r="N27" s="24">
        <f>MAX(E87:E89)</f>
        <v>0</v>
      </c>
      <c r="O27" s="24">
        <f>MIN(E87:E89)</f>
        <v>0</v>
      </c>
      <c r="P27" s="24">
        <f>MAX(F87:F89)</f>
        <v>2635.89</v>
      </c>
      <c r="Q27" s="24">
        <f>MIN(G87:G89)</f>
        <v>2635.89</v>
      </c>
      <c r="R27" s="24">
        <f t="shared" si="1"/>
        <v>18.304791666666667</v>
      </c>
      <c r="S27" s="24">
        <f t="shared" si="1"/>
        <v>18.304791666666667</v>
      </c>
    </row>
    <row r="28" spans="1:32" x14ac:dyDescent="0.25">
      <c r="A28" s="47" t="s">
        <v>18</v>
      </c>
      <c r="B28" s="47">
        <v>7.2923999999999998</v>
      </c>
      <c r="C28" s="47">
        <v>-122.286</v>
      </c>
      <c r="D28" s="47">
        <v>-6.5209999999999999</v>
      </c>
      <c r="E28" s="47">
        <v>36.633299999999998</v>
      </c>
      <c r="F28" s="47">
        <v>204.67</v>
      </c>
      <c r="G28" s="47">
        <v>-1714.61</v>
      </c>
      <c r="H28" s="7"/>
      <c r="I28" s="24" t="s">
        <v>35</v>
      </c>
      <c r="J28" s="24">
        <f>MAX(C90:C92)</f>
        <v>8.9260000000000002</v>
      </c>
      <c r="K28" s="24">
        <f>MIN(C90:C92)</f>
        <v>8.4250000000000007</v>
      </c>
      <c r="L28" s="24">
        <f>MAX(D90:D92)</f>
        <v>-5.5519999999999996</v>
      </c>
      <c r="M28" s="24">
        <f>MIN(D90:D92)</f>
        <v>-21.068999999999999</v>
      </c>
      <c r="N28" s="24">
        <f>MAX(E90:E92)</f>
        <v>133.1662</v>
      </c>
      <c r="O28" s="24">
        <f>MIN(E90:E92)</f>
        <v>1.066E-14</v>
      </c>
      <c r="P28" s="24">
        <f>MAX(F90:F92)</f>
        <v>3131.97</v>
      </c>
      <c r="Q28" s="24">
        <f>MIN(G90:G92)</f>
        <v>-3009.21</v>
      </c>
      <c r="R28" s="24">
        <f t="shared" si="1"/>
        <v>21.749791666666667</v>
      </c>
      <c r="S28" s="24">
        <f t="shared" si="1"/>
        <v>-20.897291666666668</v>
      </c>
    </row>
    <row r="29" spans="1:32" x14ac:dyDescent="0.25">
      <c r="A29" s="47" t="s">
        <v>18</v>
      </c>
      <c r="B29" s="47">
        <v>7.9015000000000004</v>
      </c>
      <c r="C29" s="47">
        <v>-122.286</v>
      </c>
      <c r="D29" s="47">
        <v>-6.5110000000000001</v>
      </c>
      <c r="E29" s="47">
        <v>40.602200000000003</v>
      </c>
      <c r="F29" s="47">
        <v>308.64</v>
      </c>
      <c r="G29" s="47">
        <v>-1818.58</v>
      </c>
      <c r="H29" s="7"/>
      <c r="I29" s="24" t="s">
        <v>36</v>
      </c>
      <c r="J29" s="24">
        <f>MAX(C93:C95)</f>
        <v>8.4250000000000007</v>
      </c>
      <c r="K29" s="24">
        <f>MIN(C93:C95)</f>
        <v>7.9240000000000004</v>
      </c>
      <c r="L29" s="24">
        <f>MAX(D93:D95)</f>
        <v>9.9649999999999999</v>
      </c>
      <c r="M29" s="24">
        <f>MIN(D93:D95)</f>
        <v>-5.5519999999999996</v>
      </c>
      <c r="N29" s="24">
        <f>MAX(E93:E95)</f>
        <v>141.5326</v>
      </c>
      <c r="O29" s="24">
        <f>MIN(E93:E95)</f>
        <v>111.0878</v>
      </c>
      <c r="P29" s="24">
        <f>MAX(F93:F95)</f>
        <v>3323.06</v>
      </c>
      <c r="Q29" s="24">
        <f>MIN(G93:G95)</f>
        <v>-3203.95</v>
      </c>
      <c r="R29" s="24">
        <f t="shared" si="1"/>
        <v>23.076805555555556</v>
      </c>
      <c r="S29" s="24">
        <f t="shared" si="1"/>
        <v>-22.249652777777776</v>
      </c>
    </row>
    <row r="30" spans="1:32" x14ac:dyDescent="0.25">
      <c r="A30" s="47" t="s">
        <v>18</v>
      </c>
      <c r="B30" s="47">
        <v>7.9015000000000004</v>
      </c>
      <c r="C30" s="47">
        <v>-121.97</v>
      </c>
      <c r="D30" s="47">
        <v>7.6180000000000003</v>
      </c>
      <c r="E30" s="47">
        <v>40.602200000000003</v>
      </c>
      <c r="F30" s="47">
        <v>310.58999999999997</v>
      </c>
      <c r="G30" s="47">
        <v>-1816.63</v>
      </c>
      <c r="H30" s="7"/>
      <c r="I30" s="24" t="s">
        <v>37</v>
      </c>
      <c r="J30" s="24">
        <f>MAX(C96:C98)</f>
        <v>7.9240000000000004</v>
      </c>
      <c r="K30" s="24">
        <f>MIN(C96:C98)</f>
        <v>7.423</v>
      </c>
      <c r="L30" s="24">
        <f>MAX(D96:D98)</f>
        <v>25.483000000000001</v>
      </c>
      <c r="M30" s="24">
        <f>MIN(D96:D98)</f>
        <v>9.9649999999999999</v>
      </c>
      <c r="N30" s="24">
        <f>MAX(E96:E98)</f>
        <v>111.0878</v>
      </c>
      <c r="O30" s="24">
        <f>MIN(E96:E98)</f>
        <v>-66.235100000000003</v>
      </c>
      <c r="P30" s="24">
        <f>MAX(F96:F98)</f>
        <v>2619.23</v>
      </c>
      <c r="Q30" s="24">
        <f>MIN(G96:G98)</f>
        <v>-2503.77</v>
      </c>
      <c r="R30" s="24">
        <f t="shared" si="1"/>
        <v>18.189097222222223</v>
      </c>
      <c r="S30" s="24">
        <f t="shared" si="1"/>
        <v>-17.387291666666666</v>
      </c>
    </row>
    <row r="31" spans="1:32" x14ac:dyDescent="0.25">
      <c r="A31" s="47" t="s">
        <v>18</v>
      </c>
      <c r="B31" s="47">
        <v>14.5847</v>
      </c>
      <c r="C31" s="47">
        <v>-121.968</v>
      </c>
      <c r="D31" s="47">
        <v>7.7249999999999996</v>
      </c>
      <c r="E31" s="47">
        <v>-10.666499999999999</v>
      </c>
      <c r="F31" s="47">
        <v>-473.59</v>
      </c>
      <c r="G31" s="47">
        <v>-1032.42</v>
      </c>
      <c r="H31" s="7"/>
      <c r="I31" s="24" t="s">
        <v>38</v>
      </c>
      <c r="J31" s="24">
        <f>MAX(C99:C101)</f>
        <v>7.423</v>
      </c>
      <c r="K31" s="24">
        <f>MIN(C99:C101)</f>
        <v>7.1989999999999998</v>
      </c>
      <c r="L31" s="24">
        <f>MAX(D99:D101)</f>
        <v>32.404000000000003</v>
      </c>
      <c r="M31" s="24">
        <f>MIN(D99:D101)</f>
        <v>25.483000000000001</v>
      </c>
      <c r="N31" s="24">
        <f>MAX(E99:E101)</f>
        <v>-66.235100000000003</v>
      </c>
      <c r="O31" s="24">
        <f>MIN(E99:E101)</f>
        <v>-195.38560000000001</v>
      </c>
      <c r="P31" s="24">
        <f>MAX(F99:F101)</f>
        <v>4557.72</v>
      </c>
      <c r="Q31" s="24">
        <f>MIN(G99:G101)</f>
        <v>-4452.8100000000004</v>
      </c>
      <c r="R31" s="24">
        <f t="shared" si="1"/>
        <v>31.650833333333335</v>
      </c>
      <c r="S31" s="24">
        <f>Q31/144</f>
        <v>-30.92229166666667</v>
      </c>
    </row>
    <row r="32" spans="1:32" x14ac:dyDescent="0.25">
      <c r="A32" s="47" t="s">
        <v>19</v>
      </c>
      <c r="B32" s="47">
        <v>0</v>
      </c>
      <c r="C32" s="47">
        <v>-121.595</v>
      </c>
      <c r="D32" s="47">
        <v>-12.265000000000001</v>
      </c>
      <c r="E32" s="47">
        <v>-10.666499999999999</v>
      </c>
      <c r="F32" s="47">
        <v>-471.29</v>
      </c>
      <c r="G32" s="47">
        <v>-1030.1199999999999</v>
      </c>
      <c r="H32" s="7"/>
      <c r="I32" s="24" t="s">
        <v>39</v>
      </c>
      <c r="J32" s="24">
        <f>MAX(C102:C148)</f>
        <v>0.94799999999999995</v>
      </c>
      <c r="K32" s="24">
        <f>MIN(C102:C148)</f>
        <v>0.33500000000000002</v>
      </c>
      <c r="L32" s="24">
        <f>MAX(D102:D148)</f>
        <v>9.2149999999999999</v>
      </c>
      <c r="M32" s="24">
        <f>MIN(D102:D148)</f>
        <v>-9.7799999999999994</v>
      </c>
      <c r="N32" s="24">
        <f>MAX(E102:E148)</f>
        <v>28.2075</v>
      </c>
      <c r="O32" s="24">
        <f>MIN(E102:E148)</f>
        <v>-52.538400000000003</v>
      </c>
      <c r="P32" s="24">
        <f>MAX(F102:F148)</f>
        <v>1218.22</v>
      </c>
      <c r="Q32" s="24">
        <f>MIN(G102:G148)</f>
        <v>-1208.0999999999999</v>
      </c>
      <c r="R32" s="24">
        <f t="shared" si="1"/>
        <v>8.4598611111111115</v>
      </c>
      <c r="S32" s="24">
        <f t="shared" si="1"/>
        <v>-8.3895833333333325</v>
      </c>
    </row>
    <row r="33" spans="1:19" x14ac:dyDescent="0.25">
      <c r="A33" s="47" t="s">
        <v>19</v>
      </c>
      <c r="B33" s="47">
        <v>3.3519000000000001</v>
      </c>
      <c r="C33" s="47">
        <v>-121.60299999999999</v>
      </c>
      <c r="D33" s="47">
        <v>-12.212</v>
      </c>
      <c r="E33" s="47">
        <v>30.354800000000001</v>
      </c>
      <c r="F33" s="47">
        <v>44.42</v>
      </c>
      <c r="G33" s="47">
        <v>-1545.92</v>
      </c>
      <c r="H33" s="7"/>
      <c r="I33" s="24" t="s">
        <v>40</v>
      </c>
      <c r="J33" s="24">
        <f>MAX(C149:C159)</f>
        <v>-11.932</v>
      </c>
      <c r="K33" s="24">
        <f>MIN(C149:C159)</f>
        <v>-12.787000000000001</v>
      </c>
      <c r="L33" s="24">
        <f>MAX(D149:D159)</f>
        <v>0.91600000000000004</v>
      </c>
      <c r="M33" s="24">
        <f>MIN(D149:D159)</f>
        <v>-25.553000000000001</v>
      </c>
      <c r="N33" s="24">
        <f>MAX(E149:E159)</f>
        <v>86.8</v>
      </c>
      <c r="O33" s="24">
        <f>MIN(E149:E159)</f>
        <v>-123.42870000000001</v>
      </c>
      <c r="P33" s="24">
        <f>MAX(F149:F159)</f>
        <v>2759.13</v>
      </c>
      <c r="Q33" s="24">
        <f>MIN(G149:G159)</f>
        <v>-2933</v>
      </c>
      <c r="R33" s="24">
        <f t="shared" si="1"/>
        <v>19.160625</v>
      </c>
      <c r="S33" s="24">
        <f t="shared" si="1"/>
        <v>-20.368055555555557</v>
      </c>
    </row>
    <row r="34" spans="1:19" x14ac:dyDescent="0.25">
      <c r="A34" s="47" t="s">
        <v>19</v>
      </c>
      <c r="B34" s="47">
        <v>3.3519000000000001</v>
      </c>
      <c r="C34" s="47">
        <v>-123.658</v>
      </c>
      <c r="D34" s="47">
        <v>2.226</v>
      </c>
      <c r="E34" s="47">
        <v>30.354800000000001</v>
      </c>
      <c r="F34" s="47">
        <v>31.73</v>
      </c>
      <c r="G34" s="47">
        <v>-1558.62</v>
      </c>
      <c r="H34" s="7"/>
      <c r="I34" s="24" t="s">
        <v>41</v>
      </c>
      <c r="J34" s="24">
        <f>MAX(C160:C167)</f>
        <v>-12.787000000000001</v>
      </c>
      <c r="K34" s="24">
        <f>MIN(C160:C167)</f>
        <v>-13.288</v>
      </c>
      <c r="L34" s="24">
        <f>MAX(D160:D167)</f>
        <v>16.434000000000001</v>
      </c>
      <c r="M34" s="24">
        <f>MIN(D160:D167)</f>
        <v>0.91600000000000004</v>
      </c>
      <c r="N34" s="24">
        <f>MAX(E160:E167)</f>
        <v>86.792400000000001</v>
      </c>
      <c r="O34" s="24">
        <f>MIN(E160:E167)</f>
        <v>-1.5439999999999998E-14</v>
      </c>
      <c r="P34" s="24">
        <f>MAX(F160:F167)</f>
        <v>1908.13</v>
      </c>
      <c r="Q34" s="24">
        <f>MIN(G160:G167)</f>
        <v>-2094.4499999999998</v>
      </c>
      <c r="R34" s="24">
        <f t="shared" si="1"/>
        <v>13.250902777777778</v>
      </c>
      <c r="S34" s="24">
        <f t="shared" si="1"/>
        <v>-14.544791666666665</v>
      </c>
    </row>
    <row r="35" spans="1:19" x14ac:dyDescent="0.25">
      <c r="A35" s="47" t="s">
        <v>19</v>
      </c>
      <c r="B35" s="47">
        <v>7.2923999999999998</v>
      </c>
      <c r="C35" s="47">
        <v>-123.667</v>
      </c>
      <c r="D35" s="47">
        <v>2.2890000000000001</v>
      </c>
      <c r="E35" s="47">
        <v>21.457999999999998</v>
      </c>
      <c r="F35" s="47">
        <v>-201.39</v>
      </c>
      <c r="G35" s="47">
        <v>-1325.61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47" t="s">
        <v>19</v>
      </c>
      <c r="B36" s="47">
        <v>13.4527</v>
      </c>
      <c r="C36" s="47">
        <v>-123.681</v>
      </c>
      <c r="D36" s="47">
        <v>2.387</v>
      </c>
      <c r="E36" s="47">
        <v>7.0542999999999996</v>
      </c>
      <c r="F36" s="47">
        <v>-578.79</v>
      </c>
      <c r="G36" s="47">
        <v>-948.38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47" t="s">
        <v>19</v>
      </c>
      <c r="B37" s="47">
        <v>13.4527</v>
      </c>
      <c r="C37" s="47">
        <v>-125.839</v>
      </c>
      <c r="D37" s="47">
        <v>17.533000000000001</v>
      </c>
      <c r="E37" s="47">
        <v>7.0542999999999996</v>
      </c>
      <c r="F37" s="47">
        <v>-592.11</v>
      </c>
      <c r="G37" s="47">
        <v>-961.7</v>
      </c>
      <c r="H37" s="3"/>
    </row>
    <row r="38" spans="1:19" x14ac:dyDescent="0.25">
      <c r="A38" s="47" t="s">
        <v>19</v>
      </c>
      <c r="B38" s="47">
        <v>14.5847</v>
      </c>
      <c r="C38" s="47">
        <v>-125.84099999999999</v>
      </c>
      <c r="D38" s="47">
        <v>17.550999999999998</v>
      </c>
      <c r="E38" s="47">
        <v>-12.803000000000001</v>
      </c>
      <c r="F38" s="47">
        <v>-441.53</v>
      </c>
      <c r="G38" s="47">
        <v>-1112.3</v>
      </c>
      <c r="H38" s="3"/>
    </row>
    <row r="39" spans="1:19" x14ac:dyDescent="0.25">
      <c r="A39" s="47" t="s">
        <v>20</v>
      </c>
      <c r="B39" s="47">
        <v>0</v>
      </c>
      <c r="C39" s="47">
        <v>-127.01900000000001</v>
      </c>
      <c r="D39" s="47">
        <v>-3.198</v>
      </c>
      <c r="E39" s="47">
        <v>-12.803000000000001</v>
      </c>
      <c r="F39" s="47">
        <v>-448.8</v>
      </c>
      <c r="G39" s="47">
        <v>-1119.58</v>
      </c>
      <c r="H39" s="3"/>
    </row>
    <row r="40" spans="1:19" x14ac:dyDescent="0.25">
      <c r="A40" s="47" t="s">
        <v>20</v>
      </c>
      <c r="B40" s="47">
        <v>7.2923</v>
      </c>
      <c r="C40" s="47">
        <v>-127.054</v>
      </c>
      <c r="D40" s="47">
        <v>-3.0859999999999999</v>
      </c>
      <c r="E40" s="47">
        <v>10.1097</v>
      </c>
      <c r="F40" s="47">
        <v>-519.58000000000004</v>
      </c>
      <c r="G40" s="47">
        <v>-1049.24</v>
      </c>
      <c r="H40" s="3"/>
    </row>
    <row r="41" spans="1:19" x14ac:dyDescent="0.25">
      <c r="A41" s="47" t="s">
        <v>20</v>
      </c>
      <c r="B41" s="47">
        <v>9.3094999999999999</v>
      </c>
      <c r="C41" s="47">
        <v>-127.06399999999999</v>
      </c>
      <c r="D41" s="47">
        <v>-3.0550000000000002</v>
      </c>
      <c r="E41" s="47">
        <v>16.303999999999998</v>
      </c>
      <c r="F41" s="47">
        <v>-357.37</v>
      </c>
      <c r="G41" s="47">
        <v>-1211.56</v>
      </c>
      <c r="H41" s="3"/>
    </row>
    <row r="42" spans="1:19" x14ac:dyDescent="0.25">
      <c r="A42" s="47" t="s">
        <v>20</v>
      </c>
      <c r="B42" s="47">
        <v>9.3094999999999999</v>
      </c>
      <c r="C42" s="47">
        <v>-131.74199999999999</v>
      </c>
      <c r="D42" s="47">
        <v>11.794</v>
      </c>
      <c r="E42" s="47">
        <v>16.303999999999998</v>
      </c>
      <c r="F42" s="47">
        <v>-386.25</v>
      </c>
      <c r="G42" s="47">
        <v>-1240.45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47" t="s">
        <v>20</v>
      </c>
      <c r="B43" s="47">
        <v>14.5846</v>
      </c>
      <c r="C43" s="47">
        <v>-131.768</v>
      </c>
      <c r="D43" s="47">
        <v>11.875</v>
      </c>
      <c r="E43" s="47">
        <v>-46.1248</v>
      </c>
      <c r="F43" s="47">
        <v>394.77</v>
      </c>
      <c r="G43" s="47">
        <v>-2021.79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47" t="s">
        <v>21</v>
      </c>
      <c r="B44" s="47">
        <v>0</v>
      </c>
      <c r="C44" s="47">
        <v>-131.941</v>
      </c>
      <c r="D44" s="47">
        <v>-9.7690000000000001</v>
      </c>
      <c r="E44" s="47">
        <v>-46.1248</v>
      </c>
      <c r="F44" s="47">
        <v>393.71</v>
      </c>
      <c r="G44" s="47">
        <v>-2022.86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47" t="s">
        <v>21</v>
      </c>
      <c r="B45" s="47">
        <v>5.5701000000000001</v>
      </c>
      <c r="C45" s="47">
        <v>-131.98099999999999</v>
      </c>
      <c r="D45" s="47">
        <v>-9.6890000000000001</v>
      </c>
      <c r="E45" s="47">
        <v>8.0661000000000005</v>
      </c>
      <c r="F45" s="47">
        <v>-603.53</v>
      </c>
      <c r="G45" s="47">
        <v>-1026.1199999999999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47" t="s">
        <v>21</v>
      </c>
      <c r="B46" s="47">
        <v>5.5701000000000001</v>
      </c>
      <c r="C46" s="47">
        <v>-139.66800000000001</v>
      </c>
      <c r="D46" s="47">
        <v>5.4829999999999997</v>
      </c>
      <c r="E46" s="47">
        <v>8.0661000000000005</v>
      </c>
      <c r="F46" s="47">
        <v>-650.98</v>
      </c>
      <c r="G46" s="47">
        <v>-1073.58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47" t="s">
        <v>21</v>
      </c>
      <c r="B47" s="47">
        <v>7.2923999999999998</v>
      </c>
      <c r="C47" s="47">
        <v>-139.68100000000001</v>
      </c>
      <c r="D47" s="47">
        <v>5.508</v>
      </c>
      <c r="E47" s="47">
        <v>-1.3986000000000001</v>
      </c>
      <c r="F47" s="47">
        <v>-825.72</v>
      </c>
      <c r="G47" s="47">
        <v>-899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47" t="s">
        <v>21</v>
      </c>
      <c r="B48" s="47">
        <v>14.5847</v>
      </c>
      <c r="C48" s="47">
        <v>-139.73400000000001</v>
      </c>
      <c r="D48" s="47">
        <v>5.6120000000000001</v>
      </c>
      <c r="E48" s="47">
        <v>-41.945300000000003</v>
      </c>
      <c r="F48" s="47">
        <v>236.11</v>
      </c>
      <c r="G48" s="47">
        <v>-1961.48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47" t="s">
        <v>22</v>
      </c>
      <c r="B49" s="47">
        <v>0</v>
      </c>
      <c r="C49" s="47">
        <v>-138.779</v>
      </c>
      <c r="D49" s="47">
        <v>-17.245000000000001</v>
      </c>
      <c r="E49" s="47">
        <v>-41.945300000000003</v>
      </c>
      <c r="F49" s="47">
        <v>242</v>
      </c>
      <c r="G49" s="47">
        <v>-1955.59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47" t="s">
        <v>22</v>
      </c>
      <c r="B50" s="47">
        <v>2.4289000000000001</v>
      </c>
      <c r="C50" s="47">
        <v>-138.80199999999999</v>
      </c>
      <c r="D50" s="47">
        <v>-17.213999999999999</v>
      </c>
      <c r="E50" s="47">
        <v>-9.5600000000000004E-2</v>
      </c>
      <c r="F50" s="47">
        <v>-854.43</v>
      </c>
      <c r="G50" s="47">
        <v>-859.44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47" t="s">
        <v>22</v>
      </c>
      <c r="B51" s="47">
        <v>2.4289000000000001</v>
      </c>
      <c r="C51" s="47">
        <v>-147.304</v>
      </c>
      <c r="D51" s="47">
        <v>-5.6189999999999998</v>
      </c>
      <c r="E51" s="47">
        <v>-9.5600000000000004E-2</v>
      </c>
      <c r="F51" s="47">
        <v>-906.92</v>
      </c>
      <c r="G51" s="47">
        <v>-911.93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47" t="s">
        <v>22</v>
      </c>
      <c r="B52" s="47">
        <v>3.0396000000000001</v>
      </c>
      <c r="C52" s="47">
        <v>-147.31</v>
      </c>
      <c r="D52" s="47">
        <v>-5.6109999999999998</v>
      </c>
      <c r="E52" s="47">
        <v>3.3332999999999999</v>
      </c>
      <c r="F52" s="47">
        <v>-822.14</v>
      </c>
      <c r="G52" s="47">
        <v>-996.78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47" t="s">
        <v>22</v>
      </c>
      <c r="B53" s="47">
        <v>6.0792000000000002</v>
      </c>
      <c r="C53" s="47">
        <v>-147.339</v>
      </c>
      <c r="D53" s="47">
        <v>-5.5720000000000001</v>
      </c>
      <c r="E53" s="47">
        <v>20.329599999999999</v>
      </c>
      <c r="F53" s="47">
        <v>-377.08</v>
      </c>
      <c r="G53" s="47">
        <v>-1442.19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47" t="s">
        <v>23</v>
      </c>
      <c r="B54" s="47">
        <v>0</v>
      </c>
      <c r="C54" s="47">
        <v>-150.16200000000001</v>
      </c>
      <c r="D54" s="47">
        <v>20.907</v>
      </c>
      <c r="E54" s="47">
        <v>124.64449999999999</v>
      </c>
      <c r="F54" s="47">
        <v>2338.11</v>
      </c>
      <c r="G54" s="47">
        <v>-4192.25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47" t="s">
        <v>23</v>
      </c>
      <c r="B55" s="47">
        <v>4.2527999999999997</v>
      </c>
      <c r="C55" s="47">
        <v>-150.202</v>
      </c>
      <c r="D55" s="47">
        <v>20.962</v>
      </c>
      <c r="E55" s="47">
        <v>35.6128</v>
      </c>
      <c r="F55" s="47">
        <v>5.59</v>
      </c>
      <c r="G55" s="47">
        <v>-1860.23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47" t="s">
        <v>23</v>
      </c>
      <c r="B56" s="47">
        <v>8.5055999999999994</v>
      </c>
      <c r="C56" s="47">
        <v>-150.24299999999999</v>
      </c>
      <c r="D56" s="47">
        <v>21.016999999999999</v>
      </c>
      <c r="E56" s="47">
        <v>-53.653100000000002</v>
      </c>
      <c r="F56" s="47">
        <v>477.93</v>
      </c>
      <c r="G56" s="47">
        <v>-2333.06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47" t="s">
        <v>24</v>
      </c>
      <c r="B57" s="47">
        <v>0</v>
      </c>
      <c r="C57" s="47">
        <v>-151.65899999999999</v>
      </c>
      <c r="D57" s="47">
        <v>-3.7610000000000001</v>
      </c>
      <c r="E57" s="47">
        <v>-53.653100000000002</v>
      </c>
      <c r="F57" s="47">
        <v>469.18</v>
      </c>
      <c r="G57" s="47">
        <v>-2341.8000000000002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47" t="s">
        <v>24</v>
      </c>
      <c r="B58" s="47">
        <v>7.2923</v>
      </c>
      <c r="C58" s="47">
        <v>-151.74299999999999</v>
      </c>
      <c r="D58" s="47">
        <v>-3.6789999999999998</v>
      </c>
      <c r="E58" s="47">
        <v>-26.527899999999999</v>
      </c>
      <c r="F58" s="47">
        <v>-241.91</v>
      </c>
      <c r="G58" s="47">
        <v>-1631.75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47" t="s">
        <v>24</v>
      </c>
      <c r="B59" s="47">
        <v>14.5847</v>
      </c>
      <c r="C59" s="47">
        <v>-151.82599999999999</v>
      </c>
      <c r="D59" s="47">
        <v>-3.597</v>
      </c>
      <c r="E59" s="47">
        <v>-1.6280000000000001E-14</v>
      </c>
      <c r="F59" s="47">
        <v>-937.35</v>
      </c>
      <c r="G59" s="47">
        <v>-937.35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47" t="s">
        <v>25</v>
      </c>
      <c r="B60" s="47">
        <v>0</v>
      </c>
      <c r="C60" s="47">
        <v>14.563000000000001</v>
      </c>
      <c r="D60" s="47">
        <v>0</v>
      </c>
      <c r="E60" s="47">
        <v>0</v>
      </c>
      <c r="F60" s="47">
        <v>2670.03</v>
      </c>
      <c r="G60" s="47">
        <v>2670.03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47" t="s">
        <v>25</v>
      </c>
      <c r="B61" s="47">
        <v>1.6528</v>
      </c>
      <c r="C61" s="47">
        <v>14.563000000000001</v>
      </c>
      <c r="D61" s="47">
        <v>0</v>
      </c>
      <c r="E61" s="47">
        <v>0</v>
      </c>
      <c r="F61" s="47">
        <v>2670.03</v>
      </c>
      <c r="G61" s="47">
        <v>2670.03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47" t="s">
        <v>25</v>
      </c>
      <c r="B62" s="47">
        <v>3.3056000000000001</v>
      </c>
      <c r="C62" s="47">
        <v>14.563000000000001</v>
      </c>
      <c r="D62" s="47">
        <v>0</v>
      </c>
      <c r="E62" s="47">
        <v>0</v>
      </c>
      <c r="F62" s="47">
        <v>2670.03</v>
      </c>
      <c r="G62" s="47">
        <v>2670.03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47" t="s">
        <v>26</v>
      </c>
      <c r="B63" s="47">
        <v>0</v>
      </c>
      <c r="C63" s="47">
        <v>16.09</v>
      </c>
      <c r="D63" s="47">
        <v>0</v>
      </c>
      <c r="E63" s="47">
        <v>0</v>
      </c>
      <c r="F63" s="47">
        <v>2949.96</v>
      </c>
      <c r="G63" s="47">
        <v>2949.96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47" t="s">
        <v>26</v>
      </c>
      <c r="B64" s="47">
        <v>4.0439999999999996</v>
      </c>
      <c r="C64" s="47">
        <v>16.09</v>
      </c>
      <c r="D64" s="47">
        <v>0</v>
      </c>
      <c r="E64" s="47">
        <v>0</v>
      </c>
      <c r="F64" s="47">
        <v>2949.96</v>
      </c>
      <c r="G64" s="47">
        <v>2949.96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47" t="s">
        <v>26</v>
      </c>
      <c r="B65" s="47">
        <v>8.0878999999999994</v>
      </c>
      <c r="C65" s="47">
        <v>16.09</v>
      </c>
      <c r="D65" s="47">
        <v>0</v>
      </c>
      <c r="E65" s="47">
        <v>0</v>
      </c>
      <c r="F65" s="47">
        <v>2949.96</v>
      </c>
      <c r="G65" s="47">
        <v>2949.96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47" t="s">
        <v>27</v>
      </c>
      <c r="B66" s="47">
        <v>0</v>
      </c>
      <c r="C66" s="47">
        <v>15.291</v>
      </c>
      <c r="D66" s="47">
        <v>0</v>
      </c>
      <c r="E66" s="47">
        <v>0</v>
      </c>
      <c r="F66" s="47">
        <v>2803.48</v>
      </c>
      <c r="G66" s="47">
        <v>2803.48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47" t="s">
        <v>27</v>
      </c>
      <c r="B67" s="47">
        <v>5.8327999999999998</v>
      </c>
      <c r="C67" s="47">
        <v>15.291</v>
      </c>
      <c r="D67" s="47">
        <v>0</v>
      </c>
      <c r="E67" s="47">
        <v>0</v>
      </c>
      <c r="F67" s="47">
        <v>2803.48</v>
      </c>
      <c r="G67" s="47">
        <v>2803.48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47" t="s">
        <v>27</v>
      </c>
      <c r="B68" s="47">
        <v>11.6656</v>
      </c>
      <c r="C68" s="47">
        <v>15.291</v>
      </c>
      <c r="D68" s="47">
        <v>0</v>
      </c>
      <c r="E68" s="47">
        <v>0</v>
      </c>
      <c r="F68" s="47">
        <v>2803.48</v>
      </c>
      <c r="G68" s="47">
        <v>2803.48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47" t="s">
        <v>28</v>
      </c>
      <c r="B69" s="47">
        <v>0</v>
      </c>
      <c r="C69" s="47">
        <v>14.846</v>
      </c>
      <c r="D69" s="47">
        <v>0</v>
      </c>
      <c r="E69" s="47">
        <v>0</v>
      </c>
      <c r="F69" s="47">
        <v>2721.88</v>
      </c>
      <c r="G69" s="47">
        <v>2721.88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47" t="s">
        <v>28</v>
      </c>
      <c r="B70" s="47">
        <v>6.9356999999999998</v>
      </c>
      <c r="C70" s="47">
        <v>14.846</v>
      </c>
      <c r="D70" s="47">
        <v>0</v>
      </c>
      <c r="E70" s="47">
        <v>0</v>
      </c>
      <c r="F70" s="47">
        <v>2721.88</v>
      </c>
      <c r="G70" s="47">
        <v>2721.88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47" t="s">
        <v>28</v>
      </c>
      <c r="B71" s="47">
        <v>13.871499999999999</v>
      </c>
      <c r="C71" s="47">
        <v>14.846</v>
      </c>
      <c r="D71" s="47">
        <v>0</v>
      </c>
      <c r="E71" s="47">
        <v>0</v>
      </c>
      <c r="F71" s="47">
        <v>2721.88</v>
      </c>
      <c r="G71" s="47">
        <v>2721.88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47" t="s">
        <v>29</v>
      </c>
      <c r="B72" s="47">
        <v>0</v>
      </c>
      <c r="C72" s="47">
        <v>14.132</v>
      </c>
      <c r="D72" s="47">
        <v>0</v>
      </c>
      <c r="E72" s="47">
        <v>0</v>
      </c>
      <c r="F72" s="47">
        <v>2591.06</v>
      </c>
      <c r="G72" s="47">
        <v>2591.06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47" t="s">
        <v>29</v>
      </c>
      <c r="B73" s="47">
        <v>7.3832000000000004</v>
      </c>
      <c r="C73" s="47">
        <v>14.132</v>
      </c>
      <c r="D73" s="47">
        <v>0</v>
      </c>
      <c r="E73" s="47">
        <v>0</v>
      </c>
      <c r="F73" s="47">
        <v>2591.06</v>
      </c>
      <c r="G73" s="47">
        <v>2591.06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47" t="s">
        <v>29</v>
      </c>
      <c r="B74" s="47">
        <v>14.766400000000001</v>
      </c>
      <c r="C74" s="47">
        <v>14.132</v>
      </c>
      <c r="D74" s="47">
        <v>0</v>
      </c>
      <c r="E74" s="47">
        <v>0</v>
      </c>
      <c r="F74" s="47">
        <v>2591.06</v>
      </c>
      <c r="G74" s="47">
        <v>2591.06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47" t="s">
        <v>30</v>
      </c>
      <c r="B75" s="47">
        <v>0</v>
      </c>
      <c r="C75" s="47">
        <v>14.583</v>
      </c>
      <c r="D75" s="47">
        <v>0</v>
      </c>
      <c r="E75" s="47">
        <v>0</v>
      </c>
      <c r="F75" s="47">
        <v>2673.71</v>
      </c>
      <c r="G75" s="47">
        <v>2673.71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47" t="s">
        <v>30</v>
      </c>
      <c r="B76" s="47">
        <v>7.3830999999999998</v>
      </c>
      <c r="C76" s="47">
        <v>14.583</v>
      </c>
      <c r="D76" s="47">
        <v>0</v>
      </c>
      <c r="E76" s="47">
        <v>0</v>
      </c>
      <c r="F76" s="47">
        <v>2673.71</v>
      </c>
      <c r="G76" s="47">
        <v>2673.71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47" t="s">
        <v>30</v>
      </c>
      <c r="B77" s="47">
        <v>14.7661</v>
      </c>
      <c r="C77" s="47">
        <v>14.583</v>
      </c>
      <c r="D77" s="47">
        <v>0</v>
      </c>
      <c r="E77" s="47">
        <v>0</v>
      </c>
      <c r="F77" s="47">
        <v>2673.71</v>
      </c>
      <c r="G77" s="47">
        <v>2673.71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47" t="s">
        <v>31</v>
      </c>
      <c r="B78" s="47">
        <v>0</v>
      </c>
      <c r="C78" s="47">
        <v>15.302</v>
      </c>
      <c r="D78" s="47">
        <v>0</v>
      </c>
      <c r="E78" s="47">
        <v>0</v>
      </c>
      <c r="F78" s="47">
        <v>2805.6</v>
      </c>
      <c r="G78" s="47">
        <v>2805.6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47" t="s">
        <v>31</v>
      </c>
      <c r="B79" s="47">
        <v>6.8327</v>
      </c>
      <c r="C79" s="47">
        <v>15.302</v>
      </c>
      <c r="D79" s="47">
        <v>0</v>
      </c>
      <c r="E79" s="47">
        <v>0</v>
      </c>
      <c r="F79" s="47">
        <v>2805.6</v>
      </c>
      <c r="G79" s="47">
        <v>2805.6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47" t="s">
        <v>31</v>
      </c>
      <c r="B80" s="47">
        <v>13.6653</v>
      </c>
      <c r="C80" s="47">
        <v>15.302</v>
      </c>
      <c r="D80" s="47">
        <v>0</v>
      </c>
      <c r="E80" s="47">
        <v>0</v>
      </c>
      <c r="F80" s="47">
        <v>2805.6</v>
      </c>
      <c r="G80" s="47">
        <v>2805.6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47" t="s">
        <v>32</v>
      </c>
      <c r="B81" s="47">
        <v>0</v>
      </c>
      <c r="C81" s="47">
        <v>15.569000000000001</v>
      </c>
      <c r="D81" s="47">
        <v>0</v>
      </c>
      <c r="E81" s="47">
        <v>0</v>
      </c>
      <c r="F81" s="47">
        <v>2854.53</v>
      </c>
      <c r="G81" s="47">
        <v>2854.53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47" t="s">
        <v>32</v>
      </c>
      <c r="B82" s="47">
        <v>5.5156000000000001</v>
      </c>
      <c r="C82" s="47">
        <v>15.569000000000001</v>
      </c>
      <c r="D82" s="47">
        <v>0</v>
      </c>
      <c r="E82" s="47">
        <v>0</v>
      </c>
      <c r="F82" s="47">
        <v>2854.53</v>
      </c>
      <c r="G82" s="47">
        <v>2854.53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47" t="s">
        <v>32</v>
      </c>
      <c r="B83" s="47">
        <v>11.0312</v>
      </c>
      <c r="C83" s="47">
        <v>15.569000000000001</v>
      </c>
      <c r="D83" s="47">
        <v>0</v>
      </c>
      <c r="E83" s="47">
        <v>0</v>
      </c>
      <c r="F83" s="47">
        <v>2854.53</v>
      </c>
      <c r="G83" s="47">
        <v>2854.53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47" t="s">
        <v>33</v>
      </c>
      <c r="B84" s="47">
        <v>0</v>
      </c>
      <c r="C84" s="47">
        <v>17.007999999999999</v>
      </c>
      <c r="D84" s="47">
        <v>0</v>
      </c>
      <c r="E84" s="47">
        <v>0</v>
      </c>
      <c r="F84" s="47">
        <v>3118.3</v>
      </c>
      <c r="G84" s="47">
        <v>3118.3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47" t="s">
        <v>33</v>
      </c>
      <c r="B85" s="47">
        <v>3.6257000000000001</v>
      </c>
      <c r="C85" s="47">
        <v>17.007999999999999</v>
      </c>
      <c r="D85" s="47">
        <v>0</v>
      </c>
      <c r="E85" s="47">
        <v>0</v>
      </c>
      <c r="F85" s="47">
        <v>3118.3</v>
      </c>
      <c r="G85" s="47">
        <v>3118.3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47" t="s">
        <v>33</v>
      </c>
      <c r="B86" s="47">
        <v>7.2514000000000003</v>
      </c>
      <c r="C86" s="47">
        <v>17.007999999999999</v>
      </c>
      <c r="D86" s="47">
        <v>0</v>
      </c>
      <c r="E86" s="47">
        <v>0</v>
      </c>
      <c r="F86" s="47">
        <v>3118.3</v>
      </c>
      <c r="G86" s="47">
        <v>3118.3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47" t="s">
        <v>34</v>
      </c>
      <c r="B87" s="47">
        <v>0</v>
      </c>
      <c r="C87" s="47">
        <v>14.377000000000001</v>
      </c>
      <c r="D87" s="47">
        <v>0</v>
      </c>
      <c r="E87" s="47">
        <v>0</v>
      </c>
      <c r="F87" s="47">
        <v>2635.89</v>
      </c>
      <c r="G87" s="47">
        <v>2635.89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47" t="s">
        <v>34</v>
      </c>
      <c r="B88" s="47">
        <v>1.0318000000000001</v>
      </c>
      <c r="C88" s="47">
        <v>14.377000000000001</v>
      </c>
      <c r="D88" s="47">
        <v>0</v>
      </c>
      <c r="E88" s="47">
        <v>0</v>
      </c>
      <c r="F88" s="47">
        <v>2635.89</v>
      </c>
      <c r="G88" s="47">
        <v>2635.89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47" t="s">
        <v>34</v>
      </c>
      <c r="B89" s="47">
        <v>2.0634999999999999</v>
      </c>
      <c r="C89" s="47">
        <v>14.377000000000001</v>
      </c>
      <c r="D89" s="47">
        <v>0</v>
      </c>
      <c r="E89" s="47">
        <v>0</v>
      </c>
      <c r="F89" s="47">
        <v>2635.89</v>
      </c>
      <c r="G89" s="47">
        <v>2635.89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47" t="s">
        <v>35</v>
      </c>
      <c r="B90" s="47">
        <v>0</v>
      </c>
      <c r="C90" s="47">
        <v>8.9260000000000002</v>
      </c>
      <c r="D90" s="47">
        <v>-21.068999999999999</v>
      </c>
      <c r="E90" s="47">
        <v>1.066E-14</v>
      </c>
      <c r="F90" s="47">
        <v>65.03</v>
      </c>
      <c r="G90" s="47">
        <v>65.03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47" t="s">
        <v>35</v>
      </c>
      <c r="B91" s="47">
        <v>5.0023</v>
      </c>
      <c r="C91" s="47">
        <v>8.6760000000000002</v>
      </c>
      <c r="D91" s="47">
        <v>-13.31</v>
      </c>
      <c r="E91" s="47">
        <v>85.988699999999994</v>
      </c>
      <c r="F91" s="47">
        <v>2045.96</v>
      </c>
      <c r="G91" s="47">
        <v>-1919.55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47" t="s">
        <v>35</v>
      </c>
      <c r="B92" s="47">
        <v>10.0046</v>
      </c>
      <c r="C92" s="47">
        <v>8.4250000000000007</v>
      </c>
      <c r="D92" s="47">
        <v>-5.5519999999999996</v>
      </c>
      <c r="E92" s="47">
        <v>133.1662</v>
      </c>
      <c r="F92" s="47">
        <v>3131.97</v>
      </c>
      <c r="G92" s="47">
        <v>-3009.21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47" t="s">
        <v>36</v>
      </c>
      <c r="B93" s="47">
        <v>0</v>
      </c>
      <c r="C93" s="47">
        <v>8.4250000000000007</v>
      </c>
      <c r="D93" s="47">
        <v>-5.5519999999999996</v>
      </c>
      <c r="E93" s="47">
        <v>133.1662</v>
      </c>
      <c r="F93" s="47">
        <v>3131.97</v>
      </c>
      <c r="G93" s="47">
        <v>-3009.21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47" t="s">
        <v>36</v>
      </c>
      <c r="B94" s="47">
        <v>5.0023</v>
      </c>
      <c r="C94" s="47">
        <v>8.1750000000000007</v>
      </c>
      <c r="D94" s="47">
        <v>2.2069999999999999</v>
      </c>
      <c r="E94" s="47">
        <v>141.5326</v>
      </c>
      <c r="F94" s="47">
        <v>3323.06</v>
      </c>
      <c r="G94" s="47">
        <v>-3203.95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47" t="s">
        <v>36</v>
      </c>
      <c r="B95" s="47">
        <v>10.0046</v>
      </c>
      <c r="C95" s="47">
        <v>7.9240000000000004</v>
      </c>
      <c r="D95" s="47">
        <v>9.9649999999999999</v>
      </c>
      <c r="E95" s="47">
        <v>111.0878</v>
      </c>
      <c r="F95" s="47">
        <v>2619.23</v>
      </c>
      <c r="G95" s="47">
        <v>-2503.77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47" t="s">
        <v>37</v>
      </c>
      <c r="B96" s="47">
        <v>0</v>
      </c>
      <c r="C96" s="47">
        <v>7.9240000000000004</v>
      </c>
      <c r="D96" s="47">
        <v>9.9649999999999999</v>
      </c>
      <c r="E96" s="47">
        <v>111.0878</v>
      </c>
      <c r="F96" s="47">
        <v>2619.23</v>
      </c>
      <c r="G96" s="47">
        <v>-2503.77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47" t="s">
        <v>37</v>
      </c>
      <c r="B97" s="47">
        <v>5.0023</v>
      </c>
      <c r="C97" s="47">
        <v>7.673</v>
      </c>
      <c r="D97" s="47">
        <v>17.724</v>
      </c>
      <c r="E97" s="47">
        <v>41.831899999999997</v>
      </c>
      <c r="F97" s="47">
        <v>1020.48</v>
      </c>
      <c r="G97" s="47">
        <v>-908.67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47" t="s">
        <v>37</v>
      </c>
      <c r="B98" s="47">
        <v>10.0046</v>
      </c>
      <c r="C98" s="47">
        <v>7.423</v>
      </c>
      <c r="D98" s="47">
        <v>25.483000000000001</v>
      </c>
      <c r="E98" s="47">
        <v>-66.235100000000003</v>
      </c>
      <c r="F98" s="47">
        <v>1581.35</v>
      </c>
      <c r="G98" s="47">
        <v>-1473.19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47" t="s">
        <v>38</v>
      </c>
      <c r="B99" s="47">
        <v>0</v>
      </c>
      <c r="C99" s="47">
        <v>7.423</v>
      </c>
      <c r="D99" s="47">
        <v>25.483000000000001</v>
      </c>
      <c r="E99" s="47">
        <v>-66.235100000000003</v>
      </c>
      <c r="F99" s="47">
        <v>1581.35</v>
      </c>
      <c r="G99" s="47">
        <v>-1473.19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47" t="s">
        <v>38</v>
      </c>
      <c r="B100" s="47">
        <v>2.2311000000000001</v>
      </c>
      <c r="C100" s="47">
        <v>7.3109999999999999</v>
      </c>
      <c r="D100" s="47">
        <v>28.943000000000001</v>
      </c>
      <c r="E100" s="47">
        <v>-126.95</v>
      </c>
      <c r="F100" s="47">
        <v>2980.52</v>
      </c>
      <c r="G100" s="47">
        <v>-2873.99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47" t="s">
        <v>38</v>
      </c>
      <c r="B101" s="47">
        <v>4.4622000000000002</v>
      </c>
      <c r="C101" s="47">
        <v>7.1989999999999998</v>
      </c>
      <c r="D101" s="47">
        <v>32.404000000000003</v>
      </c>
      <c r="E101" s="47">
        <v>-195.38560000000001</v>
      </c>
      <c r="F101" s="47">
        <v>4557.72</v>
      </c>
      <c r="G101" s="47">
        <v>-4452.8100000000004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47" t="s">
        <v>39</v>
      </c>
      <c r="B102" s="47">
        <v>0</v>
      </c>
      <c r="C102" s="47">
        <v>0.73799999999999999</v>
      </c>
      <c r="D102" s="47">
        <v>-3.262</v>
      </c>
      <c r="E102" s="47">
        <v>-46.780900000000003</v>
      </c>
      <c r="F102" s="47">
        <v>1084.06</v>
      </c>
      <c r="G102" s="47">
        <v>-1073.31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47" t="s">
        <v>39</v>
      </c>
      <c r="B103" s="47">
        <v>5.5448000000000004</v>
      </c>
      <c r="C103" s="47">
        <v>0.46</v>
      </c>
      <c r="D103" s="47">
        <v>5.3380000000000001</v>
      </c>
      <c r="E103" s="47">
        <v>-52.538400000000003</v>
      </c>
      <c r="F103" s="47">
        <v>1214.8</v>
      </c>
      <c r="G103" s="47">
        <v>-1208.0999999999999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47" t="s">
        <v>39</v>
      </c>
      <c r="B104" s="47">
        <v>5.5448000000000004</v>
      </c>
      <c r="C104" s="47">
        <v>0.93</v>
      </c>
      <c r="D104" s="47">
        <v>-9.2170000000000005</v>
      </c>
      <c r="E104" s="47">
        <v>-52.538400000000003</v>
      </c>
      <c r="F104" s="47">
        <v>1218.22</v>
      </c>
      <c r="G104" s="47">
        <v>-1204.67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47" t="s">
        <v>39</v>
      </c>
      <c r="B105" s="47">
        <v>7.5868000000000002</v>
      </c>
      <c r="C105" s="47">
        <v>0.82799999999999996</v>
      </c>
      <c r="D105" s="47">
        <v>-6.05</v>
      </c>
      <c r="E105" s="47">
        <v>-36.951000000000001</v>
      </c>
      <c r="F105" s="47">
        <v>858.06</v>
      </c>
      <c r="G105" s="47">
        <v>-846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47" t="s">
        <v>39</v>
      </c>
      <c r="B106" s="47">
        <v>7.5868000000000002</v>
      </c>
      <c r="C106" s="47">
        <v>0.82799999999999996</v>
      </c>
      <c r="D106" s="47">
        <v>-6.05</v>
      </c>
      <c r="E106" s="47">
        <v>-36.951000000000001</v>
      </c>
      <c r="F106" s="47">
        <v>858.06</v>
      </c>
      <c r="G106" s="47">
        <v>-846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47" t="s">
        <v>39</v>
      </c>
      <c r="B107" s="47">
        <v>15.1653</v>
      </c>
      <c r="C107" s="47">
        <v>0.44800000000000001</v>
      </c>
      <c r="D107" s="47">
        <v>5.7050000000000001</v>
      </c>
      <c r="E107" s="47">
        <v>-35.644199999999998</v>
      </c>
      <c r="F107" s="47">
        <v>825.16</v>
      </c>
      <c r="G107" s="47">
        <v>-818.63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47" t="s">
        <v>39</v>
      </c>
      <c r="B108" s="47">
        <v>15.1653</v>
      </c>
      <c r="C108" s="47">
        <v>0.44800000000000001</v>
      </c>
      <c r="D108" s="47">
        <v>5.7050000000000001</v>
      </c>
      <c r="E108" s="47">
        <v>-35.644199999999998</v>
      </c>
      <c r="F108" s="47">
        <v>825.16</v>
      </c>
      <c r="G108" s="47">
        <v>-818.63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47" t="s">
        <v>39</v>
      </c>
      <c r="B109" s="47">
        <v>15.55</v>
      </c>
      <c r="C109" s="47">
        <v>0.42899999999999999</v>
      </c>
      <c r="D109" s="47">
        <v>6.3010000000000002</v>
      </c>
      <c r="E109" s="47">
        <v>-37.953499999999998</v>
      </c>
      <c r="F109" s="47">
        <v>878.27</v>
      </c>
      <c r="G109" s="47">
        <v>-872.02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47" t="s">
        <v>39</v>
      </c>
      <c r="B110" s="47">
        <v>15.55</v>
      </c>
      <c r="C110" s="47">
        <v>0.94799999999999995</v>
      </c>
      <c r="D110" s="47">
        <v>-9.7799999999999994</v>
      </c>
      <c r="E110" s="47">
        <v>-37.953499999999998</v>
      </c>
      <c r="F110" s="47">
        <v>882.05</v>
      </c>
      <c r="G110" s="47">
        <v>-868.24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47" t="s">
        <v>39</v>
      </c>
      <c r="B111" s="47">
        <v>22.7437</v>
      </c>
      <c r="C111" s="47">
        <v>0.58799999999999997</v>
      </c>
      <c r="D111" s="47">
        <v>1.3779999999999999</v>
      </c>
      <c r="E111" s="47">
        <v>-7.7325999999999997</v>
      </c>
      <c r="F111" s="47">
        <v>182.58</v>
      </c>
      <c r="G111" s="47">
        <v>-174.02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47" t="s">
        <v>39</v>
      </c>
      <c r="B112" s="47">
        <v>22.7437</v>
      </c>
      <c r="C112" s="47">
        <v>0.58799999999999997</v>
      </c>
      <c r="D112" s="47">
        <v>1.3779999999999999</v>
      </c>
      <c r="E112" s="47">
        <v>-7.7325999999999997</v>
      </c>
      <c r="F112" s="47">
        <v>182.58</v>
      </c>
      <c r="G112" s="47">
        <v>-174.02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47" t="s">
        <v>39</v>
      </c>
      <c r="B113" s="47">
        <v>25.555199999999999</v>
      </c>
      <c r="C113" s="47">
        <v>0.44700000000000001</v>
      </c>
      <c r="D113" s="47">
        <v>5.7380000000000004</v>
      </c>
      <c r="E113" s="47">
        <v>-17.736000000000001</v>
      </c>
      <c r="F113" s="47">
        <v>412.22</v>
      </c>
      <c r="G113" s="47">
        <v>-405.71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47" t="s">
        <v>39</v>
      </c>
      <c r="B114" s="47">
        <v>25.555199999999999</v>
      </c>
      <c r="C114" s="47">
        <v>0.94099999999999995</v>
      </c>
      <c r="D114" s="47">
        <v>-9.5440000000000005</v>
      </c>
      <c r="E114" s="47">
        <v>-17.736000000000001</v>
      </c>
      <c r="F114" s="47">
        <v>415.82</v>
      </c>
      <c r="G114" s="47">
        <v>-402.11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47" t="s">
        <v>39</v>
      </c>
      <c r="B115" s="47">
        <v>30.322199999999999</v>
      </c>
      <c r="C115" s="47">
        <v>0.70199999999999996</v>
      </c>
      <c r="D115" s="47">
        <v>-2.1509999999999998</v>
      </c>
      <c r="E115" s="47">
        <v>10.1387</v>
      </c>
      <c r="F115" s="47">
        <v>238.89</v>
      </c>
      <c r="G115" s="47">
        <v>-228.67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47" t="s">
        <v>39</v>
      </c>
      <c r="B116" s="47">
        <v>30.322199999999999</v>
      </c>
      <c r="C116" s="47">
        <v>0.70199999999999996</v>
      </c>
      <c r="D116" s="47">
        <v>-2.1509999999999998</v>
      </c>
      <c r="E116" s="47">
        <v>10.1387</v>
      </c>
      <c r="F116" s="47">
        <v>238.89</v>
      </c>
      <c r="G116" s="47">
        <v>-228.67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47" t="s">
        <v>39</v>
      </c>
      <c r="B117" s="47">
        <v>35.560400000000001</v>
      </c>
      <c r="C117" s="47">
        <v>0.439</v>
      </c>
      <c r="D117" s="47">
        <v>5.9740000000000002</v>
      </c>
      <c r="E117" s="47">
        <v>0.1249</v>
      </c>
      <c r="F117" s="47">
        <v>6.08</v>
      </c>
      <c r="G117" s="47">
        <v>0.32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47" t="s">
        <v>39</v>
      </c>
      <c r="B118" s="47">
        <v>35.560400000000001</v>
      </c>
      <c r="C118" s="47">
        <v>0.91900000000000004</v>
      </c>
      <c r="D118" s="47">
        <v>-8.8640000000000008</v>
      </c>
      <c r="E118" s="47">
        <v>0.1249</v>
      </c>
      <c r="F118" s="47">
        <v>9.57</v>
      </c>
      <c r="G118" s="47">
        <v>3.81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47" t="s">
        <v>39</v>
      </c>
      <c r="B119" s="47">
        <v>37.900700000000001</v>
      </c>
      <c r="C119" s="47">
        <v>0.80100000000000005</v>
      </c>
      <c r="D119" s="47">
        <v>-5.234</v>
      </c>
      <c r="E119" s="47">
        <v>16.621600000000001</v>
      </c>
      <c r="F119" s="47">
        <v>389.11</v>
      </c>
      <c r="G119" s="47">
        <v>-377.43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47" t="s">
        <v>39</v>
      </c>
      <c r="B120" s="47">
        <v>37.900700000000001</v>
      </c>
      <c r="C120" s="47">
        <v>0.80100000000000005</v>
      </c>
      <c r="D120" s="47">
        <v>-5.234</v>
      </c>
      <c r="E120" s="47">
        <v>16.621600000000001</v>
      </c>
      <c r="F120" s="47">
        <v>389.11</v>
      </c>
      <c r="G120" s="47">
        <v>-377.43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47" t="s">
        <v>39</v>
      </c>
      <c r="B121" s="47">
        <v>45.479100000000003</v>
      </c>
      <c r="C121" s="47">
        <v>0.42199999999999999</v>
      </c>
      <c r="D121" s="47">
        <v>6.52</v>
      </c>
      <c r="E121" s="47">
        <v>11.7483</v>
      </c>
      <c r="F121" s="47">
        <v>273.97000000000003</v>
      </c>
      <c r="G121" s="47">
        <v>-267.82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47" t="s">
        <v>39</v>
      </c>
      <c r="B122" s="47">
        <v>45.479100000000003</v>
      </c>
      <c r="C122" s="47">
        <v>0.42199999999999999</v>
      </c>
      <c r="D122" s="47">
        <v>6.52</v>
      </c>
      <c r="E122" s="47">
        <v>11.7483</v>
      </c>
      <c r="F122" s="47">
        <v>273.97000000000003</v>
      </c>
      <c r="G122" s="47">
        <v>-267.82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47" t="s">
        <v>39</v>
      </c>
      <c r="B123" s="47">
        <v>45.565600000000003</v>
      </c>
      <c r="C123" s="47">
        <v>0.41699999999999998</v>
      </c>
      <c r="D123" s="47">
        <v>6.6539999999999999</v>
      </c>
      <c r="E123" s="47">
        <v>11.178800000000001</v>
      </c>
      <c r="F123" s="47">
        <v>260.81</v>
      </c>
      <c r="G123" s="47">
        <v>-254.72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47" t="s">
        <v>39</v>
      </c>
      <c r="B124" s="47">
        <v>45.565600000000003</v>
      </c>
      <c r="C124" s="47">
        <v>0.874</v>
      </c>
      <c r="D124" s="47">
        <v>-7.47</v>
      </c>
      <c r="E124" s="47">
        <v>11.178800000000001</v>
      </c>
      <c r="F124" s="47">
        <v>264.13</v>
      </c>
      <c r="G124" s="47">
        <v>-251.4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47" t="s">
        <v>39</v>
      </c>
      <c r="B125" s="47">
        <v>49.2684</v>
      </c>
      <c r="C125" s="47">
        <v>0.68799999999999994</v>
      </c>
      <c r="D125" s="47">
        <v>-1.7270000000000001</v>
      </c>
      <c r="E125" s="47">
        <v>28.2075</v>
      </c>
      <c r="F125" s="47">
        <v>655.43</v>
      </c>
      <c r="G125" s="47">
        <v>-645.4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47" t="s">
        <v>39</v>
      </c>
      <c r="B126" s="47">
        <v>53.057600000000001</v>
      </c>
      <c r="C126" s="47">
        <v>0.498</v>
      </c>
      <c r="D126" s="47">
        <v>4.1500000000000004</v>
      </c>
      <c r="E126" s="47">
        <v>23.617899999999999</v>
      </c>
      <c r="F126" s="47">
        <v>548.22</v>
      </c>
      <c r="G126" s="47">
        <v>-540.96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47" t="s">
        <v>39</v>
      </c>
      <c r="B127" s="47">
        <v>53.057600000000001</v>
      </c>
      <c r="C127" s="47">
        <v>0.498</v>
      </c>
      <c r="D127" s="47">
        <v>4.1500000000000004</v>
      </c>
      <c r="E127" s="47">
        <v>23.617899999999999</v>
      </c>
      <c r="F127" s="47">
        <v>548.22</v>
      </c>
      <c r="G127" s="47">
        <v>-540.96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47" t="s">
        <v>39</v>
      </c>
      <c r="B128" s="47">
        <v>55.570799999999998</v>
      </c>
      <c r="C128" s="47">
        <v>0.373</v>
      </c>
      <c r="D128" s="47">
        <v>8.048</v>
      </c>
      <c r="E128" s="47">
        <v>8.2904</v>
      </c>
      <c r="F128" s="47">
        <v>193.88</v>
      </c>
      <c r="G128" s="47">
        <v>-188.45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47" t="s">
        <v>39</v>
      </c>
      <c r="B129" s="47">
        <v>55.570799999999998</v>
      </c>
      <c r="C129" s="47">
        <v>0.84299999999999997</v>
      </c>
      <c r="D129" s="47">
        <v>-6.5270000000000001</v>
      </c>
      <c r="E129" s="47">
        <v>8.2904</v>
      </c>
      <c r="F129" s="47">
        <v>197.31</v>
      </c>
      <c r="G129" s="47">
        <v>-185.02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47" t="s">
        <v>39</v>
      </c>
      <c r="B130" s="47">
        <v>60.636099999999999</v>
      </c>
      <c r="C130" s="47">
        <v>0.58899999999999997</v>
      </c>
      <c r="D130" s="47">
        <v>1.329</v>
      </c>
      <c r="E130" s="47">
        <v>21.456499999999998</v>
      </c>
      <c r="F130" s="47">
        <v>499.05</v>
      </c>
      <c r="G130" s="47">
        <v>-490.46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47" t="s">
        <v>39</v>
      </c>
      <c r="B131" s="47">
        <v>60.636099999999999</v>
      </c>
      <c r="C131" s="47">
        <v>0.58899999999999997</v>
      </c>
      <c r="D131" s="47">
        <v>1.329</v>
      </c>
      <c r="E131" s="47">
        <v>21.456499999999998</v>
      </c>
      <c r="F131" s="47">
        <v>499.05</v>
      </c>
      <c r="G131" s="47">
        <v>-490.46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47" t="s">
        <v>39</v>
      </c>
      <c r="B132" s="47">
        <v>65.575999999999993</v>
      </c>
      <c r="C132" s="47">
        <v>0.34200000000000003</v>
      </c>
      <c r="D132" s="47">
        <v>8.9909999999999997</v>
      </c>
      <c r="E132" s="47">
        <v>-4.0326000000000004</v>
      </c>
      <c r="F132" s="47">
        <v>95.48</v>
      </c>
      <c r="G132" s="47">
        <v>-90.49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47" t="s">
        <v>39</v>
      </c>
      <c r="B133" s="47">
        <v>65.575999999999993</v>
      </c>
      <c r="C133" s="47">
        <v>0.83599999999999997</v>
      </c>
      <c r="D133" s="47">
        <v>-6.3029999999999999</v>
      </c>
      <c r="E133" s="47">
        <v>-4.0326000000000004</v>
      </c>
      <c r="F133" s="47">
        <v>99.07</v>
      </c>
      <c r="G133" s="47">
        <v>-86.89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47" t="s">
        <v>39</v>
      </c>
      <c r="B134" s="47">
        <v>68.214500000000001</v>
      </c>
      <c r="C134" s="47">
        <v>0.70399999999999996</v>
      </c>
      <c r="D134" s="47">
        <v>-2.2109999999999999</v>
      </c>
      <c r="E134" s="47">
        <v>7.2003000000000004</v>
      </c>
      <c r="F134" s="47">
        <v>171.16</v>
      </c>
      <c r="G134" s="47">
        <v>-160.9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47" t="s">
        <v>39</v>
      </c>
      <c r="B135" s="47">
        <v>68.214500000000001</v>
      </c>
      <c r="C135" s="47">
        <v>0.70399999999999996</v>
      </c>
      <c r="D135" s="47">
        <v>-2.2109999999999999</v>
      </c>
      <c r="E135" s="47">
        <v>7.2003000000000004</v>
      </c>
      <c r="F135" s="47">
        <v>171.16</v>
      </c>
      <c r="G135" s="47">
        <v>-160.9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47" t="s">
        <v>39</v>
      </c>
      <c r="B136" s="47">
        <v>75.581199999999995</v>
      </c>
      <c r="C136" s="47">
        <v>0.33500000000000002</v>
      </c>
      <c r="D136" s="47">
        <v>9.2149999999999999</v>
      </c>
      <c r="E136" s="47">
        <v>-18.596399999999999</v>
      </c>
      <c r="F136" s="47">
        <v>431.24</v>
      </c>
      <c r="G136" s="47">
        <v>-426.36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47" t="s">
        <v>39</v>
      </c>
      <c r="B137" s="47">
        <v>75.581199999999995</v>
      </c>
      <c r="C137" s="47">
        <v>0.83699999999999997</v>
      </c>
      <c r="D137" s="47">
        <v>-6.3460000000000001</v>
      </c>
      <c r="E137" s="47">
        <v>-18.596399999999999</v>
      </c>
      <c r="F137" s="47">
        <v>434.9</v>
      </c>
      <c r="G137" s="47">
        <v>-422.7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47" t="s">
        <v>39</v>
      </c>
      <c r="B138" s="47">
        <v>75.793000000000006</v>
      </c>
      <c r="C138" s="47">
        <v>0.82699999999999996</v>
      </c>
      <c r="D138" s="47">
        <v>-6.0179999999999998</v>
      </c>
      <c r="E138" s="47">
        <v>-17.287199999999999</v>
      </c>
      <c r="F138" s="47">
        <v>404.64</v>
      </c>
      <c r="G138" s="47">
        <v>-392.59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47" t="s">
        <v>39</v>
      </c>
      <c r="B139" s="47">
        <v>75.793000000000006</v>
      </c>
      <c r="C139" s="47">
        <v>0.82699999999999996</v>
      </c>
      <c r="D139" s="47">
        <v>-6.0179999999999998</v>
      </c>
      <c r="E139" s="47">
        <v>-17.287199999999999</v>
      </c>
      <c r="F139" s="47">
        <v>404.64</v>
      </c>
      <c r="G139" s="47">
        <v>-392.59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47" t="s">
        <v>39</v>
      </c>
      <c r="B140" s="47">
        <v>83.371499999999997</v>
      </c>
      <c r="C140" s="47">
        <v>0.44700000000000001</v>
      </c>
      <c r="D140" s="47">
        <v>5.7370000000000001</v>
      </c>
      <c r="E140" s="47">
        <v>-16.221599999999999</v>
      </c>
      <c r="F140" s="47">
        <v>377.3</v>
      </c>
      <c r="G140" s="47">
        <v>-370.78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47" t="s">
        <v>39</v>
      </c>
      <c r="B141" s="47">
        <v>83.371499999999997</v>
      </c>
      <c r="C141" s="47">
        <v>0.44700000000000001</v>
      </c>
      <c r="D141" s="47">
        <v>5.7370000000000001</v>
      </c>
      <c r="E141" s="47">
        <v>-16.221599999999999</v>
      </c>
      <c r="F141" s="47">
        <v>377.3</v>
      </c>
      <c r="G141" s="47">
        <v>-370.78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47" t="s">
        <v>39</v>
      </c>
      <c r="B142" s="47">
        <v>85.586399999999998</v>
      </c>
      <c r="C142" s="47">
        <v>0.33600000000000002</v>
      </c>
      <c r="D142" s="47">
        <v>9.1720000000000006</v>
      </c>
      <c r="E142" s="47">
        <v>-32.732399999999998</v>
      </c>
      <c r="F142" s="47">
        <v>757.2</v>
      </c>
      <c r="G142" s="47">
        <v>-752.31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47" t="s">
        <v>39</v>
      </c>
      <c r="B143" s="47">
        <v>85.586399999999998</v>
      </c>
      <c r="C143" s="47">
        <v>0.88500000000000001</v>
      </c>
      <c r="D143" s="47">
        <v>-7.827</v>
      </c>
      <c r="E143" s="47">
        <v>-32.732399999999998</v>
      </c>
      <c r="F143" s="47">
        <v>761.2</v>
      </c>
      <c r="G143" s="47">
        <v>-748.31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47" t="s">
        <v>39</v>
      </c>
      <c r="B144" s="47">
        <v>90.95</v>
      </c>
      <c r="C144" s="47">
        <v>0.61599999999999999</v>
      </c>
      <c r="D144" s="47">
        <v>0.49199999999999999</v>
      </c>
      <c r="E144" s="47">
        <v>-13.061999999999999</v>
      </c>
      <c r="F144" s="47">
        <v>305.68</v>
      </c>
      <c r="G144" s="47">
        <v>-296.7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47" t="s">
        <v>39</v>
      </c>
      <c r="B145" s="47">
        <v>90.95</v>
      </c>
      <c r="C145" s="47">
        <v>0.61599999999999999</v>
      </c>
      <c r="D145" s="47">
        <v>0.49199999999999999</v>
      </c>
      <c r="E145" s="47">
        <v>-13.061999999999999</v>
      </c>
      <c r="F145" s="47">
        <v>305.68</v>
      </c>
      <c r="G145" s="47">
        <v>-296.7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47" t="s">
        <v>39</v>
      </c>
      <c r="B146" s="47">
        <v>95.591700000000003</v>
      </c>
      <c r="C146" s="47">
        <v>0.38400000000000001</v>
      </c>
      <c r="D146" s="47">
        <v>7.6909999999999998</v>
      </c>
      <c r="E146" s="47">
        <v>-32.054099999999998</v>
      </c>
      <c r="F146" s="47">
        <v>741.91</v>
      </c>
      <c r="G146" s="47">
        <v>-736.32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47" t="s">
        <v>39</v>
      </c>
      <c r="B147" s="47">
        <v>95.591700000000003</v>
      </c>
      <c r="C147" s="47">
        <v>0.84799999999999998</v>
      </c>
      <c r="D147" s="47">
        <v>-6.6779999999999999</v>
      </c>
      <c r="E147" s="47">
        <v>-32.054099999999998</v>
      </c>
      <c r="F147" s="47">
        <v>745.29</v>
      </c>
      <c r="G147" s="47">
        <v>-732.94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47" t="s">
        <v>39</v>
      </c>
      <c r="B148" s="47">
        <v>98.536799999999999</v>
      </c>
      <c r="C148" s="47">
        <v>0.70099999999999996</v>
      </c>
      <c r="D148" s="47">
        <v>-2.11</v>
      </c>
      <c r="E148" s="47">
        <v>-19.113900000000001</v>
      </c>
      <c r="F148" s="47">
        <v>445.84</v>
      </c>
      <c r="G148" s="47">
        <v>-435.63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47" t="s">
        <v>40</v>
      </c>
      <c r="B149" s="47">
        <v>0</v>
      </c>
      <c r="C149" s="47">
        <v>-11.932</v>
      </c>
      <c r="D149" s="47">
        <v>-25.553000000000001</v>
      </c>
      <c r="E149" s="47">
        <v>-123.42870000000001</v>
      </c>
      <c r="F149" s="47">
        <v>2759.13</v>
      </c>
      <c r="G149" s="47">
        <v>-2933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47" t="s">
        <v>40</v>
      </c>
      <c r="B150" s="47">
        <v>8.3000000000000001E-3</v>
      </c>
      <c r="C150" s="47">
        <v>-11.932</v>
      </c>
      <c r="D150" s="47">
        <v>-25.54</v>
      </c>
      <c r="E150" s="47">
        <v>-123.2158</v>
      </c>
      <c r="F150" s="47">
        <v>2754.21</v>
      </c>
      <c r="G150" s="47">
        <v>-2928.09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47" t="s">
        <v>40</v>
      </c>
      <c r="B151" s="47">
        <v>8.3000000000000001E-3</v>
      </c>
      <c r="C151" s="47">
        <v>-11.932</v>
      </c>
      <c r="D151" s="47">
        <v>-25.54</v>
      </c>
      <c r="E151" s="47">
        <v>-123.2158</v>
      </c>
      <c r="F151" s="47">
        <v>2754.21</v>
      </c>
      <c r="G151" s="47">
        <v>-2928.09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47" t="s">
        <v>40</v>
      </c>
      <c r="B152" s="47">
        <v>5.6912000000000003</v>
      </c>
      <c r="C152" s="47">
        <v>-12.217000000000001</v>
      </c>
      <c r="D152" s="47">
        <v>-16.725999999999999</v>
      </c>
      <c r="E152" s="47">
        <v>-3.1204000000000001</v>
      </c>
      <c r="F152" s="47">
        <v>-17.059999999999999</v>
      </c>
      <c r="G152" s="47">
        <v>-160.96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47" t="s">
        <v>40</v>
      </c>
      <c r="B153" s="47">
        <v>5.6912000000000003</v>
      </c>
      <c r="C153" s="47">
        <v>-12.217000000000001</v>
      </c>
      <c r="D153" s="47">
        <v>-16.725999999999999</v>
      </c>
      <c r="E153" s="47">
        <v>-3.1204000000000001</v>
      </c>
      <c r="F153" s="47">
        <v>-17.059999999999999</v>
      </c>
      <c r="G153" s="47">
        <v>-160.96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47" t="s">
        <v>40</v>
      </c>
      <c r="B154" s="47">
        <v>8.5327000000000002</v>
      </c>
      <c r="C154" s="47">
        <v>-12.359</v>
      </c>
      <c r="D154" s="47">
        <v>-12.319000000000001</v>
      </c>
      <c r="E154" s="47">
        <v>38.143500000000003</v>
      </c>
      <c r="F154" s="47">
        <v>789.48</v>
      </c>
      <c r="G154" s="47">
        <v>-969.57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47" t="s">
        <v>40</v>
      </c>
      <c r="B155" s="47">
        <v>11.3741</v>
      </c>
      <c r="C155" s="47">
        <v>-12.502000000000001</v>
      </c>
      <c r="D155" s="47">
        <v>-7.9119999999999999</v>
      </c>
      <c r="E155" s="47">
        <v>66.884900000000002</v>
      </c>
      <c r="F155" s="47">
        <v>1451.17</v>
      </c>
      <c r="G155" s="47">
        <v>-1633.34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47" t="s">
        <v>40</v>
      </c>
      <c r="B156" s="47">
        <v>11.3741</v>
      </c>
      <c r="C156" s="47">
        <v>-12.502000000000001</v>
      </c>
      <c r="D156" s="47">
        <v>-7.9119999999999999</v>
      </c>
      <c r="E156" s="47">
        <v>66.884900000000002</v>
      </c>
      <c r="F156" s="47">
        <v>1451.17</v>
      </c>
      <c r="G156" s="47">
        <v>-1633.34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47" t="s">
        <v>40</v>
      </c>
      <c r="B157" s="47">
        <v>17.056999999999999</v>
      </c>
      <c r="C157" s="47">
        <v>-12.786</v>
      </c>
      <c r="D157" s="47">
        <v>0.90300000000000002</v>
      </c>
      <c r="E157" s="47">
        <v>86.8</v>
      </c>
      <c r="F157" s="47">
        <v>1908.3</v>
      </c>
      <c r="G157" s="47">
        <v>-2094.62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47" t="s">
        <v>40</v>
      </c>
      <c r="B158" s="47">
        <v>17.056999999999999</v>
      </c>
      <c r="C158" s="47">
        <v>-12.786</v>
      </c>
      <c r="D158" s="47">
        <v>0.90300000000000002</v>
      </c>
      <c r="E158" s="47">
        <v>86.8</v>
      </c>
      <c r="F158" s="47">
        <v>1908.3</v>
      </c>
      <c r="G158" s="47">
        <v>-2094.62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47" t="s">
        <v>40</v>
      </c>
      <c r="B159" s="47">
        <v>17.065300000000001</v>
      </c>
      <c r="C159" s="47">
        <v>-12.787000000000001</v>
      </c>
      <c r="D159" s="47">
        <v>0.91600000000000004</v>
      </c>
      <c r="E159" s="47">
        <v>86.792400000000001</v>
      </c>
      <c r="F159" s="47">
        <v>1908.13</v>
      </c>
      <c r="G159" s="47">
        <v>-2094.4499999999998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47" t="s">
        <v>41</v>
      </c>
      <c r="B160" s="47">
        <v>0</v>
      </c>
      <c r="C160" s="47">
        <v>-12.787000000000001</v>
      </c>
      <c r="D160" s="47">
        <v>0.91600000000000004</v>
      </c>
      <c r="E160" s="47">
        <v>86.792400000000001</v>
      </c>
      <c r="F160" s="47">
        <v>1908.13</v>
      </c>
      <c r="G160" s="47">
        <v>-2094.4499999999998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47" t="s">
        <v>41</v>
      </c>
      <c r="B161" s="47">
        <v>8.3000000000000001E-3</v>
      </c>
      <c r="C161" s="47">
        <v>-12.787000000000001</v>
      </c>
      <c r="D161" s="47">
        <v>0.92900000000000005</v>
      </c>
      <c r="E161" s="47">
        <v>86.784700000000001</v>
      </c>
      <c r="F161" s="47">
        <v>1907.95</v>
      </c>
      <c r="G161" s="47">
        <v>-2094.2800000000002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47" t="s">
        <v>41</v>
      </c>
      <c r="B162" s="47">
        <v>8.3000000000000001E-3</v>
      </c>
      <c r="C162" s="47">
        <v>-12.787000000000001</v>
      </c>
      <c r="D162" s="47">
        <v>0.92900000000000005</v>
      </c>
      <c r="E162" s="47">
        <v>86.784700000000001</v>
      </c>
      <c r="F162" s="47">
        <v>1907.95</v>
      </c>
      <c r="G162" s="47">
        <v>-2094.2800000000002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47" t="s">
        <v>41</v>
      </c>
      <c r="B163" s="47">
        <v>5.0026000000000002</v>
      </c>
      <c r="C163" s="47">
        <v>-13.037000000000001</v>
      </c>
      <c r="D163" s="47">
        <v>8.6750000000000007</v>
      </c>
      <c r="E163" s="47">
        <v>62.804000000000002</v>
      </c>
      <c r="F163" s="47">
        <v>1353.17</v>
      </c>
      <c r="G163" s="47">
        <v>-1543.14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47" t="s">
        <v>41</v>
      </c>
      <c r="B164" s="47">
        <v>5.0026000000000002</v>
      </c>
      <c r="C164" s="47">
        <v>-13.037000000000001</v>
      </c>
      <c r="D164" s="47">
        <v>8.6750000000000007</v>
      </c>
      <c r="E164" s="47">
        <v>62.804000000000002</v>
      </c>
      <c r="F164" s="47">
        <v>1353.17</v>
      </c>
      <c r="G164" s="47">
        <v>-1543.14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47" t="s">
        <v>41</v>
      </c>
      <c r="B165" s="47">
        <v>9.9969000000000001</v>
      </c>
      <c r="C165" s="47">
        <v>-13.287000000000001</v>
      </c>
      <c r="D165" s="47">
        <v>16.420999999999999</v>
      </c>
      <c r="E165" s="47">
        <v>0.13689999999999999</v>
      </c>
      <c r="F165" s="47">
        <v>-93.65</v>
      </c>
      <c r="G165" s="47">
        <v>-99.97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47" t="s">
        <v>41</v>
      </c>
      <c r="B166" s="47">
        <v>9.9969000000000001</v>
      </c>
      <c r="C166" s="47">
        <v>-13.287000000000001</v>
      </c>
      <c r="D166" s="47">
        <v>16.420999999999999</v>
      </c>
      <c r="E166" s="47">
        <v>0.13689999999999999</v>
      </c>
      <c r="F166" s="47">
        <v>-93.65</v>
      </c>
      <c r="G166" s="47">
        <v>-99.97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47" t="s">
        <v>41</v>
      </c>
      <c r="B167" s="47">
        <v>10.0052</v>
      </c>
      <c r="C167" s="47">
        <v>-13.288</v>
      </c>
      <c r="D167" s="47">
        <v>16.434000000000001</v>
      </c>
      <c r="E167" s="47">
        <v>-1.5439999999999998E-14</v>
      </c>
      <c r="F167" s="47">
        <v>-96.81</v>
      </c>
      <c r="G167" s="47">
        <v>-96.81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8"/>
      <c r="B168" s="8"/>
      <c r="C168" s="8"/>
      <c r="D168" s="8"/>
      <c r="E168" s="8"/>
      <c r="F168" s="8"/>
      <c r="G168" s="8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x14ac:dyDescent="0.25">
      <c r="A169" s="8"/>
      <c r="B169" s="8"/>
      <c r="C169" s="8"/>
      <c r="D169" s="8"/>
      <c r="E169" s="8"/>
      <c r="F169" s="8"/>
      <c r="G169" s="8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x14ac:dyDescent="0.25">
      <c r="A170" s="8"/>
      <c r="B170" s="8"/>
      <c r="C170" s="8"/>
      <c r="D170" s="8"/>
      <c r="E170" s="8"/>
      <c r="F170" s="8"/>
      <c r="G170" s="8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8"/>
      <c r="B171" s="8"/>
      <c r="C171" s="8"/>
      <c r="D171" s="8"/>
      <c r="E171" s="8"/>
      <c r="F171" s="8"/>
      <c r="G171" s="8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x14ac:dyDescent="0.25">
      <c r="A172" s="8"/>
      <c r="B172" s="8"/>
      <c r="C172" s="8"/>
      <c r="D172" s="8"/>
      <c r="E172" s="8"/>
      <c r="F172" s="8"/>
      <c r="G172" s="8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workbookViewId="0"/>
  </sheetViews>
  <sheetFormatPr defaultRowHeight="15" x14ac:dyDescent="0.25"/>
  <sheetData>
    <row r="1" spans="1:32" x14ac:dyDescent="0.25">
      <c r="A1" s="53" t="s">
        <v>382</v>
      </c>
      <c r="B1" s="54"/>
      <c r="C1" s="54"/>
      <c r="D1" s="54"/>
      <c r="E1" s="54"/>
      <c r="F1" s="54"/>
      <c r="G1" s="54"/>
      <c r="H1" s="3"/>
      <c r="I1" s="8" t="s">
        <v>50</v>
      </c>
      <c r="J1" s="8">
        <v>0.16189999999999999</v>
      </c>
      <c r="K1" s="8">
        <v>23.316500000000001</v>
      </c>
      <c r="L1" s="8"/>
      <c r="M1" s="8"/>
      <c r="N1" s="8"/>
      <c r="O1" s="8"/>
      <c r="P1" s="8"/>
      <c r="Q1" s="8"/>
      <c r="R1" s="8"/>
      <c r="S1" s="8"/>
      <c r="T1" s="3"/>
    </row>
    <row r="2" spans="1:32" x14ac:dyDescent="0.25">
      <c r="A2" s="55" t="s">
        <v>1</v>
      </c>
      <c r="B2" s="55" t="s">
        <v>2</v>
      </c>
      <c r="C2" s="55" t="s">
        <v>4</v>
      </c>
      <c r="D2" s="55" t="s">
        <v>5</v>
      </c>
      <c r="E2" s="55" t="s">
        <v>6</v>
      </c>
      <c r="F2" s="55" t="s">
        <v>55</v>
      </c>
      <c r="G2" s="55" t="s">
        <v>56</v>
      </c>
      <c r="H2" s="3"/>
      <c r="I2" s="8" t="s">
        <v>49</v>
      </c>
      <c r="J2" s="8">
        <v>5.4539999999999996E-3</v>
      </c>
      <c r="K2" s="8">
        <v>0.78539999999999999</v>
      </c>
      <c r="L2" s="8"/>
      <c r="M2" s="8"/>
      <c r="N2" s="8"/>
      <c r="O2" s="8"/>
      <c r="P2" s="8"/>
      <c r="Q2" s="8"/>
      <c r="R2" s="8"/>
      <c r="S2" s="8"/>
      <c r="T2" s="3"/>
    </row>
    <row r="3" spans="1:32" x14ac:dyDescent="0.25">
      <c r="A3" s="56" t="s">
        <v>7</v>
      </c>
      <c r="B3" s="56" t="s">
        <v>8</v>
      </c>
      <c r="C3" s="56" t="s">
        <v>9</v>
      </c>
      <c r="D3" s="56" t="s">
        <v>9</v>
      </c>
      <c r="E3" s="56" t="s">
        <v>10</v>
      </c>
      <c r="F3" s="56" t="s">
        <v>57</v>
      </c>
      <c r="G3" s="56" t="s">
        <v>57</v>
      </c>
      <c r="H3" s="3"/>
      <c r="I3" s="8" t="s">
        <v>48</v>
      </c>
      <c r="J3" s="8">
        <v>0.13569999999999999</v>
      </c>
      <c r="K3" s="8">
        <v>19.547699999999999</v>
      </c>
      <c r="L3" s="8"/>
      <c r="M3" s="8"/>
      <c r="N3" s="8"/>
      <c r="O3" s="8"/>
      <c r="P3" s="8"/>
      <c r="Q3" s="8"/>
      <c r="R3" s="8"/>
      <c r="S3" s="8"/>
      <c r="T3" s="3"/>
    </row>
    <row r="4" spans="1:32" x14ac:dyDescent="0.25">
      <c r="A4" s="52" t="s">
        <v>11</v>
      </c>
      <c r="B4" s="52">
        <v>0</v>
      </c>
      <c r="C4" s="52">
        <v>-121.608</v>
      </c>
      <c r="D4" s="52">
        <v>-1.2310000000000001</v>
      </c>
      <c r="E4" s="52">
        <v>3.1970000000000001E-15</v>
      </c>
      <c r="F4" s="52">
        <v>-750.79</v>
      </c>
      <c r="G4" s="52">
        <v>-750.79</v>
      </c>
      <c r="H4" s="3"/>
      <c r="I4" s="1" t="s">
        <v>1</v>
      </c>
      <c r="J4" s="1" t="s">
        <v>42</v>
      </c>
      <c r="K4" s="1" t="s">
        <v>45</v>
      </c>
      <c r="L4" s="1" t="s">
        <v>43</v>
      </c>
      <c r="M4" s="1" t="s">
        <v>46</v>
      </c>
      <c r="N4" s="1" t="s">
        <v>44</v>
      </c>
      <c r="O4" s="1" t="s">
        <v>47</v>
      </c>
      <c r="P4" s="1" t="s">
        <v>53</v>
      </c>
      <c r="Q4" s="1" t="s">
        <v>54</v>
      </c>
      <c r="R4" s="1" t="s">
        <v>53</v>
      </c>
      <c r="S4" s="1" t="s">
        <v>54</v>
      </c>
      <c r="T4" s="3"/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52" t="s">
        <v>11</v>
      </c>
      <c r="B5" s="52">
        <v>7.2923</v>
      </c>
      <c r="C5" s="52">
        <v>-121.55500000000001</v>
      </c>
      <c r="D5" s="52">
        <v>-1.165</v>
      </c>
      <c r="E5" s="52">
        <v>8.7363999999999997</v>
      </c>
      <c r="F5" s="52">
        <v>-521.6</v>
      </c>
      <c r="G5" s="52">
        <v>-979.32</v>
      </c>
      <c r="H5" s="3"/>
      <c r="I5" s="2" t="s">
        <v>7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10</v>
      </c>
      <c r="O5" s="2" t="s">
        <v>10</v>
      </c>
      <c r="P5" s="2" t="s">
        <v>51</v>
      </c>
      <c r="Q5" s="2" t="s">
        <v>51</v>
      </c>
      <c r="R5" s="2" t="s">
        <v>52</v>
      </c>
      <c r="S5" s="2" t="s">
        <v>52</v>
      </c>
      <c r="T5" s="3"/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52" t="s">
        <v>11</v>
      </c>
      <c r="B6" s="52">
        <v>14.5847</v>
      </c>
      <c r="C6" s="52">
        <v>-121.503</v>
      </c>
      <c r="D6" s="52">
        <v>-1.099</v>
      </c>
      <c r="E6" s="52">
        <v>16.993600000000001</v>
      </c>
      <c r="F6" s="52">
        <v>-304.97000000000003</v>
      </c>
      <c r="G6" s="52">
        <v>-1195.3</v>
      </c>
      <c r="H6" s="3"/>
      <c r="I6" s="24" t="s">
        <v>11</v>
      </c>
      <c r="J6" s="24">
        <f>MAX(C4:C6)</f>
        <v>-121.503</v>
      </c>
      <c r="K6" s="24">
        <f>MIN(C4:C6)</f>
        <v>-121.608</v>
      </c>
      <c r="L6" s="24">
        <f>MAX(D4:D6)</f>
        <v>-1.099</v>
      </c>
      <c r="M6" s="24">
        <f>MIN(D4:D6)</f>
        <v>-1.2310000000000001</v>
      </c>
      <c r="N6" s="24">
        <f>MAX(E4:E6)</f>
        <v>16.993600000000001</v>
      </c>
      <c r="O6" s="24">
        <f>MIN(E4:E6)</f>
        <v>3.1970000000000001E-15</v>
      </c>
      <c r="P6" s="24">
        <f>MAX(F4:F6)</f>
        <v>-304.97000000000003</v>
      </c>
      <c r="Q6" s="24">
        <f>MIN(G4:G6)</f>
        <v>-1195.3</v>
      </c>
      <c r="R6" s="24">
        <f>P6/144</f>
        <v>-2.1178472222222222</v>
      </c>
      <c r="S6" s="24">
        <f>Q6/144</f>
        <v>-8.3006944444444439</v>
      </c>
      <c r="T6" s="3"/>
      <c r="V6" s="17" t="s">
        <v>58</v>
      </c>
      <c r="W6" s="17">
        <f>W21+W14</f>
        <v>-85.518600000000006</v>
      </c>
      <c r="X6" s="99">
        <f t="shared" ref="X6:AF6" si="0">X21+X14</f>
        <v>-124.184</v>
      </c>
      <c r="Y6" s="99">
        <f t="shared" si="0"/>
        <v>15.4506</v>
      </c>
      <c r="Z6" s="99">
        <f t="shared" si="0"/>
        <v>-21.119</v>
      </c>
      <c r="AA6" s="99">
        <f t="shared" si="0"/>
        <v>102.0513</v>
      </c>
      <c r="AB6" s="99">
        <f t="shared" si="0"/>
        <v>-57.752399999999994</v>
      </c>
      <c r="AC6" s="99">
        <f t="shared" si="0"/>
        <v>1940.38472</v>
      </c>
      <c r="AD6" s="99">
        <f t="shared" si="0"/>
        <v>-3392.8507199999999</v>
      </c>
      <c r="AE6" s="99">
        <f t="shared" si="0"/>
        <v>13.474893888888889</v>
      </c>
      <c r="AF6" s="99">
        <f t="shared" si="0"/>
        <v>-23.561463333333332</v>
      </c>
    </row>
    <row r="7" spans="1:32" x14ac:dyDescent="0.25">
      <c r="A7" s="52" t="s">
        <v>14</v>
      </c>
      <c r="B7" s="52">
        <v>0</v>
      </c>
      <c r="C7" s="52">
        <v>-119.697</v>
      </c>
      <c r="D7" s="52">
        <v>-20.895</v>
      </c>
      <c r="E7" s="52">
        <v>16.993600000000001</v>
      </c>
      <c r="F7" s="52">
        <v>-293.82</v>
      </c>
      <c r="G7" s="52">
        <v>-1184.1500000000001</v>
      </c>
      <c r="H7" s="3"/>
      <c r="I7" s="24" t="s">
        <v>14</v>
      </c>
      <c r="J7" s="24">
        <f>MAX(C7:C9)</f>
        <v>-119.67700000000001</v>
      </c>
      <c r="K7" s="24">
        <f>MIN(C7:C9)</f>
        <v>-119.697</v>
      </c>
      <c r="L7" s="24">
        <f>MAX(D7:D9)</f>
        <v>-20.86</v>
      </c>
      <c r="M7" s="24">
        <f>MIN(D7:D9)</f>
        <v>-20.895</v>
      </c>
      <c r="N7" s="24">
        <f>MAX(E7:E9)</f>
        <v>91.160700000000006</v>
      </c>
      <c r="O7" s="24">
        <f>MIN(E7:E9)</f>
        <v>16.993600000000001</v>
      </c>
      <c r="P7" s="24">
        <f>MAX(F7:F9)</f>
        <v>1649.18</v>
      </c>
      <c r="Q7" s="24">
        <f>MIN(G7:G9)</f>
        <v>-3126.9</v>
      </c>
      <c r="R7" s="24">
        <f t="shared" ref="R7:S34" si="1">P7/144</f>
        <v>11.45263888888889</v>
      </c>
      <c r="S7" s="24">
        <f t="shared" si="1"/>
        <v>-21.714583333333334</v>
      </c>
      <c r="T7" s="3"/>
      <c r="V7" s="17" t="s">
        <v>59</v>
      </c>
      <c r="W7" s="99">
        <f t="shared" ref="W7:AF7" si="2">W22+W15</f>
        <v>12.456</v>
      </c>
      <c r="X7" s="99">
        <f t="shared" si="2"/>
        <v>8.6682000000000006</v>
      </c>
      <c r="Y7" s="99">
        <f t="shared" si="2"/>
        <v>0.20439999999999997</v>
      </c>
      <c r="Z7" s="99">
        <f t="shared" si="2"/>
        <v>-0.20579999999999998</v>
      </c>
      <c r="AA7" s="99">
        <f t="shared" si="2"/>
        <v>10.890599999999999</v>
      </c>
      <c r="AB7" s="99">
        <f t="shared" si="2"/>
        <v>-4.1719999999999997</v>
      </c>
      <c r="AC7" s="99">
        <f t="shared" si="2"/>
        <v>2467.0986399999997</v>
      </c>
      <c r="AD7" s="99">
        <f t="shared" si="2"/>
        <v>1695.2243999999998</v>
      </c>
      <c r="AE7" s="99">
        <f t="shared" si="2"/>
        <v>17.132629444444444</v>
      </c>
      <c r="AF7" s="99">
        <f t="shared" si="2"/>
        <v>11.772391666666667</v>
      </c>
    </row>
    <row r="8" spans="1:32" x14ac:dyDescent="0.25">
      <c r="A8" s="52" t="s">
        <v>14</v>
      </c>
      <c r="B8" s="52">
        <v>1.7762</v>
      </c>
      <c r="C8" s="52">
        <v>-119.687</v>
      </c>
      <c r="D8" s="52">
        <v>-20.878</v>
      </c>
      <c r="E8" s="52">
        <v>54.0931</v>
      </c>
      <c r="F8" s="52">
        <v>678.09</v>
      </c>
      <c r="G8" s="52">
        <v>-2155.94</v>
      </c>
      <c r="H8" s="3"/>
      <c r="I8" s="24" t="s">
        <v>15</v>
      </c>
      <c r="J8" s="24">
        <f>MAX(C10:C14)</f>
        <v>-97.010999999999996</v>
      </c>
      <c r="K8" s="24">
        <f>MIN(C10:C14)</f>
        <v>-102.258</v>
      </c>
      <c r="L8" s="24">
        <f>MAX(D10:D14)</f>
        <v>8.0950000000000006</v>
      </c>
      <c r="M8" s="24">
        <f>MIN(D10:D14)</f>
        <v>-1.2050000000000001</v>
      </c>
      <c r="N8" s="24">
        <f>MAX(E10:E14)</f>
        <v>-9.0467999999999993</v>
      </c>
      <c r="O8" s="24">
        <f>MIN(E10:E14)</f>
        <v>-46.732999999999997</v>
      </c>
      <c r="P8" s="24">
        <f>MAX(F10:F14)</f>
        <v>625.29</v>
      </c>
      <c r="Q8" s="24">
        <f>MIN(G10:G14)</f>
        <v>-1823.14</v>
      </c>
      <c r="R8" s="24">
        <f t="shared" si="1"/>
        <v>4.3422916666666662</v>
      </c>
      <c r="S8" s="24">
        <f t="shared" si="1"/>
        <v>-12.660694444444445</v>
      </c>
      <c r="T8" s="3"/>
      <c r="V8" s="17" t="s">
        <v>60</v>
      </c>
      <c r="W8" s="99">
        <f t="shared" ref="W8:AF8" si="3">W23+W16</f>
        <v>7.2295999999999996</v>
      </c>
      <c r="X8" s="99">
        <f t="shared" si="3"/>
        <v>-9.7712000000000003</v>
      </c>
      <c r="Y8" s="99">
        <f t="shared" si="3"/>
        <v>23.5732</v>
      </c>
      <c r="Z8" s="99">
        <f t="shared" si="3"/>
        <v>-18.619</v>
      </c>
      <c r="AA8" s="99">
        <f t="shared" si="3"/>
        <v>108.0448</v>
      </c>
      <c r="AB8" s="99">
        <f t="shared" si="3"/>
        <v>-145.0872</v>
      </c>
      <c r="AC8" s="99">
        <f t="shared" si="3"/>
        <v>3437.4524799999999</v>
      </c>
      <c r="AD8" s="99">
        <f t="shared" si="3"/>
        <v>-3373.15544</v>
      </c>
      <c r="AE8" s="99">
        <f t="shared" si="3"/>
        <v>23.87119777777778</v>
      </c>
      <c r="AF8" s="99">
        <f t="shared" si="3"/>
        <v>-23.424690555555557</v>
      </c>
    </row>
    <row r="9" spans="1:32" x14ac:dyDescent="0.25">
      <c r="A9" s="52" t="s">
        <v>14</v>
      </c>
      <c r="B9" s="52">
        <v>3.5525000000000002</v>
      </c>
      <c r="C9" s="52">
        <v>-119.67700000000001</v>
      </c>
      <c r="D9" s="52">
        <v>-20.86</v>
      </c>
      <c r="E9" s="52">
        <v>91.160700000000006</v>
      </c>
      <c r="F9" s="52">
        <v>1649.18</v>
      </c>
      <c r="G9" s="52">
        <v>-3126.9</v>
      </c>
      <c r="H9" s="3"/>
      <c r="I9" s="24" t="s">
        <v>16</v>
      </c>
      <c r="J9" s="24">
        <f>MAX(C15:C19)</f>
        <v>-92.977999999999994</v>
      </c>
      <c r="K9" s="24">
        <f>MIN(C15:C19)</f>
        <v>-97.031999999999996</v>
      </c>
      <c r="L9" s="24">
        <f>MAX(D15:D19)</f>
        <v>3.2789999999999999</v>
      </c>
      <c r="M9" s="24">
        <f>MIN(D15:D19)</f>
        <v>-7.8289999999999997</v>
      </c>
      <c r="N9" s="24">
        <f>MAX(E15:E19)</f>
        <v>2.5011999999999999</v>
      </c>
      <c r="O9" s="24">
        <f>MIN(E15:E19)</f>
        <v>-46.732999999999997</v>
      </c>
      <c r="P9" s="24">
        <f>MAX(F15:F19)</f>
        <v>625.15</v>
      </c>
      <c r="Q9" s="24">
        <f>MIN(G15:G19)</f>
        <v>-1823.27</v>
      </c>
      <c r="R9" s="24">
        <f t="shared" si="1"/>
        <v>4.3413194444444443</v>
      </c>
      <c r="S9" s="24">
        <f t="shared" si="1"/>
        <v>-12.661597222222222</v>
      </c>
      <c r="T9" s="3"/>
    </row>
    <row r="10" spans="1:32" x14ac:dyDescent="0.25">
      <c r="A10" s="52" t="s">
        <v>15</v>
      </c>
      <c r="B10" s="52">
        <v>0</v>
      </c>
      <c r="C10" s="52">
        <v>-102.258</v>
      </c>
      <c r="D10" s="52">
        <v>-1.2050000000000001</v>
      </c>
      <c r="E10" s="52">
        <v>-16.511299999999999</v>
      </c>
      <c r="F10" s="52">
        <v>-198.79</v>
      </c>
      <c r="G10" s="52">
        <v>-1063.8499999999999</v>
      </c>
      <c r="H10" s="3"/>
      <c r="I10" s="24" t="s">
        <v>17</v>
      </c>
      <c r="J10" s="24">
        <f>MAX(C20:C26)</f>
        <v>-88.197000000000003</v>
      </c>
      <c r="K10" s="24">
        <f>MIN(C20:C26)</f>
        <v>-92.269000000000005</v>
      </c>
      <c r="L10" s="24">
        <f>MAX(D20:D26)</f>
        <v>9.7010000000000005</v>
      </c>
      <c r="M10" s="24">
        <f>MIN(D20:D26)</f>
        <v>-11.92</v>
      </c>
      <c r="N10" s="24">
        <f>MAX(E20:E26)</f>
        <v>12.4894</v>
      </c>
      <c r="O10" s="24">
        <f>MIN(E20:E26)</f>
        <v>-24.244399999999999</v>
      </c>
      <c r="P10" s="24">
        <f>MAX(F20:F26)</f>
        <v>65.45</v>
      </c>
      <c r="Q10" s="24">
        <f>MIN(G20:G26)</f>
        <v>-1204.76</v>
      </c>
      <c r="R10" s="24">
        <f t="shared" si="1"/>
        <v>0.45451388888888888</v>
      </c>
      <c r="S10" s="24">
        <f t="shared" si="1"/>
        <v>-8.3663888888888884</v>
      </c>
      <c r="T10" s="3"/>
      <c r="V10" s="98" t="s">
        <v>58</v>
      </c>
      <c r="W10" s="98">
        <f>'Lateral Wind Loading'!V6</f>
        <v>1.841</v>
      </c>
      <c r="X10" s="98">
        <f>'Lateral Wind Loading'!W6</f>
        <v>-1.84</v>
      </c>
      <c r="Y10" s="98">
        <f>'Lateral Wind Loading'!X6</f>
        <v>0.159</v>
      </c>
      <c r="Z10" s="98">
        <f>'Lateral Wind Loading'!Y6</f>
        <v>-0.16</v>
      </c>
      <c r="AA10" s="98">
        <f>'Lateral Wind Loading'!Z6</f>
        <v>7.7789999999999999</v>
      </c>
      <c r="AB10" s="98">
        <f>'Lateral Wind Loading'!AA6</f>
        <v>-7.8710000000000004</v>
      </c>
      <c r="AC10" s="98">
        <f>AE10*144</f>
        <v>175.9248</v>
      </c>
      <c r="AD10" s="98">
        <f>AF10*144</f>
        <v>-189.9648</v>
      </c>
      <c r="AE10" s="98">
        <f>'Lateral Wind Loading'!AB6</f>
        <v>1.2217</v>
      </c>
      <c r="AF10" s="98">
        <f>'Lateral Wind Loading'!AC6</f>
        <v>-1.3191999999999999</v>
      </c>
    </row>
    <row r="11" spans="1:32" x14ac:dyDescent="0.25">
      <c r="A11" s="52" t="s">
        <v>15</v>
      </c>
      <c r="B11" s="52">
        <v>5.5160999999999998</v>
      </c>
      <c r="C11" s="52">
        <v>-102.227</v>
      </c>
      <c r="D11" s="52">
        <v>-1.1499999999999999</v>
      </c>
      <c r="E11" s="52">
        <v>-10.0168</v>
      </c>
      <c r="F11" s="52">
        <v>-368.73</v>
      </c>
      <c r="G11" s="52">
        <v>-893.53</v>
      </c>
      <c r="H11" s="3"/>
      <c r="I11" s="24" t="s">
        <v>18</v>
      </c>
      <c r="J11" s="24">
        <f>MAX(C23:C31)</f>
        <v>-88.197000000000003</v>
      </c>
      <c r="K11" s="24">
        <f>MIN(C23:C31)</f>
        <v>-90.203000000000003</v>
      </c>
      <c r="L11" s="24">
        <f>MAX(D23:D31)</f>
        <v>9.7010000000000005</v>
      </c>
      <c r="M11" s="24">
        <f>MIN(D23:D31)</f>
        <v>-4.8090000000000002</v>
      </c>
      <c r="N11" s="24">
        <f>MAX(E23:E31)</f>
        <v>29.4176</v>
      </c>
      <c r="O11" s="24">
        <f>MIN(E23:E31)</f>
        <v>-8.2207000000000008</v>
      </c>
      <c r="P11" s="24">
        <f>MAX(F23:F31)</f>
        <v>225.06</v>
      </c>
      <c r="Q11" s="24">
        <f>MIN(G23:G31)</f>
        <v>-1317.6</v>
      </c>
      <c r="R11" s="24">
        <f t="shared" si="1"/>
        <v>1.5629166666666667</v>
      </c>
      <c r="S11" s="24">
        <f t="shared" si="1"/>
        <v>-9.1499999999999986</v>
      </c>
      <c r="T11" s="3"/>
      <c r="V11" s="98" t="s">
        <v>59</v>
      </c>
      <c r="W11" s="98">
        <f>'Lateral Wind Loading'!V7</f>
        <v>9.5000000000000001E-2</v>
      </c>
      <c r="X11" s="98">
        <f>'Lateral Wind Loading'!W7</f>
        <v>-1.1220000000000001</v>
      </c>
      <c r="Y11" s="98">
        <f>'Lateral Wind Loading'!X7</f>
        <v>0.14599999999999999</v>
      </c>
      <c r="Z11" s="98">
        <f>'Lateral Wind Loading'!Y7</f>
        <v>-0.14699999999999999</v>
      </c>
      <c r="AA11" s="98">
        <f>'Lateral Wind Loading'!Z7</f>
        <v>7.7789999999999999</v>
      </c>
      <c r="AB11" s="98">
        <f>'Lateral Wind Loading'!AA7</f>
        <v>-2.98</v>
      </c>
      <c r="AC11" s="98">
        <f t="shared" ref="AC11:AD12" si="4">AE11*144</f>
        <v>148.3776</v>
      </c>
      <c r="AD11" s="98">
        <f t="shared" si="4"/>
        <v>-130.10399999999998</v>
      </c>
      <c r="AE11" s="98">
        <f>'Lateral Wind Loading'!AB7</f>
        <v>1.0304</v>
      </c>
      <c r="AF11" s="98">
        <f>'Lateral Wind Loading'!AC7</f>
        <v>-0.90349999999999997</v>
      </c>
    </row>
    <row r="12" spans="1:32" x14ac:dyDescent="0.25">
      <c r="A12" s="52" t="s">
        <v>15</v>
      </c>
      <c r="B12" s="52">
        <v>6.3630000000000004</v>
      </c>
      <c r="C12" s="52">
        <v>-102.22199999999999</v>
      </c>
      <c r="D12" s="52">
        <v>-1.141</v>
      </c>
      <c r="E12" s="52">
        <v>-9.0467999999999993</v>
      </c>
      <c r="F12" s="52">
        <v>-394.11</v>
      </c>
      <c r="G12" s="52">
        <v>-868.09</v>
      </c>
      <c r="H12" s="3"/>
      <c r="I12" s="24" t="s">
        <v>19</v>
      </c>
      <c r="J12" s="24">
        <f>MAX(C32:C38)</f>
        <v>-88.096000000000004</v>
      </c>
      <c r="K12" s="24">
        <f>MIN(C32:C38)</f>
        <v>-91.173000000000002</v>
      </c>
      <c r="L12" s="24">
        <f>MAX(D32:D38)</f>
        <v>12.715999999999999</v>
      </c>
      <c r="M12" s="24">
        <f>MIN(D32:D38)</f>
        <v>-8.8859999999999992</v>
      </c>
      <c r="N12" s="24">
        <f>MAX(E32:E38)</f>
        <v>21.993400000000001</v>
      </c>
      <c r="O12" s="24">
        <f>MIN(E32:E38)</f>
        <v>-9.2752999999999997</v>
      </c>
      <c r="P12" s="24">
        <f>MAX(F32:F38)</f>
        <v>32.21</v>
      </c>
      <c r="Q12" s="24">
        <f>MIN(G32:G38)</f>
        <v>-1129.26</v>
      </c>
      <c r="R12" s="24">
        <f t="shared" si="1"/>
        <v>0.22368055555555555</v>
      </c>
      <c r="S12" s="24">
        <f t="shared" si="1"/>
        <v>-7.8420833333333331</v>
      </c>
      <c r="T12" s="3"/>
      <c r="V12" s="98" t="s">
        <v>60</v>
      </c>
      <c r="W12" s="98">
        <f>'Lateral Wind Loading'!V8</f>
        <v>0.54400000000000004</v>
      </c>
      <c r="X12" s="98">
        <f>'Lateral Wind Loading'!W8</f>
        <v>-0.10299999999999999</v>
      </c>
      <c r="Y12" s="98">
        <f>'Lateral Wind Loading'!X8</f>
        <v>6.8000000000000005E-2</v>
      </c>
      <c r="Z12" s="98">
        <f>'Lateral Wind Loading'!Y8</f>
        <v>-7.4999999999999997E-2</v>
      </c>
      <c r="AA12" s="98">
        <f>'Lateral Wind Loading'!Z8</f>
        <v>3.9260000000000002</v>
      </c>
      <c r="AB12" s="98">
        <f>'Lateral Wind Loading'!AA8</f>
        <v>-2.5139999999999998</v>
      </c>
      <c r="AC12" s="98">
        <f t="shared" si="4"/>
        <v>96.523200000000003</v>
      </c>
      <c r="AD12" s="98">
        <f t="shared" si="4"/>
        <v>-104.8896</v>
      </c>
      <c r="AE12" s="98">
        <f>'Lateral Wind Loading'!AB8</f>
        <v>0.67030000000000001</v>
      </c>
      <c r="AF12" s="98">
        <f>'Lateral Wind Loading'!AC8</f>
        <v>-0.72840000000000005</v>
      </c>
    </row>
    <row r="13" spans="1:32" x14ac:dyDescent="0.25">
      <c r="A13" s="52" t="s">
        <v>15</v>
      </c>
      <c r="B13" s="52">
        <v>6.3630000000000004</v>
      </c>
      <c r="C13" s="52">
        <v>-97.037000000000006</v>
      </c>
      <c r="D13" s="52">
        <v>8.048</v>
      </c>
      <c r="E13" s="52">
        <v>-9.0467999999999993</v>
      </c>
      <c r="F13" s="52">
        <v>-362.1</v>
      </c>
      <c r="G13" s="52">
        <v>-836.08</v>
      </c>
      <c r="H13" s="3"/>
      <c r="I13" s="24" t="s">
        <v>20</v>
      </c>
      <c r="J13" s="24">
        <f>MAX(C39:C43)</f>
        <v>-92.025999999999996</v>
      </c>
      <c r="K13" s="24">
        <f>MIN(C39:C43)</f>
        <v>-95.465999999999994</v>
      </c>
      <c r="L13" s="24">
        <f>MAX(D39:D43)</f>
        <v>8.6039999999999992</v>
      </c>
      <c r="M13" s="24">
        <f>MIN(D39:D43)</f>
        <v>-2.3170000000000002</v>
      </c>
      <c r="N13" s="24">
        <f>MAX(E39:E43)</f>
        <v>11.812900000000001</v>
      </c>
      <c r="O13" s="24">
        <f>MIN(E39:E43)</f>
        <v>-33.418300000000002</v>
      </c>
      <c r="P13" s="24">
        <f>MAX(F39:F43)</f>
        <v>286.02999999999997</v>
      </c>
      <c r="Q13" s="24">
        <f>MIN(G39:G43)</f>
        <v>-1464.81</v>
      </c>
      <c r="R13" s="24">
        <f t="shared" si="1"/>
        <v>1.9863194444444443</v>
      </c>
      <c r="S13" s="24">
        <f t="shared" si="1"/>
        <v>-10.172291666666666</v>
      </c>
      <c r="T13" s="3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</row>
    <row r="14" spans="1:32" x14ac:dyDescent="0.25">
      <c r="A14" s="52" t="s">
        <v>15</v>
      </c>
      <c r="B14" s="52">
        <v>11.032299999999999</v>
      </c>
      <c r="C14" s="52">
        <v>-97.010999999999996</v>
      </c>
      <c r="D14" s="52">
        <v>8.0950000000000006</v>
      </c>
      <c r="E14" s="52">
        <v>-46.732999999999997</v>
      </c>
      <c r="F14" s="52">
        <v>625.29</v>
      </c>
      <c r="G14" s="52">
        <v>-1823.14</v>
      </c>
      <c r="H14" s="3"/>
      <c r="I14" s="24" t="s">
        <v>21</v>
      </c>
      <c r="J14" s="24">
        <f>MAX(C44:C48)</f>
        <v>-95.591999999999999</v>
      </c>
      <c r="K14" s="24">
        <f>MIN(C44:C48)</f>
        <v>-101.238</v>
      </c>
      <c r="L14" s="24">
        <f>MAX(D44:D48)</f>
        <v>4.0659999999999998</v>
      </c>
      <c r="M14" s="24">
        <f>MIN(D44:D48)</f>
        <v>-7.077</v>
      </c>
      <c r="N14" s="24">
        <f>MAX(E44:E48)</f>
        <v>5.8441000000000001</v>
      </c>
      <c r="O14" s="24">
        <f>MIN(E44:E48)</f>
        <v>-33.418300000000002</v>
      </c>
      <c r="P14" s="24">
        <f>MAX(F44:F48)</f>
        <v>285.26</v>
      </c>
      <c r="Q14" s="24">
        <f>MIN(G44:G48)</f>
        <v>-1465.59</v>
      </c>
      <c r="R14" s="24">
        <f t="shared" si="1"/>
        <v>1.9809722222222221</v>
      </c>
      <c r="S14" s="24">
        <f t="shared" si="1"/>
        <v>-10.177708333333333</v>
      </c>
      <c r="T14" s="3"/>
      <c r="V14" s="98" t="s">
        <v>58</v>
      </c>
      <c r="W14" s="98">
        <f>W10*1.4</f>
        <v>2.5773999999999999</v>
      </c>
      <c r="X14" s="98">
        <f t="shared" ref="X14:AF14" si="5">X10*1.4</f>
        <v>-2.5760000000000001</v>
      </c>
      <c r="Y14" s="98">
        <f t="shared" si="5"/>
        <v>0.22259999999999999</v>
      </c>
      <c r="Z14" s="98">
        <f t="shared" si="5"/>
        <v>-0.22399999999999998</v>
      </c>
      <c r="AA14" s="98">
        <f t="shared" si="5"/>
        <v>10.890599999999999</v>
      </c>
      <c r="AB14" s="98">
        <f t="shared" si="5"/>
        <v>-11.019399999999999</v>
      </c>
      <c r="AC14" s="98">
        <f>AC10*1.4</f>
        <v>246.29471999999998</v>
      </c>
      <c r="AD14" s="98">
        <f t="shared" ref="AD14:AD16" si="6">AD10*1.4</f>
        <v>-265.95071999999999</v>
      </c>
      <c r="AE14" s="98">
        <f t="shared" si="5"/>
        <v>1.71038</v>
      </c>
      <c r="AF14" s="98">
        <f t="shared" si="5"/>
        <v>-1.8468799999999999</v>
      </c>
    </row>
    <row r="15" spans="1:32" x14ac:dyDescent="0.25">
      <c r="A15" s="52" t="s">
        <v>16</v>
      </c>
      <c r="B15" s="52">
        <v>0</v>
      </c>
      <c r="C15" s="52">
        <v>-97.031999999999996</v>
      </c>
      <c r="D15" s="52">
        <v>-7.8289999999999997</v>
      </c>
      <c r="E15" s="52">
        <v>-46.732999999999997</v>
      </c>
      <c r="F15" s="52">
        <v>625.15</v>
      </c>
      <c r="G15" s="52">
        <v>-1823.27</v>
      </c>
      <c r="H15" s="3"/>
      <c r="I15" s="24" t="s">
        <v>22</v>
      </c>
      <c r="J15" s="24">
        <f>MAX(C49:C53)</f>
        <v>-100.54600000000001</v>
      </c>
      <c r="K15" s="24">
        <f>MIN(C49:C53)</f>
        <v>-106.748</v>
      </c>
      <c r="L15" s="24">
        <f>MAX(D49:D53)</f>
        <v>-4.0369999999999999</v>
      </c>
      <c r="M15" s="24">
        <f>MIN(D49:D53)</f>
        <v>-12.494999999999999</v>
      </c>
      <c r="N15" s="24">
        <f>MAX(E49:E53)</f>
        <v>14.7288</v>
      </c>
      <c r="O15" s="24">
        <f>MIN(E49:E53)</f>
        <v>-30.3904</v>
      </c>
      <c r="P15" s="24">
        <f>MAX(F49:F53)</f>
        <v>175.35</v>
      </c>
      <c r="Q15" s="24">
        <f>MIN(G49:G53)</f>
        <v>-1416.85</v>
      </c>
      <c r="R15" s="24">
        <f t="shared" si="1"/>
        <v>1.2177083333333334</v>
      </c>
      <c r="S15" s="24">
        <f t="shared" si="1"/>
        <v>-9.8392361111111111</v>
      </c>
      <c r="T15" s="3"/>
      <c r="V15" s="98" t="s">
        <v>59</v>
      </c>
      <c r="W15" s="98">
        <f t="shared" ref="W15:AF16" si="7">W11*1.4</f>
        <v>0.13299999999999998</v>
      </c>
      <c r="X15" s="98">
        <f t="shared" si="7"/>
        <v>-1.5708</v>
      </c>
      <c r="Y15" s="98">
        <f t="shared" si="7"/>
        <v>0.20439999999999997</v>
      </c>
      <c r="Z15" s="98">
        <f t="shared" si="7"/>
        <v>-0.20579999999999998</v>
      </c>
      <c r="AA15" s="98">
        <f t="shared" si="7"/>
        <v>10.890599999999999</v>
      </c>
      <c r="AB15" s="98">
        <f t="shared" si="7"/>
        <v>-4.1719999999999997</v>
      </c>
      <c r="AC15" s="98">
        <f t="shared" si="7"/>
        <v>207.72863999999998</v>
      </c>
      <c r="AD15" s="98">
        <f t="shared" si="6"/>
        <v>-182.14559999999997</v>
      </c>
      <c r="AE15" s="98">
        <f t="shared" si="7"/>
        <v>1.4425599999999998</v>
      </c>
      <c r="AF15" s="98">
        <f t="shared" si="7"/>
        <v>-1.2648999999999999</v>
      </c>
    </row>
    <row r="16" spans="1:32" x14ac:dyDescent="0.25">
      <c r="A16" s="52" t="s">
        <v>16</v>
      </c>
      <c r="B16" s="52">
        <v>6.3159999999999998</v>
      </c>
      <c r="C16" s="52">
        <v>-97.007000000000005</v>
      </c>
      <c r="D16" s="52">
        <v>-7.7610000000000001</v>
      </c>
      <c r="E16" s="52">
        <v>2.5011999999999999</v>
      </c>
      <c r="F16" s="52">
        <v>-533.38</v>
      </c>
      <c r="G16" s="52">
        <v>-664.42</v>
      </c>
      <c r="H16" s="3"/>
      <c r="I16" s="24" t="s">
        <v>23</v>
      </c>
      <c r="J16" s="24">
        <f>MAX(C54:C56)</f>
        <v>-108.794</v>
      </c>
      <c r="K16" s="24">
        <f>MIN(C54:C56)</f>
        <v>-108.852</v>
      </c>
      <c r="L16" s="24">
        <f>MAX(D54:D56)</f>
        <v>15.228</v>
      </c>
      <c r="M16" s="24">
        <f>MIN(D54:D56)</f>
        <v>15.148</v>
      </c>
      <c r="N16" s="24">
        <f>MAX(E54:E56)</f>
        <v>90.310400000000001</v>
      </c>
      <c r="O16" s="24">
        <f>MIN(E54:E56)</f>
        <v>-38.872799999999998</v>
      </c>
      <c r="P16" s="24">
        <f>MAX(F54:F56)</f>
        <v>1694.09</v>
      </c>
      <c r="Q16" s="24">
        <f>MIN(G54:G56)</f>
        <v>-3037.44</v>
      </c>
      <c r="R16" s="24">
        <f t="shared" si="1"/>
        <v>11.764513888888889</v>
      </c>
      <c r="S16" s="24">
        <f t="shared" si="1"/>
        <v>-21.093333333333334</v>
      </c>
      <c r="T16" s="3"/>
      <c r="V16" s="98" t="s">
        <v>60</v>
      </c>
      <c r="W16" s="98">
        <f t="shared" si="7"/>
        <v>0.76160000000000005</v>
      </c>
      <c r="X16" s="98">
        <f t="shared" si="7"/>
        <v>-0.14419999999999999</v>
      </c>
      <c r="Y16" s="98">
        <f t="shared" si="7"/>
        <v>9.5200000000000007E-2</v>
      </c>
      <c r="Z16" s="98">
        <f t="shared" si="7"/>
        <v>-0.105</v>
      </c>
      <c r="AA16" s="98">
        <f t="shared" si="7"/>
        <v>5.4963999999999995</v>
      </c>
      <c r="AB16" s="98">
        <f t="shared" si="7"/>
        <v>-3.5195999999999996</v>
      </c>
      <c r="AC16" s="98">
        <f t="shared" si="7"/>
        <v>135.13247999999999</v>
      </c>
      <c r="AD16" s="98">
        <f t="shared" si="6"/>
        <v>-146.84544</v>
      </c>
      <c r="AE16" s="98">
        <f t="shared" si="7"/>
        <v>0.93841999999999992</v>
      </c>
      <c r="AF16" s="98">
        <f t="shared" si="7"/>
        <v>-1.01976</v>
      </c>
    </row>
    <row r="17" spans="1:32" x14ac:dyDescent="0.25">
      <c r="A17" s="52" t="s">
        <v>16</v>
      </c>
      <c r="B17" s="52">
        <v>6.3159999999999998</v>
      </c>
      <c r="C17" s="52">
        <v>-93.010999999999996</v>
      </c>
      <c r="D17" s="52">
        <v>3.19</v>
      </c>
      <c r="E17" s="52">
        <v>2.5011999999999999</v>
      </c>
      <c r="F17" s="52">
        <v>-508.71</v>
      </c>
      <c r="G17" s="52">
        <v>-639.75</v>
      </c>
      <c r="H17" s="3"/>
      <c r="I17" s="24" t="s">
        <v>24</v>
      </c>
      <c r="J17" s="24">
        <f>MAX(C57:C59)</f>
        <v>-109.878</v>
      </c>
      <c r="K17" s="24">
        <f>MIN(C57:C59)</f>
        <v>-109.999</v>
      </c>
      <c r="L17" s="24">
        <f>MAX(D57:D59)</f>
        <v>-2.6059999999999999</v>
      </c>
      <c r="M17" s="24">
        <f>MIN(D57:D59)</f>
        <v>-2.7240000000000002</v>
      </c>
      <c r="N17" s="24">
        <f>MAX(E57:E59)</f>
        <v>-1.169E-14</v>
      </c>
      <c r="O17" s="24">
        <f>MIN(E57:E59)</f>
        <v>-38.872799999999998</v>
      </c>
      <c r="P17" s="24">
        <f>MAX(F57:F59)</f>
        <v>339.94</v>
      </c>
      <c r="Q17" s="24">
        <f>MIN(G57:G59)</f>
        <v>-1696.68</v>
      </c>
      <c r="R17" s="24">
        <f t="shared" si="1"/>
        <v>2.3606944444444444</v>
      </c>
      <c r="S17" s="24">
        <f t="shared" si="1"/>
        <v>-11.782500000000001</v>
      </c>
      <c r="T17" s="3"/>
    </row>
    <row r="18" spans="1:32" x14ac:dyDescent="0.25">
      <c r="A18" s="52" t="s">
        <v>16</v>
      </c>
      <c r="B18" s="52">
        <v>7.2923</v>
      </c>
      <c r="C18" s="52">
        <v>-93.007000000000005</v>
      </c>
      <c r="D18" s="52">
        <v>3.2</v>
      </c>
      <c r="E18" s="52">
        <v>-0.61819999999999997</v>
      </c>
      <c r="F18" s="52">
        <v>-558.01</v>
      </c>
      <c r="G18" s="52">
        <v>-590.4</v>
      </c>
      <c r="H18" s="3"/>
      <c r="I18" s="24" t="s">
        <v>25</v>
      </c>
      <c r="J18" s="24">
        <f>MAX(C60:C62)</f>
        <v>10.551</v>
      </c>
      <c r="K18" s="24">
        <f>MIN(C60:C62)</f>
        <v>10.551</v>
      </c>
      <c r="L18" s="24">
        <f>MAX(D60:D62)</f>
        <v>0</v>
      </c>
      <c r="M18" s="24">
        <f>MIN(D60:D62)</f>
        <v>0</v>
      </c>
      <c r="N18" s="24">
        <f>MAX(E60:E62)</f>
        <v>0</v>
      </c>
      <c r="O18" s="24">
        <f>MIN(E60:E62)</f>
        <v>0</v>
      </c>
      <c r="P18" s="24">
        <f>MAX(F60:F62)</f>
        <v>1934.57</v>
      </c>
      <c r="Q18" s="24">
        <f>MIN(G60:G62)</f>
        <v>1934.57</v>
      </c>
      <c r="R18" s="24">
        <f t="shared" si="1"/>
        <v>13.434513888888889</v>
      </c>
      <c r="S18" s="24">
        <f t="shared" si="1"/>
        <v>13.434513888888889</v>
      </c>
      <c r="T18" s="3"/>
    </row>
    <row r="19" spans="1:32" x14ac:dyDescent="0.25">
      <c r="A19" s="52" t="s">
        <v>16</v>
      </c>
      <c r="B19" s="52">
        <v>14.5847</v>
      </c>
      <c r="C19" s="52">
        <v>-92.977999999999994</v>
      </c>
      <c r="D19" s="52">
        <v>3.2789999999999999</v>
      </c>
      <c r="E19" s="52">
        <v>-24.244399999999999</v>
      </c>
      <c r="F19" s="52">
        <v>61.08</v>
      </c>
      <c r="G19" s="52">
        <v>-1209.1400000000001</v>
      </c>
      <c r="H19" s="3"/>
      <c r="I19" s="24" t="s">
        <v>26</v>
      </c>
      <c r="J19" s="24">
        <f>MAX(C63:C65)</f>
        <v>11.657999999999999</v>
      </c>
      <c r="K19" s="24">
        <f>MIN(C63:C65)</f>
        <v>11.657999999999999</v>
      </c>
      <c r="L19" s="24">
        <f>MAX(D63:D65)</f>
        <v>0</v>
      </c>
      <c r="M19" s="24">
        <f>MIN(D63:D65)</f>
        <v>0</v>
      </c>
      <c r="N19" s="24">
        <f>MAX(E63:E65)</f>
        <v>0</v>
      </c>
      <c r="O19" s="24">
        <f>MIN(E63:E65)</f>
        <v>0</v>
      </c>
      <c r="P19" s="24">
        <f>MAX(F63:F65)</f>
        <v>2137.41</v>
      </c>
      <c r="Q19" s="24">
        <f>MIN(G63:G65)</f>
        <v>2137.41</v>
      </c>
      <c r="R19" s="24">
        <f t="shared" si="1"/>
        <v>14.843124999999999</v>
      </c>
      <c r="S19" s="24">
        <f t="shared" si="1"/>
        <v>14.843124999999999</v>
      </c>
      <c r="T19" s="3"/>
      <c r="V19" s="1" t="s">
        <v>1</v>
      </c>
      <c r="W19" s="1" t="s">
        <v>42</v>
      </c>
      <c r="X19" s="1" t="s">
        <v>45</v>
      </c>
      <c r="Y19" s="1" t="s">
        <v>43</v>
      </c>
      <c r="Z19" s="1" t="s">
        <v>46</v>
      </c>
      <c r="AA19" s="1" t="s">
        <v>44</v>
      </c>
      <c r="AB19" s="1" t="s">
        <v>47</v>
      </c>
      <c r="AC19" s="1" t="s">
        <v>53</v>
      </c>
      <c r="AD19" s="1" t="s">
        <v>54</v>
      </c>
      <c r="AE19" s="1" t="s">
        <v>53</v>
      </c>
      <c r="AF19" s="1" t="s">
        <v>54</v>
      </c>
    </row>
    <row r="20" spans="1:32" x14ac:dyDescent="0.25">
      <c r="A20" s="52" t="s">
        <v>17</v>
      </c>
      <c r="B20" s="52">
        <v>0</v>
      </c>
      <c r="C20" s="52">
        <v>-92.269000000000005</v>
      </c>
      <c r="D20" s="52">
        <v>-11.92</v>
      </c>
      <c r="E20" s="52">
        <v>-24.244399999999999</v>
      </c>
      <c r="F20" s="52">
        <v>65.45</v>
      </c>
      <c r="G20" s="52">
        <v>-1204.76</v>
      </c>
      <c r="H20" s="3"/>
      <c r="I20" s="24" t="s">
        <v>27</v>
      </c>
      <c r="J20" s="24">
        <f>MAX(C66:C68)</f>
        <v>11.079000000000001</v>
      </c>
      <c r="K20" s="24">
        <f>MIN(C66:C68)</f>
        <v>11.079000000000001</v>
      </c>
      <c r="L20" s="24">
        <f>MAX(D66:D68)</f>
        <v>0</v>
      </c>
      <c r="M20" s="24">
        <f>MIN(D66:D68)</f>
        <v>0</v>
      </c>
      <c r="N20" s="24">
        <f>MAX(E66:E68)</f>
        <v>0</v>
      </c>
      <c r="O20" s="24">
        <f>MIN(E66:E68)</f>
        <v>0</v>
      </c>
      <c r="P20" s="24">
        <f>MAX(F66:F68)</f>
        <v>2031.28</v>
      </c>
      <c r="Q20" s="24">
        <f>MIN(G66:G68)</f>
        <v>2031.28</v>
      </c>
      <c r="R20" s="24">
        <f t="shared" si="1"/>
        <v>14.106111111111112</v>
      </c>
      <c r="S20" s="24">
        <f t="shared" si="1"/>
        <v>14.106111111111112</v>
      </c>
      <c r="T20" s="3"/>
      <c r="V20" s="2" t="s">
        <v>7</v>
      </c>
      <c r="W20" s="2" t="s">
        <v>9</v>
      </c>
      <c r="X20" s="2" t="s">
        <v>9</v>
      </c>
      <c r="Y20" s="2" t="s">
        <v>9</v>
      </c>
      <c r="Z20" s="2" t="s">
        <v>9</v>
      </c>
      <c r="AA20" s="2" t="s">
        <v>10</v>
      </c>
      <c r="AB20" s="2" t="s">
        <v>10</v>
      </c>
      <c r="AC20" s="2" t="s">
        <v>51</v>
      </c>
      <c r="AD20" s="2" t="s">
        <v>51</v>
      </c>
      <c r="AE20" s="2" t="s">
        <v>52</v>
      </c>
      <c r="AF20" s="2" t="s">
        <v>52</v>
      </c>
    </row>
    <row r="21" spans="1:32" x14ac:dyDescent="0.25">
      <c r="A21" s="52" t="s">
        <v>17</v>
      </c>
      <c r="B21" s="52">
        <v>2.2715000000000001</v>
      </c>
      <c r="C21" s="52">
        <v>-92.265000000000001</v>
      </c>
      <c r="D21" s="52">
        <v>-11.895</v>
      </c>
      <c r="E21" s="52">
        <v>2.8039999999999998</v>
      </c>
      <c r="F21" s="52">
        <v>-496.17</v>
      </c>
      <c r="G21" s="52">
        <v>-643.08000000000004</v>
      </c>
      <c r="H21" s="3"/>
      <c r="I21" s="24" t="s">
        <v>28</v>
      </c>
      <c r="J21" s="24">
        <f>MAX(C69:C71)</f>
        <v>10.756</v>
      </c>
      <c r="K21" s="24">
        <f>MIN(C69:C71)</f>
        <v>10.756</v>
      </c>
      <c r="L21" s="24">
        <f>MAX(D69:D71)</f>
        <v>0</v>
      </c>
      <c r="M21" s="24">
        <f>MIN(D69:D71)</f>
        <v>0</v>
      </c>
      <c r="N21" s="24">
        <f>MAX(E69:E71)</f>
        <v>0</v>
      </c>
      <c r="O21" s="24">
        <f>MIN(E69:E71)</f>
        <v>0</v>
      </c>
      <c r="P21" s="24">
        <f>MAX(F69:F71)</f>
        <v>1972.16</v>
      </c>
      <c r="Q21" s="24">
        <f>MIN(G69:G71)</f>
        <v>1972.16</v>
      </c>
      <c r="R21" s="24">
        <f t="shared" si="1"/>
        <v>13.695555555555556</v>
      </c>
      <c r="S21" s="24">
        <f t="shared" si="1"/>
        <v>13.695555555555556</v>
      </c>
      <c r="T21" s="3"/>
      <c r="V21" s="99" t="s">
        <v>58</v>
      </c>
      <c r="W21" s="99">
        <f>MAX($J$6:$J$17)</f>
        <v>-88.096000000000004</v>
      </c>
      <c r="X21" s="99">
        <f>MIN($K$6:$K$17)</f>
        <v>-121.608</v>
      </c>
      <c r="Y21" s="99">
        <f>MAX($L$6:$L$17)</f>
        <v>15.228</v>
      </c>
      <c r="Z21" s="99">
        <f>MIN($M$6:$M$17)</f>
        <v>-20.895</v>
      </c>
      <c r="AA21" s="99">
        <f>MAX($N$6:$N$17)</f>
        <v>91.160700000000006</v>
      </c>
      <c r="AB21" s="99">
        <f>MIN($O$6:$O$17)</f>
        <v>-46.732999999999997</v>
      </c>
      <c r="AC21" s="99">
        <f>MAX($P$6:$P$17)</f>
        <v>1694.09</v>
      </c>
      <c r="AD21" s="99">
        <f>MIN($Q$6:$Q$17)</f>
        <v>-3126.9</v>
      </c>
      <c r="AE21" s="99">
        <f>MAX($R$6:$R$17)</f>
        <v>11.764513888888889</v>
      </c>
      <c r="AF21" s="99">
        <f>MIN($S$6:$S$17)</f>
        <v>-21.714583333333334</v>
      </c>
    </row>
    <row r="22" spans="1:32" x14ac:dyDescent="0.25">
      <c r="A22" s="52" t="s">
        <v>17</v>
      </c>
      <c r="B22" s="52">
        <v>2.2715000000000001</v>
      </c>
      <c r="C22" s="52">
        <v>-90.213999999999999</v>
      </c>
      <c r="D22" s="52">
        <v>-1.01</v>
      </c>
      <c r="E22" s="52">
        <v>2.8039999999999998</v>
      </c>
      <c r="F22" s="52">
        <v>-483.51</v>
      </c>
      <c r="G22" s="52">
        <v>-630.41999999999996</v>
      </c>
      <c r="H22" s="3"/>
      <c r="I22" s="24" t="s">
        <v>29</v>
      </c>
      <c r="J22" s="24">
        <f>MAX(C72:C74)</f>
        <v>10.239000000000001</v>
      </c>
      <c r="K22" s="24">
        <f>MIN(C72:C74)</f>
        <v>10.239000000000001</v>
      </c>
      <c r="L22" s="24">
        <f>MAX(D72:D74)</f>
        <v>0</v>
      </c>
      <c r="M22" s="24">
        <f>MIN(D72:D74)</f>
        <v>0</v>
      </c>
      <c r="N22" s="24">
        <f>MAX(E72:E74)</f>
        <v>0</v>
      </c>
      <c r="O22" s="24">
        <f>MIN(E72:E74)</f>
        <v>0</v>
      </c>
      <c r="P22" s="24">
        <f>MAX(F72:F74)</f>
        <v>1877.37</v>
      </c>
      <c r="Q22" s="24">
        <f>MIN(G72:G74)</f>
        <v>1877.37</v>
      </c>
      <c r="R22" s="24">
        <f t="shared" si="1"/>
        <v>13.037291666666667</v>
      </c>
      <c r="S22" s="24">
        <f t="shared" si="1"/>
        <v>13.037291666666667</v>
      </c>
      <c r="T22" s="3"/>
      <c r="V22" s="99" t="s">
        <v>59</v>
      </c>
      <c r="W22" s="99">
        <f>MAX($J$18:$J$27)</f>
        <v>12.323</v>
      </c>
      <c r="X22" s="99">
        <f>MIN($K$18:$K$27)</f>
        <v>10.239000000000001</v>
      </c>
      <c r="Y22" s="99">
        <f>MAX($L$18:$L$27)</f>
        <v>0</v>
      </c>
      <c r="Z22" s="99">
        <f>MIN($M$18:$M$27)</f>
        <v>0</v>
      </c>
      <c r="AA22" s="99">
        <f>MAX($N$18:$N$27)</f>
        <v>0</v>
      </c>
      <c r="AB22" s="99">
        <f>MIN($O$18:$O$27)</f>
        <v>0</v>
      </c>
      <c r="AC22" s="99">
        <f>MAX($P$18:$P$27)</f>
        <v>2259.37</v>
      </c>
      <c r="AD22" s="99">
        <f>MIN($Q$18:$Q$27)</f>
        <v>1877.37</v>
      </c>
      <c r="AE22" s="99">
        <f>MAX($R$18:$R$27)</f>
        <v>15.690069444444443</v>
      </c>
      <c r="AF22" s="99">
        <f>MIN($S$18:$S$27)</f>
        <v>13.037291666666667</v>
      </c>
    </row>
    <row r="23" spans="1:32" x14ac:dyDescent="0.25">
      <c r="A23" s="52" t="s">
        <v>17</v>
      </c>
      <c r="B23" s="52">
        <v>7.2923</v>
      </c>
      <c r="C23" s="52">
        <v>-90.203000000000003</v>
      </c>
      <c r="D23" s="52">
        <v>-0.95299999999999996</v>
      </c>
      <c r="E23" s="52">
        <v>7.73</v>
      </c>
      <c r="F23" s="52">
        <v>-354.4</v>
      </c>
      <c r="G23" s="52">
        <v>-759.39</v>
      </c>
      <c r="H23" s="3"/>
      <c r="I23" s="24" t="s">
        <v>30</v>
      </c>
      <c r="J23" s="24">
        <f>MAX(C75:C77)</f>
        <v>10.566000000000001</v>
      </c>
      <c r="K23" s="24">
        <f>MIN(C75:C77)</f>
        <v>10.566000000000001</v>
      </c>
      <c r="L23" s="24">
        <f>MAX(D75:D77)</f>
        <v>0</v>
      </c>
      <c r="M23" s="24">
        <f>MIN(D75:D77)</f>
        <v>0</v>
      </c>
      <c r="N23" s="24">
        <f>MAX(E75:E77)</f>
        <v>0</v>
      </c>
      <c r="O23" s="24">
        <f>MIN(E75:E77)</f>
        <v>0</v>
      </c>
      <c r="P23" s="24">
        <f>MAX(F75:F77)</f>
        <v>1937.25</v>
      </c>
      <c r="Q23" s="24">
        <f>MIN(G75:G77)</f>
        <v>1937.25</v>
      </c>
      <c r="R23" s="24">
        <f t="shared" si="1"/>
        <v>13.453125</v>
      </c>
      <c r="S23" s="24">
        <f t="shared" si="1"/>
        <v>13.453125</v>
      </c>
      <c r="T23" s="3"/>
      <c r="V23" s="99" t="s">
        <v>60</v>
      </c>
      <c r="W23" s="99">
        <f>MAX($J$28:$J$34)</f>
        <v>6.468</v>
      </c>
      <c r="X23" s="99">
        <f>MIN($K$28:$K$34)</f>
        <v>-9.6270000000000007</v>
      </c>
      <c r="Y23" s="99">
        <f>MAX($L$28:$L$34)</f>
        <v>23.478000000000002</v>
      </c>
      <c r="Z23" s="99">
        <f>MIN($M$28:$M$34)</f>
        <v>-18.513999999999999</v>
      </c>
      <c r="AA23" s="99">
        <f>MAX($N$28:$N$34)</f>
        <v>102.5484</v>
      </c>
      <c r="AB23" s="99">
        <f>MIN($O$28:$O$34)</f>
        <v>-141.5676</v>
      </c>
      <c r="AC23" s="99">
        <f>MAX($P$28:$P$34)</f>
        <v>3302.32</v>
      </c>
      <c r="AD23" s="99">
        <f>MIN($Q$28:$Q$34)</f>
        <v>-3226.31</v>
      </c>
      <c r="AE23" s="99">
        <f>MAX($R$28:$R$34)</f>
        <v>22.93277777777778</v>
      </c>
      <c r="AF23" s="99">
        <f>MIN($S$28:$S$34)</f>
        <v>-22.404930555555556</v>
      </c>
    </row>
    <row r="24" spans="1:32" x14ac:dyDescent="0.25">
      <c r="A24" s="52" t="s">
        <v>17</v>
      </c>
      <c r="B24" s="52">
        <v>12.4473</v>
      </c>
      <c r="C24" s="52">
        <v>-90.191999999999993</v>
      </c>
      <c r="D24" s="52">
        <v>-0.89400000000000002</v>
      </c>
      <c r="E24" s="52">
        <v>12.4894</v>
      </c>
      <c r="F24" s="52">
        <v>-229.66</v>
      </c>
      <c r="G24" s="52">
        <v>-884</v>
      </c>
      <c r="H24" s="3"/>
      <c r="I24" s="24" t="s">
        <v>31</v>
      </c>
      <c r="J24" s="24">
        <f>MAX(C78:C80)</f>
        <v>11.087</v>
      </c>
      <c r="K24" s="24">
        <f>MIN(C78:C80)</f>
        <v>11.087</v>
      </c>
      <c r="L24" s="24">
        <f>MAX(D78:D80)</f>
        <v>0</v>
      </c>
      <c r="M24" s="24">
        <f>MIN(D78:D80)</f>
        <v>0</v>
      </c>
      <c r="N24" s="24">
        <f>MAX(E78:E80)</f>
        <v>0</v>
      </c>
      <c r="O24" s="24">
        <f>MIN(E78:E80)</f>
        <v>0</v>
      </c>
      <c r="P24" s="24">
        <f>MAX(F78:F80)</f>
        <v>2032.81</v>
      </c>
      <c r="Q24" s="24">
        <f>MIN(G78:G80)</f>
        <v>2032.81</v>
      </c>
      <c r="R24" s="24">
        <f t="shared" si="1"/>
        <v>14.116736111111111</v>
      </c>
      <c r="S24" s="24">
        <f t="shared" si="1"/>
        <v>14.116736111111111</v>
      </c>
      <c r="T24" s="3"/>
    </row>
    <row r="25" spans="1:32" x14ac:dyDescent="0.25">
      <c r="A25" s="52" t="s">
        <v>17</v>
      </c>
      <c r="B25" s="52">
        <v>12.4473</v>
      </c>
      <c r="C25" s="52">
        <v>-88.201999999999998</v>
      </c>
      <c r="D25" s="52">
        <v>9.6769999999999996</v>
      </c>
      <c r="E25" s="52">
        <v>12.4894</v>
      </c>
      <c r="F25" s="52">
        <v>-217.37</v>
      </c>
      <c r="G25" s="52">
        <v>-871.71</v>
      </c>
      <c r="H25" s="3"/>
      <c r="I25" s="24" t="s">
        <v>32</v>
      </c>
      <c r="J25" s="24">
        <f>MAX(C81:C83)</f>
        <v>11.281000000000001</v>
      </c>
      <c r="K25" s="24">
        <f>MIN(C81:C83)</f>
        <v>11.281000000000001</v>
      </c>
      <c r="L25" s="24">
        <f>MAX(D81:D83)</f>
        <v>0</v>
      </c>
      <c r="M25" s="24">
        <f>MIN(D81:D83)</f>
        <v>0</v>
      </c>
      <c r="N25" s="24">
        <f>MAX(E81:E83)</f>
        <v>0</v>
      </c>
      <c r="O25" s="24">
        <f>MIN(E81:E83)</f>
        <v>0</v>
      </c>
      <c r="P25" s="24">
        <f>MAX(F81:F83)</f>
        <v>2068.27</v>
      </c>
      <c r="Q25" s="24">
        <f>MIN(G81:G83)</f>
        <v>2068.27</v>
      </c>
      <c r="R25" s="24">
        <f t="shared" si="1"/>
        <v>14.362986111111111</v>
      </c>
      <c r="S25" s="24">
        <f t="shared" si="1"/>
        <v>14.362986111111111</v>
      </c>
      <c r="T25" s="3"/>
    </row>
    <row r="26" spans="1:32" x14ac:dyDescent="0.25">
      <c r="A26" s="52" t="s">
        <v>17</v>
      </c>
      <c r="B26" s="52">
        <v>14.5847</v>
      </c>
      <c r="C26" s="52">
        <v>-88.197000000000003</v>
      </c>
      <c r="D26" s="52">
        <v>9.7010000000000005</v>
      </c>
      <c r="E26" s="52">
        <v>-8.2207000000000008</v>
      </c>
      <c r="F26" s="52">
        <v>-329.16</v>
      </c>
      <c r="G26" s="52">
        <v>-759.86</v>
      </c>
      <c r="H26" s="3"/>
      <c r="I26" s="24" t="s">
        <v>33</v>
      </c>
      <c r="J26" s="24">
        <f>MAX(C84:C86)</f>
        <v>12.323</v>
      </c>
      <c r="K26" s="24">
        <f>MIN(C84:C86)</f>
        <v>12.323</v>
      </c>
      <c r="L26" s="24">
        <f>MAX(D84:D86)</f>
        <v>0</v>
      </c>
      <c r="M26" s="24">
        <f>MIN(D84:D86)</f>
        <v>0</v>
      </c>
      <c r="N26" s="24">
        <f>MAX(E84:E86)</f>
        <v>0</v>
      </c>
      <c r="O26" s="24">
        <f>MIN(E84:E86)</f>
        <v>0</v>
      </c>
      <c r="P26" s="24">
        <f>MAX(F84:F86)</f>
        <v>2259.37</v>
      </c>
      <c r="Q26" s="24">
        <f>MIN(G84:G86)</f>
        <v>2259.37</v>
      </c>
      <c r="R26" s="24">
        <f t="shared" si="1"/>
        <v>15.690069444444443</v>
      </c>
      <c r="S26" s="24">
        <f t="shared" si="1"/>
        <v>15.690069444444443</v>
      </c>
      <c r="T26" s="3"/>
    </row>
    <row r="27" spans="1:32" x14ac:dyDescent="0.25">
      <c r="A27" s="52" t="s">
        <v>18</v>
      </c>
      <c r="B27" s="52">
        <v>0</v>
      </c>
      <c r="C27" s="52">
        <v>-88.599000000000004</v>
      </c>
      <c r="D27" s="52">
        <v>-4.8090000000000002</v>
      </c>
      <c r="E27" s="52">
        <v>-8.2207000000000008</v>
      </c>
      <c r="F27" s="52">
        <v>-331.64</v>
      </c>
      <c r="G27" s="52">
        <v>-762.34</v>
      </c>
      <c r="H27" s="3"/>
      <c r="I27" s="24" t="s">
        <v>34</v>
      </c>
      <c r="J27" s="24">
        <f>MAX(C87:C89)</f>
        <v>10.416</v>
      </c>
      <c r="K27" s="24">
        <f>MIN(C87:C89)</f>
        <v>10.416</v>
      </c>
      <c r="L27" s="24">
        <f>MAX(D87:D89)</f>
        <v>0</v>
      </c>
      <c r="M27" s="24">
        <f>MIN(D87:D89)</f>
        <v>0</v>
      </c>
      <c r="N27" s="24">
        <f>MAX(E87:E89)</f>
        <v>0</v>
      </c>
      <c r="O27" s="24">
        <f>MIN(E87:E89)</f>
        <v>0</v>
      </c>
      <c r="P27" s="24">
        <f>MAX(F87:F89)</f>
        <v>1909.82</v>
      </c>
      <c r="Q27" s="24">
        <f>MIN(G87:G89)</f>
        <v>1909.82</v>
      </c>
      <c r="R27" s="24">
        <f t="shared" si="1"/>
        <v>13.262638888888889</v>
      </c>
      <c r="S27" s="24">
        <f t="shared" si="1"/>
        <v>13.262638888888889</v>
      </c>
      <c r="T27" s="3"/>
    </row>
    <row r="28" spans="1:32" x14ac:dyDescent="0.25">
      <c r="A28" s="52" t="s">
        <v>18</v>
      </c>
      <c r="B28" s="52">
        <v>7.2923999999999998</v>
      </c>
      <c r="C28" s="52">
        <v>-88.596999999999994</v>
      </c>
      <c r="D28" s="52">
        <v>-4.7249999999999996</v>
      </c>
      <c r="E28" s="52">
        <v>26.541899999999998</v>
      </c>
      <c r="F28" s="52">
        <v>148.31</v>
      </c>
      <c r="G28" s="52">
        <v>-1242.27</v>
      </c>
      <c r="H28" s="3"/>
      <c r="I28" s="24" t="s">
        <v>35</v>
      </c>
      <c r="J28" s="24">
        <f>MAX(C90:C92)</f>
        <v>6.468</v>
      </c>
      <c r="K28" s="24">
        <f>MIN(C90:C92)</f>
        <v>6.1050000000000004</v>
      </c>
      <c r="L28" s="24">
        <f>MAX(D90:D92)</f>
        <v>-4.0229999999999997</v>
      </c>
      <c r="M28" s="24">
        <f>MIN(D90:D92)</f>
        <v>-15.266</v>
      </c>
      <c r="N28" s="24">
        <f>MAX(E90:E92)</f>
        <v>96.486400000000003</v>
      </c>
      <c r="O28" s="24">
        <f>MIN(E90:E92)</f>
        <v>4.6190000000000003E-15</v>
      </c>
      <c r="P28" s="24">
        <f>MAX(F90:F92)</f>
        <v>2269.29</v>
      </c>
      <c r="Q28" s="24">
        <f>MIN(G90:G92)</f>
        <v>-2180.34</v>
      </c>
      <c r="R28" s="24">
        <f t="shared" si="1"/>
        <v>15.758958333333332</v>
      </c>
      <c r="S28" s="24">
        <f t="shared" si="1"/>
        <v>-15.141250000000001</v>
      </c>
      <c r="T28" s="3"/>
    </row>
    <row r="29" spans="1:32" x14ac:dyDescent="0.25">
      <c r="A29" s="52" t="s">
        <v>18</v>
      </c>
      <c r="B29" s="52">
        <v>7.9015000000000004</v>
      </c>
      <c r="C29" s="52">
        <v>-88.596999999999994</v>
      </c>
      <c r="D29" s="52">
        <v>-4.718</v>
      </c>
      <c r="E29" s="52">
        <v>29.4176</v>
      </c>
      <c r="F29" s="52">
        <v>223.64</v>
      </c>
      <c r="G29" s="52">
        <v>-1317.6</v>
      </c>
      <c r="H29" s="3"/>
      <c r="I29" s="24" t="s">
        <v>36</v>
      </c>
      <c r="J29" s="24">
        <f>MAX(C93:C95)</f>
        <v>6.1050000000000004</v>
      </c>
      <c r="K29" s="24">
        <f>MIN(C93:C95)</f>
        <v>5.742</v>
      </c>
      <c r="L29" s="24">
        <f>MAX(D93:D95)</f>
        <v>7.2210000000000001</v>
      </c>
      <c r="M29" s="24">
        <f>MIN(D93:D95)</f>
        <v>-4.0229999999999997</v>
      </c>
      <c r="N29" s="24">
        <f>MAX(E93:E95)</f>
        <v>102.5484</v>
      </c>
      <c r="O29" s="24">
        <f>MIN(E93:E95)</f>
        <v>80.489400000000003</v>
      </c>
      <c r="P29" s="24">
        <f>MAX(F93:F95)</f>
        <v>2407.75</v>
      </c>
      <c r="Q29" s="24">
        <f>MIN(G93:G95)</f>
        <v>-2321.44</v>
      </c>
      <c r="R29" s="24">
        <f t="shared" si="1"/>
        <v>16.720486111111111</v>
      </c>
      <c r="S29" s="24">
        <f t="shared" si="1"/>
        <v>-16.121111111111112</v>
      </c>
      <c r="T29" s="3"/>
    </row>
    <row r="30" spans="1:32" x14ac:dyDescent="0.25">
      <c r="A30" s="52" t="s">
        <v>18</v>
      </c>
      <c r="B30" s="52">
        <v>7.9015000000000004</v>
      </c>
      <c r="C30" s="52">
        <v>-88.367999999999995</v>
      </c>
      <c r="D30" s="52">
        <v>5.5190000000000001</v>
      </c>
      <c r="E30" s="52">
        <v>29.4176</v>
      </c>
      <c r="F30" s="52">
        <v>225.06</v>
      </c>
      <c r="G30" s="52">
        <v>-1316.19</v>
      </c>
      <c r="H30" s="3"/>
      <c r="I30" s="24" t="s">
        <v>37</v>
      </c>
      <c r="J30" s="24">
        <f>MAX(C96:C98)</f>
        <v>5.742</v>
      </c>
      <c r="K30" s="24">
        <f>MIN(C96:C98)</f>
        <v>5.3780000000000001</v>
      </c>
      <c r="L30" s="24">
        <f>MAX(D96:D98)</f>
        <v>18.463999999999999</v>
      </c>
      <c r="M30" s="24">
        <f>MIN(D96:D98)</f>
        <v>7.2210000000000001</v>
      </c>
      <c r="N30" s="24">
        <f>MAX(E96:E98)</f>
        <v>80.489400000000003</v>
      </c>
      <c r="O30" s="24">
        <f>MIN(E96:E98)</f>
        <v>-47.990900000000003</v>
      </c>
      <c r="P30" s="24">
        <f>MAX(F96:F98)</f>
        <v>1897.78</v>
      </c>
      <c r="Q30" s="24">
        <f>MIN(G96:G98)</f>
        <v>-1814.12</v>
      </c>
      <c r="R30" s="24">
        <f t="shared" si="1"/>
        <v>13.179027777777778</v>
      </c>
      <c r="S30" s="24">
        <f t="shared" si="1"/>
        <v>-12.598055555555554</v>
      </c>
      <c r="T30" s="3"/>
    </row>
    <row r="31" spans="1:32" x14ac:dyDescent="0.25">
      <c r="A31" s="52" t="s">
        <v>18</v>
      </c>
      <c r="B31" s="52">
        <v>14.5847</v>
      </c>
      <c r="C31" s="52">
        <v>-88.366</v>
      </c>
      <c r="D31" s="52">
        <v>5.5970000000000004</v>
      </c>
      <c r="E31" s="52">
        <v>-7.7275999999999998</v>
      </c>
      <c r="F31" s="52">
        <v>-343.12</v>
      </c>
      <c r="G31" s="52">
        <v>-747.99</v>
      </c>
      <c r="H31" s="3"/>
      <c r="I31" s="24" t="s">
        <v>38</v>
      </c>
      <c r="J31" s="24">
        <f>MAX(C99:C101)</f>
        <v>5.3780000000000001</v>
      </c>
      <c r="K31" s="24">
        <f>MIN(C99:C101)</f>
        <v>5.2169999999999996</v>
      </c>
      <c r="L31" s="24">
        <f>MAX(D99:D101)</f>
        <v>23.478000000000002</v>
      </c>
      <c r="M31" s="24">
        <f>MIN(D99:D101)</f>
        <v>18.463999999999999</v>
      </c>
      <c r="N31" s="24">
        <f>MAX(E99:E101)</f>
        <v>-47.990900000000003</v>
      </c>
      <c r="O31" s="24">
        <f>MIN(E99:E101)</f>
        <v>-141.5676</v>
      </c>
      <c r="P31" s="24">
        <f>MAX(F99:F101)</f>
        <v>3302.32</v>
      </c>
      <c r="Q31" s="24">
        <f>MIN(G99:G101)</f>
        <v>-3226.31</v>
      </c>
      <c r="R31" s="24">
        <f t="shared" si="1"/>
        <v>22.93277777777778</v>
      </c>
      <c r="S31" s="24">
        <f>Q31/144</f>
        <v>-22.404930555555556</v>
      </c>
      <c r="T31" s="3"/>
    </row>
    <row r="32" spans="1:32" x14ac:dyDescent="0.25">
      <c r="A32" s="52" t="s">
        <v>19</v>
      </c>
      <c r="B32" s="52">
        <v>0</v>
      </c>
      <c r="C32" s="52">
        <v>-88.096000000000004</v>
      </c>
      <c r="D32" s="52">
        <v>-8.8859999999999992</v>
      </c>
      <c r="E32" s="52">
        <v>-7.7275999999999998</v>
      </c>
      <c r="F32" s="52">
        <v>-341.46</v>
      </c>
      <c r="G32" s="52">
        <v>-746.32</v>
      </c>
      <c r="H32" s="3"/>
      <c r="I32" s="24" t="s">
        <v>39</v>
      </c>
      <c r="J32" s="24">
        <f>MAX(C102:C148)</f>
        <v>0.68700000000000006</v>
      </c>
      <c r="K32" s="24">
        <f>MIN(C102:C148)</f>
        <v>0.24199999999999999</v>
      </c>
      <c r="L32" s="24">
        <f>MAX(D102:D148)</f>
        <v>6.6769999999999996</v>
      </c>
      <c r="M32" s="24">
        <f>MIN(D102:D148)</f>
        <v>-7.0860000000000003</v>
      </c>
      <c r="N32" s="24">
        <f>MAX(E102:E148)</f>
        <v>20.4373</v>
      </c>
      <c r="O32" s="24">
        <f>MIN(E102:E148)</f>
        <v>-38.066699999999997</v>
      </c>
      <c r="P32" s="24">
        <f>MAX(F102:F148)</f>
        <v>882.66</v>
      </c>
      <c r="Q32" s="24">
        <f>MIN(G102:G148)</f>
        <v>-875.33</v>
      </c>
      <c r="R32" s="24">
        <f t="shared" si="1"/>
        <v>6.1295833333333327</v>
      </c>
      <c r="S32" s="24">
        <f t="shared" si="1"/>
        <v>-6.0786805555555556</v>
      </c>
      <c r="T32" s="3"/>
    </row>
    <row r="33" spans="1:20" x14ac:dyDescent="0.25">
      <c r="A33" s="52" t="s">
        <v>19</v>
      </c>
      <c r="B33" s="52">
        <v>3.3519000000000001</v>
      </c>
      <c r="C33" s="52">
        <v>-88.102000000000004</v>
      </c>
      <c r="D33" s="52">
        <v>-8.8480000000000008</v>
      </c>
      <c r="E33" s="52">
        <v>21.993400000000001</v>
      </c>
      <c r="F33" s="52">
        <v>32.21</v>
      </c>
      <c r="G33" s="52">
        <v>-1120.06</v>
      </c>
      <c r="H33" s="3"/>
      <c r="I33" s="24" t="s">
        <v>40</v>
      </c>
      <c r="J33" s="24">
        <f>MAX(C149:C159)</f>
        <v>-8.6449999999999996</v>
      </c>
      <c r="K33" s="24">
        <f>MIN(C149:C159)</f>
        <v>-9.2639999999999993</v>
      </c>
      <c r="L33" s="24">
        <f>MAX(D149:D159)</f>
        <v>0.66300000000000003</v>
      </c>
      <c r="M33" s="24">
        <f>MIN(D149:D159)</f>
        <v>-18.513999999999999</v>
      </c>
      <c r="N33" s="24">
        <f>MAX(E149:E159)</f>
        <v>62.891399999999997</v>
      </c>
      <c r="O33" s="24">
        <f>MIN(E149:E159)</f>
        <v>-89.431200000000004</v>
      </c>
      <c r="P33" s="24">
        <f>MAX(F149:F159)</f>
        <v>1999.15</v>
      </c>
      <c r="Q33" s="24">
        <f>MIN(G149:G159)</f>
        <v>-2125.12</v>
      </c>
      <c r="R33" s="24">
        <f t="shared" si="1"/>
        <v>13.882986111111112</v>
      </c>
      <c r="S33" s="24">
        <f t="shared" si="1"/>
        <v>-14.757777777777777</v>
      </c>
      <c r="T33" s="3"/>
    </row>
    <row r="34" spans="1:20" x14ac:dyDescent="0.25">
      <c r="A34" s="52" t="s">
        <v>19</v>
      </c>
      <c r="B34" s="52">
        <v>3.3519000000000001</v>
      </c>
      <c r="C34" s="52">
        <v>-89.590999999999994</v>
      </c>
      <c r="D34" s="52">
        <v>1.613</v>
      </c>
      <c r="E34" s="52">
        <v>21.993400000000001</v>
      </c>
      <c r="F34" s="52">
        <v>23.02</v>
      </c>
      <c r="G34" s="52">
        <v>-1129.26</v>
      </c>
      <c r="H34" s="3"/>
      <c r="I34" s="24" t="s">
        <v>41</v>
      </c>
      <c r="J34" s="24">
        <f>MAX(C160:C167)</f>
        <v>-9.2639999999999993</v>
      </c>
      <c r="K34" s="24">
        <f>MIN(C160:C167)</f>
        <v>-9.6270000000000007</v>
      </c>
      <c r="L34" s="24">
        <f>MAX(D160:D167)</f>
        <v>11.907</v>
      </c>
      <c r="M34" s="24">
        <f>MIN(D160:D167)</f>
        <v>0.66300000000000003</v>
      </c>
      <c r="N34" s="24">
        <f>MAX(E160:E167)</f>
        <v>62.885899999999999</v>
      </c>
      <c r="O34" s="24">
        <f>MIN(E160:E167)</f>
        <v>-1.1729999999999999E-14</v>
      </c>
      <c r="P34" s="24">
        <f>MAX(F160:F167)</f>
        <v>1382.55</v>
      </c>
      <c r="Q34" s="24">
        <f>MIN(G160:G167)</f>
        <v>-1517.54</v>
      </c>
      <c r="R34" s="24">
        <f t="shared" si="1"/>
        <v>9.6010416666666671</v>
      </c>
      <c r="S34" s="24">
        <f t="shared" si="1"/>
        <v>-10.538472222222222</v>
      </c>
      <c r="T34" s="3"/>
    </row>
    <row r="35" spans="1:20" x14ac:dyDescent="0.25">
      <c r="A35" s="52" t="s">
        <v>19</v>
      </c>
      <c r="B35" s="52">
        <v>7.2923999999999998</v>
      </c>
      <c r="C35" s="52">
        <v>-89.597999999999999</v>
      </c>
      <c r="D35" s="52">
        <v>1.659</v>
      </c>
      <c r="E35" s="52">
        <v>15.5466</v>
      </c>
      <c r="F35" s="52">
        <v>-145.9</v>
      </c>
      <c r="G35" s="52">
        <v>-960.42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52" t="s">
        <v>19</v>
      </c>
      <c r="B36" s="52">
        <v>13.4527</v>
      </c>
      <c r="C36" s="52">
        <v>-89.608000000000004</v>
      </c>
      <c r="D36" s="52">
        <v>1.7290000000000001</v>
      </c>
      <c r="E36" s="52">
        <v>5.1117999999999997</v>
      </c>
      <c r="F36" s="52">
        <v>-419.31</v>
      </c>
      <c r="G36" s="52">
        <v>-687.13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52" t="s">
        <v>19</v>
      </c>
      <c r="B37" s="52">
        <v>13.4527</v>
      </c>
      <c r="C37" s="52">
        <v>-91.171000000000006</v>
      </c>
      <c r="D37" s="52">
        <v>12.702999999999999</v>
      </c>
      <c r="E37" s="52">
        <v>5.1117999999999997</v>
      </c>
      <c r="F37" s="52">
        <v>-428.96</v>
      </c>
      <c r="G37" s="52">
        <v>-696.78</v>
      </c>
      <c r="H37" s="3"/>
      <c r="T37" s="3"/>
    </row>
    <row r="38" spans="1:20" x14ac:dyDescent="0.25">
      <c r="A38" s="52" t="s">
        <v>19</v>
      </c>
      <c r="B38" s="52">
        <v>14.5847</v>
      </c>
      <c r="C38" s="52">
        <v>-91.173000000000002</v>
      </c>
      <c r="D38" s="52">
        <v>12.715999999999999</v>
      </c>
      <c r="E38" s="52">
        <v>-9.2752999999999997</v>
      </c>
      <c r="F38" s="52">
        <v>-319.91000000000003</v>
      </c>
      <c r="G38" s="52">
        <v>-805.86</v>
      </c>
      <c r="H38" s="3"/>
      <c r="T38" s="3"/>
    </row>
    <row r="39" spans="1:20" x14ac:dyDescent="0.25">
      <c r="A39" s="52" t="s">
        <v>20</v>
      </c>
      <c r="B39" s="52">
        <v>0</v>
      </c>
      <c r="C39" s="52">
        <v>-92.025999999999996</v>
      </c>
      <c r="D39" s="52">
        <v>-2.3170000000000002</v>
      </c>
      <c r="E39" s="52">
        <v>-9.2752999999999997</v>
      </c>
      <c r="F39" s="52">
        <v>-325.17</v>
      </c>
      <c r="G39" s="52">
        <v>-811.13</v>
      </c>
      <c r="H39" s="3"/>
      <c r="T39" s="3"/>
    </row>
    <row r="40" spans="1:20" x14ac:dyDescent="0.25">
      <c r="A40" s="52" t="s">
        <v>20</v>
      </c>
      <c r="B40" s="52">
        <v>7.2923</v>
      </c>
      <c r="C40" s="52">
        <v>-92.051000000000002</v>
      </c>
      <c r="D40" s="52">
        <v>-2.2360000000000002</v>
      </c>
      <c r="E40" s="52">
        <v>7.3246000000000002</v>
      </c>
      <c r="F40" s="52">
        <v>-376.43</v>
      </c>
      <c r="G40" s="52">
        <v>-760.18</v>
      </c>
      <c r="H40" s="3"/>
      <c r="T40" s="3"/>
    </row>
    <row r="41" spans="1:20" x14ac:dyDescent="0.25">
      <c r="A41" s="52" t="s">
        <v>20</v>
      </c>
      <c r="B41" s="52">
        <v>9.3094999999999999</v>
      </c>
      <c r="C41" s="52">
        <v>-92.058000000000007</v>
      </c>
      <c r="D41" s="52">
        <v>-2.214</v>
      </c>
      <c r="E41" s="52">
        <v>11.812900000000001</v>
      </c>
      <c r="F41" s="52">
        <v>-258.89999999999998</v>
      </c>
      <c r="G41" s="52">
        <v>-877.8</v>
      </c>
      <c r="H41" s="3"/>
      <c r="T41" s="3"/>
    </row>
    <row r="42" spans="1:20" x14ac:dyDescent="0.25">
      <c r="A42" s="52" t="s">
        <v>20</v>
      </c>
      <c r="B42" s="52">
        <v>9.3094999999999999</v>
      </c>
      <c r="C42" s="52">
        <v>-95.447999999999993</v>
      </c>
      <c r="D42" s="52">
        <v>8.5449999999999999</v>
      </c>
      <c r="E42" s="52">
        <v>11.812900000000001</v>
      </c>
      <c r="F42" s="52">
        <v>-279.83</v>
      </c>
      <c r="G42" s="52">
        <v>-898.73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52" t="s">
        <v>20</v>
      </c>
      <c r="B43" s="52">
        <v>14.5846</v>
      </c>
      <c r="C43" s="52">
        <v>-95.465999999999994</v>
      </c>
      <c r="D43" s="52">
        <v>8.6039999999999992</v>
      </c>
      <c r="E43" s="52">
        <v>-33.418300000000002</v>
      </c>
      <c r="F43" s="52">
        <v>286.02999999999997</v>
      </c>
      <c r="G43" s="52">
        <v>-1464.81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52" t="s">
        <v>21</v>
      </c>
      <c r="B44" s="52">
        <v>0</v>
      </c>
      <c r="C44" s="52">
        <v>-95.591999999999999</v>
      </c>
      <c r="D44" s="52">
        <v>-7.077</v>
      </c>
      <c r="E44" s="52">
        <v>-33.418300000000002</v>
      </c>
      <c r="F44" s="52">
        <v>285.26</v>
      </c>
      <c r="G44" s="52">
        <v>-1465.59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52" t="s">
        <v>21</v>
      </c>
      <c r="B45" s="52">
        <v>5.5701000000000001</v>
      </c>
      <c r="C45" s="52">
        <v>-95.620999999999995</v>
      </c>
      <c r="D45" s="52">
        <v>-7.02</v>
      </c>
      <c r="E45" s="52">
        <v>5.8441000000000001</v>
      </c>
      <c r="F45" s="52">
        <v>-437.25</v>
      </c>
      <c r="G45" s="52">
        <v>-743.44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52" t="s">
        <v>21</v>
      </c>
      <c r="B46" s="52">
        <v>5.5701000000000001</v>
      </c>
      <c r="C46" s="52">
        <v>-101.191</v>
      </c>
      <c r="D46" s="52">
        <v>3.9729999999999999</v>
      </c>
      <c r="E46" s="52">
        <v>5.8441000000000001</v>
      </c>
      <c r="F46" s="52">
        <v>-471.64</v>
      </c>
      <c r="G46" s="52">
        <v>-777.82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52" t="s">
        <v>21</v>
      </c>
      <c r="B47" s="52">
        <v>7.2923999999999998</v>
      </c>
      <c r="C47" s="52">
        <v>-101.2</v>
      </c>
      <c r="D47" s="52">
        <v>3.9910000000000001</v>
      </c>
      <c r="E47" s="52">
        <v>-1.0137</v>
      </c>
      <c r="F47" s="52">
        <v>-598.23</v>
      </c>
      <c r="G47" s="52">
        <v>-651.34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52" t="s">
        <v>21</v>
      </c>
      <c r="B48" s="52">
        <v>14.5847</v>
      </c>
      <c r="C48" s="52">
        <v>-101.238</v>
      </c>
      <c r="D48" s="52">
        <v>4.0659999999999998</v>
      </c>
      <c r="E48" s="52">
        <v>-30.3904</v>
      </c>
      <c r="F48" s="52">
        <v>171.08</v>
      </c>
      <c r="G48" s="52">
        <v>-1421.13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52" t="s">
        <v>22</v>
      </c>
      <c r="B49" s="52">
        <v>0</v>
      </c>
      <c r="C49" s="52">
        <v>-100.54600000000001</v>
      </c>
      <c r="D49" s="52">
        <v>-12.494999999999999</v>
      </c>
      <c r="E49" s="52">
        <v>-30.3904</v>
      </c>
      <c r="F49" s="52">
        <v>175.35</v>
      </c>
      <c r="G49" s="52">
        <v>-1416.85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52" t="s">
        <v>22</v>
      </c>
      <c r="B50" s="52">
        <v>2.4289000000000001</v>
      </c>
      <c r="C50" s="52">
        <v>-100.563</v>
      </c>
      <c r="D50" s="52">
        <v>-12.472</v>
      </c>
      <c r="E50" s="52">
        <v>-6.9400000000000003E-2</v>
      </c>
      <c r="F50" s="52">
        <v>-619.04</v>
      </c>
      <c r="G50" s="52">
        <v>-622.66999999999996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52" t="s">
        <v>22</v>
      </c>
      <c r="B51" s="52">
        <v>2.4289000000000001</v>
      </c>
      <c r="C51" s="52">
        <v>-106.723</v>
      </c>
      <c r="D51" s="52">
        <v>-4.0709999999999997</v>
      </c>
      <c r="E51" s="52">
        <v>-6.9400000000000003E-2</v>
      </c>
      <c r="F51" s="52">
        <v>-657.07</v>
      </c>
      <c r="G51" s="52">
        <v>-660.7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52" t="s">
        <v>22</v>
      </c>
      <c r="B52" s="52">
        <v>3.0396000000000001</v>
      </c>
      <c r="C52" s="52">
        <v>-106.727</v>
      </c>
      <c r="D52" s="52">
        <v>-4.0650000000000004</v>
      </c>
      <c r="E52" s="52">
        <v>2.4148000000000001</v>
      </c>
      <c r="F52" s="52">
        <v>-595.65</v>
      </c>
      <c r="G52" s="52">
        <v>-722.17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52" t="s">
        <v>22</v>
      </c>
      <c r="B53" s="52">
        <v>6.0792000000000002</v>
      </c>
      <c r="C53" s="52">
        <v>-106.748</v>
      </c>
      <c r="D53" s="52">
        <v>-4.0369999999999999</v>
      </c>
      <c r="E53" s="52">
        <v>14.7288</v>
      </c>
      <c r="F53" s="52">
        <v>-273.2</v>
      </c>
      <c r="G53" s="52">
        <v>-1044.8699999999999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52" t="s">
        <v>23</v>
      </c>
      <c r="B54" s="52">
        <v>0</v>
      </c>
      <c r="C54" s="52">
        <v>-108.794</v>
      </c>
      <c r="D54" s="52">
        <v>15.148</v>
      </c>
      <c r="E54" s="52">
        <v>90.310400000000001</v>
      </c>
      <c r="F54" s="52">
        <v>1694.09</v>
      </c>
      <c r="G54" s="52">
        <v>-3037.44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52" t="s">
        <v>23</v>
      </c>
      <c r="B55" s="52">
        <v>4.2527999999999997</v>
      </c>
      <c r="C55" s="52">
        <v>-108.82299999999999</v>
      </c>
      <c r="D55" s="52">
        <v>15.188000000000001</v>
      </c>
      <c r="E55" s="52">
        <v>25.803100000000001</v>
      </c>
      <c r="F55" s="52">
        <v>4.08</v>
      </c>
      <c r="G55" s="52">
        <v>-1347.79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52" t="s">
        <v>23</v>
      </c>
      <c r="B56" s="52">
        <v>8.5055999999999994</v>
      </c>
      <c r="C56" s="52">
        <v>-108.852</v>
      </c>
      <c r="D56" s="52">
        <v>15.228</v>
      </c>
      <c r="E56" s="52">
        <v>-38.872799999999998</v>
      </c>
      <c r="F56" s="52">
        <v>346.28</v>
      </c>
      <c r="G56" s="52">
        <v>-1690.34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52" t="s">
        <v>24</v>
      </c>
      <c r="B57" s="52">
        <v>0</v>
      </c>
      <c r="C57" s="52">
        <v>-109.878</v>
      </c>
      <c r="D57" s="52">
        <v>-2.7240000000000002</v>
      </c>
      <c r="E57" s="52">
        <v>-38.872799999999998</v>
      </c>
      <c r="F57" s="52">
        <v>339.94</v>
      </c>
      <c r="G57" s="52">
        <v>-1696.68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52" t="s">
        <v>24</v>
      </c>
      <c r="B58" s="52">
        <v>7.2923</v>
      </c>
      <c r="C58" s="52">
        <v>-109.93899999999999</v>
      </c>
      <c r="D58" s="52">
        <v>-2.665</v>
      </c>
      <c r="E58" s="52">
        <v>-19.221399999999999</v>
      </c>
      <c r="F58" s="52">
        <v>-175.22</v>
      </c>
      <c r="G58" s="52">
        <v>-1182.26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52" t="s">
        <v>24</v>
      </c>
      <c r="B59" s="52">
        <v>14.5847</v>
      </c>
      <c r="C59" s="52">
        <v>-109.999</v>
      </c>
      <c r="D59" s="52">
        <v>-2.6059999999999999</v>
      </c>
      <c r="E59" s="52">
        <v>-1.169E-14</v>
      </c>
      <c r="F59" s="52">
        <v>-679.11</v>
      </c>
      <c r="G59" s="52">
        <v>-679.11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52" t="s">
        <v>25</v>
      </c>
      <c r="B60" s="52">
        <v>0</v>
      </c>
      <c r="C60" s="52">
        <v>10.551</v>
      </c>
      <c r="D60" s="52">
        <v>0</v>
      </c>
      <c r="E60" s="52">
        <v>0</v>
      </c>
      <c r="F60" s="52">
        <v>1934.57</v>
      </c>
      <c r="G60" s="52">
        <v>1934.57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52" t="s">
        <v>25</v>
      </c>
      <c r="B61" s="52">
        <v>1.6528</v>
      </c>
      <c r="C61" s="52">
        <v>10.551</v>
      </c>
      <c r="D61" s="52">
        <v>0</v>
      </c>
      <c r="E61" s="52">
        <v>0</v>
      </c>
      <c r="F61" s="52">
        <v>1934.57</v>
      </c>
      <c r="G61" s="52">
        <v>1934.57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52" t="s">
        <v>25</v>
      </c>
      <c r="B62" s="52">
        <v>3.3056000000000001</v>
      </c>
      <c r="C62" s="52">
        <v>10.551</v>
      </c>
      <c r="D62" s="52">
        <v>0</v>
      </c>
      <c r="E62" s="52">
        <v>0</v>
      </c>
      <c r="F62" s="52">
        <v>1934.57</v>
      </c>
      <c r="G62" s="52">
        <v>1934.57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52" t="s">
        <v>26</v>
      </c>
      <c r="B63" s="52">
        <v>0</v>
      </c>
      <c r="C63" s="52">
        <v>11.657999999999999</v>
      </c>
      <c r="D63" s="52">
        <v>0</v>
      </c>
      <c r="E63" s="52">
        <v>0</v>
      </c>
      <c r="F63" s="52">
        <v>2137.41</v>
      </c>
      <c r="G63" s="52">
        <v>2137.41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52" t="s">
        <v>26</v>
      </c>
      <c r="B64" s="52">
        <v>4.0439999999999996</v>
      </c>
      <c r="C64" s="52">
        <v>11.657999999999999</v>
      </c>
      <c r="D64" s="52">
        <v>0</v>
      </c>
      <c r="E64" s="52">
        <v>0</v>
      </c>
      <c r="F64" s="52">
        <v>2137.41</v>
      </c>
      <c r="G64" s="52">
        <v>2137.41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52" t="s">
        <v>26</v>
      </c>
      <c r="B65" s="52">
        <v>8.0878999999999994</v>
      </c>
      <c r="C65" s="52">
        <v>11.657999999999999</v>
      </c>
      <c r="D65" s="52">
        <v>0</v>
      </c>
      <c r="E65" s="52">
        <v>0</v>
      </c>
      <c r="F65" s="52">
        <v>2137.41</v>
      </c>
      <c r="G65" s="52">
        <v>2137.41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52" t="s">
        <v>27</v>
      </c>
      <c r="B66" s="52">
        <v>0</v>
      </c>
      <c r="C66" s="52">
        <v>11.079000000000001</v>
      </c>
      <c r="D66" s="52">
        <v>0</v>
      </c>
      <c r="E66" s="52">
        <v>0</v>
      </c>
      <c r="F66" s="52">
        <v>2031.28</v>
      </c>
      <c r="G66" s="52">
        <v>2031.28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52" t="s">
        <v>27</v>
      </c>
      <c r="B67" s="52">
        <v>5.8327999999999998</v>
      </c>
      <c r="C67" s="52">
        <v>11.079000000000001</v>
      </c>
      <c r="D67" s="52">
        <v>0</v>
      </c>
      <c r="E67" s="52">
        <v>0</v>
      </c>
      <c r="F67" s="52">
        <v>2031.28</v>
      </c>
      <c r="G67" s="52">
        <v>2031.28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52" t="s">
        <v>27</v>
      </c>
      <c r="B68" s="52">
        <v>11.6656</v>
      </c>
      <c r="C68" s="52">
        <v>11.079000000000001</v>
      </c>
      <c r="D68" s="52">
        <v>0</v>
      </c>
      <c r="E68" s="52">
        <v>0</v>
      </c>
      <c r="F68" s="52">
        <v>2031.28</v>
      </c>
      <c r="G68" s="52">
        <v>2031.28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52" t="s">
        <v>28</v>
      </c>
      <c r="B69" s="52">
        <v>0</v>
      </c>
      <c r="C69" s="52">
        <v>10.756</v>
      </c>
      <c r="D69" s="52">
        <v>0</v>
      </c>
      <c r="E69" s="52">
        <v>0</v>
      </c>
      <c r="F69" s="52">
        <v>1972.16</v>
      </c>
      <c r="G69" s="52">
        <v>1972.16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52" t="s">
        <v>28</v>
      </c>
      <c r="B70" s="52">
        <v>6.9356999999999998</v>
      </c>
      <c r="C70" s="52">
        <v>10.756</v>
      </c>
      <c r="D70" s="52">
        <v>0</v>
      </c>
      <c r="E70" s="52">
        <v>0</v>
      </c>
      <c r="F70" s="52">
        <v>1972.16</v>
      </c>
      <c r="G70" s="52">
        <v>1972.16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52" t="s">
        <v>28</v>
      </c>
      <c r="B71" s="52">
        <v>13.871499999999999</v>
      </c>
      <c r="C71" s="52">
        <v>10.756</v>
      </c>
      <c r="D71" s="52">
        <v>0</v>
      </c>
      <c r="E71" s="52">
        <v>0</v>
      </c>
      <c r="F71" s="52">
        <v>1972.16</v>
      </c>
      <c r="G71" s="52">
        <v>1972.16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52" t="s">
        <v>29</v>
      </c>
      <c r="B72" s="52">
        <v>0</v>
      </c>
      <c r="C72" s="52">
        <v>10.239000000000001</v>
      </c>
      <c r="D72" s="52">
        <v>0</v>
      </c>
      <c r="E72" s="52">
        <v>0</v>
      </c>
      <c r="F72" s="52">
        <v>1877.37</v>
      </c>
      <c r="G72" s="52">
        <v>1877.37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52" t="s">
        <v>29</v>
      </c>
      <c r="B73" s="52">
        <v>7.3832000000000004</v>
      </c>
      <c r="C73" s="52">
        <v>10.239000000000001</v>
      </c>
      <c r="D73" s="52">
        <v>0</v>
      </c>
      <c r="E73" s="52">
        <v>0</v>
      </c>
      <c r="F73" s="52">
        <v>1877.37</v>
      </c>
      <c r="G73" s="52">
        <v>1877.37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52" t="s">
        <v>29</v>
      </c>
      <c r="B74" s="52">
        <v>14.766400000000001</v>
      </c>
      <c r="C74" s="52">
        <v>10.239000000000001</v>
      </c>
      <c r="D74" s="52">
        <v>0</v>
      </c>
      <c r="E74" s="52">
        <v>0</v>
      </c>
      <c r="F74" s="52">
        <v>1877.37</v>
      </c>
      <c r="G74" s="52">
        <v>1877.37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52" t="s">
        <v>30</v>
      </c>
      <c r="B75" s="52">
        <v>0</v>
      </c>
      <c r="C75" s="52">
        <v>10.566000000000001</v>
      </c>
      <c r="D75" s="52">
        <v>0</v>
      </c>
      <c r="E75" s="52">
        <v>0</v>
      </c>
      <c r="F75" s="52">
        <v>1937.25</v>
      </c>
      <c r="G75" s="52">
        <v>1937.25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52" t="s">
        <v>30</v>
      </c>
      <c r="B76" s="52">
        <v>7.3830999999999998</v>
      </c>
      <c r="C76" s="52">
        <v>10.566000000000001</v>
      </c>
      <c r="D76" s="52">
        <v>0</v>
      </c>
      <c r="E76" s="52">
        <v>0</v>
      </c>
      <c r="F76" s="52">
        <v>1937.25</v>
      </c>
      <c r="G76" s="52">
        <v>1937.25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52" t="s">
        <v>30</v>
      </c>
      <c r="B77" s="52">
        <v>14.7661</v>
      </c>
      <c r="C77" s="52">
        <v>10.566000000000001</v>
      </c>
      <c r="D77" s="52">
        <v>0</v>
      </c>
      <c r="E77" s="52">
        <v>0</v>
      </c>
      <c r="F77" s="52">
        <v>1937.25</v>
      </c>
      <c r="G77" s="52">
        <v>1937.25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52" t="s">
        <v>31</v>
      </c>
      <c r="B78" s="52">
        <v>0</v>
      </c>
      <c r="C78" s="52">
        <v>11.087</v>
      </c>
      <c r="D78" s="52">
        <v>0</v>
      </c>
      <c r="E78" s="52">
        <v>0</v>
      </c>
      <c r="F78" s="52">
        <v>2032.81</v>
      </c>
      <c r="G78" s="52">
        <v>2032.81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52" t="s">
        <v>31</v>
      </c>
      <c r="B79" s="52">
        <v>6.8327</v>
      </c>
      <c r="C79" s="52">
        <v>11.087</v>
      </c>
      <c r="D79" s="52">
        <v>0</v>
      </c>
      <c r="E79" s="52">
        <v>0</v>
      </c>
      <c r="F79" s="52">
        <v>2032.81</v>
      </c>
      <c r="G79" s="52">
        <v>2032.81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52" t="s">
        <v>31</v>
      </c>
      <c r="B80" s="52">
        <v>13.6653</v>
      </c>
      <c r="C80" s="52">
        <v>11.087</v>
      </c>
      <c r="D80" s="52">
        <v>0</v>
      </c>
      <c r="E80" s="52">
        <v>0</v>
      </c>
      <c r="F80" s="52">
        <v>2032.81</v>
      </c>
      <c r="G80" s="52">
        <v>2032.81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52" t="s">
        <v>32</v>
      </c>
      <c r="B81" s="52">
        <v>0</v>
      </c>
      <c r="C81" s="52">
        <v>11.281000000000001</v>
      </c>
      <c r="D81" s="52">
        <v>0</v>
      </c>
      <c r="E81" s="52">
        <v>0</v>
      </c>
      <c r="F81" s="52">
        <v>2068.27</v>
      </c>
      <c r="G81" s="52">
        <v>2068.27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52" t="s">
        <v>32</v>
      </c>
      <c r="B82" s="52">
        <v>5.5156000000000001</v>
      </c>
      <c r="C82" s="52">
        <v>11.281000000000001</v>
      </c>
      <c r="D82" s="52">
        <v>0</v>
      </c>
      <c r="E82" s="52">
        <v>0</v>
      </c>
      <c r="F82" s="52">
        <v>2068.27</v>
      </c>
      <c r="G82" s="52">
        <v>2068.27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52" t="s">
        <v>32</v>
      </c>
      <c r="B83" s="52">
        <v>11.0312</v>
      </c>
      <c r="C83" s="52">
        <v>11.281000000000001</v>
      </c>
      <c r="D83" s="52">
        <v>0</v>
      </c>
      <c r="E83" s="52">
        <v>0</v>
      </c>
      <c r="F83" s="52">
        <v>2068.27</v>
      </c>
      <c r="G83" s="52">
        <v>2068.27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52" t="s">
        <v>33</v>
      </c>
      <c r="B84" s="52">
        <v>0</v>
      </c>
      <c r="C84" s="52">
        <v>12.323</v>
      </c>
      <c r="D84" s="52">
        <v>0</v>
      </c>
      <c r="E84" s="52">
        <v>0</v>
      </c>
      <c r="F84" s="52">
        <v>2259.37</v>
      </c>
      <c r="G84" s="52">
        <v>2259.37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52" t="s">
        <v>33</v>
      </c>
      <c r="B85" s="52">
        <v>3.6257000000000001</v>
      </c>
      <c r="C85" s="52">
        <v>12.323</v>
      </c>
      <c r="D85" s="52">
        <v>0</v>
      </c>
      <c r="E85" s="52">
        <v>0</v>
      </c>
      <c r="F85" s="52">
        <v>2259.37</v>
      </c>
      <c r="G85" s="52">
        <v>2259.37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52" t="s">
        <v>33</v>
      </c>
      <c r="B86" s="52">
        <v>7.2514000000000003</v>
      </c>
      <c r="C86" s="52">
        <v>12.323</v>
      </c>
      <c r="D86" s="52">
        <v>0</v>
      </c>
      <c r="E86" s="52">
        <v>0</v>
      </c>
      <c r="F86" s="52">
        <v>2259.37</v>
      </c>
      <c r="G86" s="52">
        <v>2259.37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52" t="s">
        <v>34</v>
      </c>
      <c r="B87" s="52">
        <v>0</v>
      </c>
      <c r="C87" s="52">
        <v>10.416</v>
      </c>
      <c r="D87" s="52">
        <v>0</v>
      </c>
      <c r="E87" s="52">
        <v>0</v>
      </c>
      <c r="F87" s="52">
        <v>1909.82</v>
      </c>
      <c r="G87" s="52">
        <v>1909.82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52" t="s">
        <v>34</v>
      </c>
      <c r="B88" s="52">
        <v>1.0318000000000001</v>
      </c>
      <c r="C88" s="52">
        <v>10.416</v>
      </c>
      <c r="D88" s="52">
        <v>0</v>
      </c>
      <c r="E88" s="52">
        <v>0</v>
      </c>
      <c r="F88" s="52">
        <v>1909.82</v>
      </c>
      <c r="G88" s="52">
        <v>1909.82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52" t="s">
        <v>34</v>
      </c>
      <c r="B89" s="52">
        <v>2.0634999999999999</v>
      </c>
      <c r="C89" s="52">
        <v>10.416</v>
      </c>
      <c r="D89" s="52">
        <v>0</v>
      </c>
      <c r="E89" s="52">
        <v>0</v>
      </c>
      <c r="F89" s="52">
        <v>1909.82</v>
      </c>
      <c r="G89" s="52">
        <v>1909.82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52" t="s">
        <v>35</v>
      </c>
      <c r="B90" s="52">
        <v>0</v>
      </c>
      <c r="C90" s="52">
        <v>6.468</v>
      </c>
      <c r="D90" s="52">
        <v>-15.266</v>
      </c>
      <c r="E90" s="52">
        <v>4.6190000000000003E-15</v>
      </c>
      <c r="F90" s="52">
        <v>47.12</v>
      </c>
      <c r="G90" s="52">
        <v>47.12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52" t="s">
        <v>35</v>
      </c>
      <c r="B91" s="52">
        <v>5.0023</v>
      </c>
      <c r="C91" s="52">
        <v>6.2859999999999996</v>
      </c>
      <c r="D91" s="52">
        <v>-9.6440000000000001</v>
      </c>
      <c r="E91" s="52">
        <v>62.303600000000003</v>
      </c>
      <c r="F91" s="52">
        <v>1482.42</v>
      </c>
      <c r="G91" s="52">
        <v>-1390.82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52" t="s">
        <v>35</v>
      </c>
      <c r="B92" s="52">
        <v>10.0046</v>
      </c>
      <c r="C92" s="52">
        <v>6.1050000000000004</v>
      </c>
      <c r="D92" s="52">
        <v>-4.0229999999999997</v>
      </c>
      <c r="E92" s="52">
        <v>96.486400000000003</v>
      </c>
      <c r="F92" s="52">
        <v>2269.29</v>
      </c>
      <c r="G92" s="52">
        <v>-2180.34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52" t="s">
        <v>36</v>
      </c>
      <c r="B93" s="52">
        <v>0</v>
      </c>
      <c r="C93" s="52">
        <v>6.1050000000000004</v>
      </c>
      <c r="D93" s="52">
        <v>-4.0229999999999997</v>
      </c>
      <c r="E93" s="52">
        <v>96.486400000000003</v>
      </c>
      <c r="F93" s="52">
        <v>2269.29</v>
      </c>
      <c r="G93" s="52">
        <v>-2180.34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52" t="s">
        <v>36</v>
      </c>
      <c r="B94" s="52">
        <v>5.0023</v>
      </c>
      <c r="C94" s="52">
        <v>5.923</v>
      </c>
      <c r="D94" s="52">
        <v>1.599</v>
      </c>
      <c r="E94" s="52">
        <v>102.5484</v>
      </c>
      <c r="F94" s="52">
        <v>2407.75</v>
      </c>
      <c r="G94" s="52">
        <v>-2321.44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52" t="s">
        <v>36</v>
      </c>
      <c r="B95" s="52">
        <v>10.0046</v>
      </c>
      <c r="C95" s="52">
        <v>5.742</v>
      </c>
      <c r="D95" s="52">
        <v>7.2210000000000001</v>
      </c>
      <c r="E95" s="52">
        <v>80.489400000000003</v>
      </c>
      <c r="F95" s="52">
        <v>1897.78</v>
      </c>
      <c r="G95" s="52">
        <v>-1814.12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52" t="s">
        <v>37</v>
      </c>
      <c r="B96" s="52">
        <v>0</v>
      </c>
      <c r="C96" s="52">
        <v>5.742</v>
      </c>
      <c r="D96" s="52">
        <v>7.2210000000000001</v>
      </c>
      <c r="E96" s="52">
        <v>80.489400000000003</v>
      </c>
      <c r="F96" s="52">
        <v>1897.78</v>
      </c>
      <c r="G96" s="52">
        <v>-1814.12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52" t="s">
        <v>37</v>
      </c>
      <c r="B97" s="52">
        <v>5.0023</v>
      </c>
      <c r="C97" s="52">
        <v>5.56</v>
      </c>
      <c r="D97" s="52">
        <v>12.842000000000001</v>
      </c>
      <c r="E97" s="52">
        <v>30.309699999999999</v>
      </c>
      <c r="F97" s="52">
        <v>739.4</v>
      </c>
      <c r="G97" s="52">
        <v>-658.38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52" t="s">
        <v>37</v>
      </c>
      <c r="B98" s="52">
        <v>10.0046</v>
      </c>
      <c r="C98" s="52">
        <v>5.3780000000000001</v>
      </c>
      <c r="D98" s="52">
        <v>18.463999999999999</v>
      </c>
      <c r="E98" s="52">
        <v>-47.990900000000003</v>
      </c>
      <c r="F98" s="52">
        <v>1145.78</v>
      </c>
      <c r="G98" s="52">
        <v>-1067.4000000000001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52" t="s">
        <v>38</v>
      </c>
      <c r="B99" s="52">
        <v>0</v>
      </c>
      <c r="C99" s="52">
        <v>5.3780000000000001</v>
      </c>
      <c r="D99" s="52">
        <v>18.463999999999999</v>
      </c>
      <c r="E99" s="52">
        <v>-47.990900000000003</v>
      </c>
      <c r="F99" s="52">
        <v>1145.78</v>
      </c>
      <c r="G99" s="52">
        <v>-1067.4000000000001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52" t="s">
        <v>38</v>
      </c>
      <c r="B100" s="52">
        <v>2.2311000000000001</v>
      </c>
      <c r="C100" s="52">
        <v>5.298</v>
      </c>
      <c r="D100" s="52">
        <v>20.971</v>
      </c>
      <c r="E100" s="52">
        <v>-91.982299999999995</v>
      </c>
      <c r="F100" s="52">
        <v>2159.5500000000002</v>
      </c>
      <c r="G100" s="52">
        <v>-2082.36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52" t="s">
        <v>38</v>
      </c>
      <c r="B101" s="52">
        <v>4.4622000000000002</v>
      </c>
      <c r="C101" s="52">
        <v>5.2169999999999996</v>
      </c>
      <c r="D101" s="52">
        <v>23.478000000000002</v>
      </c>
      <c r="E101" s="52">
        <v>-141.5676</v>
      </c>
      <c r="F101" s="52">
        <v>3302.32</v>
      </c>
      <c r="G101" s="52">
        <v>-3226.31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52" t="s">
        <v>39</v>
      </c>
      <c r="B102" s="52">
        <v>0</v>
      </c>
      <c r="C102" s="52">
        <v>0.53400000000000003</v>
      </c>
      <c r="D102" s="52">
        <v>-2.363</v>
      </c>
      <c r="E102" s="52">
        <v>-33.895600000000002</v>
      </c>
      <c r="F102" s="52">
        <v>785.47</v>
      </c>
      <c r="G102" s="52">
        <v>-777.68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52" t="s">
        <v>39</v>
      </c>
      <c r="B103" s="52">
        <v>5.5448000000000004</v>
      </c>
      <c r="C103" s="52">
        <v>0.33300000000000002</v>
      </c>
      <c r="D103" s="52">
        <v>3.8679999999999999</v>
      </c>
      <c r="E103" s="52">
        <v>-38.066699999999997</v>
      </c>
      <c r="F103" s="52">
        <v>880.18</v>
      </c>
      <c r="G103" s="52">
        <v>-875.33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52" t="s">
        <v>39</v>
      </c>
      <c r="B104" s="52">
        <v>5.5448000000000004</v>
      </c>
      <c r="C104" s="52">
        <v>0.67400000000000004</v>
      </c>
      <c r="D104" s="52">
        <v>-6.6779999999999999</v>
      </c>
      <c r="E104" s="52">
        <v>-38.066699999999997</v>
      </c>
      <c r="F104" s="52">
        <v>882.66</v>
      </c>
      <c r="G104" s="52">
        <v>-872.85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52" t="s">
        <v>39</v>
      </c>
      <c r="B105" s="52">
        <v>7.5868000000000002</v>
      </c>
      <c r="C105" s="52">
        <v>0.59899999999999998</v>
      </c>
      <c r="D105" s="52">
        <v>-4.383</v>
      </c>
      <c r="E105" s="52">
        <v>-26.7727</v>
      </c>
      <c r="F105" s="52">
        <v>621.70000000000005</v>
      </c>
      <c r="G105" s="52">
        <v>-612.97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52" t="s">
        <v>39</v>
      </c>
      <c r="B106" s="52">
        <v>7.5868000000000002</v>
      </c>
      <c r="C106" s="52">
        <v>0.59899999999999998</v>
      </c>
      <c r="D106" s="52">
        <v>-4.383</v>
      </c>
      <c r="E106" s="52">
        <v>-26.7727</v>
      </c>
      <c r="F106" s="52">
        <v>621.70000000000005</v>
      </c>
      <c r="G106" s="52">
        <v>-612.97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52" t="s">
        <v>39</v>
      </c>
      <c r="B107" s="52">
        <v>15.1653</v>
      </c>
      <c r="C107" s="52">
        <v>0.32400000000000001</v>
      </c>
      <c r="D107" s="52">
        <v>4.133</v>
      </c>
      <c r="E107" s="52">
        <v>-25.825900000000001</v>
      </c>
      <c r="F107" s="52">
        <v>597.87</v>
      </c>
      <c r="G107" s="52">
        <v>-593.14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52" t="s">
        <v>39</v>
      </c>
      <c r="B108" s="52">
        <v>15.1653</v>
      </c>
      <c r="C108" s="52">
        <v>0.32400000000000001</v>
      </c>
      <c r="D108" s="52">
        <v>4.133</v>
      </c>
      <c r="E108" s="52">
        <v>-25.825900000000001</v>
      </c>
      <c r="F108" s="52">
        <v>597.87</v>
      </c>
      <c r="G108" s="52">
        <v>-593.14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52" t="s">
        <v>39</v>
      </c>
      <c r="B109" s="52">
        <v>15.55</v>
      </c>
      <c r="C109" s="52">
        <v>0.311</v>
      </c>
      <c r="D109" s="52">
        <v>4.5659999999999998</v>
      </c>
      <c r="E109" s="52">
        <v>-27.499199999999998</v>
      </c>
      <c r="F109" s="52">
        <v>636.35</v>
      </c>
      <c r="G109" s="52">
        <v>-631.82000000000005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52" t="s">
        <v>39</v>
      </c>
      <c r="B110" s="52">
        <v>15.55</v>
      </c>
      <c r="C110" s="52">
        <v>0.68700000000000006</v>
      </c>
      <c r="D110" s="52">
        <v>-7.0860000000000003</v>
      </c>
      <c r="E110" s="52">
        <v>-27.499199999999998</v>
      </c>
      <c r="F110" s="52">
        <v>639.09</v>
      </c>
      <c r="G110" s="52">
        <v>-629.08000000000004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52" t="s">
        <v>39</v>
      </c>
      <c r="B111" s="52">
        <v>22.7437</v>
      </c>
      <c r="C111" s="52">
        <v>0.42599999999999999</v>
      </c>
      <c r="D111" s="52">
        <v>0.998</v>
      </c>
      <c r="E111" s="52">
        <v>-5.6026999999999996</v>
      </c>
      <c r="F111" s="52">
        <v>132.29</v>
      </c>
      <c r="G111" s="52">
        <v>-126.09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52" t="s">
        <v>39</v>
      </c>
      <c r="B112" s="52">
        <v>22.7437</v>
      </c>
      <c r="C112" s="52">
        <v>0.42599999999999999</v>
      </c>
      <c r="D112" s="52">
        <v>0.998</v>
      </c>
      <c r="E112" s="52">
        <v>-5.6026999999999996</v>
      </c>
      <c r="F112" s="52">
        <v>132.29</v>
      </c>
      <c r="G112" s="52">
        <v>-126.09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52" t="s">
        <v>39</v>
      </c>
      <c r="B113" s="52">
        <v>25.555199999999999</v>
      </c>
      <c r="C113" s="52">
        <v>0.32400000000000001</v>
      </c>
      <c r="D113" s="52">
        <v>4.1580000000000004</v>
      </c>
      <c r="E113" s="52">
        <v>-12.8508</v>
      </c>
      <c r="F113" s="52">
        <v>298.68</v>
      </c>
      <c r="G113" s="52">
        <v>-293.95999999999998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52" t="s">
        <v>39</v>
      </c>
      <c r="B114" s="52">
        <v>25.555199999999999</v>
      </c>
      <c r="C114" s="52">
        <v>0.68100000000000005</v>
      </c>
      <c r="D114" s="52">
        <v>-6.915</v>
      </c>
      <c r="E114" s="52">
        <v>-12.8508</v>
      </c>
      <c r="F114" s="52">
        <v>301.27999999999997</v>
      </c>
      <c r="G114" s="52">
        <v>-291.35000000000002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52" t="s">
        <v>39</v>
      </c>
      <c r="B115" s="52">
        <v>30.322199999999999</v>
      </c>
      <c r="C115" s="52">
        <v>0.50800000000000001</v>
      </c>
      <c r="D115" s="52">
        <v>-1.5580000000000001</v>
      </c>
      <c r="E115" s="52">
        <v>7.3459000000000003</v>
      </c>
      <c r="F115" s="52">
        <v>173.09</v>
      </c>
      <c r="G115" s="52">
        <v>-165.68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52" t="s">
        <v>39</v>
      </c>
      <c r="B116" s="52">
        <v>30.322199999999999</v>
      </c>
      <c r="C116" s="52">
        <v>0.50800000000000001</v>
      </c>
      <c r="D116" s="52">
        <v>-1.5580000000000001</v>
      </c>
      <c r="E116" s="52">
        <v>7.3459000000000003</v>
      </c>
      <c r="F116" s="52">
        <v>173.09</v>
      </c>
      <c r="G116" s="52">
        <v>-165.68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52" t="s">
        <v>39</v>
      </c>
      <c r="B117" s="52">
        <v>35.560400000000001</v>
      </c>
      <c r="C117" s="52">
        <v>0.318</v>
      </c>
      <c r="D117" s="52">
        <v>4.3280000000000003</v>
      </c>
      <c r="E117" s="52">
        <v>9.0200000000000002E-2</v>
      </c>
      <c r="F117" s="52">
        <v>4.4000000000000004</v>
      </c>
      <c r="G117" s="52">
        <v>0.24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52" t="s">
        <v>39</v>
      </c>
      <c r="B118" s="52">
        <v>35.560400000000001</v>
      </c>
      <c r="C118" s="52">
        <v>0.66500000000000004</v>
      </c>
      <c r="D118" s="52">
        <v>-6.4219999999999997</v>
      </c>
      <c r="E118" s="52">
        <v>9.0200000000000002E-2</v>
      </c>
      <c r="F118" s="52">
        <v>6.93</v>
      </c>
      <c r="G118" s="52">
        <v>2.77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52" t="s">
        <v>39</v>
      </c>
      <c r="B119" s="52">
        <v>37.900700000000001</v>
      </c>
      <c r="C119" s="52">
        <v>0.57999999999999996</v>
      </c>
      <c r="D119" s="52">
        <v>-3.7919999999999998</v>
      </c>
      <c r="E119" s="52">
        <v>12.042899999999999</v>
      </c>
      <c r="F119" s="52">
        <v>281.92</v>
      </c>
      <c r="G119" s="52">
        <v>-273.45999999999998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52" t="s">
        <v>39</v>
      </c>
      <c r="B120" s="52">
        <v>37.900700000000001</v>
      </c>
      <c r="C120" s="52">
        <v>0.57999999999999996</v>
      </c>
      <c r="D120" s="52">
        <v>-3.7919999999999998</v>
      </c>
      <c r="E120" s="52">
        <v>12.042899999999999</v>
      </c>
      <c r="F120" s="52">
        <v>281.92</v>
      </c>
      <c r="G120" s="52">
        <v>-273.45999999999998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52" t="s">
        <v>39</v>
      </c>
      <c r="B121" s="52">
        <v>45.479100000000003</v>
      </c>
      <c r="C121" s="52">
        <v>0.30499999999999999</v>
      </c>
      <c r="D121" s="52">
        <v>4.7240000000000002</v>
      </c>
      <c r="E121" s="52">
        <v>8.5116999999999994</v>
      </c>
      <c r="F121" s="52">
        <v>198.49</v>
      </c>
      <c r="G121" s="52">
        <v>-194.04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52" t="s">
        <v>39</v>
      </c>
      <c r="B122" s="52">
        <v>45.479100000000003</v>
      </c>
      <c r="C122" s="52">
        <v>0.30499999999999999</v>
      </c>
      <c r="D122" s="52">
        <v>4.7240000000000002</v>
      </c>
      <c r="E122" s="52">
        <v>8.5116999999999994</v>
      </c>
      <c r="F122" s="52">
        <v>198.49</v>
      </c>
      <c r="G122" s="52">
        <v>-194.04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52" t="s">
        <v>39</v>
      </c>
      <c r="B123" s="52">
        <v>45.565600000000003</v>
      </c>
      <c r="C123" s="52">
        <v>0.30199999999999999</v>
      </c>
      <c r="D123" s="52">
        <v>4.8209999999999997</v>
      </c>
      <c r="E123" s="52">
        <v>8.0991</v>
      </c>
      <c r="F123" s="52">
        <v>188.95</v>
      </c>
      <c r="G123" s="52">
        <v>-184.55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52" t="s">
        <v>39</v>
      </c>
      <c r="B124" s="52">
        <v>45.565600000000003</v>
      </c>
      <c r="C124" s="52">
        <v>0.63300000000000001</v>
      </c>
      <c r="D124" s="52">
        <v>-5.4130000000000003</v>
      </c>
      <c r="E124" s="52">
        <v>8.0991</v>
      </c>
      <c r="F124" s="52">
        <v>191.36</v>
      </c>
      <c r="G124" s="52">
        <v>-182.14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52" t="s">
        <v>39</v>
      </c>
      <c r="B125" s="52">
        <v>49.2684</v>
      </c>
      <c r="C125" s="52">
        <v>0.498</v>
      </c>
      <c r="D125" s="52">
        <v>-1.252</v>
      </c>
      <c r="E125" s="52">
        <v>20.4373</v>
      </c>
      <c r="F125" s="52">
        <v>474.88</v>
      </c>
      <c r="G125" s="52">
        <v>-467.62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52" t="s">
        <v>39</v>
      </c>
      <c r="B126" s="52">
        <v>53.057600000000001</v>
      </c>
      <c r="C126" s="52">
        <v>0.36099999999999999</v>
      </c>
      <c r="D126" s="52">
        <v>3.0070000000000001</v>
      </c>
      <c r="E126" s="52">
        <v>17.111999999999998</v>
      </c>
      <c r="F126" s="52">
        <v>397.2</v>
      </c>
      <c r="G126" s="52">
        <v>-391.94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52" t="s">
        <v>39</v>
      </c>
      <c r="B127" s="52">
        <v>53.057600000000001</v>
      </c>
      <c r="C127" s="52">
        <v>0.36099999999999999</v>
      </c>
      <c r="D127" s="52">
        <v>3.0070000000000001</v>
      </c>
      <c r="E127" s="52">
        <v>17.111999999999998</v>
      </c>
      <c r="F127" s="52">
        <v>397.2</v>
      </c>
      <c r="G127" s="52">
        <v>-391.94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52" t="s">
        <v>39</v>
      </c>
      <c r="B128" s="52">
        <v>55.570799999999998</v>
      </c>
      <c r="C128" s="52">
        <v>0.27</v>
      </c>
      <c r="D128" s="52">
        <v>5.8310000000000004</v>
      </c>
      <c r="E128" s="52">
        <v>6.0064000000000002</v>
      </c>
      <c r="F128" s="52">
        <v>140.46</v>
      </c>
      <c r="G128" s="52">
        <v>-136.53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52" t="s">
        <v>39</v>
      </c>
      <c r="B129" s="52">
        <v>55.570799999999998</v>
      </c>
      <c r="C129" s="52">
        <v>0.61099999999999999</v>
      </c>
      <c r="D129" s="52">
        <v>-4.7300000000000004</v>
      </c>
      <c r="E129" s="52">
        <v>6.0064000000000002</v>
      </c>
      <c r="F129" s="52">
        <v>142.94999999999999</v>
      </c>
      <c r="G129" s="52">
        <v>-134.05000000000001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52" t="s">
        <v>39</v>
      </c>
      <c r="B130" s="52">
        <v>60.636099999999999</v>
      </c>
      <c r="C130" s="52">
        <v>0.42699999999999999</v>
      </c>
      <c r="D130" s="52">
        <v>0.96299999999999997</v>
      </c>
      <c r="E130" s="52">
        <v>15.546200000000001</v>
      </c>
      <c r="F130" s="52">
        <v>361.58</v>
      </c>
      <c r="G130" s="52">
        <v>-355.36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52" t="s">
        <v>39</v>
      </c>
      <c r="B131" s="52">
        <v>60.636099999999999</v>
      </c>
      <c r="C131" s="52">
        <v>0.42699999999999999</v>
      </c>
      <c r="D131" s="52">
        <v>0.96299999999999997</v>
      </c>
      <c r="E131" s="52">
        <v>15.546200000000001</v>
      </c>
      <c r="F131" s="52">
        <v>361.58</v>
      </c>
      <c r="G131" s="52">
        <v>-355.36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52" t="s">
        <v>39</v>
      </c>
      <c r="B132" s="52">
        <v>65.575999999999993</v>
      </c>
      <c r="C132" s="52">
        <v>0.248</v>
      </c>
      <c r="D132" s="52">
        <v>6.5140000000000002</v>
      </c>
      <c r="E132" s="52">
        <v>-2.9218999999999999</v>
      </c>
      <c r="F132" s="52">
        <v>69.180000000000007</v>
      </c>
      <c r="G132" s="52">
        <v>-65.569999999999993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52" t="s">
        <v>39</v>
      </c>
      <c r="B133" s="52">
        <v>65.575999999999993</v>
      </c>
      <c r="C133" s="52">
        <v>0.60499999999999998</v>
      </c>
      <c r="D133" s="52">
        <v>-4.5670000000000002</v>
      </c>
      <c r="E133" s="52">
        <v>-2.9218999999999999</v>
      </c>
      <c r="F133" s="52">
        <v>71.78</v>
      </c>
      <c r="G133" s="52">
        <v>-62.96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52" t="s">
        <v>39</v>
      </c>
      <c r="B134" s="52">
        <v>68.214500000000001</v>
      </c>
      <c r="C134" s="52">
        <v>0.51</v>
      </c>
      <c r="D134" s="52">
        <v>-1.6020000000000001</v>
      </c>
      <c r="E134" s="52">
        <v>5.2171000000000003</v>
      </c>
      <c r="F134" s="52">
        <v>124.01</v>
      </c>
      <c r="G134" s="52">
        <v>-116.58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52" t="s">
        <v>39</v>
      </c>
      <c r="B135" s="52">
        <v>68.214500000000001</v>
      </c>
      <c r="C135" s="52">
        <v>0.51</v>
      </c>
      <c r="D135" s="52">
        <v>-1.6020000000000001</v>
      </c>
      <c r="E135" s="52">
        <v>5.2171000000000003</v>
      </c>
      <c r="F135" s="52">
        <v>124.01</v>
      </c>
      <c r="G135" s="52">
        <v>-116.58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52" t="s">
        <v>39</v>
      </c>
      <c r="B136" s="52">
        <v>75.581199999999995</v>
      </c>
      <c r="C136" s="52">
        <v>0.24199999999999999</v>
      </c>
      <c r="D136" s="52">
        <v>6.6769999999999996</v>
      </c>
      <c r="E136" s="52">
        <v>-13.4739</v>
      </c>
      <c r="F136" s="52">
        <v>312.45</v>
      </c>
      <c r="G136" s="52">
        <v>-308.92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52" t="s">
        <v>39</v>
      </c>
      <c r="B137" s="52">
        <v>75.581199999999995</v>
      </c>
      <c r="C137" s="52">
        <v>0.60599999999999998</v>
      </c>
      <c r="D137" s="52">
        <v>-4.5979999999999999</v>
      </c>
      <c r="E137" s="52">
        <v>-13.4739</v>
      </c>
      <c r="F137" s="52">
        <v>315.10000000000002</v>
      </c>
      <c r="G137" s="52">
        <v>-306.27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52" t="s">
        <v>39</v>
      </c>
      <c r="B138" s="52">
        <v>75.793000000000006</v>
      </c>
      <c r="C138" s="52">
        <v>0.59899999999999998</v>
      </c>
      <c r="D138" s="52">
        <v>-4.3600000000000003</v>
      </c>
      <c r="E138" s="52">
        <v>-12.5253</v>
      </c>
      <c r="F138" s="52">
        <v>293.18</v>
      </c>
      <c r="G138" s="52">
        <v>-284.45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52" t="s">
        <v>39</v>
      </c>
      <c r="B139" s="52">
        <v>75.793000000000006</v>
      </c>
      <c r="C139" s="52">
        <v>0.59899999999999998</v>
      </c>
      <c r="D139" s="52">
        <v>-4.3600000000000003</v>
      </c>
      <c r="E139" s="52">
        <v>-12.5253</v>
      </c>
      <c r="F139" s="52">
        <v>293.18</v>
      </c>
      <c r="G139" s="52">
        <v>-284.45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52" t="s">
        <v>39</v>
      </c>
      <c r="B140" s="52">
        <v>83.371499999999997</v>
      </c>
      <c r="C140" s="52">
        <v>0.32400000000000001</v>
      </c>
      <c r="D140" s="52">
        <v>4.1559999999999997</v>
      </c>
      <c r="E140" s="52">
        <v>-11.753</v>
      </c>
      <c r="F140" s="52">
        <v>273.36</v>
      </c>
      <c r="G140" s="52">
        <v>-268.64999999999998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52" t="s">
        <v>39</v>
      </c>
      <c r="B141" s="52">
        <v>83.371499999999997</v>
      </c>
      <c r="C141" s="52">
        <v>0.32400000000000001</v>
      </c>
      <c r="D141" s="52">
        <v>4.1559999999999997</v>
      </c>
      <c r="E141" s="52">
        <v>-11.753</v>
      </c>
      <c r="F141" s="52">
        <v>273.36</v>
      </c>
      <c r="G141" s="52">
        <v>-268.64999999999998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52" t="s">
        <v>39</v>
      </c>
      <c r="B142" s="52">
        <v>85.586399999999998</v>
      </c>
      <c r="C142" s="52">
        <v>0.24299999999999999</v>
      </c>
      <c r="D142" s="52">
        <v>6.6459999999999999</v>
      </c>
      <c r="E142" s="52">
        <v>-23.716000000000001</v>
      </c>
      <c r="F142" s="52">
        <v>548.62</v>
      </c>
      <c r="G142" s="52">
        <v>-545.08000000000004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52" t="s">
        <v>39</v>
      </c>
      <c r="B143" s="52">
        <v>85.586399999999998</v>
      </c>
      <c r="C143" s="52">
        <v>0.64100000000000001</v>
      </c>
      <c r="D143" s="52">
        <v>-5.6710000000000003</v>
      </c>
      <c r="E143" s="52">
        <v>-23.716000000000001</v>
      </c>
      <c r="F143" s="52">
        <v>551.52</v>
      </c>
      <c r="G143" s="52">
        <v>-542.17999999999995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52" t="s">
        <v>39</v>
      </c>
      <c r="B144" s="52">
        <v>90.95</v>
      </c>
      <c r="C144" s="52">
        <v>0.44600000000000001</v>
      </c>
      <c r="D144" s="52">
        <v>0.35599999999999998</v>
      </c>
      <c r="E144" s="52">
        <v>-9.4639000000000006</v>
      </c>
      <c r="F144" s="52">
        <v>221.47</v>
      </c>
      <c r="G144" s="52">
        <v>-214.97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52" t="s">
        <v>39</v>
      </c>
      <c r="B145" s="52">
        <v>90.95</v>
      </c>
      <c r="C145" s="52">
        <v>0.44600000000000001</v>
      </c>
      <c r="D145" s="52">
        <v>0.35599999999999998</v>
      </c>
      <c r="E145" s="52">
        <v>-9.4639000000000006</v>
      </c>
      <c r="F145" s="52">
        <v>221.47</v>
      </c>
      <c r="G145" s="52">
        <v>-214.97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52" t="s">
        <v>39</v>
      </c>
      <c r="B146" s="52">
        <v>95.591700000000003</v>
      </c>
      <c r="C146" s="52">
        <v>0.27800000000000002</v>
      </c>
      <c r="D146" s="52">
        <v>5.5730000000000004</v>
      </c>
      <c r="E146" s="52">
        <v>-23.224900000000002</v>
      </c>
      <c r="F146" s="52">
        <v>537.54999999999995</v>
      </c>
      <c r="G146" s="52">
        <v>-533.5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52" t="s">
        <v>39</v>
      </c>
      <c r="B147" s="52">
        <v>95.591700000000003</v>
      </c>
      <c r="C147" s="52">
        <v>0.61399999999999999</v>
      </c>
      <c r="D147" s="52">
        <v>-4.8380000000000001</v>
      </c>
      <c r="E147" s="52">
        <v>-23.224900000000002</v>
      </c>
      <c r="F147" s="52">
        <v>540</v>
      </c>
      <c r="G147" s="52">
        <v>-531.04999999999995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52" t="s">
        <v>39</v>
      </c>
      <c r="B148" s="52">
        <v>98.536799999999999</v>
      </c>
      <c r="C148" s="52">
        <v>0.50700000000000001</v>
      </c>
      <c r="D148" s="52">
        <v>-1.5289999999999999</v>
      </c>
      <c r="E148" s="52">
        <v>-13.849600000000001</v>
      </c>
      <c r="F148" s="52">
        <v>323.04000000000002</v>
      </c>
      <c r="G148" s="52">
        <v>-315.64999999999998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52" t="s">
        <v>40</v>
      </c>
      <c r="B149" s="52">
        <v>0</v>
      </c>
      <c r="C149" s="52">
        <v>-8.6449999999999996</v>
      </c>
      <c r="D149" s="52">
        <v>-18.513999999999999</v>
      </c>
      <c r="E149" s="52">
        <v>-89.431200000000004</v>
      </c>
      <c r="F149" s="52">
        <v>1999.15</v>
      </c>
      <c r="G149" s="52">
        <v>-2125.12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52" t="s">
        <v>40</v>
      </c>
      <c r="B150" s="52">
        <v>8.3000000000000001E-3</v>
      </c>
      <c r="C150" s="52">
        <v>-8.6449999999999996</v>
      </c>
      <c r="D150" s="52">
        <v>-18.504999999999999</v>
      </c>
      <c r="E150" s="52">
        <v>-89.276899999999998</v>
      </c>
      <c r="F150" s="52">
        <v>1995.59</v>
      </c>
      <c r="G150" s="52">
        <v>-2121.56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52" t="s">
        <v>40</v>
      </c>
      <c r="B151" s="52">
        <v>8.3000000000000001E-3</v>
      </c>
      <c r="C151" s="52">
        <v>-8.6449999999999996</v>
      </c>
      <c r="D151" s="52">
        <v>-18.504999999999999</v>
      </c>
      <c r="E151" s="52">
        <v>-89.276899999999998</v>
      </c>
      <c r="F151" s="52">
        <v>1995.59</v>
      </c>
      <c r="G151" s="52">
        <v>-2121.56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52" t="s">
        <v>40</v>
      </c>
      <c r="B152" s="52">
        <v>5.6912000000000003</v>
      </c>
      <c r="C152" s="52">
        <v>-8.8510000000000009</v>
      </c>
      <c r="D152" s="52">
        <v>-12.119</v>
      </c>
      <c r="E152" s="52">
        <v>-2.2610000000000001</v>
      </c>
      <c r="F152" s="52">
        <v>-12.35</v>
      </c>
      <c r="G152" s="52">
        <v>-116.62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52" t="s">
        <v>40</v>
      </c>
      <c r="B153" s="52">
        <v>5.6912000000000003</v>
      </c>
      <c r="C153" s="52">
        <v>-8.8510000000000009</v>
      </c>
      <c r="D153" s="52">
        <v>-12.119</v>
      </c>
      <c r="E153" s="52">
        <v>-2.2610000000000001</v>
      </c>
      <c r="F153" s="52">
        <v>-12.35</v>
      </c>
      <c r="G153" s="52">
        <v>-116.62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52" t="s">
        <v>40</v>
      </c>
      <c r="B154" s="52">
        <v>8.5327000000000002</v>
      </c>
      <c r="C154" s="52">
        <v>-8.9540000000000006</v>
      </c>
      <c r="D154" s="52">
        <v>-8.9260000000000002</v>
      </c>
      <c r="E154" s="52">
        <v>27.637</v>
      </c>
      <c r="F154" s="52">
        <v>572.02</v>
      </c>
      <c r="G154" s="52">
        <v>-702.5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52" t="s">
        <v>40</v>
      </c>
      <c r="B155" s="52">
        <v>11.3741</v>
      </c>
      <c r="C155" s="52">
        <v>-9.0579999999999998</v>
      </c>
      <c r="D155" s="52">
        <v>-5.7320000000000002</v>
      </c>
      <c r="E155" s="52">
        <v>48.461799999999997</v>
      </c>
      <c r="F155" s="52">
        <v>1051.46</v>
      </c>
      <c r="G155" s="52">
        <v>-1183.44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52" t="s">
        <v>40</v>
      </c>
      <c r="B156" s="52">
        <v>11.3741</v>
      </c>
      <c r="C156" s="52">
        <v>-9.0579999999999998</v>
      </c>
      <c r="D156" s="52">
        <v>-5.7320000000000002</v>
      </c>
      <c r="E156" s="52">
        <v>48.461799999999997</v>
      </c>
      <c r="F156" s="52">
        <v>1051.46</v>
      </c>
      <c r="G156" s="52">
        <v>-1183.44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52" t="s">
        <v>40</v>
      </c>
      <c r="B157" s="52">
        <v>17.056999999999999</v>
      </c>
      <c r="C157" s="52">
        <v>-9.2639999999999993</v>
      </c>
      <c r="D157" s="52">
        <v>0.65400000000000003</v>
      </c>
      <c r="E157" s="52">
        <v>62.891399999999997</v>
      </c>
      <c r="F157" s="52">
        <v>1382.68</v>
      </c>
      <c r="G157" s="52">
        <v>-1517.67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52" t="s">
        <v>40</v>
      </c>
      <c r="B158" s="52">
        <v>17.056999999999999</v>
      </c>
      <c r="C158" s="52">
        <v>-9.2639999999999993</v>
      </c>
      <c r="D158" s="52">
        <v>0.65400000000000003</v>
      </c>
      <c r="E158" s="52">
        <v>62.891399999999997</v>
      </c>
      <c r="F158" s="52">
        <v>1382.68</v>
      </c>
      <c r="G158" s="52">
        <v>-1517.67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52" t="s">
        <v>40</v>
      </c>
      <c r="B159" s="52">
        <v>17.065300000000001</v>
      </c>
      <c r="C159" s="52">
        <v>-9.2639999999999993</v>
      </c>
      <c r="D159" s="52">
        <v>0.66300000000000003</v>
      </c>
      <c r="E159" s="52">
        <v>62.885899999999999</v>
      </c>
      <c r="F159" s="52">
        <v>1382.55</v>
      </c>
      <c r="G159" s="52">
        <v>-1517.54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52" t="s">
        <v>41</v>
      </c>
      <c r="B160" s="52">
        <v>0</v>
      </c>
      <c r="C160" s="52">
        <v>-9.2639999999999993</v>
      </c>
      <c r="D160" s="52">
        <v>0.66300000000000003</v>
      </c>
      <c r="E160" s="52">
        <v>62.885899999999999</v>
      </c>
      <c r="F160" s="52">
        <v>1382.55</v>
      </c>
      <c r="G160" s="52">
        <v>-1517.54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52" t="s">
        <v>41</v>
      </c>
      <c r="B161" s="52">
        <v>8.3000000000000001E-3</v>
      </c>
      <c r="C161" s="52">
        <v>-9.2639999999999993</v>
      </c>
      <c r="D161" s="52">
        <v>0.67300000000000004</v>
      </c>
      <c r="E161" s="52">
        <v>62.880299999999998</v>
      </c>
      <c r="F161" s="52">
        <v>1382.42</v>
      </c>
      <c r="G161" s="52">
        <v>-1517.41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52" t="s">
        <v>41</v>
      </c>
      <c r="B162" s="52">
        <v>8.3000000000000001E-3</v>
      </c>
      <c r="C162" s="52">
        <v>-9.2639999999999993</v>
      </c>
      <c r="D162" s="52">
        <v>0.67300000000000004</v>
      </c>
      <c r="E162" s="52">
        <v>62.880299999999998</v>
      </c>
      <c r="F162" s="52">
        <v>1382.42</v>
      </c>
      <c r="G162" s="52">
        <v>-1517.41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52" t="s">
        <v>41</v>
      </c>
      <c r="B163" s="52">
        <v>5.0026000000000002</v>
      </c>
      <c r="C163" s="52">
        <v>-9.4459999999999997</v>
      </c>
      <c r="D163" s="52">
        <v>6.2850000000000001</v>
      </c>
      <c r="E163" s="52">
        <v>45.505000000000003</v>
      </c>
      <c r="F163" s="52">
        <v>980.45</v>
      </c>
      <c r="G163" s="52">
        <v>-1118.0899999999999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52" t="s">
        <v>41</v>
      </c>
      <c r="B164" s="52">
        <v>5.0026000000000002</v>
      </c>
      <c r="C164" s="52">
        <v>-9.4459999999999997</v>
      </c>
      <c r="D164" s="52">
        <v>6.2850000000000001</v>
      </c>
      <c r="E164" s="52">
        <v>45.505000000000003</v>
      </c>
      <c r="F164" s="52">
        <v>980.45</v>
      </c>
      <c r="G164" s="52">
        <v>-1118.0899999999999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52" t="s">
        <v>41</v>
      </c>
      <c r="B165" s="52">
        <v>9.9969000000000001</v>
      </c>
      <c r="C165" s="52">
        <v>-9.6270000000000007</v>
      </c>
      <c r="D165" s="52">
        <v>11.898</v>
      </c>
      <c r="E165" s="52">
        <v>9.9199999999999997E-2</v>
      </c>
      <c r="F165" s="52">
        <v>-67.849999999999994</v>
      </c>
      <c r="G165" s="52">
        <v>-72.430000000000007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52" t="s">
        <v>41</v>
      </c>
      <c r="B166" s="52">
        <v>9.9969000000000001</v>
      </c>
      <c r="C166" s="52">
        <v>-9.6270000000000007</v>
      </c>
      <c r="D166" s="52">
        <v>11.898</v>
      </c>
      <c r="E166" s="52">
        <v>9.9199999999999997E-2</v>
      </c>
      <c r="F166" s="52">
        <v>-67.849999999999994</v>
      </c>
      <c r="G166" s="52">
        <v>-72.430000000000007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52" t="s">
        <v>41</v>
      </c>
      <c r="B167" s="52">
        <v>10.0052</v>
      </c>
      <c r="C167" s="52">
        <v>-9.6270000000000007</v>
      </c>
      <c r="D167" s="52">
        <v>11.907</v>
      </c>
      <c r="E167" s="52">
        <v>-1.1729999999999999E-14</v>
      </c>
      <c r="F167" s="52">
        <v>-70.14</v>
      </c>
      <c r="G167" s="52">
        <v>-70.14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9"/>
      <c r="B168" s="9"/>
      <c r="C168" s="9"/>
      <c r="D168" s="9"/>
      <c r="E168" s="9"/>
      <c r="F168" s="9"/>
      <c r="G168" s="9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9"/>
      <c r="B169" s="9"/>
      <c r="C169" s="9"/>
      <c r="D169" s="9"/>
      <c r="E169" s="9"/>
      <c r="F169" s="9"/>
      <c r="G169" s="9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9"/>
      <c r="B170" s="9"/>
      <c r="C170" s="9"/>
      <c r="D170" s="9"/>
      <c r="E170" s="9"/>
      <c r="F170" s="9"/>
      <c r="G170" s="9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9"/>
      <c r="B171" s="9"/>
      <c r="C171" s="9"/>
      <c r="D171" s="9"/>
      <c r="E171" s="9"/>
      <c r="F171" s="9"/>
      <c r="G171" s="9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9"/>
      <c r="B172" s="9"/>
      <c r="C172" s="9"/>
      <c r="D172" s="9"/>
      <c r="E172" s="9"/>
      <c r="F172" s="9"/>
      <c r="G172" s="9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workbookViewId="0"/>
  </sheetViews>
  <sheetFormatPr defaultRowHeight="15" x14ac:dyDescent="0.25"/>
  <sheetData>
    <row r="1" spans="1:32" x14ac:dyDescent="0.25">
      <c r="A1" s="58" t="s">
        <v>384</v>
      </c>
      <c r="B1" s="59"/>
      <c r="C1" s="59"/>
      <c r="D1" s="59"/>
      <c r="E1" s="59"/>
      <c r="F1" s="59"/>
      <c r="G1" s="59"/>
      <c r="H1" s="59"/>
      <c r="I1" s="3"/>
      <c r="J1" s="3" t="s">
        <v>50</v>
      </c>
      <c r="K1" s="3">
        <v>0.16189999999999999</v>
      </c>
      <c r="L1" s="3">
        <v>23.316500000000001</v>
      </c>
      <c r="M1" s="3"/>
      <c r="N1" s="3"/>
      <c r="O1" s="3"/>
      <c r="P1" s="3"/>
      <c r="Q1" s="3"/>
      <c r="R1" s="3"/>
      <c r="S1" s="3"/>
      <c r="T1" s="3"/>
      <c r="U1" s="3"/>
    </row>
    <row r="2" spans="1:32" x14ac:dyDescent="0.25">
      <c r="A2" s="60" t="s">
        <v>1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0" t="s">
        <v>55</v>
      </c>
      <c r="H2" s="60" t="s">
        <v>56</v>
      </c>
      <c r="I2" s="3"/>
      <c r="J2" s="3" t="s">
        <v>49</v>
      </c>
      <c r="K2" s="3">
        <v>5.4539999999999996E-3</v>
      </c>
      <c r="L2" s="3">
        <v>0.78539999999999999</v>
      </c>
      <c r="M2" s="3"/>
      <c r="N2" s="3"/>
      <c r="O2" s="3"/>
      <c r="P2" s="3"/>
      <c r="Q2" s="3"/>
      <c r="R2" s="3"/>
      <c r="S2" s="3"/>
      <c r="T2" s="3"/>
      <c r="U2" s="3"/>
    </row>
    <row r="3" spans="1:32" x14ac:dyDescent="0.25">
      <c r="A3" s="61" t="s">
        <v>7</v>
      </c>
      <c r="B3" s="61" t="s">
        <v>8</v>
      </c>
      <c r="C3" s="61" t="s">
        <v>7</v>
      </c>
      <c r="D3" s="61" t="s">
        <v>9</v>
      </c>
      <c r="E3" s="61" t="s">
        <v>9</v>
      </c>
      <c r="F3" s="61" t="s">
        <v>10</v>
      </c>
      <c r="G3" s="61" t="s">
        <v>57</v>
      </c>
      <c r="H3" s="61" t="s">
        <v>57</v>
      </c>
      <c r="I3" s="3"/>
      <c r="J3" s="3" t="s">
        <v>48</v>
      </c>
      <c r="K3" s="3">
        <v>0.13569999999999999</v>
      </c>
      <c r="L3" s="3">
        <v>19.547699999999999</v>
      </c>
      <c r="M3" s="3"/>
      <c r="N3" s="3"/>
      <c r="O3" s="3"/>
      <c r="P3" s="3"/>
      <c r="Q3" s="3"/>
      <c r="R3" s="3"/>
      <c r="S3" s="3"/>
      <c r="T3" s="3"/>
      <c r="U3" s="3"/>
    </row>
    <row r="4" spans="1:32" x14ac:dyDescent="0.25">
      <c r="A4" s="57" t="s">
        <v>11</v>
      </c>
      <c r="B4" s="57">
        <v>0</v>
      </c>
      <c r="C4" s="57" t="s">
        <v>12</v>
      </c>
      <c r="D4" s="57">
        <v>-145.33600000000001</v>
      </c>
      <c r="E4" s="57">
        <v>1.161</v>
      </c>
      <c r="F4" s="57">
        <v>4.4410000000000002E-15</v>
      </c>
      <c r="G4" s="57">
        <v>-897.41</v>
      </c>
      <c r="H4" s="57">
        <v>-897.41</v>
      </c>
      <c r="I4" s="3"/>
      <c r="J4" s="1" t="s">
        <v>1</v>
      </c>
      <c r="K4" s="1" t="s">
        <v>42</v>
      </c>
      <c r="L4" s="1" t="s">
        <v>45</v>
      </c>
      <c r="M4" s="1" t="s">
        <v>43</v>
      </c>
      <c r="N4" s="1" t="s">
        <v>46</v>
      </c>
      <c r="O4" s="1" t="s">
        <v>44</v>
      </c>
      <c r="P4" s="1" t="s">
        <v>47</v>
      </c>
      <c r="Q4" s="1" t="s">
        <v>53</v>
      </c>
      <c r="R4" s="1" t="s">
        <v>54</v>
      </c>
      <c r="S4" s="1" t="s">
        <v>53</v>
      </c>
      <c r="T4" s="1" t="s">
        <v>54</v>
      </c>
      <c r="U4" s="3"/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57" t="s">
        <v>11</v>
      </c>
      <c r="B5" s="57">
        <v>7.2923</v>
      </c>
      <c r="C5" s="57" t="s">
        <v>12</v>
      </c>
      <c r="D5" s="57">
        <v>-145.26300000000001</v>
      </c>
      <c r="E5" s="57">
        <v>1.252</v>
      </c>
      <c r="F5" s="57">
        <v>22.193899999999999</v>
      </c>
      <c r="G5" s="57">
        <v>-623.19000000000005</v>
      </c>
      <c r="H5" s="57">
        <v>-1170.73</v>
      </c>
      <c r="I5" s="3"/>
      <c r="J5" s="2" t="s">
        <v>7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10</v>
      </c>
      <c r="P5" s="2" t="s">
        <v>10</v>
      </c>
      <c r="Q5" s="2" t="s">
        <v>51</v>
      </c>
      <c r="R5" s="2" t="s">
        <v>51</v>
      </c>
      <c r="S5" s="2" t="s">
        <v>52</v>
      </c>
      <c r="T5" s="2" t="s">
        <v>52</v>
      </c>
      <c r="U5" s="3"/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57" t="s">
        <v>11</v>
      </c>
      <c r="B6" s="57">
        <v>14.5847</v>
      </c>
      <c r="C6" s="57" t="s">
        <v>12</v>
      </c>
      <c r="D6" s="57">
        <v>-145.19</v>
      </c>
      <c r="E6" s="57">
        <v>1.3440000000000001</v>
      </c>
      <c r="F6" s="57">
        <v>43.722099999999998</v>
      </c>
      <c r="G6" s="57">
        <v>-366.41</v>
      </c>
      <c r="H6" s="57">
        <v>-1426.6</v>
      </c>
      <c r="I6" s="3"/>
      <c r="J6" s="24" t="s">
        <v>11</v>
      </c>
      <c r="K6" s="24">
        <f>MAX(D4:D9)</f>
        <v>-145.19</v>
      </c>
      <c r="L6" s="24">
        <f>MIN(D4:D9)</f>
        <v>-174.08099999999999</v>
      </c>
      <c r="M6" s="24">
        <f>MAX(E4:E9)</f>
        <v>1.3440000000000001</v>
      </c>
      <c r="N6" s="24">
        <f>MIN(E4:E9)</f>
        <v>-3.089</v>
      </c>
      <c r="O6" s="24">
        <f>MAX(F4:F9)</f>
        <v>43.722099999999998</v>
      </c>
      <c r="P6" s="24">
        <f>MIN(F4:F9)</f>
        <v>-18.2654</v>
      </c>
      <c r="Q6" s="24">
        <f>MIN(G4:G9)</f>
        <v>-897.41</v>
      </c>
      <c r="R6" s="24">
        <f>MIN(H4:H9)</f>
        <v>-1426.6</v>
      </c>
      <c r="S6" s="24">
        <f>Q6/144</f>
        <v>-6.232013888888889</v>
      </c>
      <c r="T6" s="24">
        <f>R6/144</f>
        <v>-9.9069444444444432</v>
      </c>
      <c r="U6" s="3"/>
      <c r="V6" s="17" t="s">
        <v>58</v>
      </c>
      <c r="W6" s="17">
        <f>W20+W14</f>
        <v>-103.2706</v>
      </c>
      <c r="X6" s="99">
        <f t="shared" ref="X6:AF6" si="0">X20+X14</f>
        <v>-174.81699999999998</v>
      </c>
      <c r="Y6" s="99">
        <f t="shared" si="0"/>
        <v>21.732600000000001</v>
      </c>
      <c r="Z6" s="99">
        <f t="shared" si="0"/>
        <v>-28.634</v>
      </c>
      <c r="AA6" s="99">
        <f t="shared" si="0"/>
        <v>143.59710000000001</v>
      </c>
      <c r="AB6" s="99">
        <f t="shared" si="0"/>
        <v>-82.833399999999997</v>
      </c>
      <c r="AC6" s="99">
        <f t="shared" si="0"/>
        <v>74.259920000000008</v>
      </c>
      <c r="AD6" s="99">
        <f t="shared" si="0"/>
        <v>-3809.1459199999999</v>
      </c>
      <c r="AE6" s="99">
        <f t="shared" si="0"/>
        <v>0.5156938888888889</v>
      </c>
      <c r="AF6" s="99">
        <f t="shared" si="0"/>
        <v>-26.452402222222222</v>
      </c>
    </row>
    <row r="7" spans="1:32" x14ac:dyDescent="0.25">
      <c r="A7" s="57" t="s">
        <v>11</v>
      </c>
      <c r="B7" s="57">
        <v>0</v>
      </c>
      <c r="C7" s="57" t="s">
        <v>13</v>
      </c>
      <c r="D7" s="57">
        <v>-174.08099999999999</v>
      </c>
      <c r="E7" s="57">
        <v>-3.089</v>
      </c>
      <c r="F7" s="57">
        <v>4.4410000000000002E-15</v>
      </c>
      <c r="G7" s="57">
        <v>-897.41</v>
      </c>
      <c r="H7" s="57">
        <v>-897.41</v>
      </c>
      <c r="I7" s="3"/>
      <c r="J7" s="24" t="s">
        <v>14</v>
      </c>
      <c r="K7" s="24">
        <f>MAX(D10:D15)</f>
        <v>-143.029</v>
      </c>
      <c r="L7" s="24">
        <f>MIN(D10:D15)</f>
        <v>-171.77500000000001</v>
      </c>
      <c r="M7" s="24">
        <f>MAX(E10:E15)</f>
        <v>-24.719000000000001</v>
      </c>
      <c r="N7" s="24">
        <f>MIN(E10:E15)</f>
        <v>-28.57</v>
      </c>
      <c r="O7" s="24">
        <f>MAX(F10:F15)</f>
        <v>140.4855</v>
      </c>
      <c r="P7" s="24">
        <f>MIN(F10:F15)</f>
        <v>-18.2654</v>
      </c>
      <c r="Q7" s="24">
        <f>MIN(G10:G15)</f>
        <v>-353.11</v>
      </c>
      <c r="R7" s="24">
        <f>MIN(H10:H15)</f>
        <v>-3733.16</v>
      </c>
      <c r="S7" s="24">
        <f t="shared" ref="S7:T34" si="1">Q7/144</f>
        <v>-2.4521527777777781</v>
      </c>
      <c r="T7" s="24">
        <f t="shared" si="1"/>
        <v>-25.924722222222222</v>
      </c>
      <c r="U7" s="3"/>
      <c r="V7" s="17" t="s">
        <v>59</v>
      </c>
      <c r="W7" s="99">
        <f t="shared" ref="W7:AF7" si="2">W21+W15</f>
        <v>20.414000000000001</v>
      </c>
      <c r="X7" s="99">
        <f t="shared" si="2"/>
        <v>11.6942</v>
      </c>
      <c r="Y7" s="99">
        <f t="shared" si="2"/>
        <v>5.8400000000000001E-2</v>
      </c>
      <c r="Z7" s="99">
        <f t="shared" si="2"/>
        <v>-5.8799999999999998E-2</v>
      </c>
      <c r="AA7" s="99">
        <f t="shared" si="2"/>
        <v>3.1116000000000001</v>
      </c>
      <c r="AB7" s="99">
        <f t="shared" si="2"/>
        <v>-1.1919999999999999</v>
      </c>
      <c r="AC7" s="99">
        <f t="shared" si="2"/>
        <v>2755.9210400000002</v>
      </c>
      <c r="AD7" s="99">
        <f t="shared" si="2"/>
        <v>2188.1484</v>
      </c>
      <c r="AE7" s="99">
        <f t="shared" si="2"/>
        <v>19.138340555555558</v>
      </c>
      <c r="AF7" s="99">
        <f t="shared" si="2"/>
        <v>15.195475</v>
      </c>
    </row>
    <row r="8" spans="1:32" x14ac:dyDescent="0.25">
      <c r="A8" s="57" t="s">
        <v>11</v>
      </c>
      <c r="B8" s="57">
        <v>7.2923</v>
      </c>
      <c r="C8" s="57" t="s">
        <v>13</v>
      </c>
      <c r="D8" s="57">
        <v>-174.00800000000001</v>
      </c>
      <c r="E8" s="57">
        <v>-2.9980000000000002</v>
      </c>
      <c r="F8" s="57">
        <v>-8.7998999999999992</v>
      </c>
      <c r="G8" s="57">
        <v>-623.19000000000005</v>
      </c>
      <c r="H8" s="57">
        <v>-1170.73</v>
      </c>
      <c r="I8" s="3"/>
      <c r="J8" s="24" t="s">
        <v>15</v>
      </c>
      <c r="K8" s="24">
        <f>MAX(D16:D25)</f>
        <v>-114.61199999999999</v>
      </c>
      <c r="L8" s="24">
        <f>MIN(D16:D25)</f>
        <v>-148.55799999999999</v>
      </c>
      <c r="M8" s="24">
        <f>MAX(E16:E25)</f>
        <v>13.561</v>
      </c>
      <c r="N8" s="24">
        <f>MIN(E16:E25)</f>
        <v>-6.8220000000000001</v>
      </c>
      <c r="O8" s="24">
        <f>MAX(F16:F25)</f>
        <v>4.0685000000000002</v>
      </c>
      <c r="P8" s="24">
        <f>MIN(F16:F25)</f>
        <v>-72.367500000000007</v>
      </c>
      <c r="Q8" s="24">
        <f>MIN(G16:G25)</f>
        <v>-471.82</v>
      </c>
      <c r="R8" s="24">
        <f>MIN(H16:H25)</f>
        <v>-2178.36</v>
      </c>
      <c r="S8" s="24">
        <f t="shared" si="1"/>
        <v>-3.2765277777777779</v>
      </c>
      <c r="T8" s="24">
        <f t="shared" si="1"/>
        <v>-15.127500000000001</v>
      </c>
      <c r="U8" s="3"/>
      <c r="V8" s="17" t="s">
        <v>60</v>
      </c>
      <c r="W8" s="99">
        <f t="shared" ref="W8:AF8" si="3">W22+W16</f>
        <v>23.970600000000001</v>
      </c>
      <c r="X8" s="99">
        <f t="shared" si="3"/>
        <v>-25.217199999999998</v>
      </c>
      <c r="Y8" s="99">
        <f t="shared" si="3"/>
        <v>29.315200000000001</v>
      </c>
      <c r="Z8" s="99">
        <f t="shared" si="3"/>
        <v>-38.273000000000003</v>
      </c>
      <c r="AA8" s="99">
        <f t="shared" si="3"/>
        <v>149.45070000000001</v>
      </c>
      <c r="AB8" s="99">
        <f t="shared" si="3"/>
        <v>-197.64619999999999</v>
      </c>
      <c r="AC8" s="99">
        <f t="shared" si="3"/>
        <v>3979.6092800000001</v>
      </c>
      <c r="AD8" s="99">
        <f t="shared" si="3"/>
        <v>-3892.32584</v>
      </c>
      <c r="AE8" s="99">
        <f t="shared" si="3"/>
        <v>27.636175555555557</v>
      </c>
      <c r="AF8" s="99">
        <f t="shared" si="3"/>
        <v>-27.030040555555555</v>
      </c>
    </row>
    <row r="9" spans="1:32" x14ac:dyDescent="0.25">
      <c r="A9" s="57" t="s">
        <v>11</v>
      </c>
      <c r="B9" s="57">
        <v>14.5847</v>
      </c>
      <c r="C9" s="57" t="s">
        <v>13</v>
      </c>
      <c r="D9" s="57">
        <v>-173.935</v>
      </c>
      <c r="E9" s="57">
        <v>-2.907</v>
      </c>
      <c r="F9" s="57">
        <v>-18.2654</v>
      </c>
      <c r="G9" s="57">
        <v>-366.41</v>
      </c>
      <c r="H9" s="57">
        <v>-1426.6</v>
      </c>
      <c r="I9" s="3"/>
      <c r="J9" s="24" t="s">
        <v>16</v>
      </c>
      <c r="K9" s="24">
        <f>MAX(D25:D35)</f>
        <v>-109.79600000000001</v>
      </c>
      <c r="L9" s="24">
        <f>MIN(D26:D35)</f>
        <v>-141.642</v>
      </c>
      <c r="M9" s="24">
        <f>MAX(E26:E35)</f>
        <v>5.7229999999999999</v>
      </c>
      <c r="N9" s="24">
        <f>MIN(E26:E35)</f>
        <v>-13.789</v>
      </c>
      <c r="O9" s="24">
        <f>MAX(F26:F35)</f>
        <v>39.621000000000002</v>
      </c>
      <c r="P9" s="24">
        <f>MIN(F26:F35)</f>
        <v>-72.367500000000007</v>
      </c>
      <c r="Q9" s="24">
        <f>MIN(G26:G35)</f>
        <v>-667.49</v>
      </c>
      <c r="R9" s="24">
        <f>MIN(H26:H35)</f>
        <v>-2178.52</v>
      </c>
      <c r="S9" s="24">
        <f t="shared" si="1"/>
        <v>-4.6353472222222223</v>
      </c>
      <c r="T9" s="24">
        <f t="shared" si="1"/>
        <v>-15.128611111111111</v>
      </c>
      <c r="U9" s="3"/>
    </row>
    <row r="10" spans="1:32" x14ac:dyDescent="0.25">
      <c r="A10" s="57" t="s">
        <v>14</v>
      </c>
      <c r="B10" s="57">
        <v>0</v>
      </c>
      <c r="C10" s="57" t="s">
        <v>12</v>
      </c>
      <c r="D10" s="57">
        <v>-143.05699999999999</v>
      </c>
      <c r="E10" s="57">
        <v>-24.768999999999998</v>
      </c>
      <c r="F10" s="57">
        <v>43.722099999999998</v>
      </c>
      <c r="G10" s="57">
        <v>-353.11</v>
      </c>
      <c r="H10" s="57">
        <v>-1413.3</v>
      </c>
      <c r="I10" s="3"/>
      <c r="J10" s="24" t="s">
        <v>17</v>
      </c>
      <c r="K10" s="24">
        <f>MAX(D36:D49)</f>
        <v>-104.107</v>
      </c>
      <c r="L10" s="24">
        <f>MIN(D36:D49)</f>
        <v>-135.131</v>
      </c>
      <c r="M10" s="24">
        <f>MAX(E36:E49)</f>
        <v>16.388000000000002</v>
      </c>
      <c r="N10" s="24">
        <f>MIN(E36:E49)</f>
        <v>-19.466999999999999</v>
      </c>
      <c r="O10" s="24">
        <f>MAX(F36:F49)</f>
        <v>51.390700000000002</v>
      </c>
      <c r="P10" s="24">
        <f>MIN(F36:F49)</f>
        <v>-56.6021</v>
      </c>
      <c r="Q10" s="24">
        <f>MIN(G36:G49)</f>
        <v>-593.47</v>
      </c>
      <c r="R10" s="24">
        <f>MIN(H36:H49)</f>
        <v>-1439.98</v>
      </c>
      <c r="S10" s="24">
        <f t="shared" si="1"/>
        <v>-4.1213194444444445</v>
      </c>
      <c r="T10" s="24">
        <f t="shared" si="1"/>
        <v>-9.9998611111111106</v>
      </c>
      <c r="U10" s="3"/>
      <c r="V10" s="98" t="s">
        <v>58</v>
      </c>
      <c r="W10" s="98">
        <f>'Lateral Wind Loading'!V6</f>
        <v>1.841</v>
      </c>
      <c r="X10" s="98">
        <f>'Lateral Wind Loading'!W6</f>
        <v>-1.84</v>
      </c>
      <c r="Y10" s="98">
        <f>'Lateral Wind Loading'!X6</f>
        <v>0.159</v>
      </c>
      <c r="Z10" s="98">
        <f>'Lateral Wind Loading'!Y6</f>
        <v>-0.16</v>
      </c>
      <c r="AA10" s="98">
        <f>'Lateral Wind Loading'!Z6</f>
        <v>7.7789999999999999</v>
      </c>
      <c r="AB10" s="98">
        <f>'Lateral Wind Loading'!AA6</f>
        <v>-7.8710000000000004</v>
      </c>
      <c r="AC10" s="98">
        <f>AE10*144</f>
        <v>175.9248</v>
      </c>
      <c r="AD10" s="98">
        <f t="shared" ref="AD10:AD12" si="4">AF10*144</f>
        <v>-189.9648</v>
      </c>
      <c r="AE10" s="98">
        <f>'Lateral Wind Loading'!AB6</f>
        <v>1.2217</v>
      </c>
      <c r="AF10" s="98">
        <f>'Lateral Wind Loading'!AC6</f>
        <v>-1.3191999999999999</v>
      </c>
    </row>
    <row r="11" spans="1:32" x14ac:dyDescent="0.25">
      <c r="A11" s="57" t="s">
        <v>14</v>
      </c>
      <c r="B11" s="57">
        <v>1.7762</v>
      </c>
      <c r="C11" s="57" t="s">
        <v>12</v>
      </c>
      <c r="D11" s="57">
        <v>-143.04300000000001</v>
      </c>
      <c r="E11" s="57">
        <v>-24.744</v>
      </c>
      <c r="F11" s="57">
        <v>92.125900000000001</v>
      </c>
      <c r="G11" s="57">
        <v>807.57</v>
      </c>
      <c r="H11" s="57">
        <v>-2573.81</v>
      </c>
      <c r="I11" s="3"/>
      <c r="J11" s="24" t="s">
        <v>18</v>
      </c>
      <c r="K11" s="24">
        <f>MAX(D50:D59)</f>
        <v>-104.30800000000001</v>
      </c>
      <c r="L11" s="24">
        <f>MIN(D50:D59)</f>
        <v>-129.822</v>
      </c>
      <c r="M11" s="24">
        <f>MAX(E50:E59)</f>
        <v>10.715999999999999</v>
      </c>
      <c r="N11" s="24">
        <f>MIN(E50:E59)</f>
        <v>-9.3789999999999996</v>
      </c>
      <c r="O11" s="24">
        <f>MAX(F50:F59)</f>
        <v>70.417500000000004</v>
      </c>
      <c r="P11" s="24">
        <f>MIN(F50:F59)</f>
        <v>-34.204599999999999</v>
      </c>
      <c r="Q11" s="24">
        <f>MIN(G50:G59)</f>
        <v>-409.97</v>
      </c>
      <c r="R11" s="24">
        <f>MIN(H50:H59)</f>
        <v>-1574.33</v>
      </c>
      <c r="S11" s="24">
        <f t="shared" si="1"/>
        <v>-2.8470138888888892</v>
      </c>
      <c r="T11" s="24">
        <f t="shared" si="1"/>
        <v>-10.932847222222222</v>
      </c>
      <c r="U11" s="3"/>
      <c r="V11" s="98" t="s">
        <v>59</v>
      </c>
      <c r="W11" s="98">
        <f>'Lateral Wind Loading'!V7</f>
        <v>9.5000000000000001E-2</v>
      </c>
      <c r="X11" s="98">
        <f>'Lateral Wind Loading'!W7</f>
        <v>-1.1220000000000001</v>
      </c>
      <c r="Y11" s="98">
        <f>'Lateral Wind Loading'!X7</f>
        <v>0.14599999999999999</v>
      </c>
      <c r="Z11" s="98">
        <f>'Lateral Wind Loading'!Y7</f>
        <v>-0.14699999999999999</v>
      </c>
      <c r="AA11" s="98">
        <f>'Lateral Wind Loading'!Z7</f>
        <v>7.7789999999999999</v>
      </c>
      <c r="AB11" s="98">
        <f>'Lateral Wind Loading'!AA7</f>
        <v>-2.98</v>
      </c>
      <c r="AC11" s="98">
        <f t="shared" ref="AC11:AC12" si="5">AE11*144</f>
        <v>148.3776</v>
      </c>
      <c r="AD11" s="98">
        <f t="shared" si="4"/>
        <v>-130.10399999999998</v>
      </c>
      <c r="AE11" s="98">
        <f>'Lateral Wind Loading'!AB7</f>
        <v>1.0304</v>
      </c>
      <c r="AF11" s="98">
        <f>'Lateral Wind Loading'!AC7</f>
        <v>-0.90349999999999997</v>
      </c>
    </row>
    <row r="12" spans="1:32" x14ac:dyDescent="0.25">
      <c r="A12" s="57" t="s">
        <v>14</v>
      </c>
      <c r="B12" s="57">
        <v>3.5525000000000002</v>
      </c>
      <c r="C12" s="57" t="s">
        <v>12</v>
      </c>
      <c r="D12" s="57">
        <v>-143.029</v>
      </c>
      <c r="E12" s="57">
        <v>-24.719000000000001</v>
      </c>
      <c r="F12" s="57">
        <v>140.4855</v>
      </c>
      <c r="G12" s="57">
        <v>1967.1</v>
      </c>
      <c r="H12" s="57">
        <v>-3733.16</v>
      </c>
      <c r="I12" s="3"/>
      <c r="J12" s="24" t="s">
        <v>19</v>
      </c>
      <c r="K12" s="24">
        <f>MAX(D60:D73)</f>
        <v>-104.00700000000001</v>
      </c>
      <c r="L12" s="24">
        <f>MIN(D60:D73)</f>
        <v>-133.727</v>
      </c>
      <c r="M12" s="24">
        <f>MAX(E60:E73)</f>
        <v>20.792000000000002</v>
      </c>
      <c r="N12" s="24">
        <f>MIN(E60:E73)</f>
        <v>-15.635</v>
      </c>
      <c r="O12" s="24">
        <f>MAX(F60:F73)</f>
        <v>58.678100000000001</v>
      </c>
      <c r="P12" s="24">
        <f>MIN(F60:F73)</f>
        <v>-38.037199999999999</v>
      </c>
      <c r="Q12" s="24">
        <f>MIN(G60:G73)</f>
        <v>-513.55999999999995</v>
      </c>
      <c r="R12" s="24">
        <f>MIN(H60:H73)</f>
        <v>-1349.14</v>
      </c>
      <c r="S12" s="24">
        <f t="shared" si="1"/>
        <v>-3.5663888888888886</v>
      </c>
      <c r="T12" s="24">
        <f t="shared" si="1"/>
        <v>-9.3690277777777791</v>
      </c>
      <c r="U12" s="3"/>
      <c r="V12" s="98" t="s">
        <v>60</v>
      </c>
      <c r="W12" s="98">
        <f>'Lateral Wind Loading'!V8</f>
        <v>0.54400000000000004</v>
      </c>
      <c r="X12" s="98">
        <f>'Lateral Wind Loading'!W8</f>
        <v>-0.10299999999999999</v>
      </c>
      <c r="Y12" s="98">
        <f>'Lateral Wind Loading'!X8</f>
        <v>6.8000000000000005E-2</v>
      </c>
      <c r="Z12" s="98">
        <f>'Lateral Wind Loading'!Y8</f>
        <v>-7.4999999999999997E-2</v>
      </c>
      <c r="AA12" s="98">
        <f>'Lateral Wind Loading'!Z8</f>
        <v>3.9260000000000002</v>
      </c>
      <c r="AB12" s="98">
        <f>'Lateral Wind Loading'!AA8</f>
        <v>-2.5139999999999998</v>
      </c>
      <c r="AC12" s="98">
        <f t="shared" si="5"/>
        <v>96.523200000000003</v>
      </c>
      <c r="AD12" s="98">
        <f t="shared" si="4"/>
        <v>-104.8896</v>
      </c>
      <c r="AE12" s="98">
        <f>'Lateral Wind Loading'!AB8</f>
        <v>0.67030000000000001</v>
      </c>
      <c r="AF12" s="98">
        <f>'Lateral Wind Loading'!AC8</f>
        <v>-0.72840000000000005</v>
      </c>
    </row>
    <row r="13" spans="1:32" x14ac:dyDescent="0.25">
      <c r="A13" s="57" t="s">
        <v>14</v>
      </c>
      <c r="B13" s="57">
        <v>0</v>
      </c>
      <c r="C13" s="57" t="s">
        <v>13</v>
      </c>
      <c r="D13" s="57">
        <v>-171.77500000000001</v>
      </c>
      <c r="E13" s="57">
        <v>-28.57</v>
      </c>
      <c r="F13" s="57">
        <v>-18.2654</v>
      </c>
      <c r="G13" s="57">
        <v>-353.11</v>
      </c>
      <c r="H13" s="57">
        <v>-1413.3</v>
      </c>
      <c r="I13" s="3"/>
      <c r="J13" s="24" t="s">
        <v>20</v>
      </c>
      <c r="K13" s="24">
        <f>MAX(D74:D83)</f>
        <v>-108.70399999999999</v>
      </c>
      <c r="L13" s="24">
        <f>MIN(D74:D83)</f>
        <v>-139.74199999999999</v>
      </c>
      <c r="M13" s="24">
        <f>MAX(E74:E83)</f>
        <v>14.475</v>
      </c>
      <c r="N13" s="24">
        <f>MIN(E74:E83)</f>
        <v>-5.2510000000000003</v>
      </c>
      <c r="O13" s="24">
        <f>MAX(F74:F83)</f>
        <v>56.343299999999999</v>
      </c>
      <c r="P13" s="24">
        <f>MIN(F74:F83)</f>
        <v>-65.740399999999994</v>
      </c>
      <c r="Q13" s="24">
        <f>MIN(G74:G83)</f>
        <v>-450.09</v>
      </c>
      <c r="R13" s="24">
        <f>MIN(H74:H83)</f>
        <v>-1750.73</v>
      </c>
      <c r="S13" s="24">
        <f t="shared" si="1"/>
        <v>-3.1256249999999999</v>
      </c>
      <c r="T13" s="24">
        <f t="shared" si="1"/>
        <v>-12.157847222222223</v>
      </c>
      <c r="U13" s="3"/>
    </row>
    <row r="14" spans="1:32" x14ac:dyDescent="0.25">
      <c r="A14" s="57" t="s">
        <v>14</v>
      </c>
      <c r="B14" s="57">
        <v>1.7762</v>
      </c>
      <c r="C14" s="57" t="s">
        <v>13</v>
      </c>
      <c r="D14" s="57">
        <v>-171.761</v>
      </c>
      <c r="E14" s="57">
        <v>-28.545000000000002</v>
      </c>
      <c r="F14" s="57">
        <v>29.405000000000001</v>
      </c>
      <c r="G14" s="57">
        <v>807.57</v>
      </c>
      <c r="H14" s="57">
        <v>-2573.81</v>
      </c>
      <c r="I14" s="3"/>
      <c r="J14" s="24" t="s">
        <v>21</v>
      </c>
      <c r="K14" s="24">
        <f>MAX(D84:D93)</f>
        <v>-112.98099999999999</v>
      </c>
      <c r="L14" s="24">
        <f>MIN(D84:D93)</f>
        <v>-147.57499999999999</v>
      </c>
      <c r="M14" s="24">
        <f>MAX(E84:E93)</f>
        <v>9.0660000000000007</v>
      </c>
      <c r="N14" s="24">
        <f>MIN(E84:E93)</f>
        <v>-11.269</v>
      </c>
      <c r="O14" s="24">
        <f>MAX(F84:F93)</f>
        <v>38.107399999999998</v>
      </c>
      <c r="P14" s="24">
        <f>MIN(F84:F93)</f>
        <v>-65.740399999999994</v>
      </c>
      <c r="Q14" s="24">
        <f>MIN(G84:G93)</f>
        <v>-715.47</v>
      </c>
      <c r="R14" s="24">
        <f>MIN(H84:H93)</f>
        <v>-1751.66</v>
      </c>
      <c r="S14" s="24">
        <f t="shared" si="1"/>
        <v>-4.9685416666666669</v>
      </c>
      <c r="T14" s="24">
        <f t="shared" si="1"/>
        <v>-12.164305555555556</v>
      </c>
      <c r="U14" s="3"/>
      <c r="V14" s="98" t="s">
        <v>58</v>
      </c>
      <c r="W14">
        <f>W10*0.4</f>
        <v>0.73640000000000005</v>
      </c>
      <c r="X14" s="98">
        <f t="shared" ref="X14:AF14" si="6">X10*0.4</f>
        <v>-0.7360000000000001</v>
      </c>
      <c r="Y14" s="98">
        <f t="shared" si="6"/>
        <v>6.3600000000000004E-2</v>
      </c>
      <c r="Z14" s="98">
        <f t="shared" si="6"/>
        <v>-6.4000000000000001E-2</v>
      </c>
      <c r="AA14" s="98">
        <f t="shared" si="6"/>
        <v>3.1116000000000001</v>
      </c>
      <c r="AB14" s="98">
        <f t="shared" si="6"/>
        <v>-3.1484000000000005</v>
      </c>
      <c r="AC14" s="98">
        <f>AC10*0.4</f>
        <v>70.369920000000008</v>
      </c>
      <c r="AD14" s="98">
        <f t="shared" ref="AD14:AD16" si="7">AD10*0.4</f>
        <v>-75.985920000000007</v>
      </c>
      <c r="AE14" s="98">
        <f t="shared" si="6"/>
        <v>0.48868</v>
      </c>
      <c r="AF14" s="98">
        <f t="shared" si="6"/>
        <v>-0.52768000000000004</v>
      </c>
    </row>
    <row r="15" spans="1:32" x14ac:dyDescent="0.25">
      <c r="A15" s="57" t="s">
        <v>14</v>
      </c>
      <c r="B15" s="57">
        <v>3.5525000000000002</v>
      </c>
      <c r="C15" s="57" t="s">
        <v>13</v>
      </c>
      <c r="D15" s="57">
        <v>-171.74700000000001</v>
      </c>
      <c r="E15" s="57">
        <v>-28.52</v>
      </c>
      <c r="F15" s="57">
        <v>77.031300000000002</v>
      </c>
      <c r="G15" s="57">
        <v>1967.1</v>
      </c>
      <c r="H15" s="57">
        <v>-3733.16</v>
      </c>
      <c r="I15" s="3"/>
      <c r="J15" s="24" t="s">
        <v>22</v>
      </c>
      <c r="K15" s="24">
        <f>MAX(D94:D103)</f>
        <v>-118.899</v>
      </c>
      <c r="L15" s="24">
        <f>MIN(D94:D103)</f>
        <v>-154.816</v>
      </c>
      <c r="M15" s="24">
        <f>MAX(E94:E103)</f>
        <v>0.28100000000000003</v>
      </c>
      <c r="N15" s="24">
        <f>MIN(E94:E103)</f>
        <v>-19.931999999999999</v>
      </c>
      <c r="O15" s="24">
        <f>MAX(F94:F103)</f>
        <v>42.931699999999999</v>
      </c>
      <c r="P15" s="24">
        <f>MIN(F94:F103)</f>
        <v>-50.505600000000001</v>
      </c>
      <c r="Q15" s="24">
        <f>MIN(G94:G103)</f>
        <v>-785.62</v>
      </c>
      <c r="R15" s="24">
        <f>MIN(H94:H103)</f>
        <v>-1693.32</v>
      </c>
      <c r="S15" s="24">
        <f t="shared" si="1"/>
        <v>-5.4556944444444442</v>
      </c>
      <c r="T15" s="24">
        <f t="shared" si="1"/>
        <v>-11.759166666666665</v>
      </c>
      <c r="U15" s="3"/>
      <c r="V15" s="98" t="s">
        <v>59</v>
      </c>
      <c r="W15" s="98">
        <f t="shared" ref="W15:AF15" si="8">W11*0.4</f>
        <v>3.8000000000000006E-2</v>
      </c>
      <c r="X15" s="98">
        <f t="shared" si="8"/>
        <v>-0.44880000000000009</v>
      </c>
      <c r="Y15" s="98">
        <f t="shared" si="8"/>
        <v>5.8400000000000001E-2</v>
      </c>
      <c r="Z15" s="98">
        <f t="shared" si="8"/>
        <v>-5.8799999999999998E-2</v>
      </c>
      <c r="AA15" s="98">
        <f t="shared" si="8"/>
        <v>3.1116000000000001</v>
      </c>
      <c r="AB15" s="98">
        <f t="shared" si="8"/>
        <v>-1.1919999999999999</v>
      </c>
      <c r="AC15" s="98">
        <f t="shared" si="8"/>
        <v>59.351040000000005</v>
      </c>
      <c r="AD15" s="98">
        <f t="shared" si="7"/>
        <v>-52.041599999999995</v>
      </c>
      <c r="AE15" s="98">
        <f t="shared" si="8"/>
        <v>0.41216000000000003</v>
      </c>
      <c r="AF15" s="98">
        <f t="shared" si="8"/>
        <v>-0.3614</v>
      </c>
    </row>
    <row r="16" spans="1:32" x14ac:dyDescent="0.25">
      <c r="A16" s="57" t="s">
        <v>15</v>
      </c>
      <c r="B16" s="57">
        <v>0</v>
      </c>
      <c r="C16" s="57" t="s">
        <v>12</v>
      </c>
      <c r="D16" s="57">
        <v>-120.84099999999999</v>
      </c>
      <c r="E16" s="57">
        <v>1.0720000000000001</v>
      </c>
      <c r="F16" s="57">
        <v>3.1086999999999998</v>
      </c>
      <c r="G16" s="57">
        <v>-238.59</v>
      </c>
      <c r="H16" s="57">
        <v>-1270.95</v>
      </c>
      <c r="I16" s="3"/>
      <c r="J16" s="24" t="s">
        <v>23</v>
      </c>
      <c r="K16" s="24">
        <f>MAX(D104:D109)</f>
        <v>-130.036</v>
      </c>
      <c r="L16" s="24">
        <f>MIN(D104:D109)</f>
        <v>-157.41999999999999</v>
      </c>
      <c r="M16" s="24">
        <f>MAX(E104:E109)</f>
        <v>21.669</v>
      </c>
      <c r="N16" s="24">
        <f>MIN(E104:E109)</f>
        <v>18.082000000000001</v>
      </c>
      <c r="O16" s="24">
        <f>MAX(F104:F109)</f>
        <v>137.74160000000001</v>
      </c>
      <c r="P16" s="24">
        <f>MIN(F104:F109)</f>
        <v>-79.685000000000002</v>
      </c>
      <c r="Q16" s="24">
        <f>MIN(G104:G109)</f>
        <v>3.89</v>
      </c>
      <c r="R16" s="24">
        <f>MIN(H104:H109)</f>
        <v>-3627.31</v>
      </c>
      <c r="S16" s="24">
        <f t="shared" si="1"/>
        <v>2.7013888888888889E-2</v>
      </c>
      <c r="T16" s="24">
        <f t="shared" si="1"/>
        <v>-25.189652777777777</v>
      </c>
      <c r="U16" s="3"/>
      <c r="V16" s="98" t="s">
        <v>60</v>
      </c>
      <c r="W16" s="98">
        <f t="shared" ref="W16:AF16" si="9">W12*0.4</f>
        <v>0.21760000000000002</v>
      </c>
      <c r="X16" s="98">
        <f t="shared" si="9"/>
        <v>-4.1200000000000001E-2</v>
      </c>
      <c r="Y16" s="98">
        <f t="shared" si="9"/>
        <v>2.7200000000000002E-2</v>
      </c>
      <c r="Z16" s="98">
        <f t="shared" si="9"/>
        <v>-0.03</v>
      </c>
      <c r="AA16" s="98">
        <f t="shared" si="9"/>
        <v>1.5704000000000002</v>
      </c>
      <c r="AB16" s="98">
        <f t="shared" si="9"/>
        <v>-1.0056</v>
      </c>
      <c r="AC16" s="98">
        <f t="shared" si="9"/>
        <v>38.609280000000005</v>
      </c>
      <c r="AD16" s="98">
        <f t="shared" si="7"/>
        <v>-41.955840000000002</v>
      </c>
      <c r="AE16" s="98">
        <f t="shared" si="9"/>
        <v>0.26812000000000002</v>
      </c>
      <c r="AF16" s="98">
        <f t="shared" si="9"/>
        <v>-0.29136000000000001</v>
      </c>
    </row>
    <row r="17" spans="1:32" x14ac:dyDescent="0.25">
      <c r="A17" s="57" t="s">
        <v>15</v>
      </c>
      <c r="B17" s="57">
        <v>5.5160999999999998</v>
      </c>
      <c r="C17" s="57" t="s">
        <v>12</v>
      </c>
      <c r="D17" s="57">
        <v>-120.798</v>
      </c>
      <c r="E17" s="57">
        <v>1.149</v>
      </c>
      <c r="F17" s="57">
        <v>3.9733999999999998</v>
      </c>
      <c r="G17" s="57">
        <v>-441.64</v>
      </c>
      <c r="H17" s="57">
        <v>-1067.3699999999999</v>
      </c>
      <c r="I17" s="3"/>
      <c r="J17" s="24" t="s">
        <v>24</v>
      </c>
      <c r="K17" s="24">
        <f>MAX(D110:D115)</f>
        <v>-131.34200000000001</v>
      </c>
      <c r="L17" s="24">
        <f>MIN(D110:D115)</f>
        <v>-158.827</v>
      </c>
      <c r="M17" s="24">
        <f>MAX(E110:E115)</f>
        <v>-2.1349999999999998</v>
      </c>
      <c r="N17" s="24">
        <f>MIN(E110:E115)</f>
        <v>-5.5460000000000003</v>
      </c>
      <c r="O17" s="24">
        <f>MAX(F110:F115)</f>
        <v>-1.5390000000000001E-14</v>
      </c>
      <c r="P17" s="24">
        <f>MIN(F110:F115)</f>
        <v>-79.685000000000002</v>
      </c>
      <c r="Q17" s="24">
        <f>MIN(G110:G115)</f>
        <v>-811.92</v>
      </c>
      <c r="R17" s="24">
        <f>MIN(H110:H115)</f>
        <v>-2027.59</v>
      </c>
      <c r="S17" s="24">
        <f t="shared" si="1"/>
        <v>-5.6383333333333328</v>
      </c>
      <c r="T17" s="24">
        <f t="shared" si="1"/>
        <v>-14.08048611111111</v>
      </c>
      <c r="U17" s="3"/>
    </row>
    <row r="18" spans="1:32" x14ac:dyDescent="0.25">
      <c r="A18" s="57" t="s">
        <v>15</v>
      </c>
      <c r="B18" s="57">
        <v>6.3630000000000004</v>
      </c>
      <c r="C18" s="57" t="s">
        <v>12</v>
      </c>
      <c r="D18" s="57">
        <v>-120.791</v>
      </c>
      <c r="E18" s="57">
        <v>1.161</v>
      </c>
      <c r="F18" s="57">
        <v>4.0685000000000002</v>
      </c>
      <c r="G18" s="57">
        <v>-471.82</v>
      </c>
      <c r="H18" s="57">
        <v>-1037.0999999999999</v>
      </c>
      <c r="I18" s="3"/>
      <c r="J18" s="24" t="s">
        <v>25</v>
      </c>
      <c r="K18" s="24">
        <f>MAX(D116:D121)</f>
        <v>18.506</v>
      </c>
      <c r="L18" s="24">
        <f>MIN(D116:D121)</f>
        <v>12.500999999999999</v>
      </c>
      <c r="M18" s="24">
        <f>MAX(E116:E121)</f>
        <v>0</v>
      </c>
      <c r="N18" s="24">
        <f>MIN(E116:E121)</f>
        <v>0</v>
      </c>
      <c r="O18" s="24">
        <f>MAX(F116:F121)</f>
        <v>0</v>
      </c>
      <c r="P18" s="24">
        <f>MIN(F116:F121)</f>
        <v>0</v>
      </c>
      <c r="Q18" s="24">
        <f>MIN(G116:G121)</f>
        <v>2309.31</v>
      </c>
      <c r="R18" s="24">
        <f>MIN(H116:H121)</f>
        <v>2309.31</v>
      </c>
      <c r="S18" s="24">
        <f t="shared" si="1"/>
        <v>16.036874999999998</v>
      </c>
      <c r="T18" s="24">
        <f t="shared" si="1"/>
        <v>16.036874999999998</v>
      </c>
      <c r="U18" s="3"/>
      <c r="V18" s="1" t="s">
        <v>1</v>
      </c>
      <c r="W18" s="1" t="s">
        <v>42</v>
      </c>
      <c r="X18" s="1" t="s">
        <v>45</v>
      </c>
      <c r="Y18" s="1" t="s">
        <v>43</v>
      </c>
      <c r="Z18" s="1" t="s">
        <v>46</v>
      </c>
      <c r="AA18" s="1" t="s">
        <v>44</v>
      </c>
      <c r="AB18" s="1" t="s">
        <v>47</v>
      </c>
      <c r="AC18" s="1" t="s">
        <v>53</v>
      </c>
      <c r="AD18" s="1" t="s">
        <v>54</v>
      </c>
      <c r="AE18" s="1" t="s">
        <v>53</v>
      </c>
      <c r="AF18" s="1" t="s">
        <v>54</v>
      </c>
    </row>
    <row r="19" spans="1:32" x14ac:dyDescent="0.25">
      <c r="A19" s="57" t="s">
        <v>15</v>
      </c>
      <c r="B19" s="57">
        <v>6.3630000000000004</v>
      </c>
      <c r="C19" s="57" t="s">
        <v>12</v>
      </c>
      <c r="D19" s="57">
        <v>-114.648</v>
      </c>
      <c r="E19" s="57">
        <v>13.494999999999999</v>
      </c>
      <c r="F19" s="57">
        <v>4.0685000000000002</v>
      </c>
      <c r="G19" s="57">
        <v>-433.61</v>
      </c>
      <c r="H19" s="57">
        <v>-998.89</v>
      </c>
      <c r="I19" s="3"/>
      <c r="J19" s="24" t="s">
        <v>26</v>
      </c>
      <c r="K19" s="24">
        <f>MAX(D122:D127)</f>
        <v>19.969000000000001</v>
      </c>
      <c r="L19" s="24">
        <f>MIN(D122:D127)</f>
        <v>13.802</v>
      </c>
      <c r="M19" s="24">
        <f>MAX(E122:E127)</f>
        <v>0</v>
      </c>
      <c r="N19" s="24">
        <f>MIN(E122:E127)</f>
        <v>0</v>
      </c>
      <c r="O19" s="24">
        <f>MAX(F122:F127)</f>
        <v>0</v>
      </c>
      <c r="P19" s="24">
        <f>MIN(F122:F127)</f>
        <v>0</v>
      </c>
      <c r="Q19" s="24">
        <f>MIN(G122:G127)</f>
        <v>2550.84</v>
      </c>
      <c r="R19" s="24">
        <f>MIN(H122:H127)</f>
        <v>2550.84</v>
      </c>
      <c r="S19" s="24">
        <f t="shared" si="1"/>
        <v>17.714166666666667</v>
      </c>
      <c r="T19" s="24">
        <f t="shared" si="1"/>
        <v>17.714166666666667</v>
      </c>
      <c r="U19" s="3"/>
      <c r="V19" s="2" t="s">
        <v>7</v>
      </c>
      <c r="W19" s="2" t="s">
        <v>9</v>
      </c>
      <c r="X19" s="2" t="s">
        <v>9</v>
      </c>
      <c r="Y19" s="2" t="s">
        <v>9</v>
      </c>
      <c r="Z19" s="2" t="s">
        <v>9</v>
      </c>
      <c r="AA19" s="2" t="s">
        <v>10</v>
      </c>
      <c r="AB19" s="2" t="s">
        <v>10</v>
      </c>
      <c r="AC19" s="2" t="s">
        <v>51</v>
      </c>
      <c r="AD19" s="2" t="s">
        <v>51</v>
      </c>
      <c r="AE19" s="2" t="s">
        <v>52</v>
      </c>
      <c r="AF19" s="2" t="s">
        <v>52</v>
      </c>
    </row>
    <row r="20" spans="1:32" x14ac:dyDescent="0.25">
      <c r="A20" s="57" t="s">
        <v>15</v>
      </c>
      <c r="B20" s="57">
        <v>11.032299999999999</v>
      </c>
      <c r="C20" s="57" t="s">
        <v>12</v>
      </c>
      <c r="D20" s="57">
        <v>-114.61199999999999</v>
      </c>
      <c r="E20" s="57">
        <v>13.561</v>
      </c>
      <c r="F20" s="57">
        <v>-41.530900000000003</v>
      </c>
      <c r="G20" s="57">
        <v>746.31</v>
      </c>
      <c r="H20" s="57">
        <v>-2178.36</v>
      </c>
      <c r="I20" s="3"/>
      <c r="J20" s="24" t="s">
        <v>27</v>
      </c>
      <c r="K20" s="24">
        <f>MAX(D128:D133)</f>
        <v>18.943000000000001</v>
      </c>
      <c r="L20" s="24">
        <f>MIN(D128:D133)</f>
        <v>13.13</v>
      </c>
      <c r="M20" s="24">
        <f>MAX(E128:E133)</f>
        <v>0</v>
      </c>
      <c r="N20" s="24">
        <f>MIN(E128:E133)</f>
        <v>0</v>
      </c>
      <c r="O20" s="24">
        <f>MAX(F128:F133)</f>
        <v>0</v>
      </c>
      <c r="P20" s="24">
        <f>MIN(F128:F133)</f>
        <v>0</v>
      </c>
      <c r="Q20" s="24">
        <f>MIN(G128:G133)</f>
        <v>2424.14</v>
      </c>
      <c r="R20" s="24">
        <f>MIN(H128:H133)</f>
        <v>2424.14</v>
      </c>
      <c r="S20" s="24">
        <f t="shared" si="1"/>
        <v>16.834305555555556</v>
      </c>
      <c r="T20" s="24">
        <f t="shared" si="1"/>
        <v>16.834305555555556</v>
      </c>
      <c r="U20" s="3"/>
      <c r="V20" s="99" t="s">
        <v>58</v>
      </c>
      <c r="W20" s="99">
        <f>MAX($K$6:$K$17)</f>
        <v>-104.00700000000001</v>
      </c>
      <c r="X20" s="99">
        <f>MIN($L$6:$L$17)</f>
        <v>-174.08099999999999</v>
      </c>
      <c r="Y20" s="99">
        <f>MAX($M$6:$M$17)</f>
        <v>21.669</v>
      </c>
      <c r="Z20" s="99">
        <f>MIN($N$6:$N$17)</f>
        <v>-28.57</v>
      </c>
      <c r="AA20" s="99">
        <f>MAX($O$6:$O$17)</f>
        <v>140.4855</v>
      </c>
      <c r="AB20" s="99">
        <f>MIN($P$6:$P$17)</f>
        <v>-79.685000000000002</v>
      </c>
      <c r="AC20" s="99">
        <f>MAX($Q$6:$Q$17)</f>
        <v>3.89</v>
      </c>
      <c r="AD20" s="99">
        <f>MIN($R$6:$R$17)</f>
        <v>-3733.16</v>
      </c>
      <c r="AE20" s="99">
        <f>MAX($S$6:$S$17)</f>
        <v>2.7013888888888889E-2</v>
      </c>
      <c r="AF20" s="99">
        <f>MIN($T$6:$T$17)</f>
        <v>-25.924722222222222</v>
      </c>
    </row>
    <row r="21" spans="1:32" x14ac:dyDescent="0.25">
      <c r="A21" s="57" t="s">
        <v>15</v>
      </c>
      <c r="B21" s="57">
        <v>0</v>
      </c>
      <c r="C21" s="57" t="s">
        <v>13</v>
      </c>
      <c r="D21" s="57">
        <v>-148.55799999999999</v>
      </c>
      <c r="E21" s="57">
        <v>-6.8220000000000001</v>
      </c>
      <c r="F21" s="57">
        <v>-45.9893</v>
      </c>
      <c r="G21" s="57">
        <v>-238.59</v>
      </c>
      <c r="H21" s="57">
        <v>-1270.95</v>
      </c>
      <c r="I21" s="3"/>
      <c r="J21" s="24" t="s">
        <v>28</v>
      </c>
      <c r="K21" s="24">
        <f>MAX(D134:D139)</f>
        <v>18.957000000000001</v>
      </c>
      <c r="L21" s="24">
        <f>MIN(D134:D139)</f>
        <v>12.750999999999999</v>
      </c>
      <c r="M21" s="24">
        <f>MAX(E134:E139)</f>
        <v>0</v>
      </c>
      <c r="N21" s="24">
        <f>MIN(E134:E139)</f>
        <v>0</v>
      </c>
      <c r="O21" s="24">
        <f>MAX(F134:F139)</f>
        <v>0</v>
      </c>
      <c r="P21" s="24">
        <f>MIN(F134:F139)</f>
        <v>0</v>
      </c>
      <c r="Q21" s="24">
        <f>MIN(G134:G139)</f>
        <v>2353.5</v>
      </c>
      <c r="R21" s="24">
        <f>MIN(H134:H139)</f>
        <v>2353.5</v>
      </c>
      <c r="S21" s="24">
        <f t="shared" si="1"/>
        <v>16.34375</v>
      </c>
      <c r="T21" s="24">
        <f t="shared" si="1"/>
        <v>16.34375</v>
      </c>
      <c r="U21" s="3"/>
      <c r="V21" s="99" t="s">
        <v>59</v>
      </c>
      <c r="W21" s="99">
        <f>MAX($K$18:$K$27)</f>
        <v>20.376000000000001</v>
      </c>
      <c r="X21" s="99">
        <f>MIN($L$18:$L$27)</f>
        <v>12.143000000000001</v>
      </c>
      <c r="Y21" s="99">
        <f>MAX($M$18:$M$27)</f>
        <v>0</v>
      </c>
      <c r="Z21" s="99">
        <f>MIN($N$18:$N$27)</f>
        <v>0</v>
      </c>
      <c r="AA21" s="99">
        <f>MAX($O$18:$O$27)</f>
        <v>0</v>
      </c>
      <c r="AB21" s="99">
        <f>MIN($P$18:$P$27)</f>
        <v>0</v>
      </c>
      <c r="AC21" s="99">
        <f>MAX($Q$18:$Q$27)</f>
        <v>2696.57</v>
      </c>
      <c r="AD21" s="99">
        <f>MIN($R$18:$R$27)</f>
        <v>2240.19</v>
      </c>
      <c r="AE21" s="99">
        <f>MAX($S$18:$S$27)</f>
        <v>18.726180555555558</v>
      </c>
      <c r="AF21" s="99">
        <f>MIN($T$18:$T$27)</f>
        <v>15.556875</v>
      </c>
    </row>
    <row r="22" spans="1:32" x14ac:dyDescent="0.25">
      <c r="A22" s="57" t="s">
        <v>15</v>
      </c>
      <c r="B22" s="57">
        <v>5.5160999999999998</v>
      </c>
      <c r="C22" s="57" t="s">
        <v>13</v>
      </c>
      <c r="D22" s="57">
        <v>-148.51400000000001</v>
      </c>
      <c r="E22" s="57">
        <v>-6.7450000000000001</v>
      </c>
      <c r="F22" s="57">
        <v>-23.498100000000001</v>
      </c>
      <c r="G22" s="57">
        <v>-441.64</v>
      </c>
      <c r="H22" s="57">
        <v>-1067.3699999999999</v>
      </c>
      <c r="I22" s="3"/>
      <c r="J22" s="24" t="s">
        <v>29</v>
      </c>
      <c r="K22" s="24">
        <f>MAX(D140:D145)</f>
        <v>18.716999999999999</v>
      </c>
      <c r="L22" s="24">
        <f>MIN(D140:D145)</f>
        <v>12.143000000000001</v>
      </c>
      <c r="M22" s="24">
        <f>MAX(E140:E145)</f>
        <v>0</v>
      </c>
      <c r="N22" s="24">
        <f>MIN(E140:E145)</f>
        <v>0</v>
      </c>
      <c r="O22" s="24">
        <f>MAX(F140:F145)</f>
        <v>0</v>
      </c>
      <c r="P22" s="24">
        <f>MIN(F140:F145)</f>
        <v>0</v>
      </c>
      <c r="Q22" s="24">
        <f>MIN(G140:G145)</f>
        <v>2240.19</v>
      </c>
      <c r="R22" s="24">
        <f>MIN(H140:H145)</f>
        <v>2240.19</v>
      </c>
      <c r="S22" s="24">
        <f t="shared" si="1"/>
        <v>15.556875</v>
      </c>
      <c r="T22" s="24">
        <f t="shared" si="1"/>
        <v>15.556875</v>
      </c>
      <c r="U22" s="3"/>
      <c r="V22" s="99" t="s">
        <v>60</v>
      </c>
      <c r="W22" s="99">
        <f>MAX($K$28:$K$34)</f>
        <v>23.753</v>
      </c>
      <c r="X22" s="99">
        <f>MIN($L$28:$L$34)</f>
        <v>-25.175999999999998</v>
      </c>
      <c r="Y22" s="99">
        <f>MAX($M$28:$M$34)</f>
        <v>29.288</v>
      </c>
      <c r="Z22" s="99">
        <f>MIN($N$28:$N$34)</f>
        <v>-38.243000000000002</v>
      </c>
      <c r="AA22" s="99">
        <f>MAX($O$28:$O$34)</f>
        <v>147.88030000000001</v>
      </c>
      <c r="AB22" s="99">
        <f>MIN($P$28:$P$34)</f>
        <v>-196.64060000000001</v>
      </c>
      <c r="AC22" s="99">
        <f>MAX($Q$28:$Q$34)</f>
        <v>3941</v>
      </c>
      <c r="AD22" s="99">
        <f>MIN($R$28:$R$34)</f>
        <v>-3850.37</v>
      </c>
      <c r="AE22" s="99">
        <f>MAX($S$28:$S$34)</f>
        <v>27.368055555555557</v>
      </c>
      <c r="AF22" s="99">
        <f>MIN($T$28:$T$34)</f>
        <v>-26.738680555555554</v>
      </c>
    </row>
    <row r="23" spans="1:32" x14ac:dyDescent="0.25">
      <c r="A23" s="57" t="s">
        <v>15</v>
      </c>
      <c r="B23" s="57">
        <v>6.3630000000000004</v>
      </c>
      <c r="C23" s="57" t="s">
        <v>13</v>
      </c>
      <c r="D23" s="57">
        <v>-148.50700000000001</v>
      </c>
      <c r="E23" s="57">
        <v>-6.7329999999999997</v>
      </c>
      <c r="F23" s="57">
        <v>-20.082699999999999</v>
      </c>
      <c r="G23" s="57">
        <v>-471.82</v>
      </c>
      <c r="H23" s="57">
        <v>-1037.0999999999999</v>
      </c>
      <c r="I23" s="3"/>
      <c r="J23" s="24" t="s">
        <v>30</v>
      </c>
      <c r="K23" s="24">
        <f>MAX(D146:D151)</f>
        <v>18.751000000000001</v>
      </c>
      <c r="L23" s="24">
        <f>MIN(D146:D151)</f>
        <v>12.523999999999999</v>
      </c>
      <c r="M23" s="24">
        <f>MAX(E146:E151)</f>
        <v>0</v>
      </c>
      <c r="N23" s="24">
        <f>MIN(E146:E151)</f>
        <v>0</v>
      </c>
      <c r="O23" s="24">
        <f>MAX(F146:F151)</f>
        <v>0</v>
      </c>
      <c r="P23" s="24">
        <f>MIN(F146:F151)</f>
        <v>0</v>
      </c>
      <c r="Q23" s="24">
        <f>MIN(G146:G151)</f>
        <v>2311.77</v>
      </c>
      <c r="R23" s="24">
        <f>MIN(H146:H151)</f>
        <v>2311.77</v>
      </c>
      <c r="S23" s="24">
        <f t="shared" si="1"/>
        <v>16.053958333333334</v>
      </c>
      <c r="T23" s="24">
        <f t="shared" si="1"/>
        <v>16.053958333333334</v>
      </c>
      <c r="U23" s="3"/>
    </row>
    <row r="24" spans="1:32" x14ac:dyDescent="0.25">
      <c r="A24" s="57" t="s">
        <v>15</v>
      </c>
      <c r="B24" s="57">
        <v>6.3630000000000004</v>
      </c>
      <c r="C24" s="57" t="s">
        <v>13</v>
      </c>
      <c r="D24" s="57">
        <v>-141.446</v>
      </c>
      <c r="E24" s="57">
        <v>7.3949999999999996</v>
      </c>
      <c r="F24" s="57">
        <v>-20.082699999999999</v>
      </c>
      <c r="G24" s="57">
        <v>-433.61</v>
      </c>
      <c r="H24" s="57">
        <v>-998.89</v>
      </c>
      <c r="I24" s="3"/>
      <c r="J24" s="24" t="s">
        <v>31</v>
      </c>
      <c r="K24" s="24">
        <f>MAX(D152:D157)</f>
        <v>19.260000000000002</v>
      </c>
      <c r="L24" s="24">
        <f>MIN(D152:D157)</f>
        <v>13.135</v>
      </c>
      <c r="M24" s="24">
        <f>MAX(E152:E157)</f>
        <v>0</v>
      </c>
      <c r="N24" s="24">
        <f>MIN(E152:E157)</f>
        <v>0</v>
      </c>
      <c r="O24" s="24">
        <f>MAX(F152:F157)</f>
        <v>0</v>
      </c>
      <c r="P24" s="24">
        <f>MIN(F152:F157)</f>
        <v>0</v>
      </c>
      <c r="Q24" s="24">
        <f>MIN(G152:G157)</f>
        <v>2425.9899999999998</v>
      </c>
      <c r="R24" s="24">
        <f>MIN(H152:H157)</f>
        <v>2425.9899999999998</v>
      </c>
      <c r="S24" s="24">
        <f t="shared" si="1"/>
        <v>16.847152777777776</v>
      </c>
      <c r="T24" s="24">
        <f t="shared" si="1"/>
        <v>16.847152777777776</v>
      </c>
      <c r="U24" s="3"/>
    </row>
    <row r="25" spans="1:32" x14ac:dyDescent="0.25">
      <c r="A25" s="57" t="s">
        <v>15</v>
      </c>
      <c r="B25" s="57">
        <v>11.032299999999999</v>
      </c>
      <c r="C25" s="57" t="s">
        <v>13</v>
      </c>
      <c r="D25" s="57">
        <v>-141.40899999999999</v>
      </c>
      <c r="E25" s="57">
        <v>7.46</v>
      </c>
      <c r="F25" s="57">
        <v>-72.367500000000007</v>
      </c>
      <c r="G25" s="57">
        <v>746.31</v>
      </c>
      <c r="H25" s="57">
        <v>-2178.36</v>
      </c>
      <c r="I25" s="3"/>
      <c r="J25" s="24" t="s">
        <v>32</v>
      </c>
      <c r="K25" s="24">
        <f>MAX(D158:D163)</f>
        <v>19.823</v>
      </c>
      <c r="L25" s="24">
        <f>MIN(D158:D163)</f>
        <v>13.35</v>
      </c>
      <c r="M25" s="24">
        <f>MAX(E158:E163)</f>
        <v>0</v>
      </c>
      <c r="N25" s="24">
        <f>MIN(E158:E163)</f>
        <v>0</v>
      </c>
      <c r="O25" s="24">
        <f>MAX(F158:F163)</f>
        <v>0</v>
      </c>
      <c r="P25" s="24">
        <f>MIN(F158:F163)</f>
        <v>0</v>
      </c>
      <c r="Q25" s="24">
        <f>MIN(G158:G163)</f>
        <v>2468.29</v>
      </c>
      <c r="R25" s="24">
        <f>MIN(H158:H163)</f>
        <v>2468.29</v>
      </c>
      <c r="S25" s="24">
        <f t="shared" si="1"/>
        <v>17.140902777777779</v>
      </c>
      <c r="T25" s="24">
        <f t="shared" si="1"/>
        <v>17.140902777777779</v>
      </c>
      <c r="U25" s="3"/>
    </row>
    <row r="26" spans="1:32" x14ac:dyDescent="0.25">
      <c r="A26" s="57" t="s">
        <v>16</v>
      </c>
      <c r="B26" s="57">
        <v>0</v>
      </c>
      <c r="C26" s="57" t="s">
        <v>12</v>
      </c>
      <c r="D26" s="57">
        <v>-114.608</v>
      </c>
      <c r="E26" s="57">
        <v>-8.923</v>
      </c>
      <c r="F26" s="57">
        <v>-41.530900000000003</v>
      </c>
      <c r="G26" s="57">
        <v>746.14</v>
      </c>
      <c r="H26" s="57">
        <v>-2178.52</v>
      </c>
      <c r="I26" s="3"/>
      <c r="J26" s="24" t="s">
        <v>33</v>
      </c>
      <c r="K26" s="24">
        <f>MAX(D164:D169)</f>
        <v>20.376000000000001</v>
      </c>
      <c r="L26" s="24">
        <f>MIN(D164:D169)</f>
        <v>14.554</v>
      </c>
      <c r="M26" s="24">
        <f>MAX(E164:E169)</f>
        <v>0</v>
      </c>
      <c r="N26" s="24">
        <f>MIN(E164:E169)</f>
        <v>0</v>
      </c>
      <c r="O26" s="24">
        <f>MAX(F164:F169)</f>
        <v>0</v>
      </c>
      <c r="P26" s="24">
        <f>MIN(F164:F169)</f>
        <v>0</v>
      </c>
      <c r="Q26" s="24">
        <f>MIN(G164:G169)</f>
        <v>2696.57</v>
      </c>
      <c r="R26" s="24">
        <f>MIN(H164:H169)</f>
        <v>2696.57</v>
      </c>
      <c r="S26" s="24">
        <f t="shared" si="1"/>
        <v>18.726180555555558</v>
      </c>
      <c r="T26" s="24">
        <f t="shared" si="1"/>
        <v>18.726180555555558</v>
      </c>
      <c r="U26" s="3"/>
    </row>
    <row r="27" spans="1:32" x14ac:dyDescent="0.25">
      <c r="A27" s="57" t="s">
        <v>16</v>
      </c>
      <c r="B27" s="57">
        <v>6.3159999999999998</v>
      </c>
      <c r="C27" s="57" t="s">
        <v>12</v>
      </c>
      <c r="D27" s="57">
        <v>-114.57299999999999</v>
      </c>
      <c r="E27" s="57">
        <v>-8.827</v>
      </c>
      <c r="F27" s="57">
        <v>39.621000000000002</v>
      </c>
      <c r="G27" s="57">
        <v>-637.51</v>
      </c>
      <c r="H27" s="57">
        <v>-794.44</v>
      </c>
      <c r="I27" s="3"/>
      <c r="J27" s="24" t="s">
        <v>34</v>
      </c>
      <c r="K27" s="24">
        <f>MAX(D170:D175)</f>
        <v>17.786000000000001</v>
      </c>
      <c r="L27" s="24">
        <f>MIN(D170:D175)</f>
        <v>12.340999999999999</v>
      </c>
      <c r="M27" s="24">
        <f>MAX(E170:E175)</f>
        <v>0</v>
      </c>
      <c r="N27" s="24">
        <f>MIN(E170:E175)</f>
        <v>0</v>
      </c>
      <c r="O27" s="24">
        <f>MAX(F170:F175)</f>
        <v>0</v>
      </c>
      <c r="P27" s="24">
        <f>MIN(F170:F175)</f>
        <v>0</v>
      </c>
      <c r="Q27" s="24">
        <f>MIN(G170:G175)</f>
        <v>2280.2399999999998</v>
      </c>
      <c r="R27" s="24">
        <f>MIN(H170:H175)</f>
        <v>2280.2399999999998</v>
      </c>
      <c r="S27" s="24">
        <f t="shared" si="1"/>
        <v>15.834999999999999</v>
      </c>
      <c r="T27" s="24">
        <f t="shared" si="1"/>
        <v>15.834999999999999</v>
      </c>
      <c r="U27" s="3"/>
    </row>
    <row r="28" spans="1:32" x14ac:dyDescent="0.25">
      <c r="A28" s="57" t="s">
        <v>16</v>
      </c>
      <c r="B28" s="57">
        <v>6.3159999999999998</v>
      </c>
      <c r="C28" s="57" t="s">
        <v>12</v>
      </c>
      <c r="D28" s="57">
        <v>-109.842</v>
      </c>
      <c r="E28" s="57">
        <v>5.5990000000000002</v>
      </c>
      <c r="F28" s="57">
        <v>39.621000000000002</v>
      </c>
      <c r="G28" s="57">
        <v>-608.05999999999995</v>
      </c>
      <c r="H28" s="57">
        <v>-764.99</v>
      </c>
      <c r="I28" s="3"/>
      <c r="J28" s="24" t="s">
        <v>35</v>
      </c>
      <c r="K28" s="24">
        <f>MAX(D176:D181)</f>
        <v>23.753</v>
      </c>
      <c r="L28" s="24">
        <f>MIN(D176:D181)</f>
        <v>-5.22</v>
      </c>
      <c r="M28" s="24">
        <f>MAX(E176:E181)</f>
        <v>-3.9969999999999999</v>
      </c>
      <c r="N28" s="24">
        <f>MIN(E76:E181)</f>
        <v>-19.931999999999999</v>
      </c>
      <c r="O28" s="24">
        <f>MAX(F176:F181)</f>
        <v>120.6401</v>
      </c>
      <c r="P28" s="24">
        <f>MIN(F176:F181)</f>
        <v>1.066E-14</v>
      </c>
      <c r="Q28" s="24">
        <f>MAX(G176:G181)</f>
        <v>2708.07</v>
      </c>
      <c r="R28" s="24">
        <f>MIN(H176:H181)</f>
        <v>-2602</v>
      </c>
      <c r="S28" s="24">
        <f t="shared" si="1"/>
        <v>18.806041666666669</v>
      </c>
      <c r="T28" s="24">
        <f t="shared" si="1"/>
        <v>-18.069444444444443</v>
      </c>
      <c r="U28" s="3"/>
    </row>
    <row r="29" spans="1:32" x14ac:dyDescent="0.25">
      <c r="A29" s="57" t="s">
        <v>16</v>
      </c>
      <c r="B29" s="57">
        <v>7.2923</v>
      </c>
      <c r="C29" s="57" t="s">
        <v>12</v>
      </c>
      <c r="D29" s="57">
        <v>-109.837</v>
      </c>
      <c r="E29" s="57">
        <v>5.6130000000000004</v>
      </c>
      <c r="F29" s="57">
        <v>35.461500000000001</v>
      </c>
      <c r="G29" s="57">
        <v>-667.49</v>
      </c>
      <c r="H29" s="57">
        <v>-705.5</v>
      </c>
      <c r="I29" s="3"/>
      <c r="J29" s="24" t="s">
        <v>36</v>
      </c>
      <c r="K29" s="24">
        <f>MAX(D182:D187)</f>
        <v>23.318999999999999</v>
      </c>
      <c r="L29" s="24">
        <f>MIN(D182:D187)</f>
        <v>-5.6539999999999999</v>
      </c>
      <c r="M29" s="24">
        <f>MAX(E182:E187)</f>
        <v>9.42</v>
      </c>
      <c r="N29" s="24">
        <f>MIN(E182:E187)</f>
        <v>-5.35</v>
      </c>
      <c r="O29" s="24">
        <f>MAX(F182:F187)</f>
        <v>130.6217</v>
      </c>
      <c r="P29" s="24">
        <f>MIN(F182:F187)</f>
        <v>79.980800000000002</v>
      </c>
      <c r="Q29" s="24">
        <f>MAX(G182:G187)</f>
        <v>2873.28</v>
      </c>
      <c r="R29" s="24">
        <f>MIN(H182:H187)</f>
        <v>-2770.37</v>
      </c>
      <c r="S29" s="24">
        <f t="shared" si="1"/>
        <v>19.953333333333333</v>
      </c>
      <c r="T29" s="24">
        <f t="shared" si="1"/>
        <v>-19.238680555555554</v>
      </c>
      <c r="U29" s="3"/>
    </row>
    <row r="30" spans="1:32" x14ac:dyDescent="0.25">
      <c r="A30" s="57" t="s">
        <v>16</v>
      </c>
      <c r="B30" s="57">
        <v>14.5847</v>
      </c>
      <c r="C30" s="57" t="s">
        <v>12</v>
      </c>
      <c r="D30" s="57">
        <v>-109.79600000000001</v>
      </c>
      <c r="E30" s="57">
        <v>5.7229999999999999</v>
      </c>
      <c r="F30" s="57">
        <v>3.9390000000000001</v>
      </c>
      <c r="G30" s="57">
        <v>72.709999999999994</v>
      </c>
      <c r="H30" s="57">
        <v>-1445.2</v>
      </c>
      <c r="I30" s="3"/>
      <c r="J30" s="24" t="s">
        <v>37</v>
      </c>
      <c r="K30" s="24">
        <f>MAX(D188:D193)</f>
        <v>22.885999999999999</v>
      </c>
      <c r="L30" s="24">
        <f>MIN(D188:D193)</f>
        <v>-6.0869999999999997</v>
      </c>
      <c r="M30" s="24">
        <f>MAX(E188:E193)</f>
        <v>22.838000000000001</v>
      </c>
      <c r="N30" s="24">
        <f>MIN(E88:E193)</f>
        <v>-19.931999999999999</v>
      </c>
      <c r="O30" s="24">
        <f>MAX(F188:F193)</f>
        <v>107.0442</v>
      </c>
      <c r="P30" s="24">
        <f>MIN(F188:F193)</f>
        <v>-81.382900000000006</v>
      </c>
      <c r="Q30" s="24">
        <f>MAX(G188:G193)</f>
        <v>2264.69</v>
      </c>
      <c r="R30" s="24">
        <f>MIN(H188:H193)</f>
        <v>-2164.9299999999998</v>
      </c>
      <c r="S30" s="24">
        <f t="shared" si="1"/>
        <v>15.727013888888889</v>
      </c>
      <c r="T30" s="24">
        <f t="shared" si="1"/>
        <v>-15.03423611111111</v>
      </c>
      <c r="U30" s="3"/>
    </row>
    <row r="31" spans="1:32" x14ac:dyDescent="0.25">
      <c r="A31" s="57" t="s">
        <v>16</v>
      </c>
      <c r="B31" s="57">
        <v>0</v>
      </c>
      <c r="C31" s="57" t="s">
        <v>13</v>
      </c>
      <c r="D31" s="57">
        <v>-141.642</v>
      </c>
      <c r="E31" s="57">
        <v>-13.789</v>
      </c>
      <c r="F31" s="57">
        <v>-72.367500000000007</v>
      </c>
      <c r="G31" s="57">
        <v>746.14</v>
      </c>
      <c r="H31" s="57">
        <v>-2178.52</v>
      </c>
      <c r="I31" s="3"/>
      <c r="J31" s="24" t="s">
        <v>38</v>
      </c>
      <c r="K31" s="24">
        <f>MAX(D194:D199)</f>
        <v>22.452999999999999</v>
      </c>
      <c r="L31" s="24">
        <f>MIN(D194:D199)</f>
        <v>-6.28</v>
      </c>
      <c r="M31" s="24">
        <f>MAX(E194:E199)</f>
        <v>28.821999999999999</v>
      </c>
      <c r="N31" s="24">
        <f>MIN(E194:E199)</f>
        <v>21.484999999999999</v>
      </c>
      <c r="O31" s="24">
        <f>MAX(F194:F199)</f>
        <v>-40.787799999999997</v>
      </c>
      <c r="P31" s="24">
        <f>MIN(F194:F199)</f>
        <v>-196.64060000000001</v>
      </c>
      <c r="Q31" s="24">
        <f>MAX(G194:G199)</f>
        <v>3941</v>
      </c>
      <c r="R31" s="24">
        <f>MIN(H194:H199)</f>
        <v>-3850.37</v>
      </c>
      <c r="S31" s="24">
        <f t="shared" si="1"/>
        <v>27.368055555555557</v>
      </c>
      <c r="T31" s="24">
        <f>R31/144</f>
        <v>-26.738680555555554</v>
      </c>
      <c r="U31" s="3"/>
    </row>
    <row r="32" spans="1:32" x14ac:dyDescent="0.25">
      <c r="A32" s="57" t="s">
        <v>16</v>
      </c>
      <c r="B32" s="57">
        <v>6.3159999999999998</v>
      </c>
      <c r="C32" s="57" t="s">
        <v>13</v>
      </c>
      <c r="D32" s="57">
        <v>-141.607</v>
      </c>
      <c r="E32" s="57">
        <v>-13.693</v>
      </c>
      <c r="F32" s="57">
        <v>-10.2424</v>
      </c>
      <c r="G32" s="57">
        <v>-637.51</v>
      </c>
      <c r="H32" s="57">
        <v>-794.44</v>
      </c>
      <c r="I32" s="3"/>
      <c r="J32" s="24" t="s">
        <v>39</v>
      </c>
      <c r="K32" s="24">
        <f>MAX(D200:D293)</f>
        <v>6.7610000000000001</v>
      </c>
      <c r="L32" s="24">
        <f>MIN(D200:D292)</f>
        <v>-3.6920000000000002</v>
      </c>
      <c r="M32" s="24">
        <f>MAX(E200:E293)</f>
        <v>18.622</v>
      </c>
      <c r="N32" s="24">
        <f>MIN(E200:E292)</f>
        <v>-20.396999999999998</v>
      </c>
      <c r="O32" s="24">
        <f>MAX(F200:F293)</f>
        <v>78.037899999999993</v>
      </c>
      <c r="P32" s="24">
        <f>MIN(F200:F292)</f>
        <v>-73.62</v>
      </c>
      <c r="Q32" s="24">
        <f>MAX(G200:G293)</f>
        <v>1053.6600000000001</v>
      </c>
      <c r="R32" s="24">
        <f>MIN(H200:H292)</f>
        <v>-1044.8</v>
      </c>
      <c r="S32" s="24">
        <f t="shared" si="1"/>
        <v>7.3170833333333336</v>
      </c>
      <c r="T32" s="24">
        <f t="shared" si="1"/>
        <v>-7.2555555555555555</v>
      </c>
      <c r="U32" s="3"/>
    </row>
    <row r="33" spans="1:21" x14ac:dyDescent="0.25">
      <c r="A33" s="57" t="s">
        <v>16</v>
      </c>
      <c r="B33" s="57">
        <v>6.3159999999999998</v>
      </c>
      <c r="C33" s="57" t="s">
        <v>13</v>
      </c>
      <c r="D33" s="57">
        <v>-136.21700000000001</v>
      </c>
      <c r="E33" s="57">
        <v>2.0110000000000001</v>
      </c>
      <c r="F33" s="57">
        <v>-10.2424</v>
      </c>
      <c r="G33" s="57">
        <v>-608.05999999999995</v>
      </c>
      <c r="H33" s="57">
        <v>-764.99</v>
      </c>
      <c r="I33" s="3"/>
      <c r="J33" s="24" t="s">
        <v>40</v>
      </c>
      <c r="K33" s="24">
        <f>MAX(D294:D315)</f>
        <v>4.9260000000000002</v>
      </c>
      <c r="L33" s="24">
        <f>MIN(D294:D315)</f>
        <v>-24.742999999999999</v>
      </c>
      <c r="M33" s="24">
        <f>MAX(E294:E315)</f>
        <v>8.0649999999999995</v>
      </c>
      <c r="N33" s="24">
        <f>MIN(E294:E315)</f>
        <v>-38.243000000000002</v>
      </c>
      <c r="O33" s="24">
        <f>MAX(F294:F315)</f>
        <v>147.88030000000001</v>
      </c>
      <c r="P33" s="24">
        <f>MIN(F294:F315)</f>
        <v>-163.37029999999999</v>
      </c>
      <c r="Q33" s="24">
        <f>MAX(G294:G315)</f>
        <v>2385.5100000000002</v>
      </c>
      <c r="R33" s="24">
        <f>MIN(H294:H315)</f>
        <v>-2536.13</v>
      </c>
      <c r="S33" s="24">
        <f t="shared" si="1"/>
        <v>16.566041666666667</v>
      </c>
      <c r="T33" s="24">
        <f t="shared" si="1"/>
        <v>-17.612013888888889</v>
      </c>
      <c r="U33" s="3"/>
    </row>
    <row r="34" spans="1:21" x14ac:dyDescent="0.25">
      <c r="A34" s="57" t="s">
        <v>16</v>
      </c>
      <c r="B34" s="57">
        <v>7.2923</v>
      </c>
      <c r="C34" s="57" t="s">
        <v>13</v>
      </c>
      <c r="D34" s="57">
        <v>-136.21100000000001</v>
      </c>
      <c r="E34" s="57">
        <v>2.0259999999999998</v>
      </c>
      <c r="F34" s="57">
        <v>-15.662699999999999</v>
      </c>
      <c r="G34" s="57">
        <v>-667.49</v>
      </c>
      <c r="H34" s="57">
        <v>-705.5</v>
      </c>
      <c r="I34" s="3"/>
      <c r="J34" s="24" t="s">
        <v>41</v>
      </c>
      <c r="K34" s="24">
        <f>MAX(D316:D331)</f>
        <v>3.7389999999999999</v>
      </c>
      <c r="L34" s="24">
        <f>MIN(D316:D331)</f>
        <v>-25.175999999999998</v>
      </c>
      <c r="M34" s="24">
        <f>MAX(E316:E331)</f>
        <v>29.288</v>
      </c>
      <c r="N34" s="24">
        <f>MIN(E316:E331)</f>
        <v>-5.9690000000000003</v>
      </c>
      <c r="O34" s="24">
        <f>MAX(F316:F331)</f>
        <v>147.86099999999999</v>
      </c>
      <c r="P34" s="24">
        <f>MIN(F316:F331)</f>
        <v>-1.3310000000000001E-14</v>
      </c>
      <c r="Q34" s="24">
        <f>MAX(G316:G331)</f>
        <v>1649.8</v>
      </c>
      <c r="R34" s="24">
        <f>MIN(H316:H331)</f>
        <v>-1811.19</v>
      </c>
      <c r="S34" s="24">
        <f t="shared" si="1"/>
        <v>11.456944444444444</v>
      </c>
      <c r="T34" s="24">
        <f t="shared" si="1"/>
        <v>-12.577708333333334</v>
      </c>
      <c r="U34" s="3"/>
    </row>
    <row r="35" spans="1:21" x14ac:dyDescent="0.25">
      <c r="A35" s="57" t="s">
        <v>16</v>
      </c>
      <c r="B35" s="57">
        <v>14.5847</v>
      </c>
      <c r="C35" s="57" t="s">
        <v>13</v>
      </c>
      <c r="D35" s="57">
        <v>-136.17099999999999</v>
      </c>
      <c r="E35" s="57">
        <v>2.1360000000000001</v>
      </c>
      <c r="F35" s="57">
        <v>-56.6021</v>
      </c>
      <c r="G35" s="57">
        <v>72.709999999999994</v>
      </c>
      <c r="H35" s="57">
        <v>-1445.2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57" t="s">
        <v>17</v>
      </c>
      <c r="B36" s="57">
        <v>0</v>
      </c>
      <c r="C36" s="57" t="s">
        <v>12</v>
      </c>
      <c r="D36" s="57">
        <v>-108.94</v>
      </c>
      <c r="E36" s="57">
        <v>-13.722</v>
      </c>
      <c r="F36" s="57">
        <v>3.9390000000000001</v>
      </c>
      <c r="G36" s="57">
        <v>77.94</v>
      </c>
      <c r="H36" s="57">
        <v>-1439.98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57" t="s">
        <v>17</v>
      </c>
      <c r="B37" s="57">
        <v>2.2715000000000001</v>
      </c>
      <c r="C37" s="57" t="s">
        <v>12</v>
      </c>
      <c r="D37" s="57">
        <v>-108.934</v>
      </c>
      <c r="E37" s="57">
        <v>-13.686</v>
      </c>
      <c r="F37" s="57">
        <v>43.453899999999997</v>
      </c>
      <c r="G37" s="57">
        <v>-593.47</v>
      </c>
      <c r="H37" s="57">
        <v>-768.48</v>
      </c>
      <c r="I37" s="3"/>
      <c r="U37" s="3"/>
    </row>
    <row r="38" spans="1:21" x14ac:dyDescent="0.25">
      <c r="A38" s="57" t="s">
        <v>17</v>
      </c>
      <c r="B38" s="57">
        <v>2.2715000000000001</v>
      </c>
      <c r="C38" s="57" t="s">
        <v>12</v>
      </c>
      <c r="D38" s="57">
        <v>-106.504</v>
      </c>
      <c r="E38" s="57">
        <v>1.222</v>
      </c>
      <c r="F38" s="57">
        <v>43.453899999999997</v>
      </c>
      <c r="G38" s="57">
        <v>-578.37</v>
      </c>
      <c r="H38" s="57">
        <v>-753.38</v>
      </c>
      <c r="I38" s="3"/>
      <c r="U38" s="3"/>
    </row>
    <row r="39" spans="1:21" x14ac:dyDescent="0.25">
      <c r="A39" s="57" t="s">
        <v>17</v>
      </c>
      <c r="B39" s="57">
        <v>7.2923</v>
      </c>
      <c r="C39" s="57" t="s">
        <v>12</v>
      </c>
      <c r="D39" s="57">
        <v>-106.489</v>
      </c>
      <c r="E39" s="57">
        <v>1.3009999999999999</v>
      </c>
      <c r="F39" s="57">
        <v>47.574300000000001</v>
      </c>
      <c r="G39" s="57">
        <v>-423.44</v>
      </c>
      <c r="H39" s="57">
        <v>-908.12</v>
      </c>
      <c r="I39" s="3"/>
      <c r="U39" s="3"/>
    </row>
    <row r="40" spans="1:21" x14ac:dyDescent="0.25">
      <c r="A40" s="57" t="s">
        <v>17</v>
      </c>
      <c r="B40" s="57">
        <v>12.4473</v>
      </c>
      <c r="C40" s="57" t="s">
        <v>12</v>
      </c>
      <c r="D40" s="57">
        <v>-106.473</v>
      </c>
      <c r="E40" s="57">
        <v>1.383</v>
      </c>
      <c r="F40" s="57">
        <v>51.390700000000002</v>
      </c>
      <c r="G40" s="57">
        <v>-275.20999999999998</v>
      </c>
      <c r="H40" s="57">
        <v>-1056.1600000000001</v>
      </c>
      <c r="I40" s="3"/>
      <c r="U40" s="3"/>
    </row>
    <row r="41" spans="1:21" x14ac:dyDescent="0.25">
      <c r="A41" s="57" t="s">
        <v>17</v>
      </c>
      <c r="B41" s="57">
        <v>12.4473</v>
      </c>
      <c r="C41" s="57" t="s">
        <v>12</v>
      </c>
      <c r="D41" s="57">
        <v>-104.114</v>
      </c>
      <c r="E41" s="57">
        <v>16.353999999999999</v>
      </c>
      <c r="F41" s="57">
        <v>51.390700000000002</v>
      </c>
      <c r="G41" s="57">
        <v>-260.55</v>
      </c>
      <c r="H41" s="57">
        <v>-1041.49</v>
      </c>
      <c r="I41" s="3"/>
      <c r="U41" s="3"/>
    </row>
    <row r="42" spans="1:21" x14ac:dyDescent="0.25">
      <c r="A42" s="57" t="s">
        <v>17</v>
      </c>
      <c r="B42" s="57">
        <v>14.5847</v>
      </c>
      <c r="C42" s="57" t="s">
        <v>12</v>
      </c>
      <c r="D42" s="57">
        <v>-104.107</v>
      </c>
      <c r="E42" s="57">
        <v>16.388000000000002</v>
      </c>
      <c r="F42" s="57">
        <v>17.6479</v>
      </c>
      <c r="G42" s="57">
        <v>-393.3</v>
      </c>
      <c r="H42" s="57">
        <v>-908.66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57" t="s">
        <v>17</v>
      </c>
      <c r="B43" s="57">
        <v>0</v>
      </c>
      <c r="C43" s="57" t="s">
        <v>13</v>
      </c>
      <c r="D43" s="57">
        <v>-135.131</v>
      </c>
      <c r="E43" s="57">
        <v>-19.466999999999999</v>
      </c>
      <c r="F43" s="57">
        <v>-56.6021</v>
      </c>
      <c r="G43" s="57">
        <v>77.94</v>
      </c>
      <c r="H43" s="57">
        <v>-1439.98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57" t="s">
        <v>17</v>
      </c>
      <c r="B44" s="57">
        <v>2.2715000000000001</v>
      </c>
      <c r="C44" s="57" t="s">
        <v>13</v>
      </c>
      <c r="D44" s="57">
        <v>-135.124</v>
      </c>
      <c r="E44" s="57">
        <v>-19.431000000000001</v>
      </c>
      <c r="F44" s="57">
        <v>-20.236899999999999</v>
      </c>
      <c r="G44" s="57">
        <v>-593.47</v>
      </c>
      <c r="H44" s="57">
        <v>-768.48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57" t="s">
        <v>17</v>
      </c>
      <c r="B45" s="57">
        <v>2.2715000000000001</v>
      </c>
      <c r="C45" s="57" t="s">
        <v>13</v>
      </c>
      <c r="D45" s="57">
        <v>-132.423</v>
      </c>
      <c r="E45" s="57">
        <v>-3.77</v>
      </c>
      <c r="F45" s="57">
        <v>-20.236899999999999</v>
      </c>
      <c r="G45" s="57">
        <v>-578.37</v>
      </c>
      <c r="H45" s="57">
        <v>-753.38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57" t="s">
        <v>17</v>
      </c>
      <c r="B46" s="57">
        <v>7.2923</v>
      </c>
      <c r="C46" s="57" t="s">
        <v>13</v>
      </c>
      <c r="D46" s="57">
        <v>-132.40799999999999</v>
      </c>
      <c r="E46" s="57">
        <v>-3.6909999999999998</v>
      </c>
      <c r="F46" s="57">
        <v>-13.597</v>
      </c>
      <c r="G46" s="57">
        <v>-423.44</v>
      </c>
      <c r="H46" s="57">
        <v>-908.12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57" t="s">
        <v>17</v>
      </c>
      <c r="B47" s="57">
        <v>12.4473</v>
      </c>
      <c r="C47" s="57" t="s">
        <v>13</v>
      </c>
      <c r="D47" s="57">
        <v>-132.393</v>
      </c>
      <c r="E47" s="57">
        <v>-3.61</v>
      </c>
      <c r="F47" s="57">
        <v>-7.1936999999999998</v>
      </c>
      <c r="G47" s="57">
        <v>-275.20999999999998</v>
      </c>
      <c r="H47" s="57">
        <v>-1056.1600000000001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57" t="s">
        <v>17</v>
      </c>
      <c r="B48" s="57">
        <v>12.4473</v>
      </c>
      <c r="C48" s="57" t="s">
        <v>13</v>
      </c>
      <c r="D48" s="57">
        <v>-129.57499999999999</v>
      </c>
      <c r="E48" s="57">
        <v>11.436999999999999</v>
      </c>
      <c r="F48" s="57">
        <v>-7.1936999999999998</v>
      </c>
      <c r="G48" s="57">
        <v>-260.55</v>
      </c>
      <c r="H48" s="57">
        <v>-1041.49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57" t="s">
        <v>17</v>
      </c>
      <c r="B49" s="57">
        <v>14.5847</v>
      </c>
      <c r="C49" s="57" t="s">
        <v>13</v>
      </c>
      <c r="D49" s="57">
        <v>-129.56899999999999</v>
      </c>
      <c r="E49" s="57">
        <v>11.471</v>
      </c>
      <c r="F49" s="57">
        <v>-34.204599999999999</v>
      </c>
      <c r="G49" s="57">
        <v>-393.3</v>
      </c>
      <c r="H49" s="57">
        <v>-908.66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57" t="s">
        <v>18</v>
      </c>
      <c r="B50" s="57">
        <v>0</v>
      </c>
      <c r="C50" s="57" t="s">
        <v>12</v>
      </c>
      <c r="D50" s="57">
        <v>-104.584</v>
      </c>
      <c r="E50" s="57">
        <v>-3.7069999999999999</v>
      </c>
      <c r="F50" s="57">
        <v>17.6479</v>
      </c>
      <c r="G50" s="57">
        <v>-396.26</v>
      </c>
      <c r="H50" s="57">
        <v>-911.62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57" t="s">
        <v>18</v>
      </c>
      <c r="B51" s="57">
        <v>7.2923999999999998</v>
      </c>
      <c r="C51" s="57" t="s">
        <v>12</v>
      </c>
      <c r="D51" s="57">
        <v>-104.58199999999999</v>
      </c>
      <c r="E51" s="57">
        <v>-3.59</v>
      </c>
      <c r="F51" s="57">
        <v>66.385300000000001</v>
      </c>
      <c r="G51" s="57">
        <v>176.6</v>
      </c>
      <c r="H51" s="57">
        <v>-1484.45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57" t="s">
        <v>18</v>
      </c>
      <c r="B52" s="57">
        <v>7.9015000000000004</v>
      </c>
      <c r="C52" s="57" t="s">
        <v>12</v>
      </c>
      <c r="D52" s="57">
        <v>-104.58199999999999</v>
      </c>
      <c r="E52" s="57">
        <v>-3.58</v>
      </c>
      <c r="F52" s="57">
        <v>70.417500000000004</v>
      </c>
      <c r="G52" s="57">
        <v>266.49</v>
      </c>
      <c r="H52" s="57">
        <v>-1574.33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57" t="s">
        <v>18</v>
      </c>
      <c r="B53" s="57">
        <v>7.9015000000000004</v>
      </c>
      <c r="C53" s="57" t="s">
        <v>12</v>
      </c>
      <c r="D53" s="57">
        <v>-104.31</v>
      </c>
      <c r="E53" s="57">
        <v>10.609</v>
      </c>
      <c r="F53" s="57">
        <v>70.417500000000004</v>
      </c>
      <c r="G53" s="57">
        <v>268.17</v>
      </c>
      <c r="H53" s="57">
        <v>-1572.65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57" t="s">
        <v>18</v>
      </c>
      <c r="B54" s="57">
        <v>14.5847</v>
      </c>
      <c r="C54" s="57" t="s">
        <v>12</v>
      </c>
      <c r="D54" s="57">
        <v>-104.30800000000001</v>
      </c>
      <c r="E54" s="57">
        <v>10.715999999999999</v>
      </c>
      <c r="F54" s="57">
        <v>9.7772000000000006</v>
      </c>
      <c r="G54" s="57">
        <v>-409.97</v>
      </c>
      <c r="H54" s="57">
        <v>-894.47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57" t="s">
        <v>18</v>
      </c>
      <c r="B55" s="57">
        <v>0</v>
      </c>
      <c r="C55" s="57" t="s">
        <v>13</v>
      </c>
      <c r="D55" s="57">
        <v>-129.822</v>
      </c>
      <c r="E55" s="57">
        <v>-9.3789999999999996</v>
      </c>
      <c r="F55" s="57">
        <v>-34.204599999999999</v>
      </c>
      <c r="G55" s="57">
        <v>-396.26</v>
      </c>
      <c r="H55" s="57">
        <v>-911.62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57" t="s">
        <v>18</v>
      </c>
      <c r="B56" s="57">
        <v>7.2923999999999998</v>
      </c>
      <c r="C56" s="57" t="s">
        <v>13</v>
      </c>
      <c r="D56" s="57">
        <v>-129.81899999999999</v>
      </c>
      <c r="E56" s="57">
        <v>-9.2609999999999992</v>
      </c>
      <c r="F56" s="57">
        <v>18.836500000000001</v>
      </c>
      <c r="G56" s="57">
        <v>176.6</v>
      </c>
      <c r="H56" s="57">
        <v>-1484.45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57" t="s">
        <v>18</v>
      </c>
      <c r="B57" s="57">
        <v>7.9015000000000004</v>
      </c>
      <c r="C57" s="57" t="s">
        <v>13</v>
      </c>
      <c r="D57" s="57">
        <v>-129.81899999999999</v>
      </c>
      <c r="E57" s="57">
        <v>-9.2520000000000007</v>
      </c>
      <c r="F57" s="57">
        <v>23.228100000000001</v>
      </c>
      <c r="G57" s="57">
        <v>266.49</v>
      </c>
      <c r="H57" s="57">
        <v>-1574.33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57" t="s">
        <v>18</v>
      </c>
      <c r="B58" s="57">
        <v>7.9015000000000004</v>
      </c>
      <c r="C58" s="57" t="s">
        <v>13</v>
      </c>
      <c r="D58" s="57">
        <v>-129.45400000000001</v>
      </c>
      <c r="E58" s="57">
        <v>4.992</v>
      </c>
      <c r="F58" s="57">
        <v>23.228100000000001</v>
      </c>
      <c r="G58" s="57">
        <v>268.17</v>
      </c>
      <c r="H58" s="57">
        <v>-1572.65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57" t="s">
        <v>18</v>
      </c>
      <c r="B59" s="57">
        <v>14.5847</v>
      </c>
      <c r="C59" s="57" t="s">
        <v>13</v>
      </c>
      <c r="D59" s="57">
        <v>-129.452</v>
      </c>
      <c r="E59" s="57">
        <v>5.0999999999999996</v>
      </c>
      <c r="F59" s="57">
        <v>-24.162299999999998</v>
      </c>
      <c r="G59" s="57">
        <v>-409.97</v>
      </c>
      <c r="H59" s="57">
        <v>-894.47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57" t="s">
        <v>19</v>
      </c>
      <c r="B60" s="57">
        <v>0</v>
      </c>
      <c r="C60" s="57" t="s">
        <v>12</v>
      </c>
      <c r="D60" s="57">
        <v>-104.00700000000001</v>
      </c>
      <c r="E60" s="57">
        <v>-10.022</v>
      </c>
      <c r="F60" s="57">
        <v>9.7772000000000006</v>
      </c>
      <c r="G60" s="57">
        <v>-407.98</v>
      </c>
      <c r="H60" s="57">
        <v>-892.49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57" t="s">
        <v>19</v>
      </c>
      <c r="B61" s="57">
        <v>3.3519000000000001</v>
      </c>
      <c r="C61" s="57" t="s">
        <v>12</v>
      </c>
      <c r="D61" s="57">
        <v>-104.015</v>
      </c>
      <c r="E61" s="57">
        <v>-9.968</v>
      </c>
      <c r="F61" s="57">
        <v>58.678100000000001</v>
      </c>
      <c r="G61" s="57">
        <v>37.61</v>
      </c>
      <c r="H61" s="57">
        <v>-1338.17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57" t="s">
        <v>19</v>
      </c>
      <c r="B62" s="57">
        <v>3.3519000000000001</v>
      </c>
      <c r="C62" s="57" t="s">
        <v>12</v>
      </c>
      <c r="D62" s="57">
        <v>-105.78</v>
      </c>
      <c r="E62" s="57">
        <v>4.875</v>
      </c>
      <c r="F62" s="57">
        <v>58.678100000000001</v>
      </c>
      <c r="G62" s="57">
        <v>26.63</v>
      </c>
      <c r="H62" s="57">
        <v>-1349.14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57" t="s">
        <v>19</v>
      </c>
      <c r="B63" s="57">
        <v>7.2923999999999998</v>
      </c>
      <c r="C63" s="57" t="s">
        <v>12</v>
      </c>
      <c r="D63" s="57">
        <v>-105.789</v>
      </c>
      <c r="E63" s="57">
        <v>4.9379999999999997</v>
      </c>
      <c r="F63" s="57">
        <v>52.126100000000001</v>
      </c>
      <c r="G63" s="57">
        <v>-174.55</v>
      </c>
      <c r="H63" s="57">
        <v>-1148.06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57" t="s">
        <v>19</v>
      </c>
      <c r="B64" s="57">
        <v>13.4527</v>
      </c>
      <c r="C64" s="57" t="s">
        <v>12</v>
      </c>
      <c r="D64" s="57">
        <v>-105.803</v>
      </c>
      <c r="E64" s="57">
        <v>5.0359999999999996</v>
      </c>
      <c r="F64" s="57">
        <v>41.388399999999997</v>
      </c>
      <c r="G64" s="57">
        <v>-502.04</v>
      </c>
      <c r="H64" s="57">
        <v>-820.75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57" t="s">
        <v>19</v>
      </c>
      <c r="B65" s="57">
        <v>13.4527</v>
      </c>
      <c r="C65" s="57" t="s">
        <v>12</v>
      </c>
      <c r="D65" s="57">
        <v>-107.655</v>
      </c>
      <c r="E65" s="57">
        <v>20.774000000000001</v>
      </c>
      <c r="F65" s="57">
        <v>41.388399999999997</v>
      </c>
      <c r="G65" s="57">
        <v>-513.55999999999995</v>
      </c>
      <c r="H65" s="57">
        <v>-832.27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57" t="s">
        <v>19</v>
      </c>
      <c r="B66" s="57">
        <v>14.5847</v>
      </c>
      <c r="C66" s="57" t="s">
        <v>12</v>
      </c>
      <c r="D66" s="57">
        <v>-107.658</v>
      </c>
      <c r="E66" s="57">
        <v>20.792000000000002</v>
      </c>
      <c r="F66" s="57">
        <v>20.790700000000001</v>
      </c>
      <c r="G66" s="57">
        <v>-382.04</v>
      </c>
      <c r="H66" s="57">
        <v>-963.81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57" t="s">
        <v>19</v>
      </c>
      <c r="B67" s="57">
        <v>0</v>
      </c>
      <c r="C67" s="57" t="s">
        <v>13</v>
      </c>
      <c r="D67" s="57">
        <v>-129.23400000000001</v>
      </c>
      <c r="E67" s="57">
        <v>-15.635</v>
      </c>
      <c r="F67" s="57">
        <v>-24.162299999999998</v>
      </c>
      <c r="G67" s="57">
        <v>-407.98</v>
      </c>
      <c r="H67" s="57">
        <v>-892.49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57" t="s">
        <v>19</v>
      </c>
      <c r="B68" s="57">
        <v>3.3519000000000001</v>
      </c>
      <c r="C68" s="57" t="s">
        <v>13</v>
      </c>
      <c r="D68" s="57">
        <v>-129.24100000000001</v>
      </c>
      <c r="E68" s="57">
        <v>-15.581</v>
      </c>
      <c r="F68" s="57">
        <v>11.8805</v>
      </c>
      <c r="G68" s="57">
        <v>37.61</v>
      </c>
      <c r="H68" s="57">
        <v>-1338.17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57" t="s">
        <v>19</v>
      </c>
      <c r="B69" s="57">
        <v>3.3519000000000001</v>
      </c>
      <c r="C69" s="57" t="s">
        <v>13</v>
      </c>
      <c r="D69" s="57">
        <v>-131.59100000000001</v>
      </c>
      <c r="E69" s="57">
        <v>-0.67800000000000005</v>
      </c>
      <c r="F69" s="57">
        <v>11.8805</v>
      </c>
      <c r="G69" s="57">
        <v>26.63</v>
      </c>
      <c r="H69" s="57">
        <v>-1349.14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57" t="s">
        <v>19</v>
      </c>
      <c r="B70" s="57">
        <v>7.2923999999999998</v>
      </c>
      <c r="C70" s="57" t="s">
        <v>13</v>
      </c>
      <c r="D70" s="57">
        <v>-131.6</v>
      </c>
      <c r="E70" s="57">
        <v>-0.61599999999999999</v>
      </c>
      <c r="F70" s="57">
        <v>0.39190000000000003</v>
      </c>
      <c r="G70" s="57">
        <v>-174.55</v>
      </c>
      <c r="H70" s="57">
        <v>-1148.06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57" t="s">
        <v>19</v>
      </c>
      <c r="B71" s="57">
        <v>13.4527</v>
      </c>
      <c r="C71" s="57" t="s">
        <v>13</v>
      </c>
      <c r="D71" s="57">
        <v>-131.614</v>
      </c>
      <c r="E71" s="57">
        <v>-0.51800000000000002</v>
      </c>
      <c r="F71" s="57">
        <v>-18.063600000000001</v>
      </c>
      <c r="G71" s="57">
        <v>-502.04</v>
      </c>
      <c r="H71" s="57">
        <v>-820.75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57" t="s">
        <v>19</v>
      </c>
      <c r="B72" s="57">
        <v>13.4527</v>
      </c>
      <c r="C72" s="57" t="s">
        <v>13</v>
      </c>
      <c r="D72" s="57">
        <v>-133.72499999999999</v>
      </c>
      <c r="E72" s="57">
        <v>14.51</v>
      </c>
      <c r="F72" s="57">
        <v>-18.063600000000001</v>
      </c>
      <c r="G72" s="57">
        <v>-513.55999999999995</v>
      </c>
      <c r="H72" s="57">
        <v>-832.27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57" t="s">
        <v>19</v>
      </c>
      <c r="B73" s="57">
        <v>14.5847</v>
      </c>
      <c r="C73" s="57" t="s">
        <v>13</v>
      </c>
      <c r="D73" s="57">
        <v>-133.727</v>
      </c>
      <c r="E73" s="57">
        <v>14.528</v>
      </c>
      <c r="F73" s="57">
        <v>-38.037199999999999</v>
      </c>
      <c r="G73" s="57">
        <v>-382.04</v>
      </c>
      <c r="H73" s="57">
        <v>-963.81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57" t="s">
        <v>20</v>
      </c>
      <c r="B74" s="57">
        <v>0</v>
      </c>
      <c r="C74" s="57" t="s">
        <v>12</v>
      </c>
      <c r="D74" s="57">
        <v>-108.70399999999999</v>
      </c>
      <c r="E74" s="57">
        <v>-1.1379999999999999</v>
      </c>
      <c r="F74" s="57">
        <v>20.790700000000001</v>
      </c>
      <c r="G74" s="57">
        <v>-388.33</v>
      </c>
      <c r="H74" s="57">
        <v>-970.1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57" t="s">
        <v>20</v>
      </c>
      <c r="B75" s="57">
        <v>7.2923</v>
      </c>
      <c r="C75" s="57" t="s">
        <v>12</v>
      </c>
      <c r="D75" s="57">
        <v>-108.739</v>
      </c>
      <c r="E75" s="57">
        <v>-1.026</v>
      </c>
      <c r="F75" s="57">
        <v>48.752299999999998</v>
      </c>
      <c r="G75" s="57">
        <v>-450.09</v>
      </c>
      <c r="H75" s="57">
        <v>-908.78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57" t="s">
        <v>20</v>
      </c>
      <c r="B76" s="57">
        <v>9.3094999999999999</v>
      </c>
      <c r="C76" s="57" t="s">
        <v>12</v>
      </c>
      <c r="D76" s="57">
        <v>-108.749</v>
      </c>
      <c r="E76" s="57">
        <v>-0.996</v>
      </c>
      <c r="F76" s="57">
        <v>56.343299999999999</v>
      </c>
      <c r="G76" s="57">
        <v>-310.01</v>
      </c>
      <c r="H76" s="57">
        <v>-1048.98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57" t="s">
        <v>20</v>
      </c>
      <c r="B77" s="57">
        <v>9.3094999999999999</v>
      </c>
      <c r="C77" s="57" t="s">
        <v>12</v>
      </c>
      <c r="D77" s="57">
        <v>-112.761</v>
      </c>
      <c r="E77" s="57">
        <v>14.394</v>
      </c>
      <c r="F77" s="57">
        <v>56.343299999999999</v>
      </c>
      <c r="G77" s="57">
        <v>-334.99</v>
      </c>
      <c r="H77" s="57">
        <v>-1073.95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57" t="s">
        <v>20</v>
      </c>
      <c r="B78" s="57">
        <v>14.5846</v>
      </c>
      <c r="C78" s="57" t="s">
        <v>12</v>
      </c>
      <c r="D78" s="57">
        <v>-112.786</v>
      </c>
      <c r="E78" s="57">
        <v>14.475</v>
      </c>
      <c r="F78" s="57">
        <v>-13.9457</v>
      </c>
      <c r="G78" s="57">
        <v>341.48</v>
      </c>
      <c r="H78" s="57">
        <v>-1750.73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57" t="s">
        <v>20</v>
      </c>
      <c r="B79" s="57">
        <v>0</v>
      </c>
      <c r="C79" s="57" t="s">
        <v>13</v>
      </c>
      <c r="D79" s="57">
        <v>-135.178</v>
      </c>
      <c r="E79" s="57">
        <v>-5.2510000000000003</v>
      </c>
      <c r="F79" s="57">
        <v>-38.037199999999999</v>
      </c>
      <c r="G79" s="57">
        <v>-388.33</v>
      </c>
      <c r="H79" s="57">
        <v>-970.1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57" t="s">
        <v>20</v>
      </c>
      <c r="B80" s="57">
        <v>7.2923</v>
      </c>
      <c r="C80" s="57" t="s">
        <v>13</v>
      </c>
      <c r="D80" s="57">
        <v>-135.21299999999999</v>
      </c>
      <c r="E80" s="57">
        <v>-5.14</v>
      </c>
      <c r="F80" s="57">
        <v>-13.5245</v>
      </c>
      <c r="G80" s="57">
        <v>-450.09</v>
      </c>
      <c r="H80" s="57">
        <v>-908.78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57" t="s">
        <v>20</v>
      </c>
      <c r="B81" s="57">
        <v>9.3094999999999999</v>
      </c>
      <c r="C81" s="57" t="s">
        <v>13</v>
      </c>
      <c r="D81" s="57">
        <v>-135.22300000000001</v>
      </c>
      <c r="E81" s="57">
        <v>-5.109</v>
      </c>
      <c r="F81" s="57">
        <v>-6.8875999999999999</v>
      </c>
      <c r="G81" s="57">
        <v>-310.01</v>
      </c>
      <c r="H81" s="57">
        <v>-1048.98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57" t="s">
        <v>20</v>
      </c>
      <c r="B82" s="57">
        <v>9.3094999999999999</v>
      </c>
      <c r="C82" s="57" t="s">
        <v>13</v>
      </c>
      <c r="D82" s="57">
        <v>-139.71700000000001</v>
      </c>
      <c r="E82" s="57">
        <v>9.4559999999999995</v>
      </c>
      <c r="F82" s="57">
        <v>-6.8875999999999999</v>
      </c>
      <c r="G82" s="57">
        <v>-334.99</v>
      </c>
      <c r="H82" s="57">
        <v>-1073.95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57" t="s">
        <v>20</v>
      </c>
      <c r="B83" s="57">
        <v>14.5846</v>
      </c>
      <c r="C83" s="57" t="s">
        <v>13</v>
      </c>
      <c r="D83" s="57">
        <v>-139.74199999999999</v>
      </c>
      <c r="E83" s="57">
        <v>9.5370000000000008</v>
      </c>
      <c r="F83" s="57">
        <v>-65.740399999999994</v>
      </c>
      <c r="G83" s="57">
        <v>341.48</v>
      </c>
      <c r="H83" s="57">
        <v>-1750.73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57" t="s">
        <v>21</v>
      </c>
      <c r="B84" s="57">
        <v>0</v>
      </c>
      <c r="C84" s="57" t="s">
        <v>12</v>
      </c>
      <c r="D84" s="57">
        <v>-112.98099999999999</v>
      </c>
      <c r="E84" s="57">
        <v>-7.1980000000000004</v>
      </c>
      <c r="F84" s="57">
        <v>-13.9457</v>
      </c>
      <c r="G84" s="57">
        <v>340.56</v>
      </c>
      <c r="H84" s="57">
        <v>-1751.66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57" t="s">
        <v>21</v>
      </c>
      <c r="B85" s="57">
        <v>5.5701000000000001</v>
      </c>
      <c r="C85" s="57" t="s">
        <v>12</v>
      </c>
      <c r="D85" s="57">
        <v>-113.02200000000001</v>
      </c>
      <c r="E85" s="57">
        <v>-7.1180000000000003</v>
      </c>
      <c r="F85" s="57">
        <v>38.107399999999998</v>
      </c>
      <c r="G85" s="57">
        <v>-522.94000000000005</v>
      </c>
      <c r="H85" s="57">
        <v>-888.65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57" t="s">
        <v>21</v>
      </c>
      <c r="B86" s="57">
        <v>5.5701000000000001</v>
      </c>
      <c r="C86" s="57" t="s">
        <v>12</v>
      </c>
      <c r="D86" s="57">
        <v>-119.6</v>
      </c>
      <c r="E86" s="57">
        <v>8.9369999999999994</v>
      </c>
      <c r="F86" s="57">
        <v>38.107399999999998</v>
      </c>
      <c r="G86" s="57">
        <v>-563.98</v>
      </c>
      <c r="H86" s="57">
        <v>-929.69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57" t="s">
        <v>21</v>
      </c>
      <c r="B87" s="57">
        <v>7.2923999999999998</v>
      </c>
      <c r="C87" s="57" t="s">
        <v>12</v>
      </c>
      <c r="D87" s="57">
        <v>-119.613</v>
      </c>
      <c r="E87" s="57">
        <v>8.9619999999999997</v>
      </c>
      <c r="F87" s="57">
        <v>25.4175</v>
      </c>
      <c r="G87" s="57">
        <v>-715.47</v>
      </c>
      <c r="H87" s="57">
        <v>-778.36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57" t="s">
        <v>21</v>
      </c>
      <c r="B88" s="57">
        <v>14.5847</v>
      </c>
      <c r="C88" s="57" t="s">
        <v>12</v>
      </c>
      <c r="D88" s="57">
        <v>-119.666</v>
      </c>
      <c r="E88" s="57">
        <v>9.0660000000000007</v>
      </c>
      <c r="F88" s="57">
        <v>-28.785299999999999</v>
      </c>
      <c r="G88" s="57">
        <v>203.94</v>
      </c>
      <c r="H88" s="57">
        <v>-1698.42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57" t="s">
        <v>21</v>
      </c>
      <c r="B89" s="57">
        <v>0</v>
      </c>
      <c r="C89" s="57" t="s">
        <v>13</v>
      </c>
      <c r="D89" s="57">
        <v>-139.87700000000001</v>
      </c>
      <c r="E89" s="57">
        <v>-11.269</v>
      </c>
      <c r="F89" s="57">
        <v>-65.740399999999994</v>
      </c>
      <c r="G89" s="57">
        <v>340.56</v>
      </c>
      <c r="H89" s="57">
        <v>-1751.66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57" t="s">
        <v>21</v>
      </c>
      <c r="B90" s="57">
        <v>5.5701000000000001</v>
      </c>
      <c r="C90" s="57" t="s">
        <v>13</v>
      </c>
      <c r="D90" s="57">
        <v>-139.91800000000001</v>
      </c>
      <c r="E90" s="57">
        <v>-11.189</v>
      </c>
      <c r="F90" s="57">
        <v>-3.738</v>
      </c>
      <c r="G90" s="57">
        <v>-522.94000000000005</v>
      </c>
      <c r="H90" s="57">
        <v>-888.65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57" t="s">
        <v>21</v>
      </c>
      <c r="B91" s="57">
        <v>5.5701000000000001</v>
      </c>
      <c r="C91" s="57" t="s">
        <v>13</v>
      </c>
      <c r="D91" s="57">
        <v>-147.50899999999999</v>
      </c>
      <c r="E91" s="57">
        <v>3.6040000000000001</v>
      </c>
      <c r="F91" s="57">
        <v>-3.738</v>
      </c>
      <c r="G91" s="57">
        <v>-563.98</v>
      </c>
      <c r="H91" s="57">
        <v>-929.69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57" t="s">
        <v>21</v>
      </c>
      <c r="B92" s="57">
        <v>7.2923999999999998</v>
      </c>
      <c r="C92" s="57" t="s">
        <v>13</v>
      </c>
      <c r="D92" s="57">
        <v>-147.52199999999999</v>
      </c>
      <c r="E92" s="57">
        <v>3.6280000000000001</v>
      </c>
      <c r="F92" s="57">
        <v>-12.583</v>
      </c>
      <c r="G92" s="57">
        <v>-715.47</v>
      </c>
      <c r="H92" s="57">
        <v>-778.36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57" t="s">
        <v>21</v>
      </c>
      <c r="B93" s="57">
        <v>14.5847</v>
      </c>
      <c r="C93" s="57" t="s">
        <v>13</v>
      </c>
      <c r="D93" s="57">
        <v>-147.57499999999999</v>
      </c>
      <c r="E93" s="57">
        <v>3.7330000000000001</v>
      </c>
      <c r="F93" s="57">
        <v>-50.505600000000001</v>
      </c>
      <c r="G93" s="57">
        <v>203.94</v>
      </c>
      <c r="H93" s="57">
        <v>-1698.42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57" t="s">
        <v>22</v>
      </c>
      <c r="B94" s="57">
        <v>0</v>
      </c>
      <c r="C94" s="57" t="s">
        <v>12</v>
      </c>
      <c r="D94" s="57">
        <v>-118.899</v>
      </c>
      <c r="E94" s="57">
        <v>-12.907999999999999</v>
      </c>
      <c r="F94" s="57">
        <v>-28.785299999999999</v>
      </c>
      <c r="G94" s="57">
        <v>209.04</v>
      </c>
      <c r="H94" s="57">
        <v>-1693.32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57" t="s">
        <v>22</v>
      </c>
      <c r="B95" s="57">
        <v>2.4289000000000001</v>
      </c>
      <c r="C95" s="57" t="s">
        <v>12</v>
      </c>
      <c r="D95" s="57">
        <v>-118.922</v>
      </c>
      <c r="E95" s="57">
        <v>-12.875999999999999</v>
      </c>
      <c r="F95" s="57">
        <v>12.6592</v>
      </c>
      <c r="G95" s="57">
        <v>-740.22</v>
      </c>
      <c r="H95" s="57">
        <v>-744.36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57" t="s">
        <v>22</v>
      </c>
      <c r="B96" s="57">
        <v>2.4289000000000001</v>
      </c>
      <c r="C96" s="57" t="s">
        <v>12</v>
      </c>
      <c r="D96" s="57">
        <v>-126.22</v>
      </c>
      <c r="E96" s="57">
        <v>0.23300000000000001</v>
      </c>
      <c r="F96" s="57">
        <v>12.6592</v>
      </c>
      <c r="G96" s="57">
        <v>-785.62</v>
      </c>
      <c r="H96" s="57">
        <v>-789.76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57" t="s">
        <v>22</v>
      </c>
      <c r="B97" s="57">
        <v>3.0396000000000001</v>
      </c>
      <c r="C97" s="57" t="s">
        <v>12</v>
      </c>
      <c r="D97" s="57">
        <v>-126.226</v>
      </c>
      <c r="E97" s="57">
        <v>0.24099999999999999</v>
      </c>
      <c r="F97" s="57">
        <v>17.735399999999998</v>
      </c>
      <c r="G97" s="57">
        <v>-711.95</v>
      </c>
      <c r="H97" s="57">
        <v>-863.5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57" t="s">
        <v>22</v>
      </c>
      <c r="B98" s="57">
        <v>6.0792000000000002</v>
      </c>
      <c r="C98" s="57" t="s">
        <v>12</v>
      </c>
      <c r="D98" s="57">
        <v>-126.255</v>
      </c>
      <c r="E98" s="57">
        <v>0.28100000000000003</v>
      </c>
      <c r="F98" s="57">
        <v>42.931699999999999</v>
      </c>
      <c r="G98" s="57">
        <v>-326.51</v>
      </c>
      <c r="H98" s="57">
        <v>-1249.3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57" t="s">
        <v>22</v>
      </c>
      <c r="B99" s="57">
        <v>0</v>
      </c>
      <c r="C99" s="57" t="s">
        <v>13</v>
      </c>
      <c r="D99" s="57">
        <v>-146.34</v>
      </c>
      <c r="E99" s="57">
        <v>-19.931999999999999</v>
      </c>
      <c r="F99" s="57">
        <v>-50.505600000000001</v>
      </c>
      <c r="G99" s="57">
        <v>209.04</v>
      </c>
      <c r="H99" s="57">
        <v>-1693.32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57" t="s">
        <v>22</v>
      </c>
      <c r="B100" s="57">
        <v>2.4289000000000001</v>
      </c>
      <c r="C100" s="57" t="s">
        <v>13</v>
      </c>
      <c r="D100" s="57">
        <v>-146.363</v>
      </c>
      <c r="E100" s="57">
        <v>-19.901</v>
      </c>
      <c r="F100" s="57">
        <v>-12.8888</v>
      </c>
      <c r="G100" s="57">
        <v>-740.22</v>
      </c>
      <c r="H100" s="57">
        <v>-744.36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57" t="s">
        <v>22</v>
      </c>
      <c r="B101" s="57">
        <v>2.4289000000000001</v>
      </c>
      <c r="C101" s="57" t="s">
        <v>13</v>
      </c>
      <c r="D101" s="57">
        <v>-154.78100000000001</v>
      </c>
      <c r="E101" s="57">
        <v>-8.5190000000000001</v>
      </c>
      <c r="F101" s="57">
        <v>-12.8888</v>
      </c>
      <c r="G101" s="57">
        <v>-785.62</v>
      </c>
      <c r="H101" s="57">
        <v>-789.76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57" t="s">
        <v>22</v>
      </c>
      <c r="B102" s="57">
        <v>3.0396000000000001</v>
      </c>
      <c r="C102" s="57" t="s">
        <v>13</v>
      </c>
      <c r="D102" s="57">
        <v>-154.78700000000001</v>
      </c>
      <c r="E102" s="57">
        <v>-8.5109999999999992</v>
      </c>
      <c r="F102" s="57">
        <v>-11.260899999999999</v>
      </c>
      <c r="G102" s="57">
        <v>-711.95</v>
      </c>
      <c r="H102" s="57">
        <v>-863.5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57" t="s">
        <v>22</v>
      </c>
      <c r="B103" s="57">
        <v>6.0792000000000002</v>
      </c>
      <c r="C103" s="57" t="s">
        <v>13</v>
      </c>
      <c r="D103" s="57">
        <v>-154.816</v>
      </c>
      <c r="E103" s="57">
        <v>-8.4719999999999995</v>
      </c>
      <c r="F103" s="57">
        <v>-3.2299000000000002</v>
      </c>
      <c r="G103" s="57">
        <v>-326.51</v>
      </c>
      <c r="H103" s="57">
        <v>-1249.3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57" t="s">
        <v>23</v>
      </c>
      <c r="B104" s="57">
        <v>0</v>
      </c>
      <c r="C104" s="57" t="s">
        <v>12</v>
      </c>
      <c r="D104" s="57">
        <v>-130.036</v>
      </c>
      <c r="E104" s="57">
        <v>21.559000000000001</v>
      </c>
      <c r="F104" s="57">
        <v>137.74160000000001</v>
      </c>
      <c r="G104" s="57">
        <v>2021.68</v>
      </c>
      <c r="H104" s="57">
        <v>-3627.31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57" t="s">
        <v>23</v>
      </c>
      <c r="B105" s="57">
        <v>4.2527999999999997</v>
      </c>
      <c r="C105" s="57" t="s">
        <v>12</v>
      </c>
      <c r="D105" s="57">
        <v>-130.077</v>
      </c>
      <c r="E105" s="57">
        <v>21.614000000000001</v>
      </c>
      <c r="F105" s="57">
        <v>52.820599999999999</v>
      </c>
      <c r="G105" s="57">
        <v>3.89</v>
      </c>
      <c r="H105" s="57">
        <v>-1610.03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57" t="s">
        <v>23</v>
      </c>
      <c r="B106" s="57">
        <v>8.5055999999999994</v>
      </c>
      <c r="C106" s="57" t="s">
        <v>12</v>
      </c>
      <c r="D106" s="57">
        <v>-130.11699999999999</v>
      </c>
      <c r="E106" s="57">
        <v>21.669</v>
      </c>
      <c r="F106" s="57">
        <v>-32.334699999999998</v>
      </c>
      <c r="G106" s="57">
        <v>413.39</v>
      </c>
      <c r="H106" s="57">
        <v>-2020.03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57" t="s">
        <v>23</v>
      </c>
      <c r="B107" s="57">
        <v>0</v>
      </c>
      <c r="C107" s="57" t="s">
        <v>13</v>
      </c>
      <c r="D107" s="57">
        <v>-157.339</v>
      </c>
      <c r="E107" s="57">
        <v>18.082000000000001</v>
      </c>
      <c r="F107" s="57">
        <v>91.592799999999997</v>
      </c>
      <c r="G107" s="57">
        <v>2021.68</v>
      </c>
      <c r="H107" s="57">
        <v>-3627.31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57" t="s">
        <v>23</v>
      </c>
      <c r="B108" s="57">
        <v>4.2527999999999997</v>
      </c>
      <c r="C108" s="57" t="s">
        <v>13</v>
      </c>
      <c r="D108" s="57">
        <v>-157.38</v>
      </c>
      <c r="E108" s="57">
        <v>18.137</v>
      </c>
      <c r="F108" s="57">
        <v>6.0711000000000004</v>
      </c>
      <c r="G108" s="57">
        <v>3.89</v>
      </c>
      <c r="H108" s="57">
        <v>-1610.03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57" t="s">
        <v>23</v>
      </c>
      <c r="B109" s="57">
        <v>8.5055999999999994</v>
      </c>
      <c r="C109" s="57" t="s">
        <v>13</v>
      </c>
      <c r="D109" s="57">
        <v>-157.41999999999999</v>
      </c>
      <c r="E109" s="57">
        <v>18.192</v>
      </c>
      <c r="F109" s="57">
        <v>-79.685000000000002</v>
      </c>
      <c r="G109" s="57">
        <v>413.39</v>
      </c>
      <c r="H109" s="57">
        <v>-2020.03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57" t="s">
        <v>24</v>
      </c>
      <c r="B110" s="57">
        <v>0</v>
      </c>
      <c r="C110" s="57" t="s">
        <v>12</v>
      </c>
      <c r="D110" s="57">
        <v>-131.34200000000001</v>
      </c>
      <c r="E110" s="57">
        <v>-2.2989999999999999</v>
      </c>
      <c r="F110" s="57">
        <v>-32.334699999999998</v>
      </c>
      <c r="G110" s="57">
        <v>405.83</v>
      </c>
      <c r="H110" s="57">
        <v>-2027.59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57" t="s">
        <v>24</v>
      </c>
      <c r="B111" s="57">
        <v>7.2923</v>
      </c>
      <c r="C111" s="57" t="s">
        <v>12</v>
      </c>
      <c r="D111" s="57">
        <v>-131.42599999999999</v>
      </c>
      <c r="E111" s="57">
        <v>-2.2170000000000001</v>
      </c>
      <c r="F111" s="57">
        <v>-15.8687</v>
      </c>
      <c r="G111" s="57">
        <v>-210.87</v>
      </c>
      <c r="H111" s="57">
        <v>-1411.93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57" t="s">
        <v>24</v>
      </c>
      <c r="B112" s="57">
        <v>14.5847</v>
      </c>
      <c r="C112" s="57" t="s">
        <v>12</v>
      </c>
      <c r="D112" s="57">
        <v>-131.51</v>
      </c>
      <c r="E112" s="57">
        <v>-2.1349999999999998</v>
      </c>
      <c r="F112" s="57">
        <v>-1.5390000000000001E-14</v>
      </c>
      <c r="G112" s="57">
        <v>-811.92</v>
      </c>
      <c r="H112" s="57">
        <v>-811.92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57" t="s">
        <v>24</v>
      </c>
      <c r="B113" s="57">
        <v>0</v>
      </c>
      <c r="C113" s="57" t="s">
        <v>13</v>
      </c>
      <c r="D113" s="57">
        <v>-158.65899999999999</v>
      </c>
      <c r="E113" s="57">
        <v>-5.5460000000000003</v>
      </c>
      <c r="F113" s="57">
        <v>-79.685000000000002</v>
      </c>
      <c r="G113" s="57">
        <v>405.83</v>
      </c>
      <c r="H113" s="57">
        <v>-2027.59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57" t="s">
        <v>24</v>
      </c>
      <c r="B114" s="57">
        <v>7.2923</v>
      </c>
      <c r="C114" s="57" t="s">
        <v>13</v>
      </c>
      <c r="D114" s="57">
        <v>-158.74299999999999</v>
      </c>
      <c r="E114" s="57">
        <v>-5.4640000000000004</v>
      </c>
      <c r="F114" s="57">
        <v>-39.543799999999997</v>
      </c>
      <c r="G114" s="57">
        <v>-210.87</v>
      </c>
      <c r="H114" s="57">
        <v>-1411.93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57" t="s">
        <v>24</v>
      </c>
      <c r="B115" s="57">
        <v>14.5847</v>
      </c>
      <c r="C115" s="57" t="s">
        <v>13</v>
      </c>
      <c r="D115" s="57">
        <v>-158.827</v>
      </c>
      <c r="E115" s="57">
        <v>-5.3819999999999997</v>
      </c>
      <c r="F115" s="57">
        <v>-1.5390000000000001E-14</v>
      </c>
      <c r="G115" s="57">
        <v>-811.92</v>
      </c>
      <c r="H115" s="57">
        <v>-811.92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57" t="s">
        <v>25</v>
      </c>
      <c r="B116" s="57">
        <v>0</v>
      </c>
      <c r="C116" s="57" t="s">
        <v>12</v>
      </c>
      <c r="D116" s="57">
        <v>18.506</v>
      </c>
      <c r="E116" s="57">
        <v>0</v>
      </c>
      <c r="F116" s="57">
        <v>0</v>
      </c>
      <c r="G116" s="57">
        <v>2309.31</v>
      </c>
      <c r="H116" s="57">
        <v>2309.31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57" t="s">
        <v>25</v>
      </c>
      <c r="B117" s="57">
        <v>1.6528</v>
      </c>
      <c r="C117" s="57" t="s">
        <v>12</v>
      </c>
      <c r="D117" s="57">
        <v>18.506</v>
      </c>
      <c r="E117" s="57">
        <v>0</v>
      </c>
      <c r="F117" s="57">
        <v>0</v>
      </c>
      <c r="G117" s="57">
        <v>2309.31</v>
      </c>
      <c r="H117" s="57">
        <v>2309.31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57" t="s">
        <v>25</v>
      </c>
      <c r="B118" s="57">
        <v>3.3056000000000001</v>
      </c>
      <c r="C118" s="57" t="s">
        <v>12</v>
      </c>
      <c r="D118" s="57">
        <v>18.506</v>
      </c>
      <c r="E118" s="57">
        <v>0</v>
      </c>
      <c r="F118" s="57">
        <v>0</v>
      </c>
      <c r="G118" s="57">
        <v>2309.31</v>
      </c>
      <c r="H118" s="57">
        <v>2309.31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57" t="s">
        <v>25</v>
      </c>
      <c r="B119" s="57">
        <v>0</v>
      </c>
      <c r="C119" s="57" t="s">
        <v>13</v>
      </c>
      <c r="D119" s="57">
        <v>12.500999999999999</v>
      </c>
      <c r="E119" s="57">
        <v>0</v>
      </c>
      <c r="F119" s="57">
        <v>0</v>
      </c>
      <c r="G119" s="57">
        <v>2309.31</v>
      </c>
      <c r="H119" s="57">
        <v>2309.31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57" t="s">
        <v>25</v>
      </c>
      <c r="B120" s="57">
        <v>1.6528</v>
      </c>
      <c r="C120" s="57" t="s">
        <v>13</v>
      </c>
      <c r="D120" s="57">
        <v>12.500999999999999</v>
      </c>
      <c r="E120" s="57">
        <v>0</v>
      </c>
      <c r="F120" s="57">
        <v>0</v>
      </c>
      <c r="G120" s="57">
        <v>2309.31</v>
      </c>
      <c r="H120" s="57">
        <v>2309.31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57" t="s">
        <v>25</v>
      </c>
      <c r="B121" s="57">
        <v>3.3056000000000001</v>
      </c>
      <c r="C121" s="57" t="s">
        <v>13</v>
      </c>
      <c r="D121" s="57">
        <v>12.500999999999999</v>
      </c>
      <c r="E121" s="57">
        <v>0</v>
      </c>
      <c r="F121" s="57">
        <v>0</v>
      </c>
      <c r="G121" s="57">
        <v>2309.31</v>
      </c>
      <c r="H121" s="57">
        <v>2309.31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57" t="s">
        <v>26</v>
      </c>
      <c r="B122" s="57">
        <v>0</v>
      </c>
      <c r="C122" s="57" t="s">
        <v>12</v>
      </c>
      <c r="D122" s="57">
        <v>19.969000000000001</v>
      </c>
      <c r="E122" s="57">
        <v>0</v>
      </c>
      <c r="F122" s="57">
        <v>0</v>
      </c>
      <c r="G122" s="57">
        <v>2550.84</v>
      </c>
      <c r="H122" s="57">
        <v>2550.84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57" t="s">
        <v>26</v>
      </c>
      <c r="B123" s="57">
        <v>4.0439999999999996</v>
      </c>
      <c r="C123" s="57" t="s">
        <v>12</v>
      </c>
      <c r="D123" s="57">
        <v>19.969000000000001</v>
      </c>
      <c r="E123" s="57">
        <v>0</v>
      </c>
      <c r="F123" s="57">
        <v>0</v>
      </c>
      <c r="G123" s="57">
        <v>2550.84</v>
      </c>
      <c r="H123" s="57">
        <v>2550.84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57" t="s">
        <v>26</v>
      </c>
      <c r="B124" s="57">
        <v>8.0878999999999994</v>
      </c>
      <c r="C124" s="57" t="s">
        <v>12</v>
      </c>
      <c r="D124" s="57">
        <v>19.969000000000001</v>
      </c>
      <c r="E124" s="57">
        <v>0</v>
      </c>
      <c r="F124" s="57">
        <v>0</v>
      </c>
      <c r="G124" s="57">
        <v>2550.84</v>
      </c>
      <c r="H124" s="57">
        <v>2550.84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57" t="s">
        <v>26</v>
      </c>
      <c r="B125" s="57">
        <v>0</v>
      </c>
      <c r="C125" s="57" t="s">
        <v>13</v>
      </c>
      <c r="D125" s="57">
        <v>13.802</v>
      </c>
      <c r="E125" s="57">
        <v>0</v>
      </c>
      <c r="F125" s="57">
        <v>0</v>
      </c>
      <c r="G125" s="57">
        <v>2550.84</v>
      </c>
      <c r="H125" s="57">
        <v>2550.84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57" t="s">
        <v>26</v>
      </c>
      <c r="B126" s="57">
        <v>4.0439999999999996</v>
      </c>
      <c r="C126" s="57" t="s">
        <v>13</v>
      </c>
      <c r="D126" s="57">
        <v>13.802</v>
      </c>
      <c r="E126" s="57">
        <v>0</v>
      </c>
      <c r="F126" s="57">
        <v>0</v>
      </c>
      <c r="G126" s="57">
        <v>2550.84</v>
      </c>
      <c r="H126" s="57">
        <v>2550.84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57" t="s">
        <v>26</v>
      </c>
      <c r="B127" s="57">
        <v>8.0878999999999994</v>
      </c>
      <c r="C127" s="57" t="s">
        <v>13</v>
      </c>
      <c r="D127" s="57">
        <v>13.802</v>
      </c>
      <c r="E127" s="57">
        <v>0</v>
      </c>
      <c r="F127" s="57">
        <v>0</v>
      </c>
      <c r="G127" s="57">
        <v>2550.84</v>
      </c>
      <c r="H127" s="57">
        <v>2550.84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57" t="s">
        <v>27</v>
      </c>
      <c r="B128" s="57">
        <v>0</v>
      </c>
      <c r="C128" s="57" t="s">
        <v>12</v>
      </c>
      <c r="D128" s="57">
        <v>18.943000000000001</v>
      </c>
      <c r="E128" s="57">
        <v>0</v>
      </c>
      <c r="F128" s="57">
        <v>0</v>
      </c>
      <c r="G128" s="57">
        <v>2424.14</v>
      </c>
      <c r="H128" s="57">
        <v>2424.14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57" t="s">
        <v>27</v>
      </c>
      <c r="B129" s="57">
        <v>5.8327999999999998</v>
      </c>
      <c r="C129" s="57" t="s">
        <v>12</v>
      </c>
      <c r="D129" s="57">
        <v>18.943000000000001</v>
      </c>
      <c r="E129" s="57">
        <v>0</v>
      </c>
      <c r="F129" s="57">
        <v>0</v>
      </c>
      <c r="G129" s="57">
        <v>2424.14</v>
      </c>
      <c r="H129" s="57">
        <v>2424.14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57" t="s">
        <v>27</v>
      </c>
      <c r="B130" s="57">
        <v>11.6656</v>
      </c>
      <c r="C130" s="57" t="s">
        <v>12</v>
      </c>
      <c r="D130" s="57">
        <v>18.943000000000001</v>
      </c>
      <c r="E130" s="57">
        <v>0</v>
      </c>
      <c r="F130" s="57">
        <v>0</v>
      </c>
      <c r="G130" s="57">
        <v>2424.14</v>
      </c>
      <c r="H130" s="57">
        <v>2424.14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57" t="s">
        <v>27</v>
      </c>
      <c r="B131" s="57">
        <v>0</v>
      </c>
      <c r="C131" s="57" t="s">
        <v>13</v>
      </c>
      <c r="D131" s="57">
        <v>13.13</v>
      </c>
      <c r="E131" s="57">
        <v>0</v>
      </c>
      <c r="F131" s="57">
        <v>0</v>
      </c>
      <c r="G131" s="57">
        <v>2424.14</v>
      </c>
      <c r="H131" s="57">
        <v>2424.14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57" t="s">
        <v>27</v>
      </c>
      <c r="B132" s="57">
        <v>5.8327999999999998</v>
      </c>
      <c r="C132" s="57" t="s">
        <v>13</v>
      </c>
      <c r="D132" s="57">
        <v>13.13</v>
      </c>
      <c r="E132" s="57">
        <v>0</v>
      </c>
      <c r="F132" s="57">
        <v>0</v>
      </c>
      <c r="G132" s="57">
        <v>2424.14</v>
      </c>
      <c r="H132" s="57">
        <v>2424.14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57" t="s">
        <v>27</v>
      </c>
      <c r="B133" s="57">
        <v>11.6656</v>
      </c>
      <c r="C133" s="57" t="s">
        <v>13</v>
      </c>
      <c r="D133" s="57">
        <v>13.13</v>
      </c>
      <c r="E133" s="57">
        <v>0</v>
      </c>
      <c r="F133" s="57">
        <v>0</v>
      </c>
      <c r="G133" s="57">
        <v>2424.14</v>
      </c>
      <c r="H133" s="57">
        <v>2424.14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57" t="s">
        <v>28</v>
      </c>
      <c r="B134" s="57">
        <v>0</v>
      </c>
      <c r="C134" s="57" t="s">
        <v>12</v>
      </c>
      <c r="D134" s="57">
        <v>18.957000000000001</v>
      </c>
      <c r="E134" s="57">
        <v>0</v>
      </c>
      <c r="F134" s="57">
        <v>0</v>
      </c>
      <c r="G134" s="57">
        <v>2353.5</v>
      </c>
      <c r="H134" s="57">
        <v>2353.5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57" t="s">
        <v>28</v>
      </c>
      <c r="B135" s="57">
        <v>6.9356999999999998</v>
      </c>
      <c r="C135" s="57" t="s">
        <v>12</v>
      </c>
      <c r="D135" s="57">
        <v>18.957000000000001</v>
      </c>
      <c r="E135" s="57">
        <v>0</v>
      </c>
      <c r="F135" s="57">
        <v>0</v>
      </c>
      <c r="G135" s="57">
        <v>2353.5</v>
      </c>
      <c r="H135" s="57">
        <v>2353.5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57" t="s">
        <v>28</v>
      </c>
      <c r="B136" s="57">
        <v>13.871499999999999</v>
      </c>
      <c r="C136" s="57" t="s">
        <v>12</v>
      </c>
      <c r="D136" s="57">
        <v>18.957000000000001</v>
      </c>
      <c r="E136" s="57">
        <v>0</v>
      </c>
      <c r="F136" s="57">
        <v>0</v>
      </c>
      <c r="G136" s="57">
        <v>2353.5</v>
      </c>
      <c r="H136" s="57">
        <v>2353.5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57" t="s">
        <v>28</v>
      </c>
      <c r="B137" s="57">
        <v>0</v>
      </c>
      <c r="C137" s="57" t="s">
        <v>13</v>
      </c>
      <c r="D137" s="57">
        <v>12.750999999999999</v>
      </c>
      <c r="E137" s="57">
        <v>0</v>
      </c>
      <c r="F137" s="57">
        <v>0</v>
      </c>
      <c r="G137" s="57">
        <v>2353.5</v>
      </c>
      <c r="H137" s="57">
        <v>2353.5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57" t="s">
        <v>28</v>
      </c>
      <c r="B138" s="57">
        <v>6.9356999999999998</v>
      </c>
      <c r="C138" s="57" t="s">
        <v>13</v>
      </c>
      <c r="D138" s="57">
        <v>12.750999999999999</v>
      </c>
      <c r="E138" s="57">
        <v>0</v>
      </c>
      <c r="F138" s="57">
        <v>0</v>
      </c>
      <c r="G138" s="57">
        <v>2353.5</v>
      </c>
      <c r="H138" s="57">
        <v>2353.5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57" t="s">
        <v>28</v>
      </c>
      <c r="B139" s="57">
        <v>13.871499999999999</v>
      </c>
      <c r="C139" s="57" t="s">
        <v>13</v>
      </c>
      <c r="D139" s="57">
        <v>12.750999999999999</v>
      </c>
      <c r="E139" s="57">
        <v>0</v>
      </c>
      <c r="F139" s="57">
        <v>0</v>
      </c>
      <c r="G139" s="57">
        <v>2353.5</v>
      </c>
      <c r="H139" s="57">
        <v>2353.5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57" t="s">
        <v>29</v>
      </c>
      <c r="B140" s="57">
        <v>0</v>
      </c>
      <c r="C140" s="57" t="s">
        <v>12</v>
      </c>
      <c r="D140" s="57">
        <v>18.716999999999999</v>
      </c>
      <c r="E140" s="57">
        <v>0</v>
      </c>
      <c r="F140" s="57">
        <v>0</v>
      </c>
      <c r="G140" s="57">
        <v>2240.19</v>
      </c>
      <c r="H140" s="57">
        <v>2240.19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57" t="s">
        <v>29</v>
      </c>
      <c r="B141" s="57">
        <v>7.3832000000000004</v>
      </c>
      <c r="C141" s="57" t="s">
        <v>12</v>
      </c>
      <c r="D141" s="57">
        <v>18.716999999999999</v>
      </c>
      <c r="E141" s="57">
        <v>0</v>
      </c>
      <c r="F141" s="57">
        <v>0</v>
      </c>
      <c r="G141" s="57">
        <v>2240.19</v>
      </c>
      <c r="H141" s="57">
        <v>2240.19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57" t="s">
        <v>29</v>
      </c>
      <c r="B142" s="57">
        <v>14.766400000000001</v>
      </c>
      <c r="C142" s="57" t="s">
        <v>12</v>
      </c>
      <c r="D142" s="57">
        <v>18.716999999999999</v>
      </c>
      <c r="E142" s="57">
        <v>0</v>
      </c>
      <c r="F142" s="57">
        <v>0</v>
      </c>
      <c r="G142" s="57">
        <v>2240.19</v>
      </c>
      <c r="H142" s="57">
        <v>2240.19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57" t="s">
        <v>29</v>
      </c>
      <c r="B143" s="57">
        <v>0</v>
      </c>
      <c r="C143" s="57" t="s">
        <v>13</v>
      </c>
      <c r="D143" s="57">
        <v>12.143000000000001</v>
      </c>
      <c r="E143" s="57">
        <v>0</v>
      </c>
      <c r="F143" s="57">
        <v>0</v>
      </c>
      <c r="G143" s="57">
        <v>2240.19</v>
      </c>
      <c r="H143" s="57">
        <v>2240.19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57" t="s">
        <v>29</v>
      </c>
      <c r="B144" s="57">
        <v>7.3832000000000004</v>
      </c>
      <c r="C144" s="57" t="s">
        <v>13</v>
      </c>
      <c r="D144" s="57">
        <v>12.143000000000001</v>
      </c>
      <c r="E144" s="57">
        <v>0</v>
      </c>
      <c r="F144" s="57">
        <v>0</v>
      </c>
      <c r="G144" s="57">
        <v>2240.19</v>
      </c>
      <c r="H144" s="57">
        <v>2240.19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57" t="s">
        <v>29</v>
      </c>
      <c r="B145" s="57">
        <v>14.766400000000001</v>
      </c>
      <c r="C145" s="57" t="s">
        <v>13</v>
      </c>
      <c r="D145" s="57">
        <v>12.143000000000001</v>
      </c>
      <c r="E145" s="57">
        <v>0</v>
      </c>
      <c r="F145" s="57">
        <v>0</v>
      </c>
      <c r="G145" s="57">
        <v>2240.19</v>
      </c>
      <c r="H145" s="57">
        <v>2240.19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57" t="s">
        <v>30</v>
      </c>
      <c r="B146" s="57">
        <v>0</v>
      </c>
      <c r="C146" s="57" t="s">
        <v>12</v>
      </c>
      <c r="D146" s="57">
        <v>18.751000000000001</v>
      </c>
      <c r="E146" s="57">
        <v>0</v>
      </c>
      <c r="F146" s="57">
        <v>0</v>
      </c>
      <c r="G146" s="57">
        <v>2311.77</v>
      </c>
      <c r="H146" s="57">
        <v>2311.77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57" t="s">
        <v>30</v>
      </c>
      <c r="B147" s="57">
        <v>7.3830999999999998</v>
      </c>
      <c r="C147" s="57" t="s">
        <v>12</v>
      </c>
      <c r="D147" s="57">
        <v>18.751000000000001</v>
      </c>
      <c r="E147" s="57">
        <v>0</v>
      </c>
      <c r="F147" s="57">
        <v>0</v>
      </c>
      <c r="G147" s="57">
        <v>2311.77</v>
      </c>
      <c r="H147" s="57">
        <v>2311.77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57" t="s">
        <v>30</v>
      </c>
      <c r="B148" s="57">
        <v>14.7661</v>
      </c>
      <c r="C148" s="57" t="s">
        <v>12</v>
      </c>
      <c r="D148" s="57">
        <v>18.751000000000001</v>
      </c>
      <c r="E148" s="57">
        <v>0</v>
      </c>
      <c r="F148" s="57">
        <v>0</v>
      </c>
      <c r="G148" s="57">
        <v>2311.77</v>
      </c>
      <c r="H148" s="57">
        <v>2311.77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57" t="s">
        <v>30</v>
      </c>
      <c r="B149" s="57">
        <v>0</v>
      </c>
      <c r="C149" s="57" t="s">
        <v>13</v>
      </c>
      <c r="D149" s="57">
        <v>12.523999999999999</v>
      </c>
      <c r="E149" s="57">
        <v>0</v>
      </c>
      <c r="F149" s="57">
        <v>0</v>
      </c>
      <c r="G149" s="57">
        <v>2311.77</v>
      </c>
      <c r="H149" s="57">
        <v>2311.77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57" t="s">
        <v>30</v>
      </c>
      <c r="B150" s="57">
        <v>7.3830999999999998</v>
      </c>
      <c r="C150" s="57" t="s">
        <v>13</v>
      </c>
      <c r="D150" s="57">
        <v>12.523999999999999</v>
      </c>
      <c r="E150" s="57">
        <v>0</v>
      </c>
      <c r="F150" s="57">
        <v>0</v>
      </c>
      <c r="G150" s="57">
        <v>2311.77</v>
      </c>
      <c r="H150" s="57">
        <v>2311.77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57" t="s">
        <v>30</v>
      </c>
      <c r="B151" s="57">
        <v>14.7661</v>
      </c>
      <c r="C151" s="57" t="s">
        <v>13</v>
      </c>
      <c r="D151" s="57">
        <v>12.523999999999999</v>
      </c>
      <c r="E151" s="57">
        <v>0</v>
      </c>
      <c r="F151" s="57">
        <v>0</v>
      </c>
      <c r="G151" s="57">
        <v>2311.77</v>
      </c>
      <c r="H151" s="57">
        <v>2311.77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57" t="s">
        <v>31</v>
      </c>
      <c r="B152" s="57">
        <v>0</v>
      </c>
      <c r="C152" s="57" t="s">
        <v>12</v>
      </c>
      <c r="D152" s="57">
        <v>19.260000000000002</v>
      </c>
      <c r="E152" s="57">
        <v>0</v>
      </c>
      <c r="F152" s="57">
        <v>0</v>
      </c>
      <c r="G152" s="57">
        <v>2425.9899999999998</v>
      </c>
      <c r="H152" s="57">
        <v>2425.9899999999998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57" t="s">
        <v>31</v>
      </c>
      <c r="B153" s="57">
        <v>6.8327</v>
      </c>
      <c r="C153" s="57" t="s">
        <v>12</v>
      </c>
      <c r="D153" s="57">
        <v>19.260000000000002</v>
      </c>
      <c r="E153" s="57">
        <v>0</v>
      </c>
      <c r="F153" s="57">
        <v>0</v>
      </c>
      <c r="G153" s="57">
        <v>2425.9899999999998</v>
      </c>
      <c r="H153" s="57">
        <v>2425.9899999999998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57" t="s">
        <v>31</v>
      </c>
      <c r="B154" s="57">
        <v>13.6653</v>
      </c>
      <c r="C154" s="57" t="s">
        <v>12</v>
      </c>
      <c r="D154" s="57">
        <v>19.260000000000002</v>
      </c>
      <c r="E154" s="57">
        <v>0</v>
      </c>
      <c r="F154" s="57">
        <v>0</v>
      </c>
      <c r="G154" s="57">
        <v>2425.9899999999998</v>
      </c>
      <c r="H154" s="57">
        <v>2425.9899999999998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57" t="s">
        <v>31</v>
      </c>
      <c r="B155" s="57">
        <v>0</v>
      </c>
      <c r="C155" s="57" t="s">
        <v>13</v>
      </c>
      <c r="D155" s="57">
        <v>13.135</v>
      </c>
      <c r="E155" s="57">
        <v>0</v>
      </c>
      <c r="F155" s="57">
        <v>0</v>
      </c>
      <c r="G155" s="57">
        <v>2425.9899999999998</v>
      </c>
      <c r="H155" s="57">
        <v>2425.9899999999998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57" t="s">
        <v>31</v>
      </c>
      <c r="B156" s="57">
        <v>6.8327</v>
      </c>
      <c r="C156" s="57" t="s">
        <v>13</v>
      </c>
      <c r="D156" s="57">
        <v>13.135</v>
      </c>
      <c r="E156" s="57">
        <v>0</v>
      </c>
      <c r="F156" s="57">
        <v>0</v>
      </c>
      <c r="G156" s="57">
        <v>2425.9899999999998</v>
      </c>
      <c r="H156" s="57">
        <v>2425.9899999999998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57" t="s">
        <v>31</v>
      </c>
      <c r="B157" s="57">
        <v>13.6653</v>
      </c>
      <c r="C157" s="57" t="s">
        <v>13</v>
      </c>
      <c r="D157" s="57">
        <v>13.135</v>
      </c>
      <c r="E157" s="57">
        <v>0</v>
      </c>
      <c r="F157" s="57">
        <v>0</v>
      </c>
      <c r="G157" s="57">
        <v>2425.9899999999998</v>
      </c>
      <c r="H157" s="57">
        <v>2425.9899999999998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57" t="s">
        <v>32</v>
      </c>
      <c r="B158" s="57">
        <v>0</v>
      </c>
      <c r="C158" s="57" t="s">
        <v>12</v>
      </c>
      <c r="D158" s="57">
        <v>19.823</v>
      </c>
      <c r="E158" s="57">
        <v>0</v>
      </c>
      <c r="F158" s="57">
        <v>0</v>
      </c>
      <c r="G158" s="57">
        <v>2468.29</v>
      </c>
      <c r="H158" s="57">
        <v>2468.29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57" t="s">
        <v>32</v>
      </c>
      <c r="B159" s="57">
        <v>5.5156000000000001</v>
      </c>
      <c r="C159" s="57" t="s">
        <v>12</v>
      </c>
      <c r="D159" s="57">
        <v>19.823</v>
      </c>
      <c r="E159" s="57">
        <v>0</v>
      </c>
      <c r="F159" s="57">
        <v>0</v>
      </c>
      <c r="G159" s="57">
        <v>2468.29</v>
      </c>
      <c r="H159" s="57">
        <v>2468.29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57" t="s">
        <v>32</v>
      </c>
      <c r="B160" s="57">
        <v>11.0312</v>
      </c>
      <c r="C160" s="57" t="s">
        <v>12</v>
      </c>
      <c r="D160" s="57">
        <v>19.823</v>
      </c>
      <c r="E160" s="57">
        <v>0</v>
      </c>
      <c r="F160" s="57">
        <v>0</v>
      </c>
      <c r="G160" s="57">
        <v>2468.29</v>
      </c>
      <c r="H160" s="57">
        <v>2468.29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57" t="s">
        <v>32</v>
      </c>
      <c r="B161" s="57">
        <v>0</v>
      </c>
      <c r="C161" s="57" t="s">
        <v>13</v>
      </c>
      <c r="D161" s="57">
        <v>13.35</v>
      </c>
      <c r="E161" s="57">
        <v>0</v>
      </c>
      <c r="F161" s="57">
        <v>0</v>
      </c>
      <c r="G161" s="57">
        <v>2468.29</v>
      </c>
      <c r="H161" s="57">
        <v>2468.29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57" t="s">
        <v>32</v>
      </c>
      <c r="B162" s="57">
        <v>5.5156000000000001</v>
      </c>
      <c r="C162" s="57" t="s">
        <v>13</v>
      </c>
      <c r="D162" s="57">
        <v>13.35</v>
      </c>
      <c r="E162" s="57">
        <v>0</v>
      </c>
      <c r="F162" s="57">
        <v>0</v>
      </c>
      <c r="G162" s="57">
        <v>2468.29</v>
      </c>
      <c r="H162" s="57">
        <v>2468.29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57" t="s">
        <v>32</v>
      </c>
      <c r="B163" s="57">
        <v>11.0312</v>
      </c>
      <c r="C163" s="57" t="s">
        <v>13</v>
      </c>
      <c r="D163" s="57">
        <v>13.35</v>
      </c>
      <c r="E163" s="57">
        <v>0</v>
      </c>
      <c r="F163" s="57">
        <v>0</v>
      </c>
      <c r="G163" s="57">
        <v>2468.29</v>
      </c>
      <c r="H163" s="57">
        <v>2468.29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57" t="s">
        <v>33</v>
      </c>
      <c r="B164" s="57">
        <v>0</v>
      </c>
      <c r="C164" s="57" t="s">
        <v>12</v>
      </c>
      <c r="D164" s="57">
        <v>20.376000000000001</v>
      </c>
      <c r="E164" s="57">
        <v>0</v>
      </c>
      <c r="F164" s="57">
        <v>0</v>
      </c>
      <c r="G164" s="57">
        <v>2696.57</v>
      </c>
      <c r="H164" s="57">
        <v>2696.57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57" t="s">
        <v>33</v>
      </c>
      <c r="B165" s="57">
        <v>3.6257000000000001</v>
      </c>
      <c r="C165" s="57" t="s">
        <v>12</v>
      </c>
      <c r="D165" s="57">
        <v>20.376000000000001</v>
      </c>
      <c r="E165" s="57">
        <v>0</v>
      </c>
      <c r="F165" s="57">
        <v>0</v>
      </c>
      <c r="G165" s="57">
        <v>2696.57</v>
      </c>
      <c r="H165" s="57">
        <v>2696.57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57" t="s">
        <v>33</v>
      </c>
      <c r="B166" s="57">
        <v>7.2514000000000003</v>
      </c>
      <c r="C166" s="57" t="s">
        <v>12</v>
      </c>
      <c r="D166" s="57">
        <v>20.376000000000001</v>
      </c>
      <c r="E166" s="57">
        <v>0</v>
      </c>
      <c r="F166" s="57">
        <v>0</v>
      </c>
      <c r="G166" s="57">
        <v>2696.57</v>
      </c>
      <c r="H166" s="57">
        <v>2696.57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57" t="s">
        <v>33</v>
      </c>
      <c r="B167" s="57">
        <v>0</v>
      </c>
      <c r="C167" s="57" t="s">
        <v>13</v>
      </c>
      <c r="D167" s="57">
        <v>14.554</v>
      </c>
      <c r="E167" s="57">
        <v>0</v>
      </c>
      <c r="F167" s="57">
        <v>0</v>
      </c>
      <c r="G167" s="57">
        <v>2696.57</v>
      </c>
      <c r="H167" s="57">
        <v>2696.57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57" t="s">
        <v>33</v>
      </c>
      <c r="B168" s="57">
        <v>3.6257000000000001</v>
      </c>
      <c r="C168" s="57" t="s">
        <v>13</v>
      </c>
      <c r="D168" s="57">
        <v>14.554</v>
      </c>
      <c r="E168" s="57">
        <v>0</v>
      </c>
      <c r="F168" s="57">
        <v>0</v>
      </c>
      <c r="G168" s="57">
        <v>2696.57</v>
      </c>
      <c r="H168" s="57">
        <v>2696.57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57" t="s">
        <v>33</v>
      </c>
      <c r="B169" s="57">
        <v>7.2514000000000003</v>
      </c>
      <c r="C169" s="57" t="s">
        <v>13</v>
      </c>
      <c r="D169" s="57">
        <v>14.554</v>
      </c>
      <c r="E169" s="57">
        <v>0</v>
      </c>
      <c r="F169" s="57">
        <v>0</v>
      </c>
      <c r="G169" s="57">
        <v>2696.57</v>
      </c>
      <c r="H169" s="57">
        <v>2696.57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57" t="s">
        <v>34</v>
      </c>
      <c r="B170" s="57">
        <v>0</v>
      </c>
      <c r="C170" s="57" t="s">
        <v>12</v>
      </c>
      <c r="D170" s="57">
        <v>17.786000000000001</v>
      </c>
      <c r="E170" s="57">
        <v>0</v>
      </c>
      <c r="F170" s="57">
        <v>0</v>
      </c>
      <c r="G170" s="57">
        <v>2280.2399999999998</v>
      </c>
      <c r="H170" s="57">
        <v>2280.2399999999998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57" t="s">
        <v>34</v>
      </c>
      <c r="B171" s="57">
        <v>1.0318000000000001</v>
      </c>
      <c r="C171" s="57" t="s">
        <v>12</v>
      </c>
      <c r="D171" s="57">
        <v>17.786000000000001</v>
      </c>
      <c r="E171" s="57">
        <v>0</v>
      </c>
      <c r="F171" s="57">
        <v>0</v>
      </c>
      <c r="G171" s="57">
        <v>2280.2399999999998</v>
      </c>
      <c r="H171" s="57">
        <v>2280.2399999999998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57" t="s">
        <v>34</v>
      </c>
      <c r="B172" s="57">
        <v>2.0634999999999999</v>
      </c>
      <c r="C172" s="57" t="s">
        <v>12</v>
      </c>
      <c r="D172" s="57">
        <v>17.786000000000001</v>
      </c>
      <c r="E172" s="57">
        <v>0</v>
      </c>
      <c r="F172" s="57">
        <v>0</v>
      </c>
      <c r="G172" s="57">
        <v>2280.2399999999998</v>
      </c>
      <c r="H172" s="57">
        <v>2280.2399999999998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57" t="s">
        <v>34</v>
      </c>
      <c r="B173" s="57">
        <v>0</v>
      </c>
      <c r="C173" s="57" t="s">
        <v>13</v>
      </c>
      <c r="D173" s="57">
        <v>12.340999999999999</v>
      </c>
      <c r="E173" s="57">
        <v>0</v>
      </c>
      <c r="F173" s="57">
        <v>0</v>
      </c>
      <c r="G173" s="57">
        <v>2280.2399999999998</v>
      </c>
      <c r="H173" s="57">
        <v>2280.2399999999998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57" t="s">
        <v>34</v>
      </c>
      <c r="B174" s="57">
        <v>1.0318000000000001</v>
      </c>
      <c r="C174" s="57" t="s">
        <v>13</v>
      </c>
      <c r="D174" s="57">
        <v>12.340999999999999</v>
      </c>
      <c r="E174" s="57">
        <v>0</v>
      </c>
      <c r="F174" s="57">
        <v>0</v>
      </c>
      <c r="G174" s="57">
        <v>2280.2399999999998</v>
      </c>
      <c r="H174" s="57">
        <v>2280.2399999999998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57" t="s">
        <v>34</v>
      </c>
      <c r="B175" s="57">
        <v>2.0634999999999999</v>
      </c>
      <c r="C175" s="57" t="s">
        <v>13</v>
      </c>
      <c r="D175" s="57">
        <v>12.340999999999999</v>
      </c>
      <c r="E175" s="57">
        <v>0</v>
      </c>
      <c r="F175" s="57">
        <v>0</v>
      </c>
      <c r="G175" s="57">
        <v>2280.2399999999998</v>
      </c>
      <c r="H175" s="57">
        <v>2280.2399999999998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57" t="s">
        <v>35</v>
      </c>
      <c r="B176" s="57">
        <v>0</v>
      </c>
      <c r="C176" s="57" t="s">
        <v>12</v>
      </c>
      <c r="D176" s="57">
        <v>23.753</v>
      </c>
      <c r="E176" s="57">
        <v>-17.414999999999999</v>
      </c>
      <c r="F176" s="57">
        <v>1.066E-14</v>
      </c>
      <c r="G176" s="57">
        <v>56.19</v>
      </c>
      <c r="H176" s="57">
        <v>56.19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57" t="s">
        <v>35</v>
      </c>
      <c r="B177" s="57">
        <v>5.0023</v>
      </c>
      <c r="C177" s="57" t="s">
        <v>12</v>
      </c>
      <c r="D177" s="57">
        <v>23.536000000000001</v>
      </c>
      <c r="E177" s="57">
        <v>-10.706</v>
      </c>
      <c r="F177" s="57">
        <v>77.099599999999995</v>
      </c>
      <c r="G177" s="57">
        <v>1769.04</v>
      </c>
      <c r="H177" s="57">
        <v>-1659.81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57" t="s">
        <v>35</v>
      </c>
      <c r="B178" s="57">
        <v>10.0046</v>
      </c>
      <c r="C178" s="57" t="s">
        <v>12</v>
      </c>
      <c r="D178" s="57">
        <v>23.318999999999999</v>
      </c>
      <c r="E178" s="57">
        <v>-3.9969999999999999</v>
      </c>
      <c r="F178" s="57">
        <v>120.6401</v>
      </c>
      <c r="G178" s="57">
        <v>2708.07</v>
      </c>
      <c r="H178" s="57">
        <v>-2602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57" t="s">
        <v>35</v>
      </c>
      <c r="B179" s="57">
        <v>0</v>
      </c>
      <c r="C179" s="57" t="s">
        <v>13</v>
      </c>
      <c r="D179" s="57">
        <v>-4.7869999999999999</v>
      </c>
      <c r="E179" s="57">
        <v>-18.766999999999999</v>
      </c>
      <c r="F179" s="57">
        <v>1.066E-14</v>
      </c>
      <c r="G179" s="57">
        <v>56.19</v>
      </c>
      <c r="H179" s="57">
        <v>56.19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57" t="s">
        <v>35</v>
      </c>
      <c r="B180" s="57">
        <v>5.0023</v>
      </c>
      <c r="C180" s="57" t="s">
        <v>13</v>
      </c>
      <c r="D180" s="57">
        <v>-5.0039999999999996</v>
      </c>
      <c r="E180" s="57">
        <v>-12.058</v>
      </c>
      <c r="F180" s="57">
        <v>70.333699999999993</v>
      </c>
      <c r="G180" s="57">
        <v>1769.04</v>
      </c>
      <c r="H180" s="57">
        <v>-1659.81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57" t="s">
        <v>35</v>
      </c>
      <c r="B181" s="57">
        <v>10.0046</v>
      </c>
      <c r="C181" s="57" t="s">
        <v>13</v>
      </c>
      <c r="D181" s="57">
        <v>-5.22</v>
      </c>
      <c r="E181" s="57">
        <v>-5.35</v>
      </c>
      <c r="F181" s="57">
        <v>107.10850000000001</v>
      </c>
      <c r="G181" s="57">
        <v>2708.07</v>
      </c>
      <c r="H181" s="57">
        <v>-2602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57" t="s">
        <v>36</v>
      </c>
      <c r="B182" s="57">
        <v>0</v>
      </c>
      <c r="C182" s="57" t="s">
        <v>12</v>
      </c>
      <c r="D182" s="57">
        <v>23.318999999999999</v>
      </c>
      <c r="E182" s="57">
        <v>-3.9969999999999999</v>
      </c>
      <c r="F182" s="57">
        <v>120.6401</v>
      </c>
      <c r="G182" s="57">
        <v>2708.07</v>
      </c>
      <c r="H182" s="57">
        <v>-2602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57" t="s">
        <v>36</v>
      </c>
      <c r="B183" s="57">
        <v>5.0023</v>
      </c>
      <c r="C183" s="57" t="s">
        <v>12</v>
      </c>
      <c r="D183" s="57">
        <v>23.103000000000002</v>
      </c>
      <c r="E183" s="57">
        <v>2.7120000000000002</v>
      </c>
      <c r="F183" s="57">
        <v>130.6217</v>
      </c>
      <c r="G183" s="57">
        <v>2873.28</v>
      </c>
      <c r="H183" s="57">
        <v>-2770.37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57" t="s">
        <v>36</v>
      </c>
      <c r="B184" s="57">
        <v>10.0046</v>
      </c>
      <c r="C184" s="57" t="s">
        <v>12</v>
      </c>
      <c r="D184" s="57">
        <v>22.885999999999999</v>
      </c>
      <c r="E184" s="57">
        <v>9.42</v>
      </c>
      <c r="F184" s="57">
        <v>107.0442</v>
      </c>
      <c r="G184" s="57">
        <v>2264.69</v>
      </c>
      <c r="H184" s="57">
        <v>-2164.9299999999998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57" t="s">
        <v>36</v>
      </c>
      <c r="B185" s="57">
        <v>0</v>
      </c>
      <c r="C185" s="57" t="s">
        <v>13</v>
      </c>
      <c r="D185" s="57">
        <v>-5.22</v>
      </c>
      <c r="E185" s="57">
        <v>-5.35</v>
      </c>
      <c r="F185" s="57">
        <v>107.10850000000001</v>
      </c>
      <c r="G185" s="57">
        <v>2708.07</v>
      </c>
      <c r="H185" s="57">
        <v>-2602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57" t="s">
        <v>36</v>
      </c>
      <c r="B186" s="57">
        <v>5.0023</v>
      </c>
      <c r="C186" s="57" t="s">
        <v>13</v>
      </c>
      <c r="D186" s="57">
        <v>-5.4370000000000003</v>
      </c>
      <c r="E186" s="57">
        <v>1.359</v>
      </c>
      <c r="F186" s="57">
        <v>110.3242</v>
      </c>
      <c r="G186" s="57">
        <v>2873.28</v>
      </c>
      <c r="H186" s="57">
        <v>-2770.37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57" t="s">
        <v>36</v>
      </c>
      <c r="B187" s="57">
        <v>10.0046</v>
      </c>
      <c r="C187" s="57" t="s">
        <v>13</v>
      </c>
      <c r="D187" s="57">
        <v>-5.6539999999999999</v>
      </c>
      <c r="E187" s="57">
        <v>8.0679999999999996</v>
      </c>
      <c r="F187" s="57">
        <v>79.980800000000002</v>
      </c>
      <c r="G187" s="57">
        <v>2264.69</v>
      </c>
      <c r="H187" s="57">
        <v>-2164.9299999999998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57" t="s">
        <v>37</v>
      </c>
      <c r="B188" s="57">
        <v>0</v>
      </c>
      <c r="C188" s="57" t="s">
        <v>12</v>
      </c>
      <c r="D188" s="57">
        <v>22.885999999999999</v>
      </c>
      <c r="E188" s="57">
        <v>9.42</v>
      </c>
      <c r="F188" s="57">
        <v>107.0442</v>
      </c>
      <c r="G188" s="57">
        <v>2264.69</v>
      </c>
      <c r="H188" s="57">
        <v>-2164.9299999999998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57" t="s">
        <v>37</v>
      </c>
      <c r="B189" s="57">
        <v>5.0023</v>
      </c>
      <c r="C189" s="57" t="s">
        <v>12</v>
      </c>
      <c r="D189" s="57">
        <v>22.67</v>
      </c>
      <c r="E189" s="57">
        <v>16.129000000000001</v>
      </c>
      <c r="F189" s="57">
        <v>49.907699999999998</v>
      </c>
      <c r="G189" s="57">
        <v>882.27</v>
      </c>
      <c r="H189" s="57">
        <v>-785.67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57" t="s">
        <v>37</v>
      </c>
      <c r="B190" s="57">
        <v>10.0046</v>
      </c>
      <c r="C190" s="57" t="s">
        <v>12</v>
      </c>
      <c r="D190" s="57">
        <v>22.452999999999999</v>
      </c>
      <c r="E190" s="57">
        <v>22.838000000000001</v>
      </c>
      <c r="F190" s="57">
        <v>-40.787799999999997</v>
      </c>
      <c r="G190" s="57">
        <v>1367.4</v>
      </c>
      <c r="H190" s="57">
        <v>-1273.96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57" t="s">
        <v>37</v>
      </c>
      <c r="B191" s="57">
        <v>0</v>
      </c>
      <c r="C191" s="57" t="s">
        <v>13</v>
      </c>
      <c r="D191" s="57">
        <v>-5.6539999999999999</v>
      </c>
      <c r="E191" s="57">
        <v>8.0679999999999996</v>
      </c>
      <c r="F191" s="57">
        <v>79.980800000000002</v>
      </c>
      <c r="G191" s="57">
        <v>2264.69</v>
      </c>
      <c r="H191" s="57">
        <v>-2164.9299999999998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57" t="s">
        <v>37</v>
      </c>
      <c r="B192" s="57">
        <v>5.0023</v>
      </c>
      <c r="C192" s="57" t="s">
        <v>13</v>
      </c>
      <c r="D192" s="57">
        <v>-5.87</v>
      </c>
      <c r="E192" s="57">
        <v>14.776</v>
      </c>
      <c r="F192" s="57">
        <v>16.078499999999998</v>
      </c>
      <c r="G192" s="57">
        <v>882.27</v>
      </c>
      <c r="H192" s="57">
        <v>-785.67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57" t="s">
        <v>37</v>
      </c>
      <c r="B193" s="57">
        <v>10.0046</v>
      </c>
      <c r="C193" s="57" t="s">
        <v>13</v>
      </c>
      <c r="D193" s="57">
        <v>-6.0869999999999997</v>
      </c>
      <c r="E193" s="57">
        <v>21.484999999999999</v>
      </c>
      <c r="F193" s="57">
        <v>-81.382900000000006</v>
      </c>
      <c r="G193" s="57">
        <v>1367.4</v>
      </c>
      <c r="H193" s="57">
        <v>-1273.96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57" t="s">
        <v>38</v>
      </c>
      <c r="B194" s="57">
        <v>0</v>
      </c>
      <c r="C194" s="57" t="s">
        <v>12</v>
      </c>
      <c r="D194" s="57">
        <v>22.452999999999999</v>
      </c>
      <c r="E194" s="57">
        <v>22.838000000000001</v>
      </c>
      <c r="F194" s="57">
        <v>-40.787799999999997</v>
      </c>
      <c r="G194" s="57">
        <v>1367.4</v>
      </c>
      <c r="H194" s="57">
        <v>-1273.96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57" t="s">
        <v>38</v>
      </c>
      <c r="B195" s="57">
        <v>2.2311000000000001</v>
      </c>
      <c r="C195" s="57" t="s">
        <v>12</v>
      </c>
      <c r="D195" s="57">
        <v>22.356000000000002</v>
      </c>
      <c r="E195" s="57">
        <v>25.83</v>
      </c>
      <c r="F195" s="57">
        <v>-92.061099999999996</v>
      </c>
      <c r="G195" s="57">
        <v>2577.23</v>
      </c>
      <c r="H195" s="57">
        <v>-2485.1999999999998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57" t="s">
        <v>38</v>
      </c>
      <c r="B196" s="57">
        <v>4.4622000000000002</v>
      </c>
      <c r="C196" s="57" t="s">
        <v>12</v>
      </c>
      <c r="D196" s="57">
        <v>22.26</v>
      </c>
      <c r="E196" s="57">
        <v>28.821999999999999</v>
      </c>
      <c r="F196" s="57">
        <v>-150.0103</v>
      </c>
      <c r="G196" s="57">
        <v>3941</v>
      </c>
      <c r="H196" s="57">
        <v>-3850.37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5">
      <c r="A197" s="57" t="s">
        <v>38</v>
      </c>
      <c r="B197" s="57">
        <v>0</v>
      </c>
      <c r="C197" s="57" t="s">
        <v>13</v>
      </c>
      <c r="D197" s="57">
        <v>-6.0869999999999997</v>
      </c>
      <c r="E197" s="57">
        <v>21.484999999999999</v>
      </c>
      <c r="F197" s="57">
        <v>-81.382900000000006</v>
      </c>
      <c r="G197" s="57">
        <v>1367.4</v>
      </c>
      <c r="H197" s="57">
        <v>-1273.96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5">
      <c r="A198" s="57" t="s">
        <v>38</v>
      </c>
      <c r="B198" s="57">
        <v>2.2311000000000001</v>
      </c>
      <c r="C198" s="57" t="s">
        <v>13</v>
      </c>
      <c r="D198" s="57">
        <v>-6.1829999999999998</v>
      </c>
      <c r="E198" s="57">
        <v>24.477</v>
      </c>
      <c r="F198" s="57">
        <v>-135.6738</v>
      </c>
      <c r="G198" s="57">
        <v>2577.23</v>
      </c>
      <c r="H198" s="57">
        <v>-2485.1999999999998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5">
      <c r="A199" s="57" t="s">
        <v>38</v>
      </c>
      <c r="B199" s="57">
        <v>4.4622000000000002</v>
      </c>
      <c r="C199" s="57" t="s">
        <v>13</v>
      </c>
      <c r="D199" s="57">
        <v>-6.28</v>
      </c>
      <c r="E199" s="57">
        <v>27.469000000000001</v>
      </c>
      <c r="F199" s="57">
        <v>-196.64060000000001</v>
      </c>
      <c r="G199" s="57">
        <v>3941</v>
      </c>
      <c r="H199" s="57">
        <v>-3850.37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5">
      <c r="A200" s="57" t="s">
        <v>39</v>
      </c>
      <c r="B200" s="57">
        <v>0</v>
      </c>
      <c r="C200" s="57" t="s">
        <v>12</v>
      </c>
      <c r="D200" s="57">
        <v>6.3650000000000002</v>
      </c>
      <c r="E200" s="57">
        <v>1.28</v>
      </c>
      <c r="F200" s="57">
        <v>-12.746700000000001</v>
      </c>
      <c r="G200" s="57">
        <v>937.27</v>
      </c>
      <c r="H200" s="57">
        <v>-927.87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5">
      <c r="A201" s="57" t="s">
        <v>39</v>
      </c>
      <c r="B201" s="57">
        <v>5.5448000000000004</v>
      </c>
      <c r="C201" s="57" t="s">
        <v>12</v>
      </c>
      <c r="D201" s="57">
        <v>6.125</v>
      </c>
      <c r="E201" s="57">
        <v>8.7170000000000005</v>
      </c>
      <c r="F201" s="57">
        <v>-35.095700000000001</v>
      </c>
      <c r="G201" s="57">
        <v>1050.7</v>
      </c>
      <c r="H201" s="57">
        <v>-1044.8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5">
      <c r="A202" s="57" t="s">
        <v>39</v>
      </c>
      <c r="B202" s="57">
        <v>5.5448000000000004</v>
      </c>
      <c r="C202" s="57" t="s">
        <v>12</v>
      </c>
      <c r="D202" s="57">
        <v>6.5880000000000001</v>
      </c>
      <c r="E202" s="57">
        <v>-5.3970000000000002</v>
      </c>
      <c r="F202" s="57">
        <v>-35.095700000000001</v>
      </c>
      <c r="G202" s="57">
        <v>1053.6600000000001</v>
      </c>
      <c r="H202" s="57">
        <v>-1041.8399999999999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5">
      <c r="A203" s="57" t="s">
        <v>39</v>
      </c>
      <c r="B203" s="57">
        <v>7.5868000000000002</v>
      </c>
      <c r="C203" s="57" t="s">
        <v>12</v>
      </c>
      <c r="D203" s="57">
        <v>6.5</v>
      </c>
      <c r="E203" s="57">
        <v>-2.6589999999999998</v>
      </c>
      <c r="F203" s="57">
        <v>2.0312999999999999</v>
      </c>
      <c r="G203" s="57">
        <v>742.22</v>
      </c>
      <c r="H203" s="57">
        <v>-731.69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x14ac:dyDescent="0.25">
      <c r="A204" s="57" t="s">
        <v>39</v>
      </c>
      <c r="B204" s="57">
        <v>7.5868000000000002</v>
      </c>
      <c r="C204" s="57" t="s">
        <v>12</v>
      </c>
      <c r="D204" s="57">
        <v>6.5</v>
      </c>
      <c r="E204" s="57">
        <v>-2.6589999999999998</v>
      </c>
      <c r="F204" s="57">
        <v>2.0312999999999999</v>
      </c>
      <c r="G204" s="57">
        <v>742.22</v>
      </c>
      <c r="H204" s="57">
        <v>-731.69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x14ac:dyDescent="0.25">
      <c r="A205" s="57" t="s">
        <v>39</v>
      </c>
      <c r="B205" s="57">
        <v>15.1653</v>
      </c>
      <c r="C205" s="57" t="s">
        <v>12</v>
      </c>
      <c r="D205" s="57">
        <v>6.1719999999999997</v>
      </c>
      <c r="E205" s="57">
        <v>13.265000000000001</v>
      </c>
      <c r="F205" s="57">
        <v>18.456199999999999</v>
      </c>
      <c r="G205" s="57">
        <v>713.72</v>
      </c>
      <c r="H205" s="57">
        <v>-707.97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5">
      <c r="A206" s="57" t="s">
        <v>39</v>
      </c>
      <c r="B206" s="57">
        <v>15.1653</v>
      </c>
      <c r="C206" s="57" t="s">
        <v>12</v>
      </c>
      <c r="D206" s="57">
        <v>6.1719999999999997</v>
      </c>
      <c r="E206" s="57">
        <v>13.265000000000001</v>
      </c>
      <c r="F206" s="57">
        <v>18.456199999999999</v>
      </c>
      <c r="G206" s="57">
        <v>713.72</v>
      </c>
      <c r="H206" s="57">
        <v>-707.97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5">
      <c r="A207" s="57" t="s">
        <v>39</v>
      </c>
      <c r="B207" s="57">
        <v>15.55</v>
      </c>
      <c r="C207" s="57" t="s">
        <v>12</v>
      </c>
      <c r="D207" s="57">
        <v>6.1550000000000002</v>
      </c>
      <c r="E207" s="57">
        <v>13.781000000000001</v>
      </c>
      <c r="F207" s="57">
        <v>13.4785</v>
      </c>
      <c r="G207" s="57">
        <v>759.64</v>
      </c>
      <c r="H207" s="57">
        <v>-754.13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5">
      <c r="A208" s="57" t="s">
        <v>39</v>
      </c>
      <c r="B208" s="57">
        <v>15.55</v>
      </c>
      <c r="C208" s="57" t="s">
        <v>12</v>
      </c>
      <c r="D208" s="57">
        <v>6.6630000000000003</v>
      </c>
      <c r="E208" s="57">
        <v>-5.9649999999999999</v>
      </c>
      <c r="F208" s="57">
        <v>13.4785</v>
      </c>
      <c r="G208" s="57">
        <v>762.91</v>
      </c>
      <c r="H208" s="57">
        <v>-750.86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x14ac:dyDescent="0.25">
      <c r="A209" s="57" t="s">
        <v>39</v>
      </c>
      <c r="B209" s="57">
        <v>22.7437</v>
      </c>
      <c r="C209" s="57" t="s">
        <v>12</v>
      </c>
      <c r="D209" s="57">
        <v>6.351</v>
      </c>
      <c r="E209" s="57">
        <v>9.2560000000000002</v>
      </c>
      <c r="F209" s="57">
        <v>57.955399999999997</v>
      </c>
      <c r="G209" s="57">
        <v>157.97</v>
      </c>
      <c r="H209" s="57">
        <v>-150.46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x14ac:dyDescent="0.25">
      <c r="A210" s="57" t="s">
        <v>39</v>
      </c>
      <c r="B210" s="57">
        <v>22.7437</v>
      </c>
      <c r="C210" s="57" t="s">
        <v>12</v>
      </c>
      <c r="D210" s="57">
        <v>6.351</v>
      </c>
      <c r="E210" s="57">
        <v>9.2560000000000002</v>
      </c>
      <c r="F210" s="57">
        <v>57.955399999999997</v>
      </c>
      <c r="G210" s="57">
        <v>157.97</v>
      </c>
      <c r="H210" s="57">
        <v>-150.46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5">
      <c r="A211" s="57" t="s">
        <v>39</v>
      </c>
      <c r="B211" s="57">
        <v>25.555199999999999</v>
      </c>
      <c r="C211" s="57" t="s">
        <v>12</v>
      </c>
      <c r="D211" s="57">
        <v>6.2290000000000001</v>
      </c>
      <c r="E211" s="57">
        <v>13.026</v>
      </c>
      <c r="F211" s="57">
        <v>26.6328</v>
      </c>
      <c r="G211" s="57">
        <v>356.48</v>
      </c>
      <c r="H211" s="57">
        <v>-350.74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5">
      <c r="A212" s="57" t="s">
        <v>39</v>
      </c>
      <c r="B212" s="57">
        <v>25.555199999999999</v>
      </c>
      <c r="C212" s="57" t="s">
        <v>12</v>
      </c>
      <c r="D212" s="57">
        <v>6.7069999999999999</v>
      </c>
      <c r="E212" s="57">
        <v>-5.4870000000000001</v>
      </c>
      <c r="F212" s="57">
        <v>26.6328</v>
      </c>
      <c r="G212" s="57">
        <v>359.59</v>
      </c>
      <c r="H212" s="57">
        <v>-347.63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5">
      <c r="A213" s="57" t="s">
        <v>39</v>
      </c>
      <c r="B213" s="57">
        <v>30.322199999999999</v>
      </c>
      <c r="C213" s="57" t="s">
        <v>12</v>
      </c>
      <c r="D213" s="57">
        <v>6.5</v>
      </c>
      <c r="E213" s="57">
        <v>5.2549999999999999</v>
      </c>
      <c r="F213" s="57">
        <v>74.905299999999997</v>
      </c>
      <c r="G213" s="57">
        <v>206.74</v>
      </c>
      <c r="H213" s="57">
        <v>-197.79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5">
      <c r="A214" s="57" t="s">
        <v>39</v>
      </c>
      <c r="B214" s="57">
        <v>30.322199999999999</v>
      </c>
      <c r="C214" s="57" t="s">
        <v>12</v>
      </c>
      <c r="D214" s="57">
        <v>6.5</v>
      </c>
      <c r="E214" s="57">
        <v>5.2549999999999999</v>
      </c>
      <c r="F214" s="57">
        <v>74.905299999999997</v>
      </c>
      <c r="G214" s="57">
        <v>206.74</v>
      </c>
      <c r="H214" s="57">
        <v>-197.79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5">
      <c r="A215" s="57" t="s">
        <v>39</v>
      </c>
      <c r="B215" s="57">
        <v>35.560400000000001</v>
      </c>
      <c r="C215" s="57" t="s">
        <v>12</v>
      </c>
      <c r="D215" s="57">
        <v>6.274</v>
      </c>
      <c r="E215" s="57">
        <v>12.28</v>
      </c>
      <c r="F215" s="57">
        <v>38.771500000000003</v>
      </c>
      <c r="G215" s="57">
        <v>5.55</v>
      </c>
      <c r="H215" s="57">
        <v>9.1439999999999994E-2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57" t="s">
        <v>39</v>
      </c>
      <c r="B216" s="57">
        <v>35.560400000000001</v>
      </c>
      <c r="C216" s="57" t="s">
        <v>12</v>
      </c>
      <c r="D216" s="57">
        <v>6.7610000000000001</v>
      </c>
      <c r="E216" s="57">
        <v>-4.8860000000000001</v>
      </c>
      <c r="F216" s="57">
        <v>38.771500000000003</v>
      </c>
      <c r="G216" s="57">
        <v>8.57</v>
      </c>
      <c r="H216" s="57">
        <v>3.11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57" t="s">
        <v>39</v>
      </c>
      <c r="B217" s="57">
        <v>37.900700000000001</v>
      </c>
      <c r="C217" s="57" t="s">
        <v>12</v>
      </c>
      <c r="D217" s="57">
        <v>6.66</v>
      </c>
      <c r="E217" s="57">
        <v>1.224</v>
      </c>
      <c r="F217" s="57">
        <v>72.066000000000003</v>
      </c>
      <c r="G217" s="57">
        <v>336.78</v>
      </c>
      <c r="H217" s="57">
        <v>-326.58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5">
      <c r="A218" s="57" t="s">
        <v>39</v>
      </c>
      <c r="B218" s="57">
        <v>37.900700000000001</v>
      </c>
      <c r="C218" s="57" t="s">
        <v>12</v>
      </c>
      <c r="D218" s="57">
        <v>6.66</v>
      </c>
      <c r="E218" s="57">
        <v>1.224</v>
      </c>
      <c r="F218" s="57">
        <v>72.066000000000003</v>
      </c>
      <c r="G218" s="57">
        <v>336.78</v>
      </c>
      <c r="H218" s="57">
        <v>-326.58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5">
      <c r="A219" s="57" t="s">
        <v>39</v>
      </c>
      <c r="B219" s="57">
        <v>45.479100000000003</v>
      </c>
      <c r="C219" s="57" t="s">
        <v>12</v>
      </c>
      <c r="D219" s="57">
        <v>6.2649999999999997</v>
      </c>
      <c r="E219" s="57">
        <v>16.449000000000002</v>
      </c>
      <c r="F219" s="57">
        <v>56.3262</v>
      </c>
      <c r="G219" s="57">
        <v>237.36</v>
      </c>
      <c r="H219" s="57">
        <v>-231.94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x14ac:dyDescent="0.25">
      <c r="A220" s="57" t="s">
        <v>39</v>
      </c>
      <c r="B220" s="57">
        <v>45.479100000000003</v>
      </c>
      <c r="C220" s="57" t="s">
        <v>12</v>
      </c>
      <c r="D220" s="57">
        <v>6.2649999999999997</v>
      </c>
      <c r="E220" s="57">
        <v>16.449000000000002</v>
      </c>
      <c r="F220" s="57">
        <v>56.3262</v>
      </c>
      <c r="G220" s="57">
        <v>237.36</v>
      </c>
      <c r="H220" s="57">
        <v>-231.94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5">
      <c r="A221" s="57" t="s">
        <v>39</v>
      </c>
      <c r="B221" s="57">
        <v>45.565600000000003</v>
      </c>
      <c r="C221" s="57" t="s">
        <v>12</v>
      </c>
      <c r="D221" s="57">
        <v>6.2160000000000002</v>
      </c>
      <c r="E221" s="57">
        <v>16.565000000000001</v>
      </c>
      <c r="F221" s="57">
        <v>54.899000000000001</v>
      </c>
      <c r="G221" s="57">
        <v>225.98</v>
      </c>
      <c r="H221" s="57">
        <v>-220.62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5">
      <c r="A222" s="57" t="s">
        <v>39</v>
      </c>
      <c r="B222" s="57">
        <v>45.565600000000003</v>
      </c>
      <c r="C222" s="57" t="s">
        <v>12</v>
      </c>
      <c r="D222" s="57">
        <v>6.7430000000000003</v>
      </c>
      <c r="E222" s="57">
        <v>-2.0960000000000001</v>
      </c>
      <c r="F222" s="57">
        <v>54.899000000000001</v>
      </c>
      <c r="G222" s="57">
        <v>228.86</v>
      </c>
      <c r="H222" s="57">
        <v>-217.74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5">
      <c r="A223" s="57" t="s">
        <v>39</v>
      </c>
      <c r="B223" s="57">
        <v>49.2684</v>
      </c>
      <c r="C223" s="57" t="s">
        <v>12</v>
      </c>
      <c r="D223" s="57">
        <v>6.5819999999999999</v>
      </c>
      <c r="E223" s="57">
        <v>5.2729999999999997</v>
      </c>
      <c r="F223" s="57">
        <v>73.087599999999995</v>
      </c>
      <c r="G223" s="57">
        <v>567.16</v>
      </c>
      <c r="H223" s="57">
        <v>-558.38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5">
      <c r="A224" s="57" t="s">
        <v>39</v>
      </c>
      <c r="B224" s="57">
        <v>53.057600000000001</v>
      </c>
      <c r="C224" s="57" t="s">
        <v>12</v>
      </c>
      <c r="D224" s="57">
        <v>6.4180000000000001</v>
      </c>
      <c r="E224" s="57">
        <v>12.814</v>
      </c>
      <c r="F224" s="57">
        <v>72.664400000000001</v>
      </c>
      <c r="G224" s="57">
        <v>474.41</v>
      </c>
      <c r="H224" s="57">
        <v>-468.03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5">
      <c r="A225" s="57" t="s">
        <v>39</v>
      </c>
      <c r="B225" s="57">
        <v>53.057600000000001</v>
      </c>
      <c r="C225" s="57" t="s">
        <v>12</v>
      </c>
      <c r="D225" s="57">
        <v>6.4180000000000001</v>
      </c>
      <c r="E225" s="57">
        <v>12.814</v>
      </c>
      <c r="F225" s="57">
        <v>72.664400000000001</v>
      </c>
      <c r="G225" s="57">
        <v>474.41</v>
      </c>
      <c r="H225" s="57">
        <v>-468.03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5">
      <c r="A226" s="57" t="s">
        <v>39</v>
      </c>
      <c r="B226" s="57">
        <v>55.570799999999998</v>
      </c>
      <c r="C226" s="57" t="s">
        <v>12</v>
      </c>
      <c r="D226" s="57">
        <v>5.9790000000000001</v>
      </c>
      <c r="E226" s="57">
        <v>16.184999999999999</v>
      </c>
      <c r="F226" s="57">
        <v>39.032800000000002</v>
      </c>
      <c r="G226" s="57">
        <v>167.99</v>
      </c>
      <c r="H226" s="57">
        <v>-163.19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5">
      <c r="A227" s="57" t="s">
        <v>39</v>
      </c>
      <c r="B227" s="57">
        <v>55.570799999999998</v>
      </c>
      <c r="C227" s="57" t="s">
        <v>12</v>
      </c>
      <c r="D227" s="57">
        <v>6.5540000000000003</v>
      </c>
      <c r="E227" s="57">
        <v>-2.407</v>
      </c>
      <c r="F227" s="57">
        <v>39.032800000000002</v>
      </c>
      <c r="G227" s="57">
        <v>170.96</v>
      </c>
      <c r="H227" s="57">
        <v>-160.22999999999999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5">
      <c r="A228" s="57" t="s">
        <v>39</v>
      </c>
      <c r="B228" s="57">
        <v>60.636099999999999</v>
      </c>
      <c r="C228" s="57" t="s">
        <v>12</v>
      </c>
      <c r="D228" s="57">
        <v>6.3250000000000002</v>
      </c>
      <c r="E228" s="57">
        <v>8.57</v>
      </c>
      <c r="F228" s="57">
        <v>78.037899999999993</v>
      </c>
      <c r="G228" s="57">
        <v>431.73</v>
      </c>
      <c r="H228" s="57">
        <v>-424.2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5">
      <c r="A229" s="57" t="s">
        <v>39</v>
      </c>
      <c r="B229" s="57">
        <v>60.636099999999999</v>
      </c>
      <c r="C229" s="57" t="s">
        <v>12</v>
      </c>
      <c r="D229" s="57">
        <v>6.3250000000000002</v>
      </c>
      <c r="E229" s="57">
        <v>8.57</v>
      </c>
      <c r="F229" s="57">
        <v>78.037899999999993</v>
      </c>
      <c r="G229" s="57">
        <v>431.73</v>
      </c>
      <c r="H229" s="57">
        <v>-424.2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5">
      <c r="A230" s="57" t="s">
        <v>39</v>
      </c>
      <c r="B230" s="57">
        <v>65.575999999999993</v>
      </c>
      <c r="C230" s="57" t="s">
        <v>12</v>
      </c>
      <c r="D230" s="57">
        <v>6.0279999999999996</v>
      </c>
      <c r="E230" s="57">
        <v>15.195</v>
      </c>
      <c r="F230" s="57">
        <v>35.492899999999999</v>
      </c>
      <c r="G230" s="57">
        <v>82.58</v>
      </c>
      <c r="H230" s="57">
        <v>-78.16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25">
      <c r="A231" s="57" t="s">
        <v>39</v>
      </c>
      <c r="B231" s="57">
        <v>65.575999999999993</v>
      </c>
      <c r="C231" s="57" t="s">
        <v>12</v>
      </c>
      <c r="D231" s="57">
        <v>6.5119999999999996</v>
      </c>
      <c r="E231" s="57">
        <v>-3.0510000000000002</v>
      </c>
      <c r="F231" s="57">
        <v>35.492899999999999</v>
      </c>
      <c r="G231" s="57">
        <v>85.69</v>
      </c>
      <c r="H231" s="57">
        <v>-75.05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5">
      <c r="A232" s="57" t="s">
        <v>39</v>
      </c>
      <c r="B232" s="57">
        <v>68.214500000000001</v>
      </c>
      <c r="C232" s="57" t="s">
        <v>12</v>
      </c>
      <c r="D232" s="57">
        <v>6.3970000000000002</v>
      </c>
      <c r="E232" s="57">
        <v>3.851</v>
      </c>
      <c r="F232" s="57">
        <v>68.851799999999997</v>
      </c>
      <c r="G232" s="57">
        <v>148.03</v>
      </c>
      <c r="H232" s="57">
        <v>-139.05000000000001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5">
      <c r="A233" s="57" t="s">
        <v>39</v>
      </c>
      <c r="B233" s="57">
        <v>68.214500000000001</v>
      </c>
      <c r="C233" s="57" t="s">
        <v>12</v>
      </c>
      <c r="D233" s="57">
        <v>6.3970000000000002</v>
      </c>
      <c r="E233" s="57">
        <v>3.851</v>
      </c>
      <c r="F233" s="57">
        <v>68.851799999999997</v>
      </c>
      <c r="G233" s="57">
        <v>148.03</v>
      </c>
      <c r="H233" s="57">
        <v>-139.05000000000001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5">
      <c r="A234" s="57" t="s">
        <v>39</v>
      </c>
      <c r="B234" s="57">
        <v>75.581199999999995</v>
      </c>
      <c r="C234" s="57" t="s">
        <v>12</v>
      </c>
      <c r="D234" s="57">
        <v>6.0780000000000003</v>
      </c>
      <c r="E234" s="57">
        <v>13.731</v>
      </c>
      <c r="F234" s="57">
        <v>39.328099999999999</v>
      </c>
      <c r="G234" s="57">
        <v>373.1</v>
      </c>
      <c r="H234" s="57">
        <v>-368.78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5">
      <c r="A235" s="57" t="s">
        <v>39</v>
      </c>
      <c r="B235" s="57">
        <v>75.581199999999995</v>
      </c>
      <c r="C235" s="57" t="s">
        <v>12</v>
      </c>
      <c r="D235" s="57">
        <v>6.5609999999999999</v>
      </c>
      <c r="E235" s="57">
        <v>-3.28</v>
      </c>
      <c r="F235" s="57">
        <v>39.328099999999999</v>
      </c>
      <c r="G235" s="57">
        <v>376.27</v>
      </c>
      <c r="H235" s="57">
        <v>-365.61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5">
      <c r="A236" s="57" t="s">
        <v>39</v>
      </c>
      <c r="B236" s="57">
        <v>75.793000000000006</v>
      </c>
      <c r="C236" s="57" t="s">
        <v>12</v>
      </c>
      <c r="D236" s="57">
        <v>6.5519999999999996</v>
      </c>
      <c r="E236" s="57">
        <v>-0.41399999999999998</v>
      </c>
      <c r="F236" s="57">
        <v>42.521700000000003</v>
      </c>
      <c r="G236" s="57">
        <v>350.1</v>
      </c>
      <c r="H236" s="57">
        <v>-339.58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25">
      <c r="A237" s="57" t="s">
        <v>39</v>
      </c>
      <c r="B237" s="57">
        <v>75.793000000000006</v>
      </c>
      <c r="C237" s="57" t="s">
        <v>12</v>
      </c>
      <c r="D237" s="57">
        <v>6.5519999999999996</v>
      </c>
      <c r="E237" s="57">
        <v>-0.41399999999999998</v>
      </c>
      <c r="F237" s="57">
        <v>42.521700000000003</v>
      </c>
      <c r="G237" s="57">
        <v>350.1</v>
      </c>
      <c r="H237" s="57">
        <v>-339.58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25">
      <c r="A238" s="57" t="s">
        <v>39</v>
      </c>
      <c r="B238" s="57">
        <v>83.371499999999997</v>
      </c>
      <c r="C238" s="57" t="s">
        <v>12</v>
      </c>
      <c r="D238" s="57">
        <v>6.2240000000000002</v>
      </c>
      <c r="E238" s="57">
        <v>15.651999999999999</v>
      </c>
      <c r="F238" s="57">
        <v>41.126600000000003</v>
      </c>
      <c r="G238" s="57">
        <v>326.57</v>
      </c>
      <c r="H238" s="57">
        <v>-320.83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25">
      <c r="A239" s="57" t="s">
        <v>39</v>
      </c>
      <c r="B239" s="57">
        <v>83.371499999999997</v>
      </c>
      <c r="C239" s="57" t="s">
        <v>12</v>
      </c>
      <c r="D239" s="57">
        <v>6.2240000000000002</v>
      </c>
      <c r="E239" s="57">
        <v>15.651999999999999</v>
      </c>
      <c r="F239" s="57">
        <v>41.126600000000003</v>
      </c>
      <c r="G239" s="57">
        <v>326.57</v>
      </c>
      <c r="H239" s="57">
        <v>-320.83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25">
      <c r="A240" s="57" t="s">
        <v>39</v>
      </c>
      <c r="B240" s="57">
        <v>85.586399999999998</v>
      </c>
      <c r="C240" s="57" t="s">
        <v>12</v>
      </c>
      <c r="D240" s="57">
        <v>6.1280000000000001</v>
      </c>
      <c r="E240" s="57">
        <v>18.622</v>
      </c>
      <c r="F240" s="57">
        <v>4.3449</v>
      </c>
      <c r="G240" s="57">
        <v>655.09</v>
      </c>
      <c r="H240" s="57">
        <v>-650.75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x14ac:dyDescent="0.25">
      <c r="A241" s="57" t="s">
        <v>39</v>
      </c>
      <c r="B241" s="57">
        <v>85.586399999999998</v>
      </c>
      <c r="C241" s="57" t="s">
        <v>12</v>
      </c>
      <c r="D241" s="57">
        <v>6.67</v>
      </c>
      <c r="E241" s="57">
        <v>-1.7430000000000001</v>
      </c>
      <c r="F241" s="57">
        <v>4.3449</v>
      </c>
      <c r="G241" s="57">
        <v>658.55</v>
      </c>
      <c r="H241" s="57">
        <v>-647.29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x14ac:dyDescent="0.25">
      <c r="A242" s="57" t="s">
        <v>39</v>
      </c>
      <c r="B242" s="57">
        <v>90.95</v>
      </c>
      <c r="C242" s="57" t="s">
        <v>12</v>
      </c>
      <c r="D242" s="57">
        <v>6.4379999999999997</v>
      </c>
      <c r="E242" s="57">
        <v>11.218</v>
      </c>
      <c r="F242" s="57">
        <v>28.048200000000001</v>
      </c>
      <c r="G242" s="57">
        <v>264.57</v>
      </c>
      <c r="H242" s="57">
        <v>-256.69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x14ac:dyDescent="0.25">
      <c r="A243" s="57" t="s">
        <v>39</v>
      </c>
      <c r="B243" s="57">
        <v>90.95</v>
      </c>
      <c r="C243" s="57" t="s">
        <v>12</v>
      </c>
      <c r="D243" s="57">
        <v>6.4379999999999997</v>
      </c>
      <c r="E243" s="57">
        <v>11.218</v>
      </c>
      <c r="F243" s="57">
        <v>28.048200000000001</v>
      </c>
      <c r="G243" s="57">
        <v>264.57</v>
      </c>
      <c r="H243" s="57">
        <v>-256.69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x14ac:dyDescent="0.25">
      <c r="A244" s="57" t="s">
        <v>39</v>
      </c>
      <c r="B244" s="57">
        <v>95.591700000000003</v>
      </c>
      <c r="C244" s="57" t="s">
        <v>12</v>
      </c>
      <c r="D244" s="57">
        <v>6.2370000000000001</v>
      </c>
      <c r="E244" s="57">
        <v>17.443000000000001</v>
      </c>
      <c r="F244" s="57">
        <v>-12.6922</v>
      </c>
      <c r="G244" s="57">
        <v>641.67999999999995</v>
      </c>
      <c r="H244" s="57">
        <v>-636.73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x14ac:dyDescent="0.25">
      <c r="A245" s="57" t="s">
        <v>39</v>
      </c>
      <c r="B245" s="57">
        <v>95.591700000000003</v>
      </c>
      <c r="C245" s="57" t="s">
        <v>12</v>
      </c>
      <c r="D245" s="57">
        <v>6.6959999999999997</v>
      </c>
      <c r="E245" s="57">
        <v>-0.33400000000000002</v>
      </c>
      <c r="F245" s="57">
        <v>-12.6922</v>
      </c>
      <c r="G245" s="57">
        <v>644.6</v>
      </c>
      <c r="H245" s="57">
        <v>-633.80999999999995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x14ac:dyDescent="0.25">
      <c r="A246" s="57" t="s">
        <v>39</v>
      </c>
      <c r="B246" s="57">
        <v>98.536799999999999</v>
      </c>
      <c r="C246" s="57" t="s">
        <v>12</v>
      </c>
      <c r="D246" s="57">
        <v>6.5679999999999996</v>
      </c>
      <c r="E246" s="57">
        <v>12.852</v>
      </c>
      <c r="F246" s="57">
        <v>11.234299999999999</v>
      </c>
      <c r="G246" s="57">
        <v>385.23</v>
      </c>
      <c r="H246" s="57">
        <v>-376.29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x14ac:dyDescent="0.25">
      <c r="A247" s="57" t="s">
        <v>39</v>
      </c>
      <c r="B247" s="57">
        <v>0</v>
      </c>
      <c r="C247" s="57" t="s">
        <v>13</v>
      </c>
      <c r="D247" s="57">
        <v>-2.867</v>
      </c>
      <c r="E247" s="57">
        <v>-17.658999999999999</v>
      </c>
      <c r="F247" s="57">
        <v>-73.62</v>
      </c>
      <c r="G247" s="57">
        <v>937.27</v>
      </c>
      <c r="H247" s="57">
        <v>-927.87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x14ac:dyDescent="0.25">
      <c r="A248" s="57" t="s">
        <v>39</v>
      </c>
      <c r="B248" s="57">
        <v>5.5448000000000004</v>
      </c>
      <c r="C248" s="57" t="s">
        <v>13</v>
      </c>
      <c r="D248" s="57">
        <v>-3.5550000000000002</v>
      </c>
      <c r="E248" s="57">
        <v>-1.901</v>
      </c>
      <c r="F248" s="57">
        <v>-60.984999999999999</v>
      </c>
      <c r="G248" s="57">
        <v>1050.7</v>
      </c>
      <c r="H248" s="57">
        <v>-1044.8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x14ac:dyDescent="0.25">
      <c r="A249" s="57" t="s">
        <v>39</v>
      </c>
      <c r="B249" s="57">
        <v>5.5448000000000004</v>
      </c>
      <c r="C249" s="57" t="s">
        <v>13</v>
      </c>
      <c r="D249" s="57">
        <v>-3.13</v>
      </c>
      <c r="E249" s="57">
        <v>-20.396999999999998</v>
      </c>
      <c r="F249" s="57">
        <v>-60.984999999999999</v>
      </c>
      <c r="G249" s="57">
        <v>1053.6600000000001</v>
      </c>
      <c r="H249" s="57">
        <v>-1041.8399999999999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x14ac:dyDescent="0.25">
      <c r="A250" s="57" t="s">
        <v>39</v>
      </c>
      <c r="B250" s="57">
        <v>7.5868000000000002</v>
      </c>
      <c r="C250" s="57" t="s">
        <v>13</v>
      </c>
      <c r="D250" s="57">
        <v>-3.218</v>
      </c>
      <c r="E250" s="57">
        <v>-17.658000000000001</v>
      </c>
      <c r="F250" s="57">
        <v>-44.357900000000001</v>
      </c>
      <c r="G250" s="57">
        <v>742.22</v>
      </c>
      <c r="H250" s="57">
        <v>-731.69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x14ac:dyDescent="0.25">
      <c r="A251" s="57" t="s">
        <v>39</v>
      </c>
      <c r="B251" s="57">
        <v>7.5868000000000002</v>
      </c>
      <c r="C251" s="57" t="s">
        <v>13</v>
      </c>
      <c r="D251" s="57">
        <v>-3.218</v>
      </c>
      <c r="E251" s="57">
        <v>-17.658000000000001</v>
      </c>
      <c r="F251" s="57">
        <v>-44.357900000000001</v>
      </c>
      <c r="G251" s="57">
        <v>742.22</v>
      </c>
      <c r="H251" s="57">
        <v>-731.69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x14ac:dyDescent="0.25">
      <c r="A252" s="57" t="s">
        <v>39</v>
      </c>
      <c r="B252" s="57">
        <v>15.1653</v>
      </c>
      <c r="C252" s="57" t="s">
        <v>13</v>
      </c>
      <c r="D252" s="57">
        <v>-3.6579999999999999</v>
      </c>
      <c r="E252" s="57">
        <v>-1.2</v>
      </c>
      <c r="F252" s="57">
        <v>-52.2881</v>
      </c>
      <c r="G252" s="57">
        <v>713.72</v>
      </c>
      <c r="H252" s="57">
        <v>-707.97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5">
      <c r="A253" s="57" t="s">
        <v>39</v>
      </c>
      <c r="B253" s="57">
        <v>15.1653</v>
      </c>
      <c r="C253" s="57" t="s">
        <v>13</v>
      </c>
      <c r="D253" s="57">
        <v>-3.6579999999999999</v>
      </c>
      <c r="E253" s="57">
        <v>-1.2</v>
      </c>
      <c r="F253" s="57">
        <v>-52.2881</v>
      </c>
      <c r="G253" s="57">
        <v>713.72</v>
      </c>
      <c r="H253" s="57">
        <v>-707.97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x14ac:dyDescent="0.25">
      <c r="A254" s="57" t="s">
        <v>39</v>
      </c>
      <c r="B254" s="57">
        <v>15.55</v>
      </c>
      <c r="C254" s="57" t="s">
        <v>13</v>
      </c>
      <c r="D254" s="57">
        <v>-3.6749999999999998</v>
      </c>
      <c r="E254" s="57">
        <v>2.3330000000000002</v>
      </c>
      <c r="F254" s="57">
        <v>-55.1355</v>
      </c>
      <c r="G254" s="57">
        <v>759.64</v>
      </c>
      <c r="H254" s="57">
        <v>-754.13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x14ac:dyDescent="0.25">
      <c r="A255" s="57" t="s">
        <v>39</v>
      </c>
      <c r="B255" s="57">
        <v>15.55</v>
      </c>
      <c r="C255" s="57" t="s">
        <v>13</v>
      </c>
      <c r="D255" s="57">
        <v>-3.1840000000000002</v>
      </c>
      <c r="E255" s="57">
        <v>-14.926</v>
      </c>
      <c r="F255" s="57">
        <v>-55.1355</v>
      </c>
      <c r="G255" s="57">
        <v>762.91</v>
      </c>
      <c r="H255" s="57">
        <v>-750.86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x14ac:dyDescent="0.25">
      <c r="A256" s="57" t="s">
        <v>39</v>
      </c>
      <c r="B256" s="57">
        <v>22.7437</v>
      </c>
      <c r="C256" s="57" t="s">
        <v>13</v>
      </c>
      <c r="D256" s="57">
        <v>-3.4950000000000001</v>
      </c>
      <c r="E256" s="57">
        <v>-5.2779999999999996</v>
      </c>
      <c r="F256" s="57">
        <v>-34.413800000000002</v>
      </c>
      <c r="G256" s="57">
        <v>157.97</v>
      </c>
      <c r="H256" s="57">
        <v>-150.46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x14ac:dyDescent="0.25">
      <c r="A257" s="57" t="s">
        <v>39</v>
      </c>
      <c r="B257" s="57">
        <v>22.7437</v>
      </c>
      <c r="C257" s="57" t="s">
        <v>13</v>
      </c>
      <c r="D257" s="57">
        <v>-3.4950000000000001</v>
      </c>
      <c r="E257" s="57">
        <v>-5.2779999999999996</v>
      </c>
      <c r="F257" s="57">
        <v>-34.413800000000002</v>
      </c>
      <c r="G257" s="57">
        <v>157.97</v>
      </c>
      <c r="H257" s="57">
        <v>-150.46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x14ac:dyDescent="0.25">
      <c r="A258" s="57" t="s">
        <v>39</v>
      </c>
      <c r="B258" s="57">
        <v>25.555199999999999</v>
      </c>
      <c r="C258" s="57" t="s">
        <v>13</v>
      </c>
      <c r="D258" s="57">
        <v>-3.617</v>
      </c>
      <c r="E258" s="57">
        <v>2.3149999999999999</v>
      </c>
      <c r="F258" s="57">
        <v>-45.558599999999998</v>
      </c>
      <c r="G258" s="57">
        <v>356.48</v>
      </c>
      <c r="H258" s="57">
        <v>-350.74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x14ac:dyDescent="0.25">
      <c r="A259" s="57" t="s">
        <v>39</v>
      </c>
      <c r="B259" s="57">
        <v>25.555199999999999</v>
      </c>
      <c r="C259" s="57" t="s">
        <v>13</v>
      </c>
      <c r="D259" s="57">
        <v>-3.1829999999999998</v>
      </c>
      <c r="E259" s="57">
        <v>-15.891</v>
      </c>
      <c r="F259" s="57">
        <v>-45.558599999999998</v>
      </c>
      <c r="G259" s="57">
        <v>359.59</v>
      </c>
      <c r="H259" s="57">
        <v>-347.63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x14ac:dyDescent="0.25">
      <c r="A260" s="57" t="s">
        <v>39</v>
      </c>
      <c r="B260" s="57">
        <v>30.322199999999999</v>
      </c>
      <c r="C260" s="57" t="s">
        <v>13</v>
      </c>
      <c r="D260" s="57">
        <v>-3.39</v>
      </c>
      <c r="E260" s="57">
        <v>-9.4979999999999993</v>
      </c>
      <c r="F260" s="57">
        <v>-19.2347</v>
      </c>
      <c r="G260" s="57">
        <v>206.74</v>
      </c>
      <c r="H260" s="57">
        <v>-197.79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x14ac:dyDescent="0.25">
      <c r="A261" s="57" t="s">
        <v>39</v>
      </c>
      <c r="B261" s="57">
        <v>30.322199999999999</v>
      </c>
      <c r="C261" s="57" t="s">
        <v>13</v>
      </c>
      <c r="D261" s="57">
        <v>-3.39</v>
      </c>
      <c r="E261" s="57">
        <v>-9.4979999999999993</v>
      </c>
      <c r="F261" s="57">
        <v>-19.2347</v>
      </c>
      <c r="G261" s="57">
        <v>206.74</v>
      </c>
      <c r="H261" s="57">
        <v>-197.79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x14ac:dyDescent="0.25">
      <c r="A262" s="57" t="s">
        <v>39</v>
      </c>
      <c r="B262" s="57">
        <v>35.560400000000001</v>
      </c>
      <c r="C262" s="57" t="s">
        <v>13</v>
      </c>
      <c r="D262" s="57">
        <v>-3.6160000000000001</v>
      </c>
      <c r="E262" s="57">
        <v>2.0590000000000002</v>
      </c>
      <c r="F262" s="57">
        <v>-27.2301</v>
      </c>
      <c r="G262" s="57">
        <v>5.55</v>
      </c>
      <c r="H262" s="57">
        <v>9.1439999999999994E-2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x14ac:dyDescent="0.25">
      <c r="A263" s="57" t="s">
        <v>39</v>
      </c>
      <c r="B263" s="57">
        <v>35.560400000000001</v>
      </c>
      <c r="C263" s="57" t="s">
        <v>13</v>
      </c>
      <c r="D263" s="57">
        <v>-3.1989999999999998</v>
      </c>
      <c r="E263" s="57">
        <v>-16.849</v>
      </c>
      <c r="F263" s="57">
        <v>-27.2301</v>
      </c>
      <c r="G263" s="57">
        <v>8.57</v>
      </c>
      <c r="H263" s="57">
        <v>3.11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x14ac:dyDescent="0.25">
      <c r="A264" s="57" t="s">
        <v>39</v>
      </c>
      <c r="B264" s="57">
        <v>37.900700000000001</v>
      </c>
      <c r="C264" s="57" t="s">
        <v>13</v>
      </c>
      <c r="D264" s="57">
        <v>-3.3</v>
      </c>
      <c r="E264" s="57">
        <v>-13.71</v>
      </c>
      <c r="F264" s="57">
        <v>-10.066599999999999</v>
      </c>
      <c r="G264" s="57">
        <v>336.78</v>
      </c>
      <c r="H264" s="57">
        <v>-326.58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x14ac:dyDescent="0.25">
      <c r="A265" s="57" t="s">
        <v>39</v>
      </c>
      <c r="B265" s="57">
        <v>37.900700000000001</v>
      </c>
      <c r="C265" s="57" t="s">
        <v>13</v>
      </c>
      <c r="D265" s="57">
        <v>-3.3</v>
      </c>
      <c r="E265" s="57">
        <v>-13.71</v>
      </c>
      <c r="F265" s="57">
        <v>-10.066599999999999</v>
      </c>
      <c r="G265" s="57">
        <v>336.78</v>
      </c>
      <c r="H265" s="57">
        <v>-326.58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x14ac:dyDescent="0.25">
      <c r="A266" s="57" t="s">
        <v>39</v>
      </c>
      <c r="B266" s="57">
        <v>45.479100000000003</v>
      </c>
      <c r="C266" s="57" t="s">
        <v>13</v>
      </c>
      <c r="D266" s="57">
        <v>-3.6280000000000001</v>
      </c>
      <c r="E266" s="57">
        <v>1.4259999999999999</v>
      </c>
      <c r="F266" s="57">
        <v>-6.2794999999999996</v>
      </c>
      <c r="G266" s="57">
        <v>237.36</v>
      </c>
      <c r="H266" s="57">
        <v>-231.94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x14ac:dyDescent="0.25">
      <c r="A267" s="57" t="s">
        <v>39</v>
      </c>
      <c r="B267" s="57">
        <v>45.479100000000003</v>
      </c>
      <c r="C267" s="57" t="s">
        <v>13</v>
      </c>
      <c r="D267" s="57">
        <v>-3.6280000000000001</v>
      </c>
      <c r="E267" s="57">
        <v>1.4259999999999999</v>
      </c>
      <c r="F267" s="57">
        <v>-6.2794999999999996</v>
      </c>
      <c r="G267" s="57">
        <v>237.36</v>
      </c>
      <c r="H267" s="57">
        <v>-231.94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x14ac:dyDescent="0.25">
      <c r="A268" s="57" t="s">
        <v>39</v>
      </c>
      <c r="B268" s="57">
        <v>45.565600000000003</v>
      </c>
      <c r="C268" s="57" t="s">
        <v>13</v>
      </c>
      <c r="D268" s="57">
        <v>-3.6320000000000001</v>
      </c>
      <c r="E268" s="57">
        <v>3.3980000000000001</v>
      </c>
      <c r="F268" s="57">
        <v>-6.7088000000000001</v>
      </c>
      <c r="G268" s="57">
        <v>225.98</v>
      </c>
      <c r="H268" s="57">
        <v>-220.62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x14ac:dyDescent="0.25">
      <c r="A269" s="57" t="s">
        <v>39</v>
      </c>
      <c r="B269" s="57">
        <v>45.565600000000003</v>
      </c>
      <c r="C269" s="57" t="s">
        <v>13</v>
      </c>
      <c r="D269" s="57">
        <v>-3.234</v>
      </c>
      <c r="E269" s="57">
        <v>-12.233000000000001</v>
      </c>
      <c r="F269" s="57">
        <v>-6.7088000000000001</v>
      </c>
      <c r="G269" s="57">
        <v>228.86</v>
      </c>
      <c r="H269" s="57">
        <v>-217.74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x14ac:dyDescent="0.25">
      <c r="A270" s="57" t="s">
        <v>39</v>
      </c>
      <c r="B270" s="57">
        <v>49.2684</v>
      </c>
      <c r="C270" s="57" t="s">
        <v>13</v>
      </c>
      <c r="D270" s="57">
        <v>-3.395</v>
      </c>
      <c r="E270" s="57">
        <v>-7.2670000000000003</v>
      </c>
      <c r="F270" s="57">
        <v>8.6669999999999998</v>
      </c>
      <c r="G270" s="57">
        <v>567.16</v>
      </c>
      <c r="H270" s="57">
        <v>-558.38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x14ac:dyDescent="0.25">
      <c r="A271" s="57" t="s">
        <v>39</v>
      </c>
      <c r="B271" s="57">
        <v>53.057600000000001</v>
      </c>
      <c r="C271" s="57" t="s">
        <v>13</v>
      </c>
      <c r="D271" s="57">
        <v>-3.5590000000000002</v>
      </c>
      <c r="E271" s="57">
        <v>-2.1850000000000001</v>
      </c>
      <c r="F271" s="57">
        <v>5.3653000000000004</v>
      </c>
      <c r="G271" s="57">
        <v>474.41</v>
      </c>
      <c r="H271" s="57">
        <v>-468.03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x14ac:dyDescent="0.25">
      <c r="A272" s="57" t="s">
        <v>39</v>
      </c>
      <c r="B272" s="57">
        <v>53.057600000000001</v>
      </c>
      <c r="C272" s="57" t="s">
        <v>13</v>
      </c>
      <c r="D272" s="57">
        <v>-3.5590000000000002</v>
      </c>
      <c r="E272" s="57">
        <v>-2.1850000000000001</v>
      </c>
      <c r="F272" s="57">
        <v>5.3653000000000004</v>
      </c>
      <c r="G272" s="57">
        <v>474.41</v>
      </c>
      <c r="H272" s="57">
        <v>-468.03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x14ac:dyDescent="0.25">
      <c r="A273" s="57" t="s">
        <v>39</v>
      </c>
      <c r="B273" s="57">
        <v>55.570799999999998</v>
      </c>
      <c r="C273" s="57" t="s">
        <v>13</v>
      </c>
      <c r="D273" s="57">
        <v>-3.6669999999999998</v>
      </c>
      <c r="E273" s="57">
        <v>4.133</v>
      </c>
      <c r="F273" s="57">
        <v>-11.7012</v>
      </c>
      <c r="G273" s="57">
        <v>167.99</v>
      </c>
      <c r="H273" s="57">
        <v>-163.19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x14ac:dyDescent="0.25">
      <c r="A274" s="57" t="s">
        <v>39</v>
      </c>
      <c r="B274" s="57">
        <v>55.570799999999998</v>
      </c>
      <c r="C274" s="57" t="s">
        <v>13</v>
      </c>
      <c r="D274" s="57">
        <v>-3.2570000000000001</v>
      </c>
      <c r="E274" s="57">
        <v>-13.138</v>
      </c>
      <c r="F274" s="57">
        <v>-11.7012</v>
      </c>
      <c r="G274" s="57">
        <v>170.96</v>
      </c>
      <c r="H274" s="57">
        <v>-160.22999999999999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x14ac:dyDescent="0.25">
      <c r="A275" s="57" t="s">
        <v>39</v>
      </c>
      <c r="B275" s="57">
        <v>60.636099999999999</v>
      </c>
      <c r="C275" s="57" t="s">
        <v>13</v>
      </c>
      <c r="D275" s="57">
        <v>-3.476</v>
      </c>
      <c r="E275" s="57">
        <v>-6.3440000000000003</v>
      </c>
      <c r="F275" s="57">
        <v>-5.3956</v>
      </c>
      <c r="G275" s="57">
        <v>431.73</v>
      </c>
      <c r="H275" s="57">
        <v>-424.2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x14ac:dyDescent="0.25">
      <c r="A276" s="57" t="s">
        <v>39</v>
      </c>
      <c r="B276" s="57">
        <v>60.636099999999999</v>
      </c>
      <c r="C276" s="57" t="s">
        <v>13</v>
      </c>
      <c r="D276" s="57">
        <v>-3.476</v>
      </c>
      <c r="E276" s="57">
        <v>-6.3440000000000003</v>
      </c>
      <c r="F276" s="57">
        <v>-5.3956</v>
      </c>
      <c r="G276" s="57">
        <v>431.73</v>
      </c>
      <c r="H276" s="57">
        <v>-424.2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x14ac:dyDescent="0.25">
      <c r="A277" s="57" t="s">
        <v>39</v>
      </c>
      <c r="B277" s="57">
        <v>65.575999999999993</v>
      </c>
      <c r="C277" s="57" t="s">
        <v>13</v>
      </c>
      <c r="D277" s="57">
        <v>-3.69</v>
      </c>
      <c r="E277" s="57">
        <v>4.4749999999999996</v>
      </c>
      <c r="F277" s="57">
        <v>-32.555999999999997</v>
      </c>
      <c r="G277" s="57">
        <v>82.58</v>
      </c>
      <c r="H277" s="57">
        <v>-78.16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x14ac:dyDescent="0.25">
      <c r="A278" s="57" t="s">
        <v>39</v>
      </c>
      <c r="B278" s="57">
        <v>65.575999999999993</v>
      </c>
      <c r="C278" s="57" t="s">
        <v>13</v>
      </c>
      <c r="D278" s="57">
        <v>-3.2589999999999999</v>
      </c>
      <c r="E278" s="57">
        <v>-14.412000000000001</v>
      </c>
      <c r="F278" s="57">
        <v>-32.555999999999997</v>
      </c>
      <c r="G278" s="57">
        <v>85.69</v>
      </c>
      <c r="H278" s="57">
        <v>-75.05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x14ac:dyDescent="0.25">
      <c r="A279" s="57" t="s">
        <v>39</v>
      </c>
      <c r="B279" s="57">
        <v>68.214500000000001</v>
      </c>
      <c r="C279" s="57" t="s">
        <v>13</v>
      </c>
      <c r="D279" s="57">
        <v>-3.3730000000000002</v>
      </c>
      <c r="E279" s="57">
        <v>-10.874000000000001</v>
      </c>
      <c r="F279" s="57">
        <v>-22.821200000000001</v>
      </c>
      <c r="G279" s="57">
        <v>148.03</v>
      </c>
      <c r="H279" s="57">
        <v>-139.05000000000001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x14ac:dyDescent="0.25">
      <c r="A280" s="57" t="s">
        <v>39</v>
      </c>
      <c r="B280" s="57">
        <v>68.214500000000001</v>
      </c>
      <c r="C280" s="57" t="s">
        <v>13</v>
      </c>
      <c r="D280" s="57">
        <v>-3.3730000000000002</v>
      </c>
      <c r="E280" s="57">
        <v>-10.874000000000001</v>
      </c>
      <c r="F280" s="57">
        <v>-22.821200000000001</v>
      </c>
      <c r="G280" s="57">
        <v>148.03</v>
      </c>
      <c r="H280" s="57">
        <v>-139.05000000000001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x14ac:dyDescent="0.25">
      <c r="A281" s="57" t="s">
        <v>39</v>
      </c>
      <c r="B281" s="57">
        <v>75.581199999999995</v>
      </c>
      <c r="C281" s="57" t="s">
        <v>13</v>
      </c>
      <c r="D281" s="57">
        <v>-3.6920000000000002</v>
      </c>
      <c r="E281" s="57">
        <v>4.3380000000000001</v>
      </c>
      <c r="F281" s="57">
        <v>-46.599800000000002</v>
      </c>
      <c r="G281" s="57">
        <v>373.1</v>
      </c>
      <c r="H281" s="57">
        <v>-368.78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x14ac:dyDescent="0.25">
      <c r="A282" s="57" t="s">
        <v>39</v>
      </c>
      <c r="B282" s="57">
        <v>75.581199999999995</v>
      </c>
      <c r="C282" s="57" t="s">
        <v>13</v>
      </c>
      <c r="D282" s="57">
        <v>-3.2530000000000001</v>
      </c>
      <c r="E282" s="57">
        <v>-15.222</v>
      </c>
      <c r="F282" s="57">
        <v>-46.599800000000002</v>
      </c>
      <c r="G282" s="57">
        <v>376.27</v>
      </c>
      <c r="H282" s="57">
        <v>-365.61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x14ac:dyDescent="0.25">
      <c r="A283" s="57" t="s">
        <v>39</v>
      </c>
      <c r="B283" s="57">
        <v>75.793000000000006</v>
      </c>
      <c r="C283" s="57" t="s">
        <v>13</v>
      </c>
      <c r="D283" s="57">
        <v>-3.262</v>
      </c>
      <c r="E283" s="57">
        <v>-14.938000000000001</v>
      </c>
      <c r="F283" s="57">
        <v>-45.2014</v>
      </c>
      <c r="G283" s="57">
        <v>350.1</v>
      </c>
      <c r="H283" s="57">
        <v>-339.58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x14ac:dyDescent="0.25">
      <c r="A284" s="57" t="s">
        <v>39</v>
      </c>
      <c r="B284" s="57">
        <v>75.793000000000006</v>
      </c>
      <c r="C284" s="57" t="s">
        <v>13</v>
      </c>
      <c r="D284" s="57">
        <v>-3.262</v>
      </c>
      <c r="E284" s="57">
        <v>-14.938000000000001</v>
      </c>
      <c r="F284" s="57">
        <v>-45.2014</v>
      </c>
      <c r="G284" s="57">
        <v>350.1</v>
      </c>
      <c r="H284" s="57">
        <v>-339.58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x14ac:dyDescent="0.25">
      <c r="A285" s="57" t="s">
        <v>39</v>
      </c>
      <c r="B285" s="57">
        <v>83.371499999999997</v>
      </c>
      <c r="C285" s="57" t="s">
        <v>13</v>
      </c>
      <c r="D285" s="57">
        <v>-3.5910000000000002</v>
      </c>
      <c r="E285" s="57">
        <v>1.097</v>
      </c>
      <c r="F285" s="57">
        <v>-35.802300000000002</v>
      </c>
      <c r="G285" s="57">
        <v>326.57</v>
      </c>
      <c r="H285" s="57">
        <v>-320.83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x14ac:dyDescent="0.25">
      <c r="A286" s="57" t="s">
        <v>39</v>
      </c>
      <c r="B286" s="57">
        <v>83.371499999999997</v>
      </c>
      <c r="C286" s="57" t="s">
        <v>13</v>
      </c>
      <c r="D286" s="57">
        <v>-3.5910000000000002</v>
      </c>
      <c r="E286" s="57">
        <v>1.097</v>
      </c>
      <c r="F286" s="57">
        <v>-35.802300000000002</v>
      </c>
      <c r="G286" s="57">
        <v>326.57</v>
      </c>
      <c r="H286" s="57">
        <v>-320.83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x14ac:dyDescent="0.25">
      <c r="A287" s="57" t="s">
        <v>39</v>
      </c>
      <c r="B287" s="57">
        <v>85.586399999999998</v>
      </c>
      <c r="C287" s="57" t="s">
        <v>13</v>
      </c>
      <c r="D287" s="57">
        <v>-3.6859999999999999</v>
      </c>
      <c r="E287" s="57">
        <v>6.577</v>
      </c>
      <c r="F287" s="57">
        <v>-48.289000000000001</v>
      </c>
      <c r="G287" s="57">
        <v>655.09</v>
      </c>
      <c r="H287" s="57">
        <v>-650.75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x14ac:dyDescent="0.25">
      <c r="A288" s="57" t="s">
        <v>39</v>
      </c>
      <c r="B288" s="57">
        <v>85.586399999999998</v>
      </c>
      <c r="C288" s="57" t="s">
        <v>13</v>
      </c>
      <c r="D288" s="57">
        <v>-3.206</v>
      </c>
      <c r="E288" s="57">
        <v>-10.629</v>
      </c>
      <c r="F288" s="57">
        <v>-48.289000000000001</v>
      </c>
      <c r="G288" s="57">
        <v>658.55</v>
      </c>
      <c r="H288" s="57">
        <v>-647.29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x14ac:dyDescent="0.25">
      <c r="A289" s="57" t="s">
        <v>39</v>
      </c>
      <c r="B289" s="57">
        <v>90.95</v>
      </c>
      <c r="C289" s="57" t="s">
        <v>13</v>
      </c>
      <c r="D289" s="57">
        <v>-3.4380000000000002</v>
      </c>
      <c r="E289" s="57">
        <v>-3.4359999999999999</v>
      </c>
      <c r="F289" s="57">
        <v>-22.242899999999999</v>
      </c>
      <c r="G289" s="57">
        <v>264.57</v>
      </c>
      <c r="H289" s="57">
        <v>-256.69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x14ac:dyDescent="0.25">
      <c r="A290" s="57" t="s">
        <v>39</v>
      </c>
      <c r="B290" s="57">
        <v>90.95</v>
      </c>
      <c r="C290" s="57" t="s">
        <v>13</v>
      </c>
      <c r="D290" s="57">
        <v>-3.4380000000000002</v>
      </c>
      <c r="E290" s="57">
        <v>-3.4359999999999999</v>
      </c>
      <c r="F290" s="57">
        <v>-22.242899999999999</v>
      </c>
      <c r="G290" s="57">
        <v>264.57</v>
      </c>
      <c r="H290" s="57">
        <v>-256.69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x14ac:dyDescent="0.25">
      <c r="A291" s="57" t="s">
        <v>39</v>
      </c>
      <c r="B291" s="57">
        <v>95.591700000000003</v>
      </c>
      <c r="C291" s="57" t="s">
        <v>13</v>
      </c>
      <c r="D291" s="57">
        <v>-3.6389999999999998</v>
      </c>
      <c r="E291" s="57">
        <v>3.4990000000000001</v>
      </c>
      <c r="F291" s="57">
        <v>-47.622300000000003</v>
      </c>
      <c r="G291" s="57">
        <v>641.67999999999995</v>
      </c>
      <c r="H291" s="57">
        <v>-636.73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x14ac:dyDescent="0.25">
      <c r="A292" s="57" t="s">
        <v>39</v>
      </c>
      <c r="B292" s="57">
        <v>95.591700000000003</v>
      </c>
      <c r="C292" s="57" t="s">
        <v>13</v>
      </c>
      <c r="D292" s="57">
        <v>-3.2330000000000001</v>
      </c>
      <c r="E292" s="57">
        <v>-10.444000000000001</v>
      </c>
      <c r="F292" s="57">
        <v>-47.622300000000003</v>
      </c>
      <c r="G292" s="57">
        <v>644.6</v>
      </c>
      <c r="H292" s="57">
        <v>-633.80999999999995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x14ac:dyDescent="0.25">
      <c r="A293" s="57" t="s">
        <v>39</v>
      </c>
      <c r="B293" s="57">
        <v>98.536799999999999</v>
      </c>
      <c r="C293" s="57" t="s">
        <v>13</v>
      </c>
      <c r="D293" s="57">
        <v>-3.3610000000000002</v>
      </c>
      <c r="E293" s="57">
        <v>-6.4939999999999998</v>
      </c>
      <c r="F293" s="57">
        <v>-46.868600000000001</v>
      </c>
      <c r="G293" s="57">
        <v>385.23</v>
      </c>
      <c r="H293" s="57">
        <v>-376.29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x14ac:dyDescent="0.25">
      <c r="A294" s="57" t="s">
        <v>40</v>
      </c>
      <c r="B294" s="57">
        <v>0</v>
      </c>
      <c r="C294" s="57" t="s">
        <v>12</v>
      </c>
      <c r="D294" s="57">
        <v>4.9260000000000002</v>
      </c>
      <c r="E294" s="57">
        <v>-21.175999999999998</v>
      </c>
      <c r="F294" s="57">
        <v>-81.838499999999996</v>
      </c>
      <c r="G294" s="57">
        <v>2385.5100000000002</v>
      </c>
      <c r="H294" s="57">
        <v>-2536.13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x14ac:dyDescent="0.25">
      <c r="A295" s="57" t="s">
        <v>40</v>
      </c>
      <c r="B295" s="57">
        <v>8.3000000000000001E-3</v>
      </c>
      <c r="C295" s="57" t="s">
        <v>12</v>
      </c>
      <c r="D295" s="57">
        <v>4.9260000000000002</v>
      </c>
      <c r="E295" s="57">
        <v>-21.164000000000001</v>
      </c>
      <c r="F295" s="57">
        <v>-81.662099999999995</v>
      </c>
      <c r="G295" s="57">
        <v>2381.27</v>
      </c>
      <c r="H295" s="57">
        <v>-2531.89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x14ac:dyDescent="0.25">
      <c r="A296" s="57" t="s">
        <v>40</v>
      </c>
      <c r="B296" s="57">
        <v>8.3000000000000001E-3</v>
      </c>
      <c r="C296" s="57" t="s">
        <v>12</v>
      </c>
      <c r="D296" s="57">
        <v>4.9260000000000002</v>
      </c>
      <c r="E296" s="57">
        <v>-21.164000000000001</v>
      </c>
      <c r="F296" s="57">
        <v>-81.662099999999995</v>
      </c>
      <c r="G296" s="57">
        <v>2381.27</v>
      </c>
      <c r="H296" s="57">
        <v>-2531.89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x14ac:dyDescent="0.25">
      <c r="A297" s="57" t="s">
        <v>40</v>
      </c>
      <c r="B297" s="57">
        <v>5.6912000000000003</v>
      </c>
      <c r="C297" s="57" t="s">
        <v>12</v>
      </c>
      <c r="D297" s="57">
        <v>4.2320000000000002</v>
      </c>
      <c r="E297" s="57">
        <v>-13.128</v>
      </c>
      <c r="F297" s="57">
        <v>25.8203</v>
      </c>
      <c r="G297" s="57">
        <v>-14.97</v>
      </c>
      <c r="H297" s="57">
        <v>-139.24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x14ac:dyDescent="0.25">
      <c r="A298" s="57" t="s">
        <v>40</v>
      </c>
      <c r="B298" s="57">
        <v>5.6912000000000003</v>
      </c>
      <c r="C298" s="57" t="s">
        <v>12</v>
      </c>
      <c r="D298" s="57">
        <v>4.2320000000000002</v>
      </c>
      <c r="E298" s="57">
        <v>-13.128</v>
      </c>
      <c r="F298" s="57">
        <v>25.8203</v>
      </c>
      <c r="G298" s="57">
        <v>-14.97</v>
      </c>
      <c r="H298" s="57">
        <v>-139.24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x14ac:dyDescent="0.25">
      <c r="A299" s="57" t="s">
        <v>40</v>
      </c>
      <c r="B299" s="57">
        <v>8.5327000000000002</v>
      </c>
      <c r="C299" s="57" t="s">
        <v>12</v>
      </c>
      <c r="D299" s="57">
        <v>4.109</v>
      </c>
      <c r="E299" s="57">
        <v>-8.0640000000000001</v>
      </c>
      <c r="F299" s="57">
        <v>78.016300000000001</v>
      </c>
      <c r="G299" s="57">
        <v>682.57</v>
      </c>
      <c r="H299" s="57">
        <v>-838.57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x14ac:dyDescent="0.25">
      <c r="A300" s="57" t="s">
        <v>40</v>
      </c>
      <c r="B300" s="57">
        <v>11.3741</v>
      </c>
      <c r="C300" s="57" t="s">
        <v>12</v>
      </c>
      <c r="D300" s="57">
        <v>3.9860000000000002</v>
      </c>
      <c r="E300" s="57">
        <v>-2.9990000000000001</v>
      </c>
      <c r="F300" s="57">
        <v>119.3843</v>
      </c>
      <c r="G300" s="57">
        <v>1254.71</v>
      </c>
      <c r="H300" s="57">
        <v>-1412.5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x14ac:dyDescent="0.25">
      <c r="A301" s="57" t="s">
        <v>40</v>
      </c>
      <c r="B301" s="57">
        <v>11.3741</v>
      </c>
      <c r="C301" s="57" t="s">
        <v>12</v>
      </c>
      <c r="D301" s="57">
        <v>3.9860000000000002</v>
      </c>
      <c r="E301" s="57">
        <v>-2.9990000000000001</v>
      </c>
      <c r="F301" s="57">
        <v>119.3843</v>
      </c>
      <c r="G301" s="57">
        <v>1254.71</v>
      </c>
      <c r="H301" s="57">
        <v>-1412.5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x14ac:dyDescent="0.25">
      <c r="A302" s="57" t="s">
        <v>40</v>
      </c>
      <c r="B302" s="57">
        <v>17.056999999999999</v>
      </c>
      <c r="C302" s="57" t="s">
        <v>12</v>
      </c>
      <c r="D302" s="57">
        <v>3.74</v>
      </c>
      <c r="E302" s="57">
        <v>8.0530000000000008</v>
      </c>
      <c r="F302" s="57">
        <v>147.88030000000001</v>
      </c>
      <c r="G302" s="57">
        <v>1649.96</v>
      </c>
      <c r="H302" s="57">
        <v>-1811.34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x14ac:dyDescent="0.25">
      <c r="A303" s="57" t="s">
        <v>40</v>
      </c>
      <c r="B303" s="57">
        <v>17.056999999999999</v>
      </c>
      <c r="C303" s="57" t="s">
        <v>12</v>
      </c>
      <c r="D303" s="57">
        <v>3.74</v>
      </c>
      <c r="E303" s="57">
        <v>8.0530000000000008</v>
      </c>
      <c r="F303" s="57">
        <v>147.88030000000001</v>
      </c>
      <c r="G303" s="57">
        <v>1649.96</v>
      </c>
      <c r="H303" s="57">
        <v>-1811.34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x14ac:dyDescent="0.25">
      <c r="A304" s="57" t="s">
        <v>40</v>
      </c>
      <c r="B304" s="57">
        <v>17.065300000000001</v>
      </c>
      <c r="C304" s="57" t="s">
        <v>12</v>
      </c>
      <c r="D304" s="57">
        <v>3.7389999999999999</v>
      </c>
      <c r="E304" s="57">
        <v>8.0649999999999995</v>
      </c>
      <c r="F304" s="57">
        <v>147.81319999999999</v>
      </c>
      <c r="G304" s="57">
        <v>1649.8</v>
      </c>
      <c r="H304" s="57">
        <v>-1811.19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x14ac:dyDescent="0.25">
      <c r="A305" s="57" t="s">
        <v>40</v>
      </c>
      <c r="B305" s="57">
        <v>0</v>
      </c>
      <c r="C305" s="57" t="s">
        <v>13</v>
      </c>
      <c r="D305" s="57">
        <v>-24.003</v>
      </c>
      <c r="E305" s="57">
        <v>-38.243000000000002</v>
      </c>
      <c r="F305" s="57">
        <v>-163.37029999999999</v>
      </c>
      <c r="G305" s="57">
        <v>2385.5100000000002</v>
      </c>
      <c r="H305" s="57">
        <v>-2536.13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x14ac:dyDescent="0.25">
      <c r="A306" s="57" t="s">
        <v>40</v>
      </c>
      <c r="B306" s="57">
        <v>8.3000000000000001E-3</v>
      </c>
      <c r="C306" s="57" t="s">
        <v>13</v>
      </c>
      <c r="D306" s="57">
        <v>-24.004000000000001</v>
      </c>
      <c r="E306" s="57">
        <v>-38.231999999999999</v>
      </c>
      <c r="F306" s="57">
        <v>-163.10169999999999</v>
      </c>
      <c r="G306" s="57">
        <v>2381.27</v>
      </c>
      <c r="H306" s="57">
        <v>-2531.89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x14ac:dyDescent="0.25">
      <c r="A307" s="57" t="s">
        <v>40</v>
      </c>
      <c r="B307" s="57">
        <v>8.3000000000000001E-3</v>
      </c>
      <c r="C307" s="57" t="s">
        <v>13</v>
      </c>
      <c r="D307" s="57">
        <v>-24.004000000000001</v>
      </c>
      <c r="E307" s="57">
        <v>-38.231999999999999</v>
      </c>
      <c r="F307" s="57">
        <v>-163.10169999999999</v>
      </c>
      <c r="G307" s="57">
        <v>2381.27</v>
      </c>
      <c r="H307" s="57">
        <v>-2531.89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x14ac:dyDescent="0.25">
      <c r="A308" s="57" t="s">
        <v>40</v>
      </c>
      <c r="B308" s="57">
        <v>5.6912000000000003</v>
      </c>
      <c r="C308" s="57" t="s">
        <v>13</v>
      </c>
      <c r="D308" s="57">
        <v>-24.25</v>
      </c>
      <c r="E308" s="57">
        <v>-28.268999999999998</v>
      </c>
      <c r="F308" s="57">
        <v>-30.3127</v>
      </c>
      <c r="G308" s="57">
        <v>-14.97</v>
      </c>
      <c r="H308" s="57">
        <v>-139.24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x14ac:dyDescent="0.25">
      <c r="A309" s="57" t="s">
        <v>40</v>
      </c>
      <c r="B309" s="57">
        <v>5.6912000000000003</v>
      </c>
      <c r="C309" s="57" t="s">
        <v>13</v>
      </c>
      <c r="D309" s="57">
        <v>-24.25</v>
      </c>
      <c r="E309" s="57">
        <v>-28.268999999999998</v>
      </c>
      <c r="F309" s="57">
        <v>-30.3127</v>
      </c>
      <c r="G309" s="57">
        <v>-14.97</v>
      </c>
      <c r="H309" s="57">
        <v>-139.24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x14ac:dyDescent="0.25">
      <c r="A310" s="57" t="s">
        <v>40</v>
      </c>
      <c r="B310" s="57">
        <v>8.5327000000000002</v>
      </c>
      <c r="C310" s="57" t="s">
        <v>13</v>
      </c>
      <c r="D310" s="57">
        <v>-24.373000000000001</v>
      </c>
      <c r="E310" s="57">
        <v>-22.722000000000001</v>
      </c>
      <c r="F310" s="57">
        <v>9.0373999999999999</v>
      </c>
      <c r="G310" s="57">
        <v>682.57</v>
      </c>
      <c r="H310" s="57">
        <v>-838.57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x14ac:dyDescent="0.25">
      <c r="A311" s="57" t="s">
        <v>40</v>
      </c>
      <c r="B311" s="57">
        <v>11.3741</v>
      </c>
      <c r="C311" s="57" t="s">
        <v>13</v>
      </c>
      <c r="D311" s="57">
        <v>-24.495999999999999</v>
      </c>
      <c r="E311" s="57">
        <v>-17.175000000000001</v>
      </c>
      <c r="F311" s="57">
        <v>37.559399999999997</v>
      </c>
      <c r="G311" s="57">
        <v>1254.71</v>
      </c>
      <c r="H311" s="57">
        <v>-1412.5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x14ac:dyDescent="0.25">
      <c r="A312" s="57" t="s">
        <v>40</v>
      </c>
      <c r="B312" s="57">
        <v>11.3741</v>
      </c>
      <c r="C312" s="57" t="s">
        <v>13</v>
      </c>
      <c r="D312" s="57">
        <v>-24.495999999999999</v>
      </c>
      <c r="E312" s="57">
        <v>-17.175000000000001</v>
      </c>
      <c r="F312" s="57">
        <v>37.559399999999997</v>
      </c>
      <c r="G312" s="57">
        <v>1254.71</v>
      </c>
      <c r="H312" s="57">
        <v>-1412.5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x14ac:dyDescent="0.25">
      <c r="A313" s="57" t="s">
        <v>40</v>
      </c>
      <c r="B313" s="57">
        <v>17.056999999999999</v>
      </c>
      <c r="C313" s="57" t="s">
        <v>13</v>
      </c>
      <c r="D313" s="57">
        <v>-24.742000000000001</v>
      </c>
      <c r="E313" s="57">
        <v>-5.9909999999999997</v>
      </c>
      <c r="F313" s="57">
        <v>62.119799999999998</v>
      </c>
      <c r="G313" s="57">
        <v>1649.96</v>
      </c>
      <c r="H313" s="57">
        <v>-1811.34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x14ac:dyDescent="0.25">
      <c r="A314" s="57" t="s">
        <v>40</v>
      </c>
      <c r="B314" s="57">
        <v>17.056999999999999</v>
      </c>
      <c r="C314" s="57" t="s">
        <v>13</v>
      </c>
      <c r="D314" s="57">
        <v>-24.742000000000001</v>
      </c>
      <c r="E314" s="57">
        <v>-5.9909999999999997</v>
      </c>
      <c r="F314" s="57">
        <v>62.119799999999998</v>
      </c>
      <c r="G314" s="57">
        <v>1649.96</v>
      </c>
      <c r="H314" s="57">
        <v>-1811.34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x14ac:dyDescent="0.25">
      <c r="A315" s="57" t="s">
        <v>40</v>
      </c>
      <c r="B315" s="57">
        <v>17.065300000000001</v>
      </c>
      <c r="C315" s="57" t="s">
        <v>13</v>
      </c>
      <c r="D315" s="57">
        <v>-24.742999999999999</v>
      </c>
      <c r="E315" s="57">
        <v>-5.9690000000000003</v>
      </c>
      <c r="F315" s="57">
        <v>62.124000000000002</v>
      </c>
      <c r="G315" s="57">
        <v>1649.8</v>
      </c>
      <c r="H315" s="57">
        <v>-1811.19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x14ac:dyDescent="0.25">
      <c r="A316" s="57" t="s">
        <v>41</v>
      </c>
      <c r="B316" s="57">
        <v>0</v>
      </c>
      <c r="C316" s="57" t="s">
        <v>12</v>
      </c>
      <c r="D316" s="57">
        <v>3.7389999999999999</v>
      </c>
      <c r="E316" s="57">
        <v>8.0649999999999995</v>
      </c>
      <c r="F316" s="57">
        <v>147.81319999999999</v>
      </c>
      <c r="G316" s="57">
        <v>1649.8</v>
      </c>
      <c r="H316" s="57">
        <v>-1811.19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x14ac:dyDescent="0.25">
      <c r="A317" s="57" t="s">
        <v>41</v>
      </c>
      <c r="B317" s="57">
        <v>8.3000000000000001E-3</v>
      </c>
      <c r="C317" s="57" t="s">
        <v>12</v>
      </c>
      <c r="D317" s="57">
        <v>3.7389999999999999</v>
      </c>
      <c r="E317" s="57">
        <v>8.0869999999999997</v>
      </c>
      <c r="F317" s="57">
        <v>147.86099999999999</v>
      </c>
      <c r="G317" s="57">
        <v>1649.65</v>
      </c>
      <c r="H317" s="57">
        <v>-1811.04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x14ac:dyDescent="0.25">
      <c r="A318" s="57" t="s">
        <v>41</v>
      </c>
      <c r="B318" s="57">
        <v>8.3000000000000001E-3</v>
      </c>
      <c r="C318" s="57" t="s">
        <v>12</v>
      </c>
      <c r="D318" s="57">
        <v>3.7389999999999999</v>
      </c>
      <c r="E318" s="57">
        <v>8.0869999999999997</v>
      </c>
      <c r="F318" s="57">
        <v>147.86099999999999</v>
      </c>
      <c r="G318" s="57">
        <v>1649.65</v>
      </c>
      <c r="H318" s="57">
        <v>-1811.04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x14ac:dyDescent="0.25">
      <c r="A319" s="57" t="s">
        <v>41</v>
      </c>
      <c r="B319" s="57">
        <v>5.0026000000000002</v>
      </c>
      <c r="C319" s="57" t="s">
        <v>12</v>
      </c>
      <c r="D319" s="57">
        <v>3.5230000000000001</v>
      </c>
      <c r="E319" s="57">
        <v>18.5</v>
      </c>
      <c r="F319" s="57">
        <v>109.3306</v>
      </c>
      <c r="G319" s="57">
        <v>1169.93</v>
      </c>
      <c r="H319" s="57">
        <v>-1334.47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x14ac:dyDescent="0.25">
      <c r="A320" s="57" t="s">
        <v>41</v>
      </c>
      <c r="B320" s="57">
        <v>5.0026000000000002</v>
      </c>
      <c r="C320" s="57" t="s">
        <v>12</v>
      </c>
      <c r="D320" s="57">
        <v>3.5230000000000001</v>
      </c>
      <c r="E320" s="57">
        <v>18.5</v>
      </c>
      <c r="F320" s="57">
        <v>109.3306</v>
      </c>
      <c r="G320" s="57">
        <v>1169.93</v>
      </c>
      <c r="H320" s="57">
        <v>-1334.47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x14ac:dyDescent="0.25">
      <c r="A321" s="57" t="s">
        <v>41</v>
      </c>
      <c r="B321" s="57">
        <v>9.9969000000000001</v>
      </c>
      <c r="C321" s="57" t="s">
        <v>12</v>
      </c>
      <c r="D321" s="57">
        <v>3.306</v>
      </c>
      <c r="E321" s="57">
        <v>29.277000000000001</v>
      </c>
      <c r="F321" s="57">
        <v>0.24399999999999999</v>
      </c>
      <c r="G321" s="57">
        <v>-81.12</v>
      </c>
      <c r="H321" s="57">
        <v>-86.58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x14ac:dyDescent="0.25">
      <c r="A322" s="57" t="s">
        <v>41</v>
      </c>
      <c r="B322" s="57">
        <v>9.9969000000000001</v>
      </c>
      <c r="C322" s="57" t="s">
        <v>12</v>
      </c>
      <c r="D322" s="57">
        <v>3.306</v>
      </c>
      <c r="E322" s="57">
        <v>29.277000000000001</v>
      </c>
      <c r="F322" s="57">
        <v>0.24399999999999999</v>
      </c>
      <c r="G322" s="57">
        <v>-81.12</v>
      </c>
      <c r="H322" s="57">
        <v>-86.58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x14ac:dyDescent="0.25">
      <c r="A323" s="57" t="s">
        <v>41</v>
      </c>
      <c r="B323" s="57">
        <v>10.0052</v>
      </c>
      <c r="C323" s="57" t="s">
        <v>12</v>
      </c>
      <c r="D323" s="57">
        <v>3.306</v>
      </c>
      <c r="E323" s="57">
        <v>29.288</v>
      </c>
      <c r="F323" s="57">
        <v>-1.3310000000000001E-14</v>
      </c>
      <c r="G323" s="57">
        <v>-83.85</v>
      </c>
      <c r="H323" s="57">
        <v>-83.85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x14ac:dyDescent="0.25">
      <c r="A324" s="57" t="s">
        <v>41</v>
      </c>
      <c r="B324" s="57">
        <v>0</v>
      </c>
      <c r="C324" s="57" t="s">
        <v>13</v>
      </c>
      <c r="D324" s="57">
        <v>-24.742999999999999</v>
      </c>
      <c r="E324" s="57">
        <v>-5.9690000000000003</v>
      </c>
      <c r="F324" s="57">
        <v>62.124000000000002</v>
      </c>
      <c r="G324" s="57">
        <v>1649.8</v>
      </c>
      <c r="H324" s="57">
        <v>-1811.19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x14ac:dyDescent="0.25">
      <c r="A325" s="57" t="s">
        <v>41</v>
      </c>
      <c r="B325" s="57">
        <v>8.3000000000000001E-3</v>
      </c>
      <c r="C325" s="57" t="s">
        <v>13</v>
      </c>
      <c r="D325" s="57">
        <v>-24.742999999999999</v>
      </c>
      <c r="E325" s="57">
        <v>-5.9580000000000002</v>
      </c>
      <c r="F325" s="57">
        <v>62.128100000000003</v>
      </c>
      <c r="G325" s="57">
        <v>1649.65</v>
      </c>
      <c r="H325" s="57">
        <v>-1811.04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x14ac:dyDescent="0.25">
      <c r="A326" s="57" t="s">
        <v>41</v>
      </c>
      <c r="B326" s="57">
        <v>8.3000000000000001E-3</v>
      </c>
      <c r="C326" s="57" t="s">
        <v>13</v>
      </c>
      <c r="D326" s="57">
        <v>-24.742999999999999</v>
      </c>
      <c r="E326" s="57">
        <v>-5.9580000000000002</v>
      </c>
      <c r="F326" s="57">
        <v>62.128100000000003</v>
      </c>
      <c r="G326" s="57">
        <v>1649.65</v>
      </c>
      <c r="H326" s="57">
        <v>-1811.04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x14ac:dyDescent="0.25">
      <c r="A327" s="57" t="s">
        <v>41</v>
      </c>
      <c r="B327" s="57">
        <v>5.0026000000000002</v>
      </c>
      <c r="C327" s="57" t="s">
        <v>13</v>
      </c>
      <c r="D327" s="57">
        <v>-24.959</v>
      </c>
      <c r="E327" s="57">
        <v>4.024</v>
      </c>
      <c r="F327" s="57">
        <v>47.843499999999999</v>
      </c>
      <c r="G327" s="57">
        <v>1169.93</v>
      </c>
      <c r="H327" s="57">
        <v>-1334.47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x14ac:dyDescent="0.25">
      <c r="A328" s="57" t="s">
        <v>41</v>
      </c>
      <c r="B328" s="57">
        <v>5.0026000000000002</v>
      </c>
      <c r="C328" s="57" t="s">
        <v>13</v>
      </c>
      <c r="D328" s="57">
        <v>-24.959</v>
      </c>
      <c r="E328" s="57">
        <v>4.024</v>
      </c>
      <c r="F328" s="57">
        <v>47.843499999999999</v>
      </c>
      <c r="G328" s="57">
        <v>1169.93</v>
      </c>
      <c r="H328" s="57">
        <v>-1334.47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x14ac:dyDescent="0.25">
      <c r="A329" s="57" t="s">
        <v>41</v>
      </c>
      <c r="B329" s="57">
        <v>9.9969000000000001</v>
      </c>
      <c r="C329" s="57" t="s">
        <v>13</v>
      </c>
      <c r="D329" s="57">
        <v>-25.175000000000001</v>
      </c>
      <c r="E329" s="57">
        <v>12.907</v>
      </c>
      <c r="F329" s="57">
        <v>0.1076</v>
      </c>
      <c r="G329" s="57">
        <v>-81.12</v>
      </c>
      <c r="H329" s="57">
        <v>-86.58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25">
      <c r="A330" s="57" t="s">
        <v>41</v>
      </c>
      <c r="B330" s="57">
        <v>9.9969000000000001</v>
      </c>
      <c r="C330" s="57" t="s">
        <v>13</v>
      </c>
      <c r="D330" s="57">
        <v>-25.175000000000001</v>
      </c>
      <c r="E330" s="57">
        <v>12.907</v>
      </c>
      <c r="F330" s="57">
        <v>0.1076</v>
      </c>
      <c r="G330" s="57">
        <v>-81.12</v>
      </c>
      <c r="H330" s="57">
        <v>-86.58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x14ac:dyDescent="0.25">
      <c r="A331" s="57" t="s">
        <v>41</v>
      </c>
      <c r="B331" s="57">
        <v>10.0052</v>
      </c>
      <c r="C331" s="57" t="s">
        <v>13</v>
      </c>
      <c r="D331" s="57">
        <v>-25.175999999999998</v>
      </c>
      <c r="E331" s="57">
        <v>12.917999999999999</v>
      </c>
      <c r="F331" s="57">
        <v>-1.3310000000000001E-14</v>
      </c>
      <c r="G331" s="57">
        <v>-83.85</v>
      </c>
      <c r="H331" s="57">
        <v>-83.85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x14ac:dyDescent="0.25">
      <c r="A332" s="10"/>
      <c r="B332" s="10"/>
      <c r="C332" s="10"/>
      <c r="D332" s="10"/>
      <c r="E332" s="10"/>
      <c r="F332" s="10"/>
      <c r="G332" s="10"/>
      <c r="H332" s="10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x14ac:dyDescent="0.25">
      <c r="A333" s="10"/>
      <c r="B333" s="10"/>
      <c r="C333" s="10"/>
      <c r="D333" s="10"/>
      <c r="E333" s="10"/>
      <c r="F333" s="10"/>
      <c r="G333" s="10"/>
      <c r="H333" s="10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x14ac:dyDescent="0.25">
      <c r="A334" s="10"/>
      <c r="B334" s="10"/>
      <c r="C334" s="10"/>
      <c r="D334" s="10"/>
      <c r="E334" s="10"/>
      <c r="F334" s="10"/>
      <c r="G334" s="10"/>
      <c r="H334" s="10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x14ac:dyDescent="0.25">
      <c r="A335" s="10"/>
      <c r="B335" s="10"/>
      <c r="C335" s="10"/>
      <c r="D335" s="10"/>
      <c r="E335" s="10"/>
      <c r="F335" s="10"/>
      <c r="G335" s="10"/>
      <c r="H335" s="10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x14ac:dyDescent="0.25">
      <c r="A336" s="10"/>
      <c r="B336" s="10"/>
      <c r="C336" s="10"/>
      <c r="D336" s="10"/>
      <c r="E336" s="10"/>
      <c r="F336" s="10"/>
      <c r="G336" s="10"/>
      <c r="H336" s="10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x14ac:dyDescent="0.25">
      <c r="A337" s="10"/>
      <c r="B337" s="10"/>
      <c r="C337" s="10"/>
      <c r="D337" s="10"/>
      <c r="E337" s="10"/>
      <c r="F337" s="10"/>
      <c r="G337" s="10"/>
      <c r="H337" s="10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x14ac:dyDescent="0.25">
      <c r="A338" s="10"/>
      <c r="B338" s="10"/>
      <c r="C338" s="10"/>
      <c r="D338" s="10"/>
      <c r="E338" s="10"/>
      <c r="F338" s="10"/>
      <c r="G338" s="10"/>
      <c r="H338" s="10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x14ac:dyDescent="0.25">
      <c r="A339" s="10"/>
      <c r="B339" s="10"/>
      <c r="C339" s="10"/>
      <c r="D339" s="10"/>
      <c r="E339" s="10"/>
      <c r="F339" s="10"/>
      <c r="G339" s="10"/>
      <c r="H339" s="10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x14ac:dyDescent="0.25">
      <c r="A340" s="10"/>
      <c r="B340" s="10"/>
      <c r="C340" s="10"/>
      <c r="D340" s="10"/>
      <c r="E340" s="10"/>
      <c r="F340" s="10"/>
      <c r="G340" s="10"/>
      <c r="H340" s="10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x14ac:dyDescent="0.25">
      <c r="A341" s="10"/>
      <c r="B341" s="10"/>
      <c r="C341" s="10"/>
      <c r="D341" s="10"/>
      <c r="E341" s="10"/>
      <c r="F341" s="10"/>
      <c r="G341" s="10"/>
      <c r="H341" s="10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workbookViewId="0"/>
  </sheetViews>
  <sheetFormatPr defaultRowHeight="15" x14ac:dyDescent="0.25"/>
  <sheetData>
    <row r="1" spans="1:32" x14ac:dyDescent="0.25">
      <c r="A1" s="63" t="s">
        <v>385</v>
      </c>
      <c r="B1" s="64"/>
      <c r="C1" s="64"/>
      <c r="D1" s="64"/>
      <c r="E1" s="64"/>
      <c r="F1" s="64"/>
      <c r="G1" s="64"/>
      <c r="H1" s="64"/>
      <c r="I1" s="3"/>
      <c r="J1" s="3" t="s">
        <v>50</v>
      </c>
      <c r="K1" s="3">
        <v>0.16189999999999999</v>
      </c>
      <c r="L1" s="3">
        <v>23.316500000000001</v>
      </c>
      <c r="M1" s="3"/>
      <c r="N1" s="3"/>
      <c r="O1" s="3"/>
      <c r="P1" s="3"/>
      <c r="Q1" s="3"/>
      <c r="R1" s="3"/>
      <c r="S1" s="3"/>
      <c r="T1" s="3"/>
      <c r="U1" s="3"/>
    </row>
    <row r="2" spans="1:32" x14ac:dyDescent="0.25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 t="s">
        <v>6</v>
      </c>
      <c r="G2" s="65" t="s">
        <v>55</v>
      </c>
      <c r="H2" s="65" t="s">
        <v>56</v>
      </c>
      <c r="I2" s="3"/>
      <c r="J2" s="3" t="s">
        <v>49</v>
      </c>
      <c r="K2" s="3">
        <v>5.4539999999999996E-3</v>
      </c>
      <c r="L2" s="3">
        <v>0.78539999999999999</v>
      </c>
      <c r="M2" s="3"/>
      <c r="N2" s="3"/>
      <c r="O2" s="3"/>
      <c r="P2" s="3"/>
      <c r="Q2" s="3"/>
      <c r="R2" s="3"/>
      <c r="S2" s="3"/>
      <c r="T2" s="3"/>
      <c r="U2" s="3"/>
    </row>
    <row r="3" spans="1:32" x14ac:dyDescent="0.25">
      <c r="A3" s="66" t="s">
        <v>7</v>
      </c>
      <c r="B3" s="66" t="s">
        <v>8</v>
      </c>
      <c r="C3" s="66" t="s">
        <v>7</v>
      </c>
      <c r="D3" s="66" t="s">
        <v>9</v>
      </c>
      <c r="E3" s="66" t="s">
        <v>9</v>
      </c>
      <c r="F3" s="66" t="s">
        <v>10</v>
      </c>
      <c r="G3" s="66" t="s">
        <v>57</v>
      </c>
      <c r="H3" s="66" t="s">
        <v>57</v>
      </c>
      <c r="I3" s="3"/>
      <c r="J3" s="3" t="s">
        <v>48</v>
      </c>
      <c r="K3" s="3">
        <v>0.13569999999999999</v>
      </c>
      <c r="L3" s="3">
        <v>19.547699999999999</v>
      </c>
      <c r="M3" s="3"/>
      <c r="N3" s="3"/>
      <c r="O3" s="3"/>
      <c r="P3" s="3"/>
      <c r="Q3" s="3"/>
      <c r="R3" s="3"/>
      <c r="S3" s="3"/>
      <c r="T3" s="3"/>
      <c r="U3" s="3"/>
    </row>
    <row r="4" spans="1:32" x14ac:dyDescent="0.25">
      <c r="A4" s="62" t="s">
        <v>11</v>
      </c>
      <c r="B4" s="62">
        <v>0</v>
      </c>
      <c r="C4" s="62" t="s">
        <v>12</v>
      </c>
      <c r="D4" s="62">
        <v>-99.096000000000004</v>
      </c>
      <c r="E4" s="62">
        <v>1.63</v>
      </c>
      <c r="F4" s="62">
        <v>3.1970000000000001E-15</v>
      </c>
      <c r="G4" s="62">
        <v>-611.92999999999995</v>
      </c>
      <c r="H4" s="62">
        <v>-611.92999999999995</v>
      </c>
      <c r="I4" s="3"/>
      <c r="J4" s="1" t="s">
        <v>1</v>
      </c>
      <c r="K4" s="1" t="s">
        <v>42</v>
      </c>
      <c r="L4" s="1" t="s">
        <v>45</v>
      </c>
      <c r="M4" s="1" t="s">
        <v>43</v>
      </c>
      <c r="N4" s="1" t="s">
        <v>46</v>
      </c>
      <c r="O4" s="1" t="s">
        <v>44</v>
      </c>
      <c r="P4" s="1" t="s">
        <v>47</v>
      </c>
      <c r="Q4" s="1" t="s">
        <v>53</v>
      </c>
      <c r="R4" s="1" t="s">
        <v>54</v>
      </c>
      <c r="S4" s="1" t="s">
        <v>53</v>
      </c>
      <c r="T4" s="1" t="s">
        <v>54</v>
      </c>
      <c r="U4" s="3"/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62" t="s">
        <v>11</v>
      </c>
      <c r="B5" s="62">
        <v>7.2923</v>
      </c>
      <c r="C5" s="62" t="s">
        <v>12</v>
      </c>
      <c r="D5" s="62">
        <v>-99.043000000000006</v>
      </c>
      <c r="E5" s="62">
        <v>1.6950000000000001</v>
      </c>
      <c r="F5" s="62">
        <v>18.872199999999999</v>
      </c>
      <c r="G5" s="62">
        <v>-424.87</v>
      </c>
      <c r="H5" s="62">
        <v>-798.34</v>
      </c>
      <c r="I5" s="3"/>
      <c r="J5" s="2" t="s">
        <v>7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10</v>
      </c>
      <c r="P5" s="2" t="s">
        <v>10</v>
      </c>
      <c r="Q5" s="2" t="s">
        <v>51</v>
      </c>
      <c r="R5" s="2" t="s">
        <v>51</v>
      </c>
      <c r="S5" s="2" t="s">
        <v>52</v>
      </c>
      <c r="T5" s="2" t="s">
        <v>52</v>
      </c>
      <c r="U5" s="3"/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62" t="s">
        <v>11</v>
      </c>
      <c r="B6" s="62">
        <v>14.5847</v>
      </c>
      <c r="C6" s="62" t="s">
        <v>12</v>
      </c>
      <c r="D6" s="62">
        <v>-98.99</v>
      </c>
      <c r="E6" s="62">
        <v>1.7609999999999999</v>
      </c>
      <c r="F6" s="62">
        <v>37.2652</v>
      </c>
      <c r="G6" s="62">
        <v>-250.36</v>
      </c>
      <c r="H6" s="62">
        <v>-972.2</v>
      </c>
      <c r="I6" s="3"/>
      <c r="J6" s="24" t="s">
        <v>11</v>
      </c>
      <c r="K6" s="24">
        <f>MAX(D4:D9)</f>
        <v>-98.99</v>
      </c>
      <c r="L6" s="24">
        <f>MIN(D4:D9)</f>
        <v>-127.843</v>
      </c>
      <c r="M6" s="24">
        <f>MAX(E4:E9)</f>
        <v>1.7609999999999999</v>
      </c>
      <c r="N6" s="24">
        <f>MIN(E4:E9)</f>
        <v>-2.621</v>
      </c>
      <c r="O6" s="24">
        <f>MAX(F4:F9)</f>
        <v>37.2652</v>
      </c>
      <c r="P6" s="24">
        <f>MIN(F4:F9)</f>
        <v>-24.725899999999999</v>
      </c>
      <c r="Q6" s="24">
        <f>MIN(G4:G9)</f>
        <v>-611.92999999999995</v>
      </c>
      <c r="R6" s="24">
        <f>MIN(H4:H9)</f>
        <v>-972.2</v>
      </c>
      <c r="S6" s="24">
        <f>Q6/144</f>
        <v>-4.2495138888888881</v>
      </c>
      <c r="T6" s="24">
        <f>R6/144</f>
        <v>-6.7513888888888891</v>
      </c>
      <c r="U6" s="3"/>
      <c r="V6" s="17" t="s">
        <v>58</v>
      </c>
      <c r="W6" s="17">
        <f>W20+W14</f>
        <v>-69.771599999999992</v>
      </c>
      <c r="X6" s="99">
        <f t="shared" ref="X6:AF6" si="0">X20+X14</f>
        <v>-128.57900000000001</v>
      </c>
      <c r="Y6" s="99">
        <f t="shared" si="0"/>
        <v>16.021599999999999</v>
      </c>
      <c r="Z6" s="99">
        <f t="shared" si="0"/>
        <v>-20.69</v>
      </c>
      <c r="AA6" s="99">
        <f t="shared" si="0"/>
        <v>108.94319999999999</v>
      </c>
      <c r="AB6" s="99">
        <f t="shared" si="0"/>
        <v>-68.054999999999993</v>
      </c>
      <c r="AC6" s="99">
        <f t="shared" si="0"/>
        <v>72.749920000000003</v>
      </c>
      <c r="AD6" s="99">
        <f t="shared" si="0"/>
        <v>-2620.3659200000002</v>
      </c>
      <c r="AE6" s="99">
        <f t="shared" si="0"/>
        <v>0.50520777777777781</v>
      </c>
      <c r="AF6" s="99">
        <f t="shared" si="0"/>
        <v>-18.196985555555557</v>
      </c>
    </row>
    <row r="7" spans="1:32" x14ac:dyDescent="0.25">
      <c r="A7" s="62" t="s">
        <v>11</v>
      </c>
      <c r="B7" s="62">
        <v>0</v>
      </c>
      <c r="C7" s="62" t="s">
        <v>13</v>
      </c>
      <c r="D7" s="62">
        <v>-127.843</v>
      </c>
      <c r="E7" s="62">
        <v>-2.621</v>
      </c>
      <c r="F7" s="62">
        <v>3.1970000000000001E-15</v>
      </c>
      <c r="G7" s="62">
        <v>-611.92999999999995</v>
      </c>
      <c r="H7" s="62">
        <v>-611.92999999999995</v>
      </c>
      <c r="I7" s="3"/>
      <c r="J7" s="24" t="s">
        <v>14</v>
      </c>
      <c r="K7" s="24">
        <f>MAX(D10:D15)</f>
        <v>-97.522999999999996</v>
      </c>
      <c r="L7" s="24">
        <f>MIN(D10:D15)</f>
        <v>-126.264</v>
      </c>
      <c r="M7" s="24">
        <f>MAX(E10:E15)</f>
        <v>-16.789000000000001</v>
      </c>
      <c r="N7" s="24">
        <f>MIN(E10:E15)</f>
        <v>-20.626000000000001</v>
      </c>
      <c r="O7" s="24">
        <f>MAX(F10:F15)</f>
        <v>105.83159999999999</v>
      </c>
      <c r="P7" s="24">
        <f>MIN(F10:F15)</f>
        <v>-24.725899999999999</v>
      </c>
      <c r="Q7" s="24">
        <f>MIN(G10:G15)</f>
        <v>-241.3</v>
      </c>
      <c r="R7" s="24">
        <f>MIN(H10:H15)</f>
        <v>-2544.38</v>
      </c>
      <c r="S7" s="24">
        <f t="shared" ref="S7:T34" si="1">Q7/144</f>
        <v>-1.6756944444444446</v>
      </c>
      <c r="T7" s="24">
        <f t="shared" si="1"/>
        <v>-17.669305555555557</v>
      </c>
      <c r="U7" s="3"/>
      <c r="V7" s="17" t="s">
        <v>59</v>
      </c>
      <c r="W7" s="99">
        <f t="shared" ref="W7:AF7" si="2">W21+W15</f>
        <v>15.73</v>
      </c>
      <c r="X7" s="99">
        <f t="shared" si="2"/>
        <v>7.8021999999999991</v>
      </c>
      <c r="Y7" s="99">
        <f t="shared" si="2"/>
        <v>5.8400000000000001E-2</v>
      </c>
      <c r="Z7" s="99">
        <f t="shared" si="2"/>
        <v>-5.8799999999999998E-2</v>
      </c>
      <c r="AA7" s="99">
        <f t="shared" si="2"/>
        <v>3.1116000000000001</v>
      </c>
      <c r="AB7" s="99">
        <f t="shared" si="2"/>
        <v>-1.1919999999999999</v>
      </c>
      <c r="AC7" s="99">
        <f t="shared" si="2"/>
        <v>1897.0010400000001</v>
      </c>
      <c r="AD7" s="99">
        <f t="shared" si="2"/>
        <v>1474.4584</v>
      </c>
      <c r="AE7" s="99">
        <f t="shared" si="2"/>
        <v>13.173618333333334</v>
      </c>
      <c r="AF7" s="99">
        <f t="shared" si="2"/>
        <v>10.239294444444445</v>
      </c>
    </row>
    <row r="8" spans="1:32" x14ac:dyDescent="0.25">
      <c r="A8" s="62" t="s">
        <v>11</v>
      </c>
      <c r="B8" s="62">
        <v>7.2923</v>
      </c>
      <c r="C8" s="62" t="s">
        <v>13</v>
      </c>
      <c r="D8" s="62">
        <v>-127.79</v>
      </c>
      <c r="E8" s="62">
        <v>-2.5550000000000002</v>
      </c>
      <c r="F8" s="62">
        <v>-12.1233</v>
      </c>
      <c r="G8" s="62">
        <v>-424.87</v>
      </c>
      <c r="H8" s="62">
        <v>-798.34</v>
      </c>
      <c r="I8" s="3"/>
      <c r="J8" s="24" t="s">
        <v>15</v>
      </c>
      <c r="K8" s="24">
        <f>MAX(D16:D25)</f>
        <v>-77.722999999999999</v>
      </c>
      <c r="L8" s="24">
        <f>MIN(D16:D25)</f>
        <v>-109.675</v>
      </c>
      <c r="M8" s="24">
        <f>MAX(E16:E25)</f>
        <v>10.483000000000001</v>
      </c>
      <c r="N8" s="24">
        <f>MIN(E16:E25)</f>
        <v>-6.3639999999999999</v>
      </c>
      <c r="O8" s="24">
        <f>MAX(F16:F25)</f>
        <v>9.3869000000000007</v>
      </c>
      <c r="P8" s="24">
        <f>MIN(F16:F25)</f>
        <v>-54.600299999999997</v>
      </c>
      <c r="Q8" s="24">
        <f>MIN(G16:G25)</f>
        <v>-321.93</v>
      </c>
      <c r="R8" s="24">
        <f>MIN(H16:H25)</f>
        <v>-1485.16</v>
      </c>
      <c r="S8" s="24">
        <f t="shared" si="1"/>
        <v>-2.2356250000000002</v>
      </c>
      <c r="T8" s="24">
        <f t="shared" si="1"/>
        <v>-10.313611111111111</v>
      </c>
      <c r="U8" s="3"/>
      <c r="V8" s="17" t="s">
        <v>60</v>
      </c>
      <c r="W8" s="99">
        <f t="shared" ref="W8:AF8" si="3">W22+W16</f>
        <v>21.512600000000003</v>
      </c>
      <c r="X8" s="99">
        <f t="shared" si="3"/>
        <v>-21.557199999999998</v>
      </c>
      <c r="Y8" s="99">
        <f t="shared" si="3"/>
        <v>24.789200000000001</v>
      </c>
      <c r="Z8" s="99">
        <f t="shared" si="3"/>
        <v>-31.236000000000001</v>
      </c>
      <c r="AA8" s="99">
        <f t="shared" si="3"/>
        <v>125.5463</v>
      </c>
      <c r="AB8" s="99">
        <f t="shared" si="3"/>
        <v>-143.82989999999998</v>
      </c>
      <c r="AC8" s="99">
        <f t="shared" si="3"/>
        <v>2724.20928</v>
      </c>
      <c r="AD8" s="99">
        <f t="shared" si="3"/>
        <v>-2665.82584</v>
      </c>
      <c r="AE8" s="99">
        <f t="shared" si="3"/>
        <v>18.918119999999998</v>
      </c>
      <c r="AF8" s="99">
        <f t="shared" si="3"/>
        <v>-18.512679444444444</v>
      </c>
    </row>
    <row r="9" spans="1:32" x14ac:dyDescent="0.25">
      <c r="A9" s="62" t="s">
        <v>11</v>
      </c>
      <c r="B9" s="62">
        <v>14.5847</v>
      </c>
      <c r="C9" s="62" t="s">
        <v>13</v>
      </c>
      <c r="D9" s="62">
        <v>-127.73699999999999</v>
      </c>
      <c r="E9" s="62">
        <v>-2.4889999999999999</v>
      </c>
      <c r="F9" s="62">
        <v>-24.725899999999999</v>
      </c>
      <c r="G9" s="62">
        <v>-250.36</v>
      </c>
      <c r="H9" s="62">
        <v>-972.2</v>
      </c>
      <c r="I9" s="3"/>
      <c r="J9" s="24" t="s">
        <v>16</v>
      </c>
      <c r="K9" s="24">
        <f>MAX(D25:D35)</f>
        <v>-74.441000000000003</v>
      </c>
      <c r="L9" s="24">
        <f>MIN(D26:D35)</f>
        <v>-104.747</v>
      </c>
      <c r="M9" s="24">
        <f>MAX(E26:E35)</f>
        <v>4.476</v>
      </c>
      <c r="N9" s="24">
        <f>MIN(E26:E35)</f>
        <v>-10.811999999999999</v>
      </c>
      <c r="O9" s="24">
        <f>MAX(F26:F35)</f>
        <v>38.671799999999998</v>
      </c>
      <c r="P9" s="24">
        <f>MIN(F26:F35)</f>
        <v>-54.600299999999997</v>
      </c>
      <c r="Q9" s="24">
        <f>MIN(G26:G35)</f>
        <v>-455.28</v>
      </c>
      <c r="R9" s="24">
        <f>MIN(H26:H35)</f>
        <v>-1485.27</v>
      </c>
      <c r="S9" s="24">
        <f t="shared" si="1"/>
        <v>-3.1616666666666666</v>
      </c>
      <c r="T9" s="24">
        <f t="shared" si="1"/>
        <v>-10.314375</v>
      </c>
      <c r="U9" s="3"/>
    </row>
    <row r="10" spans="1:32" x14ac:dyDescent="0.25">
      <c r="A10" s="62" t="s">
        <v>14</v>
      </c>
      <c r="B10" s="62">
        <v>0</v>
      </c>
      <c r="C10" s="62" t="s">
        <v>12</v>
      </c>
      <c r="D10" s="62">
        <v>-97.543999999999997</v>
      </c>
      <c r="E10" s="62">
        <v>-16.824999999999999</v>
      </c>
      <c r="F10" s="62">
        <v>37.2652</v>
      </c>
      <c r="G10" s="62">
        <v>-241.3</v>
      </c>
      <c r="H10" s="62">
        <v>-963.13</v>
      </c>
      <c r="I10" s="3"/>
      <c r="J10" s="24" t="s">
        <v>17</v>
      </c>
      <c r="K10" s="24">
        <f>MAX(D36:D49)</f>
        <v>-70.569999999999993</v>
      </c>
      <c r="L10" s="24">
        <f>MIN(D36:D49)</f>
        <v>-100.047</v>
      </c>
      <c r="M10" s="24">
        <f>MAX(E36:E49)</f>
        <v>12.7</v>
      </c>
      <c r="N10" s="24">
        <f>MIN(E36:E49)</f>
        <v>-14.935</v>
      </c>
      <c r="O10" s="24">
        <f>MAX(F36:F49)</f>
        <v>46.644799999999996</v>
      </c>
      <c r="P10" s="24">
        <f>MIN(F36:F49)</f>
        <v>-47.385300000000001</v>
      </c>
      <c r="Q10" s="24">
        <f>MIN(G36:G49)</f>
        <v>-404.79</v>
      </c>
      <c r="R10" s="24">
        <f>MIN(H36:H49)</f>
        <v>-981.88</v>
      </c>
      <c r="S10" s="24">
        <f t="shared" si="1"/>
        <v>-2.8110416666666667</v>
      </c>
      <c r="T10" s="24">
        <f t="shared" si="1"/>
        <v>-6.8186111111111112</v>
      </c>
      <c r="U10" s="3"/>
      <c r="V10" s="98" t="s">
        <v>58</v>
      </c>
      <c r="W10" s="98">
        <f>'Lateral Wind Loading'!V6</f>
        <v>1.841</v>
      </c>
      <c r="X10" s="98">
        <f>'Lateral Wind Loading'!W6</f>
        <v>-1.84</v>
      </c>
      <c r="Y10" s="98">
        <f>'Lateral Wind Loading'!X6</f>
        <v>0.159</v>
      </c>
      <c r="Z10" s="98">
        <f>'Lateral Wind Loading'!Y6</f>
        <v>-0.16</v>
      </c>
      <c r="AA10" s="98">
        <f>'Lateral Wind Loading'!Z6</f>
        <v>7.7789999999999999</v>
      </c>
      <c r="AB10" s="98">
        <f>'Lateral Wind Loading'!AA6</f>
        <v>-7.8710000000000004</v>
      </c>
      <c r="AC10" s="98">
        <f>AE10*144</f>
        <v>175.9248</v>
      </c>
      <c r="AD10" s="98">
        <f t="shared" ref="AD10:AD12" si="4">AF10*144</f>
        <v>-189.9648</v>
      </c>
      <c r="AE10" s="98">
        <f>'Lateral Wind Loading'!AB6</f>
        <v>1.2217</v>
      </c>
      <c r="AF10" s="98">
        <f>'Lateral Wind Loading'!AC6</f>
        <v>-1.3191999999999999</v>
      </c>
    </row>
    <row r="11" spans="1:32" x14ac:dyDescent="0.25">
      <c r="A11" s="62" t="s">
        <v>14</v>
      </c>
      <c r="B11" s="62">
        <v>1.7762</v>
      </c>
      <c r="C11" s="62" t="s">
        <v>12</v>
      </c>
      <c r="D11" s="62">
        <v>-97.534000000000006</v>
      </c>
      <c r="E11" s="62">
        <v>-16.806999999999999</v>
      </c>
      <c r="F11" s="62">
        <v>71.564300000000003</v>
      </c>
      <c r="G11" s="62">
        <v>549.87</v>
      </c>
      <c r="H11" s="62">
        <v>-1754.17</v>
      </c>
      <c r="I11" s="3"/>
      <c r="J11" s="24" t="s">
        <v>18</v>
      </c>
      <c r="K11" s="24">
        <f>MAX(D50:D59)</f>
        <v>-70.706000000000003</v>
      </c>
      <c r="L11" s="24">
        <f>MIN(D50:D59)</f>
        <v>-96.132999999999996</v>
      </c>
      <c r="M11" s="24">
        <f>MAX(E50:E59)</f>
        <v>8.5879999999999992</v>
      </c>
      <c r="N11" s="24">
        <f>MIN(E50:E59)</f>
        <v>-7.55</v>
      </c>
      <c r="O11" s="24">
        <f>MAX(F50:F59)</f>
        <v>59.234999999999999</v>
      </c>
      <c r="P11" s="24">
        <f>MIN(F50:F59)</f>
        <v>-31.079699999999999</v>
      </c>
      <c r="Q11" s="24">
        <f>MIN(G50:G59)</f>
        <v>-279.51</v>
      </c>
      <c r="R11" s="24">
        <f>MIN(H50:H59)</f>
        <v>-1073.3499999999999</v>
      </c>
      <c r="S11" s="24">
        <f t="shared" si="1"/>
        <v>-1.9410416666666666</v>
      </c>
      <c r="T11" s="24">
        <f t="shared" si="1"/>
        <v>-7.4538194444444441</v>
      </c>
      <c r="U11" s="3"/>
      <c r="V11" s="98" t="s">
        <v>59</v>
      </c>
      <c r="W11" s="98">
        <f>'Lateral Wind Loading'!V7</f>
        <v>9.5000000000000001E-2</v>
      </c>
      <c r="X11" s="98">
        <f>'Lateral Wind Loading'!W7</f>
        <v>-1.1220000000000001</v>
      </c>
      <c r="Y11" s="98">
        <f>'Lateral Wind Loading'!X7</f>
        <v>0.14599999999999999</v>
      </c>
      <c r="Z11" s="98">
        <f>'Lateral Wind Loading'!Y7</f>
        <v>-0.14699999999999999</v>
      </c>
      <c r="AA11" s="98">
        <f>'Lateral Wind Loading'!Z7</f>
        <v>7.7789999999999999</v>
      </c>
      <c r="AB11" s="98">
        <f>'Lateral Wind Loading'!AA7</f>
        <v>-2.98</v>
      </c>
      <c r="AC11" s="98">
        <f t="shared" ref="AC11:AC12" si="5">AE11*144</f>
        <v>148.3776</v>
      </c>
      <c r="AD11" s="98">
        <f t="shared" si="4"/>
        <v>-130.10399999999998</v>
      </c>
      <c r="AE11" s="98">
        <f>'Lateral Wind Loading'!AB7</f>
        <v>1.0304</v>
      </c>
      <c r="AF11" s="98">
        <f>'Lateral Wind Loading'!AC7</f>
        <v>-0.90349999999999997</v>
      </c>
    </row>
    <row r="12" spans="1:32" x14ac:dyDescent="0.25">
      <c r="A12" s="62" t="s">
        <v>14</v>
      </c>
      <c r="B12" s="62">
        <v>3.5525000000000002</v>
      </c>
      <c r="C12" s="62" t="s">
        <v>12</v>
      </c>
      <c r="D12" s="62">
        <v>-97.522999999999996</v>
      </c>
      <c r="E12" s="62">
        <v>-16.789000000000001</v>
      </c>
      <c r="F12" s="62">
        <v>105.83159999999999</v>
      </c>
      <c r="G12" s="62">
        <v>1340.2</v>
      </c>
      <c r="H12" s="62">
        <v>-2544.38</v>
      </c>
      <c r="I12" s="3"/>
      <c r="J12" s="24" t="s">
        <v>19</v>
      </c>
      <c r="K12" s="24">
        <f>MAX(D60:D73)</f>
        <v>-70.507999999999996</v>
      </c>
      <c r="L12" s="24">
        <f>MIN(D60:D73)</f>
        <v>-99.06</v>
      </c>
      <c r="M12" s="24">
        <f>MAX(E60:E73)</f>
        <v>15.958</v>
      </c>
      <c r="N12" s="24">
        <f>MIN(E60:E73)</f>
        <v>-12.256</v>
      </c>
      <c r="O12" s="24">
        <f>MAX(F60:F73)</f>
        <v>50.3185</v>
      </c>
      <c r="P12" s="24">
        <f>MIN(F60:F73)</f>
        <v>-34.511099999999999</v>
      </c>
      <c r="Q12" s="24">
        <f>MIN(G60:G73)</f>
        <v>-350.41</v>
      </c>
      <c r="R12" s="24">
        <f>MIN(H60:H73)</f>
        <v>-919.78</v>
      </c>
      <c r="S12" s="24">
        <f t="shared" si="1"/>
        <v>-2.4334027777777778</v>
      </c>
      <c r="T12" s="24">
        <f t="shared" si="1"/>
        <v>-6.3873611111111108</v>
      </c>
      <c r="U12" s="3"/>
      <c r="V12" s="98" t="s">
        <v>60</v>
      </c>
      <c r="W12" s="98">
        <f>'Lateral Wind Loading'!V8</f>
        <v>0.54400000000000004</v>
      </c>
      <c r="X12" s="98">
        <f>'Lateral Wind Loading'!W8</f>
        <v>-0.10299999999999999</v>
      </c>
      <c r="Y12" s="98">
        <f>'Lateral Wind Loading'!X8</f>
        <v>6.8000000000000005E-2</v>
      </c>
      <c r="Z12" s="98">
        <f>'Lateral Wind Loading'!Y8</f>
        <v>-7.4999999999999997E-2</v>
      </c>
      <c r="AA12" s="98">
        <f>'Lateral Wind Loading'!Z8</f>
        <v>3.9260000000000002</v>
      </c>
      <c r="AB12" s="98">
        <f>'Lateral Wind Loading'!AA8</f>
        <v>-2.5139999999999998</v>
      </c>
      <c r="AC12" s="98">
        <f t="shared" si="5"/>
        <v>96.523200000000003</v>
      </c>
      <c r="AD12" s="98">
        <f t="shared" si="4"/>
        <v>-104.8896</v>
      </c>
      <c r="AE12" s="98">
        <f>'Lateral Wind Loading'!AB8</f>
        <v>0.67030000000000001</v>
      </c>
      <c r="AF12" s="98">
        <f>'Lateral Wind Loading'!AC8</f>
        <v>-0.72840000000000005</v>
      </c>
    </row>
    <row r="13" spans="1:32" x14ac:dyDescent="0.25">
      <c r="A13" s="62" t="s">
        <v>14</v>
      </c>
      <c r="B13" s="62">
        <v>0</v>
      </c>
      <c r="C13" s="62" t="s">
        <v>13</v>
      </c>
      <c r="D13" s="62">
        <v>-126.264</v>
      </c>
      <c r="E13" s="62">
        <v>-20.626000000000001</v>
      </c>
      <c r="F13" s="62">
        <v>-24.725899999999999</v>
      </c>
      <c r="G13" s="62">
        <v>-241.3</v>
      </c>
      <c r="H13" s="62">
        <v>-963.13</v>
      </c>
      <c r="I13" s="3"/>
      <c r="J13" s="24" t="s">
        <v>20</v>
      </c>
      <c r="K13" s="24">
        <f>MAX(D74:D83)</f>
        <v>-73.710999999999999</v>
      </c>
      <c r="L13" s="24">
        <f>MIN(D74:D83)</f>
        <v>-103.443</v>
      </c>
      <c r="M13" s="24">
        <f>MAX(E74:E83)</f>
        <v>11.204000000000001</v>
      </c>
      <c r="N13" s="24">
        <f>MIN(E74:E83)</f>
        <v>-4.37</v>
      </c>
      <c r="O13" s="24">
        <f>MAX(F74:F83)</f>
        <v>51.854700000000001</v>
      </c>
      <c r="P13" s="24">
        <f>MIN(F74:F83)</f>
        <v>-53.035299999999999</v>
      </c>
      <c r="Q13" s="24">
        <f>MIN(G74:G83)</f>
        <v>-306.95</v>
      </c>
      <c r="R13" s="24">
        <f>MIN(H74:H83)</f>
        <v>-1193.76</v>
      </c>
      <c r="S13" s="24">
        <f t="shared" si="1"/>
        <v>-2.1315972222222221</v>
      </c>
      <c r="T13" s="24">
        <f t="shared" si="1"/>
        <v>-8.2899999999999991</v>
      </c>
      <c r="U13" s="3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</row>
    <row r="14" spans="1:32" x14ac:dyDescent="0.25">
      <c r="A14" s="62" t="s">
        <v>14</v>
      </c>
      <c r="B14" s="62">
        <v>1.7762</v>
      </c>
      <c r="C14" s="62" t="s">
        <v>13</v>
      </c>
      <c r="D14" s="62">
        <v>-126.254</v>
      </c>
      <c r="E14" s="62">
        <v>-20.608000000000001</v>
      </c>
      <c r="F14" s="62">
        <v>8.8398000000000003</v>
      </c>
      <c r="G14" s="62">
        <v>549.87</v>
      </c>
      <c r="H14" s="62">
        <v>-1754.17</v>
      </c>
      <c r="I14" s="3"/>
      <c r="J14" s="24" t="s">
        <v>21</v>
      </c>
      <c r="K14" s="24">
        <f>MAX(D84:D93)</f>
        <v>-76.632000000000005</v>
      </c>
      <c r="L14" s="24">
        <f>MIN(D84:D93)</f>
        <v>-109.08</v>
      </c>
      <c r="M14" s="24">
        <f>MAX(E84:E93)</f>
        <v>7.52</v>
      </c>
      <c r="N14" s="24">
        <f>MIN(E84:E93)</f>
        <v>-8.5779999999999994</v>
      </c>
      <c r="O14" s="24">
        <f>MAX(F84:F93)</f>
        <v>35.8872</v>
      </c>
      <c r="P14" s="24">
        <f>MIN(F84:F93)</f>
        <v>-53.035299999999999</v>
      </c>
      <c r="Q14" s="24">
        <f>MIN(G84:G93)</f>
        <v>-487.98</v>
      </c>
      <c r="R14" s="24">
        <f>MIN(H84:H93)</f>
        <v>-1194.3900000000001</v>
      </c>
      <c r="S14" s="24">
        <f t="shared" si="1"/>
        <v>-3.3887499999999999</v>
      </c>
      <c r="T14" s="24">
        <f t="shared" si="1"/>
        <v>-8.2943750000000005</v>
      </c>
      <c r="U14" s="3"/>
      <c r="V14" s="98" t="s">
        <v>58</v>
      </c>
      <c r="W14" s="98">
        <f>W10*0.4</f>
        <v>0.73640000000000005</v>
      </c>
      <c r="X14" s="98">
        <f t="shared" ref="X14:AF14" si="6">X10*0.4</f>
        <v>-0.7360000000000001</v>
      </c>
      <c r="Y14" s="98">
        <f t="shared" si="6"/>
        <v>6.3600000000000004E-2</v>
      </c>
      <c r="Z14" s="98">
        <f t="shared" si="6"/>
        <v>-6.4000000000000001E-2</v>
      </c>
      <c r="AA14" s="98">
        <f t="shared" si="6"/>
        <v>3.1116000000000001</v>
      </c>
      <c r="AB14" s="98">
        <f t="shared" si="6"/>
        <v>-3.1484000000000005</v>
      </c>
      <c r="AC14" s="98">
        <f>AC10*0.4</f>
        <v>70.369920000000008</v>
      </c>
      <c r="AD14" s="98">
        <f t="shared" ref="AD14:AD16" si="7">AD10*0.4</f>
        <v>-75.985920000000007</v>
      </c>
      <c r="AE14" s="98">
        <f t="shared" si="6"/>
        <v>0.48868</v>
      </c>
      <c r="AF14" s="98">
        <f t="shared" si="6"/>
        <v>-0.52768000000000004</v>
      </c>
    </row>
    <row r="15" spans="1:32" x14ac:dyDescent="0.25">
      <c r="A15" s="62" t="s">
        <v>14</v>
      </c>
      <c r="B15" s="62">
        <v>3.5525000000000002</v>
      </c>
      <c r="C15" s="62" t="s">
        <v>13</v>
      </c>
      <c r="D15" s="62">
        <v>-126.244</v>
      </c>
      <c r="E15" s="62">
        <v>-20.59</v>
      </c>
      <c r="F15" s="62">
        <v>42.373699999999999</v>
      </c>
      <c r="G15" s="62">
        <v>1340.2</v>
      </c>
      <c r="H15" s="62">
        <v>-2544.38</v>
      </c>
      <c r="I15" s="3"/>
      <c r="J15" s="24" t="s">
        <v>22</v>
      </c>
      <c r="K15" s="24">
        <f>MAX(D94:D103)</f>
        <v>-80.665999999999997</v>
      </c>
      <c r="L15" s="24">
        <f>MIN(D94:D103)</f>
        <v>-114.227</v>
      </c>
      <c r="M15" s="24">
        <f>MAX(E94:E103)</f>
        <v>1.8160000000000001</v>
      </c>
      <c r="N15" s="24">
        <f>MIN(E94:E103)</f>
        <v>-15.182</v>
      </c>
      <c r="O15" s="24">
        <f>MAX(F94:F103)</f>
        <v>37.3324</v>
      </c>
      <c r="P15" s="24">
        <f>MIN(F94:F103)</f>
        <v>-38.9514</v>
      </c>
      <c r="Q15" s="24">
        <f>MIN(G94:G103)</f>
        <v>-535.77</v>
      </c>
      <c r="R15" s="24">
        <f>MIN(H94:H103)</f>
        <v>-1154.5899999999999</v>
      </c>
      <c r="S15" s="24">
        <f t="shared" si="1"/>
        <v>-3.7206250000000001</v>
      </c>
      <c r="T15" s="24">
        <f t="shared" si="1"/>
        <v>-8.0179861111111101</v>
      </c>
      <c r="U15" s="3"/>
      <c r="V15" s="98" t="s">
        <v>59</v>
      </c>
      <c r="W15" s="98">
        <f t="shared" ref="W15:AF16" si="8">W11*0.4</f>
        <v>3.8000000000000006E-2</v>
      </c>
      <c r="X15" s="98">
        <f t="shared" si="8"/>
        <v>-0.44880000000000009</v>
      </c>
      <c r="Y15" s="98">
        <f t="shared" si="8"/>
        <v>5.8400000000000001E-2</v>
      </c>
      <c r="Z15" s="98">
        <f t="shared" si="8"/>
        <v>-5.8799999999999998E-2</v>
      </c>
      <c r="AA15" s="98">
        <f t="shared" si="8"/>
        <v>3.1116000000000001</v>
      </c>
      <c r="AB15" s="98">
        <f t="shared" si="8"/>
        <v>-1.1919999999999999</v>
      </c>
      <c r="AC15" s="98">
        <f t="shared" si="8"/>
        <v>59.351040000000005</v>
      </c>
      <c r="AD15" s="98">
        <f t="shared" si="7"/>
        <v>-52.041599999999995</v>
      </c>
      <c r="AE15" s="98">
        <f t="shared" si="8"/>
        <v>0.41216000000000003</v>
      </c>
      <c r="AF15" s="98">
        <f t="shared" si="8"/>
        <v>-0.3614</v>
      </c>
    </row>
    <row r="16" spans="1:32" x14ac:dyDescent="0.25">
      <c r="A16" s="62" t="s">
        <v>15</v>
      </c>
      <c r="B16" s="62">
        <v>0</v>
      </c>
      <c r="C16" s="62" t="s">
        <v>12</v>
      </c>
      <c r="D16" s="62">
        <v>-81.956999999999994</v>
      </c>
      <c r="E16" s="62">
        <v>1.5309999999999999</v>
      </c>
      <c r="F16" s="62">
        <v>9.3869000000000007</v>
      </c>
      <c r="G16" s="62">
        <v>-162.96</v>
      </c>
      <c r="H16" s="62">
        <v>-866.46</v>
      </c>
      <c r="I16" s="3"/>
      <c r="J16" s="24" t="s">
        <v>23</v>
      </c>
      <c r="K16" s="24">
        <f>MAX(D104:D109)</f>
        <v>-88.668999999999997</v>
      </c>
      <c r="L16" s="24">
        <f>MIN(D104:D109)</f>
        <v>-116.03100000000001</v>
      </c>
      <c r="M16" s="24">
        <f>MAX(E104:E109)</f>
        <v>15.88</v>
      </c>
      <c r="N16" s="24">
        <f>MIN(E104:E109)</f>
        <v>12.323</v>
      </c>
      <c r="O16" s="24">
        <f>MAX(F104:F109)</f>
        <v>103.4092</v>
      </c>
      <c r="P16" s="24">
        <f>MIN(F104:F109)</f>
        <v>-64.906599999999997</v>
      </c>
      <c r="Q16" s="24">
        <f>MIN(G104:G109)</f>
        <v>2.38</v>
      </c>
      <c r="R16" s="24">
        <f>MIN(H104:H109)</f>
        <v>-2472.5</v>
      </c>
      <c r="S16" s="24">
        <f t="shared" si="1"/>
        <v>1.6527777777777777E-2</v>
      </c>
      <c r="T16" s="24">
        <f t="shared" si="1"/>
        <v>-17.170138888888889</v>
      </c>
      <c r="U16" s="3"/>
      <c r="V16" s="98" t="s">
        <v>60</v>
      </c>
      <c r="W16" s="98">
        <f t="shared" si="8"/>
        <v>0.21760000000000002</v>
      </c>
      <c r="X16" s="98">
        <f t="shared" si="8"/>
        <v>-4.1200000000000001E-2</v>
      </c>
      <c r="Y16" s="98">
        <f t="shared" si="8"/>
        <v>2.7200000000000002E-2</v>
      </c>
      <c r="Z16" s="98">
        <f t="shared" si="8"/>
        <v>-0.03</v>
      </c>
      <c r="AA16" s="98">
        <f t="shared" si="8"/>
        <v>1.5704000000000002</v>
      </c>
      <c r="AB16" s="98">
        <f t="shared" si="8"/>
        <v>-1.0056</v>
      </c>
      <c r="AC16" s="98">
        <f t="shared" si="8"/>
        <v>38.609280000000005</v>
      </c>
      <c r="AD16" s="98">
        <f t="shared" si="7"/>
        <v>-41.955840000000002</v>
      </c>
      <c r="AE16" s="98">
        <f t="shared" si="8"/>
        <v>0.26812000000000002</v>
      </c>
      <c r="AF16" s="98">
        <f t="shared" si="8"/>
        <v>-0.29136000000000001</v>
      </c>
    </row>
    <row r="17" spans="1:32" x14ac:dyDescent="0.25">
      <c r="A17" s="62" t="s">
        <v>15</v>
      </c>
      <c r="B17" s="62">
        <v>5.5160999999999998</v>
      </c>
      <c r="C17" s="62" t="s">
        <v>12</v>
      </c>
      <c r="D17" s="62">
        <v>-81.926000000000002</v>
      </c>
      <c r="E17" s="62">
        <v>1.5860000000000001</v>
      </c>
      <c r="F17" s="62">
        <v>7.7817999999999996</v>
      </c>
      <c r="G17" s="62">
        <v>-301.39</v>
      </c>
      <c r="H17" s="62">
        <v>-727.64</v>
      </c>
      <c r="I17" s="3"/>
      <c r="J17" s="24" t="s">
        <v>24</v>
      </c>
      <c r="K17" s="24">
        <f>MAX(D110:D115)</f>
        <v>-89.561999999999998</v>
      </c>
      <c r="L17" s="24">
        <f>MIN(D110:D115)</f>
        <v>-117.001</v>
      </c>
      <c r="M17" s="24">
        <f>MAX(E110:E115)</f>
        <v>-1.145</v>
      </c>
      <c r="N17" s="24">
        <f>MIN(E110:E115)</f>
        <v>-4.5090000000000003</v>
      </c>
      <c r="O17" s="24">
        <f>MAX(F110:F115)</f>
        <v>-1.08E-14</v>
      </c>
      <c r="P17" s="24">
        <f>MIN(F110:F115)</f>
        <v>-64.906599999999997</v>
      </c>
      <c r="Q17" s="24">
        <f>MIN(G110:G115)</f>
        <v>-553.67999999999995</v>
      </c>
      <c r="R17" s="24">
        <f>MIN(H110:H115)</f>
        <v>-1382.47</v>
      </c>
      <c r="S17" s="24">
        <f t="shared" si="1"/>
        <v>-3.8449999999999998</v>
      </c>
      <c r="T17" s="24">
        <f t="shared" si="1"/>
        <v>-9.6004861111111115</v>
      </c>
      <c r="U17" s="3"/>
    </row>
    <row r="18" spans="1:32" x14ac:dyDescent="0.25">
      <c r="A18" s="62" t="s">
        <v>15</v>
      </c>
      <c r="B18" s="62">
        <v>6.3630000000000004</v>
      </c>
      <c r="C18" s="62" t="s">
        <v>12</v>
      </c>
      <c r="D18" s="62">
        <v>-81.921000000000006</v>
      </c>
      <c r="E18" s="62">
        <v>1.595</v>
      </c>
      <c r="F18" s="62">
        <v>7.5082000000000004</v>
      </c>
      <c r="G18" s="62">
        <v>-321.93</v>
      </c>
      <c r="H18" s="62">
        <v>-707.04</v>
      </c>
      <c r="I18" s="3"/>
      <c r="J18" s="24" t="s">
        <v>25</v>
      </c>
      <c r="K18" s="24">
        <f>MAX(D116:D121)</f>
        <v>14.494999999999999</v>
      </c>
      <c r="L18" s="24">
        <f>MIN(D116:D121)</f>
        <v>8.49</v>
      </c>
      <c r="M18" s="24">
        <f>MAX(E116:E121)</f>
        <v>0</v>
      </c>
      <c r="N18" s="24">
        <f>MIN(E116:E121)</f>
        <v>0</v>
      </c>
      <c r="O18" s="24">
        <f>MAX(F116:F121)</f>
        <v>0</v>
      </c>
      <c r="P18" s="24">
        <f>MIN(F116:F121)</f>
        <v>0</v>
      </c>
      <c r="Q18" s="24">
        <f>MIN(G116:G121)</f>
        <v>1573.84</v>
      </c>
      <c r="R18" s="24">
        <f>MIN(H116:H121)</f>
        <v>1573.84</v>
      </c>
      <c r="S18" s="24">
        <f t="shared" si="1"/>
        <v>10.929444444444444</v>
      </c>
      <c r="T18" s="24">
        <f t="shared" si="1"/>
        <v>10.929444444444444</v>
      </c>
      <c r="U18" s="3"/>
      <c r="V18" s="1" t="s">
        <v>1</v>
      </c>
      <c r="W18" s="1" t="s">
        <v>42</v>
      </c>
      <c r="X18" s="1" t="s">
        <v>45</v>
      </c>
      <c r="Y18" s="1" t="s">
        <v>43</v>
      </c>
      <c r="Z18" s="1" t="s">
        <v>46</v>
      </c>
      <c r="AA18" s="1" t="s">
        <v>44</v>
      </c>
      <c r="AB18" s="1" t="s">
        <v>47</v>
      </c>
      <c r="AC18" s="1" t="s">
        <v>53</v>
      </c>
      <c r="AD18" s="1" t="s">
        <v>54</v>
      </c>
      <c r="AE18" s="1" t="s">
        <v>53</v>
      </c>
      <c r="AF18" s="1" t="s">
        <v>54</v>
      </c>
    </row>
    <row r="19" spans="1:32" x14ac:dyDescent="0.25">
      <c r="A19" s="62" t="s">
        <v>15</v>
      </c>
      <c r="B19" s="62">
        <v>6.3630000000000004</v>
      </c>
      <c r="C19" s="62" t="s">
        <v>12</v>
      </c>
      <c r="D19" s="62">
        <v>-77.75</v>
      </c>
      <c r="E19" s="62">
        <v>10.436</v>
      </c>
      <c r="F19" s="62">
        <v>7.5082000000000004</v>
      </c>
      <c r="G19" s="62">
        <v>-295.89</v>
      </c>
      <c r="H19" s="62">
        <v>-681</v>
      </c>
      <c r="I19" s="3"/>
      <c r="J19" s="24" t="s">
        <v>26</v>
      </c>
      <c r="K19" s="24">
        <f>MAX(D122:D127)</f>
        <v>15.537000000000001</v>
      </c>
      <c r="L19" s="24">
        <f>MIN(D122:D127)</f>
        <v>9.3699999999999992</v>
      </c>
      <c r="M19" s="24">
        <f>MAX(E122:E127)</f>
        <v>0</v>
      </c>
      <c r="N19" s="24">
        <f>MIN(E122:E127)</f>
        <v>0</v>
      </c>
      <c r="O19" s="24">
        <f>MAX(F122:F127)</f>
        <v>0</v>
      </c>
      <c r="P19" s="24">
        <f>MIN(F122:F127)</f>
        <v>0</v>
      </c>
      <c r="Q19" s="24">
        <f>MIN(G122:G127)</f>
        <v>1738.29</v>
      </c>
      <c r="R19" s="24">
        <f>MIN(H122:H127)</f>
        <v>1738.29</v>
      </c>
      <c r="S19" s="24">
        <f t="shared" si="1"/>
        <v>12.071458333333332</v>
      </c>
      <c r="T19" s="24">
        <f t="shared" si="1"/>
        <v>12.071458333333332</v>
      </c>
      <c r="U19" s="3"/>
      <c r="V19" s="2" t="s">
        <v>7</v>
      </c>
      <c r="W19" s="2" t="s">
        <v>9</v>
      </c>
      <c r="X19" s="2" t="s">
        <v>9</v>
      </c>
      <c r="Y19" s="2" t="s">
        <v>9</v>
      </c>
      <c r="Z19" s="2" t="s">
        <v>9</v>
      </c>
      <c r="AA19" s="2" t="s">
        <v>10</v>
      </c>
      <c r="AB19" s="2" t="s">
        <v>10</v>
      </c>
      <c r="AC19" s="2" t="s">
        <v>51</v>
      </c>
      <c r="AD19" s="2" t="s">
        <v>51</v>
      </c>
      <c r="AE19" s="2" t="s">
        <v>52</v>
      </c>
      <c r="AF19" s="2" t="s">
        <v>52</v>
      </c>
    </row>
    <row r="20" spans="1:32" x14ac:dyDescent="0.25">
      <c r="A20" s="62" t="s">
        <v>15</v>
      </c>
      <c r="B20" s="62">
        <v>11.032299999999999</v>
      </c>
      <c r="C20" s="62" t="s">
        <v>12</v>
      </c>
      <c r="D20" s="62">
        <v>-77.722999999999999</v>
      </c>
      <c r="E20" s="62">
        <v>10.483000000000001</v>
      </c>
      <c r="F20" s="62">
        <v>-23.762</v>
      </c>
      <c r="G20" s="62">
        <v>508.59</v>
      </c>
      <c r="H20" s="62">
        <v>-1485.16</v>
      </c>
      <c r="I20" s="3"/>
      <c r="J20" s="24" t="s">
        <v>27</v>
      </c>
      <c r="K20" s="24">
        <f>MAX(D128:D133)</f>
        <v>14.731999999999999</v>
      </c>
      <c r="L20" s="24">
        <f>MIN(D128:D133)</f>
        <v>8.9179999999999993</v>
      </c>
      <c r="M20" s="24">
        <f>MAX(E128:E133)</f>
        <v>0</v>
      </c>
      <c r="N20" s="24">
        <f>MIN(E128:E133)</f>
        <v>0</v>
      </c>
      <c r="O20" s="24">
        <f>MAX(F128:F133)</f>
        <v>0</v>
      </c>
      <c r="P20" s="24">
        <f>MIN(F128:F133)</f>
        <v>0</v>
      </c>
      <c r="Q20" s="24">
        <f>MIN(G128:G133)</f>
        <v>1651.93</v>
      </c>
      <c r="R20" s="24">
        <f>MIN(H128:H133)</f>
        <v>1651.93</v>
      </c>
      <c r="S20" s="24">
        <f t="shared" si="1"/>
        <v>11.471736111111111</v>
      </c>
      <c r="T20" s="24">
        <f t="shared" si="1"/>
        <v>11.471736111111111</v>
      </c>
      <c r="U20" s="3"/>
      <c r="V20" s="99" t="s">
        <v>58</v>
      </c>
      <c r="W20" s="99">
        <f>MAX($K$6:$K$17)</f>
        <v>-70.507999999999996</v>
      </c>
      <c r="X20" s="99">
        <f>MIN($L$6:$L$17)</f>
        <v>-127.843</v>
      </c>
      <c r="Y20" s="99">
        <f>MAX($M$6:$M$17)</f>
        <v>15.958</v>
      </c>
      <c r="Z20" s="99">
        <f>MIN($N$6:$N$17)</f>
        <v>-20.626000000000001</v>
      </c>
      <c r="AA20" s="99">
        <f>MAX($O$6:$O$17)</f>
        <v>105.83159999999999</v>
      </c>
      <c r="AB20" s="99">
        <f>MIN($P$6:$P$17)</f>
        <v>-64.906599999999997</v>
      </c>
      <c r="AC20" s="99">
        <f>MAX($Q$6:$Q$17)</f>
        <v>2.38</v>
      </c>
      <c r="AD20" s="99">
        <f>MIN($R$6:$R$17)</f>
        <v>-2544.38</v>
      </c>
      <c r="AE20" s="99">
        <f>MAX($S$6:$S$17)</f>
        <v>1.6527777777777777E-2</v>
      </c>
      <c r="AF20" s="99">
        <f>MIN($T$6:$T$17)</f>
        <v>-17.669305555555557</v>
      </c>
    </row>
    <row r="21" spans="1:32" x14ac:dyDescent="0.25">
      <c r="A21" s="62" t="s">
        <v>15</v>
      </c>
      <c r="B21" s="62">
        <v>0</v>
      </c>
      <c r="C21" s="62" t="s">
        <v>13</v>
      </c>
      <c r="D21" s="62">
        <v>-109.675</v>
      </c>
      <c r="E21" s="62">
        <v>-6.3639999999999999</v>
      </c>
      <c r="F21" s="62">
        <v>-39.713900000000002</v>
      </c>
      <c r="G21" s="62">
        <v>-162.96</v>
      </c>
      <c r="H21" s="62">
        <v>-866.46</v>
      </c>
      <c r="I21" s="3"/>
      <c r="J21" s="24" t="s">
        <v>28</v>
      </c>
      <c r="K21" s="24">
        <f>MAX(D134:D139)</f>
        <v>14.868</v>
      </c>
      <c r="L21" s="24">
        <f>MIN(D134:D139)</f>
        <v>8.6620000000000008</v>
      </c>
      <c r="M21" s="24">
        <f>MAX(E134:E139)</f>
        <v>0</v>
      </c>
      <c r="N21" s="24">
        <f>MIN(E134:E139)</f>
        <v>0</v>
      </c>
      <c r="O21" s="24">
        <f>MAX(F134:F139)</f>
        <v>0</v>
      </c>
      <c r="P21" s="24">
        <f>MIN(F134:F139)</f>
        <v>0</v>
      </c>
      <c r="Q21" s="24">
        <f>MIN(G134:G139)</f>
        <v>1603.78</v>
      </c>
      <c r="R21" s="24">
        <f>MIN(H134:H139)</f>
        <v>1603.78</v>
      </c>
      <c r="S21" s="24">
        <f t="shared" si="1"/>
        <v>11.137361111111112</v>
      </c>
      <c r="T21" s="24">
        <f t="shared" si="1"/>
        <v>11.137361111111112</v>
      </c>
      <c r="U21" s="3"/>
      <c r="V21" s="99" t="s">
        <v>59</v>
      </c>
      <c r="W21" s="99">
        <f>MAX($K$18:$K$27)</f>
        <v>15.692</v>
      </c>
      <c r="X21" s="99">
        <f>MIN($L$18:$L$27)</f>
        <v>8.2509999999999994</v>
      </c>
      <c r="Y21" s="99">
        <f>MAX($M$18:$M$27)</f>
        <v>0</v>
      </c>
      <c r="Z21" s="99">
        <f>MIN($N$18:$N$27)</f>
        <v>0</v>
      </c>
      <c r="AA21" s="99">
        <f>MAX($O$18:$O$27)</f>
        <v>0</v>
      </c>
      <c r="AB21" s="99">
        <f>MIN($P$18:$P$27)</f>
        <v>0</v>
      </c>
      <c r="AC21" s="99">
        <f>MAX($Q$18:$Q$27)</f>
        <v>1837.65</v>
      </c>
      <c r="AD21" s="99">
        <f>MIN($R$18:$R$27)</f>
        <v>1526.5</v>
      </c>
      <c r="AE21" s="99">
        <f>MAX($S$18:$S$27)</f>
        <v>12.761458333333334</v>
      </c>
      <c r="AF21" s="99">
        <f>MIN($T$18:$T$27)</f>
        <v>10.600694444444445</v>
      </c>
    </row>
    <row r="22" spans="1:32" x14ac:dyDescent="0.25">
      <c r="A22" s="62" t="s">
        <v>15</v>
      </c>
      <c r="B22" s="62">
        <v>5.5160999999999998</v>
      </c>
      <c r="C22" s="62" t="s">
        <v>13</v>
      </c>
      <c r="D22" s="62">
        <v>-109.64400000000001</v>
      </c>
      <c r="E22" s="62">
        <v>-6.3079999999999998</v>
      </c>
      <c r="F22" s="62">
        <v>-19.691299999999998</v>
      </c>
      <c r="G22" s="62">
        <v>-301.39</v>
      </c>
      <c r="H22" s="62">
        <v>-727.64</v>
      </c>
      <c r="I22" s="3"/>
      <c r="J22" s="24" t="s">
        <v>29</v>
      </c>
      <c r="K22" s="24">
        <f>MAX(D140:D145)</f>
        <v>14.824</v>
      </c>
      <c r="L22" s="24">
        <f>MIN(D140:D145)</f>
        <v>8.2509999999999994</v>
      </c>
      <c r="M22" s="24">
        <f>MAX(E140:E145)</f>
        <v>0</v>
      </c>
      <c r="N22" s="24">
        <f>MIN(E140:E145)</f>
        <v>0</v>
      </c>
      <c r="O22" s="24">
        <f>MAX(F140:F145)</f>
        <v>0</v>
      </c>
      <c r="P22" s="24">
        <f>MIN(F140:F145)</f>
        <v>0</v>
      </c>
      <c r="Q22" s="24">
        <f>MIN(G140:G145)</f>
        <v>1526.5</v>
      </c>
      <c r="R22" s="24">
        <f>MIN(H140:H145)</f>
        <v>1526.5</v>
      </c>
      <c r="S22" s="24">
        <f t="shared" si="1"/>
        <v>10.600694444444445</v>
      </c>
      <c r="T22" s="24">
        <f t="shared" si="1"/>
        <v>10.600694444444445</v>
      </c>
      <c r="U22" s="3"/>
      <c r="V22" s="99" t="s">
        <v>60</v>
      </c>
      <c r="W22" s="99">
        <f>MAX($K$28:$K$34)</f>
        <v>21.295000000000002</v>
      </c>
      <c r="X22" s="99">
        <f>MIN($L$28:$L$34)</f>
        <v>-21.515999999999998</v>
      </c>
      <c r="Y22" s="99">
        <f>MAX($M$28:$M$34)</f>
        <v>24.762</v>
      </c>
      <c r="Z22" s="99">
        <f>MIN($N$28:$N$34)</f>
        <v>-31.206</v>
      </c>
      <c r="AA22" s="99">
        <f>MAX($O$28:$O$34)</f>
        <v>123.9759</v>
      </c>
      <c r="AB22" s="99">
        <f>MIN($P$28:$P$34)</f>
        <v>-142.82429999999999</v>
      </c>
      <c r="AC22" s="99">
        <f>MAX($Q$28:$Q$34)</f>
        <v>2685.6</v>
      </c>
      <c r="AD22" s="99">
        <f>MIN($R$28:$R$34)</f>
        <v>-2623.87</v>
      </c>
      <c r="AE22" s="99">
        <f>MAX($S$28:$S$34)</f>
        <v>18.649999999999999</v>
      </c>
      <c r="AF22" s="99">
        <f>MIN($T$28:$T$34)</f>
        <v>-18.221319444444443</v>
      </c>
    </row>
    <row r="23" spans="1:32" x14ac:dyDescent="0.25">
      <c r="A23" s="62" t="s">
        <v>15</v>
      </c>
      <c r="B23" s="62">
        <v>6.3630000000000004</v>
      </c>
      <c r="C23" s="62" t="s">
        <v>13</v>
      </c>
      <c r="D23" s="62">
        <v>-109.639</v>
      </c>
      <c r="E23" s="62">
        <v>-6.3</v>
      </c>
      <c r="F23" s="62">
        <v>-16.644400000000001</v>
      </c>
      <c r="G23" s="62">
        <v>-321.93</v>
      </c>
      <c r="H23" s="62">
        <v>-707.04</v>
      </c>
      <c r="I23" s="3"/>
      <c r="J23" s="24" t="s">
        <v>30</v>
      </c>
      <c r="K23" s="24">
        <f>MAX(D146:D151)</f>
        <v>14.734999999999999</v>
      </c>
      <c r="L23" s="24">
        <f>MIN(D146:D151)</f>
        <v>8.5069999999999997</v>
      </c>
      <c r="M23" s="24">
        <f>MAX(E146:E151)</f>
        <v>0</v>
      </c>
      <c r="N23" s="24">
        <f>MIN(E146:E151)</f>
        <v>0</v>
      </c>
      <c r="O23" s="24">
        <f>MAX(F146:F151)</f>
        <v>0</v>
      </c>
      <c r="P23" s="24">
        <f>MIN(F146:F151)</f>
        <v>0</v>
      </c>
      <c r="Q23" s="24">
        <f>MIN(G146:G151)</f>
        <v>1575.32</v>
      </c>
      <c r="R23" s="24">
        <f>MIN(H146:H151)</f>
        <v>1575.32</v>
      </c>
      <c r="S23" s="24">
        <f t="shared" si="1"/>
        <v>10.939722222222223</v>
      </c>
      <c r="T23" s="24">
        <f t="shared" si="1"/>
        <v>10.939722222222223</v>
      </c>
      <c r="U23" s="3"/>
    </row>
    <row r="24" spans="1:32" x14ac:dyDescent="0.25">
      <c r="A24" s="62" t="s">
        <v>15</v>
      </c>
      <c r="B24" s="62">
        <v>6.3630000000000004</v>
      </c>
      <c r="C24" s="62" t="s">
        <v>13</v>
      </c>
      <c r="D24" s="62">
        <v>-104.54900000000001</v>
      </c>
      <c r="E24" s="62">
        <v>4.335</v>
      </c>
      <c r="F24" s="62">
        <v>-16.644400000000001</v>
      </c>
      <c r="G24" s="62">
        <v>-295.89</v>
      </c>
      <c r="H24" s="62">
        <v>-681</v>
      </c>
      <c r="I24" s="3"/>
      <c r="J24" s="24" t="s">
        <v>31</v>
      </c>
      <c r="K24" s="24">
        <f>MAX(D152:D157)</f>
        <v>15.045999999999999</v>
      </c>
      <c r="L24" s="24">
        <f>MIN(D152:D157)</f>
        <v>8.92</v>
      </c>
      <c r="M24" s="24">
        <f>MAX(E152:E157)</f>
        <v>0</v>
      </c>
      <c r="N24" s="24">
        <f>MIN(E152:E157)</f>
        <v>0</v>
      </c>
      <c r="O24" s="24">
        <f>MAX(F152:F157)</f>
        <v>0</v>
      </c>
      <c r="P24" s="24">
        <f>MIN(F152:F157)</f>
        <v>0</v>
      </c>
      <c r="Q24" s="24">
        <f>MIN(G152:G157)</f>
        <v>1653.2</v>
      </c>
      <c r="R24" s="24">
        <f>MIN(H152:H157)</f>
        <v>1653.2</v>
      </c>
      <c r="S24" s="24">
        <f t="shared" si="1"/>
        <v>11.480555555555556</v>
      </c>
      <c r="T24" s="24">
        <f t="shared" si="1"/>
        <v>11.480555555555556</v>
      </c>
      <c r="U24" s="3"/>
    </row>
    <row r="25" spans="1:32" x14ac:dyDescent="0.25">
      <c r="A25" s="62" t="s">
        <v>15</v>
      </c>
      <c r="B25" s="62">
        <v>11.032299999999999</v>
      </c>
      <c r="C25" s="62" t="s">
        <v>13</v>
      </c>
      <c r="D25" s="62">
        <v>-104.52200000000001</v>
      </c>
      <c r="E25" s="62">
        <v>4.3819999999999997</v>
      </c>
      <c r="F25" s="62">
        <v>-54.600299999999997</v>
      </c>
      <c r="G25" s="62">
        <v>508.59</v>
      </c>
      <c r="H25" s="62">
        <v>-1485.16</v>
      </c>
      <c r="I25" s="3"/>
      <c r="J25" s="24" t="s">
        <v>32</v>
      </c>
      <c r="K25" s="24">
        <f>MAX(D158:D163)</f>
        <v>15.535</v>
      </c>
      <c r="L25" s="24">
        <f>MIN(D158:D163)</f>
        <v>9.0619999999999994</v>
      </c>
      <c r="M25" s="24">
        <f>MAX(E158:E163)</f>
        <v>0</v>
      </c>
      <c r="N25" s="24">
        <f>MIN(E158:E163)</f>
        <v>0</v>
      </c>
      <c r="O25" s="24">
        <f>MAX(F158:F163)</f>
        <v>0</v>
      </c>
      <c r="P25" s="24">
        <f>MIN(F158:F163)</f>
        <v>0</v>
      </c>
      <c r="Q25" s="24">
        <f>MIN(G158:G163)</f>
        <v>1682.02</v>
      </c>
      <c r="R25" s="24">
        <f>MIN(H158:H163)</f>
        <v>1682.02</v>
      </c>
      <c r="S25" s="24">
        <f t="shared" si="1"/>
        <v>11.680694444444445</v>
      </c>
      <c r="T25" s="24">
        <f t="shared" si="1"/>
        <v>11.680694444444445</v>
      </c>
      <c r="U25" s="3"/>
    </row>
    <row r="26" spans="1:32" x14ac:dyDescent="0.25">
      <c r="A26" s="62" t="s">
        <v>16</v>
      </c>
      <c r="B26" s="62">
        <v>0</v>
      </c>
      <c r="C26" s="62" t="s">
        <v>12</v>
      </c>
      <c r="D26" s="62">
        <v>-77.710999999999999</v>
      </c>
      <c r="E26" s="62">
        <v>-5.9450000000000003</v>
      </c>
      <c r="F26" s="62">
        <v>-23.762</v>
      </c>
      <c r="G26" s="62">
        <v>508.48</v>
      </c>
      <c r="H26" s="62">
        <v>-1485.27</v>
      </c>
      <c r="I26" s="3"/>
      <c r="J26" s="24" t="s">
        <v>33</v>
      </c>
      <c r="K26" s="24">
        <f>MAX(D164:D169)</f>
        <v>15.692</v>
      </c>
      <c r="L26" s="24">
        <f>MIN(D164:D169)</f>
        <v>9.8699999999999992</v>
      </c>
      <c r="M26" s="24">
        <f>MAX(E164:E169)</f>
        <v>0</v>
      </c>
      <c r="N26" s="24">
        <f>MIN(E164:E169)</f>
        <v>0</v>
      </c>
      <c r="O26" s="24">
        <f>MAX(F164:F169)</f>
        <v>0</v>
      </c>
      <c r="P26" s="24">
        <f>MIN(F164:F169)</f>
        <v>0</v>
      </c>
      <c r="Q26" s="24">
        <f>MIN(G164:G169)</f>
        <v>1837.65</v>
      </c>
      <c r="R26" s="24">
        <f>MIN(H164:H169)</f>
        <v>1837.65</v>
      </c>
      <c r="S26" s="24">
        <f t="shared" si="1"/>
        <v>12.761458333333334</v>
      </c>
      <c r="T26" s="24">
        <f t="shared" si="1"/>
        <v>12.761458333333334</v>
      </c>
      <c r="U26" s="3"/>
    </row>
    <row r="27" spans="1:32" x14ac:dyDescent="0.25">
      <c r="A27" s="62" t="s">
        <v>16</v>
      </c>
      <c r="B27" s="62">
        <v>6.3159999999999998</v>
      </c>
      <c r="C27" s="62" t="s">
        <v>12</v>
      </c>
      <c r="D27" s="62">
        <v>-77.686000000000007</v>
      </c>
      <c r="E27" s="62">
        <v>-5.8769999999999998</v>
      </c>
      <c r="F27" s="62">
        <v>38.671799999999998</v>
      </c>
      <c r="G27" s="62">
        <v>-434.69</v>
      </c>
      <c r="H27" s="62">
        <v>-541.78</v>
      </c>
      <c r="I27" s="3"/>
      <c r="J27" s="24" t="s">
        <v>34</v>
      </c>
      <c r="K27" s="24">
        <f>MAX(D170:D175)</f>
        <v>13.826000000000001</v>
      </c>
      <c r="L27" s="24">
        <f>MIN(D170:D175)</f>
        <v>8.3810000000000002</v>
      </c>
      <c r="M27" s="24">
        <f>MAX(E170:E175)</f>
        <v>0</v>
      </c>
      <c r="N27" s="24">
        <f>MIN(E170:E175)</f>
        <v>0</v>
      </c>
      <c r="O27" s="24">
        <f>MAX(F170:F175)</f>
        <v>0</v>
      </c>
      <c r="P27" s="24">
        <f>MIN(F170:F175)</f>
        <v>0</v>
      </c>
      <c r="Q27" s="24">
        <f>MIN(G170:G175)</f>
        <v>1554.16</v>
      </c>
      <c r="R27" s="24">
        <f>MIN(H170:H175)</f>
        <v>1554.16</v>
      </c>
      <c r="S27" s="24">
        <f t="shared" si="1"/>
        <v>10.792777777777779</v>
      </c>
      <c r="T27" s="24">
        <f t="shared" si="1"/>
        <v>10.792777777777779</v>
      </c>
      <c r="U27" s="3"/>
    </row>
    <row r="28" spans="1:32" x14ac:dyDescent="0.25">
      <c r="A28" s="62" t="s">
        <v>16</v>
      </c>
      <c r="B28" s="62">
        <v>6.3159999999999998</v>
      </c>
      <c r="C28" s="62" t="s">
        <v>12</v>
      </c>
      <c r="D28" s="62">
        <v>-74.474000000000004</v>
      </c>
      <c r="E28" s="62">
        <v>4.3860000000000001</v>
      </c>
      <c r="F28" s="62">
        <v>38.671799999999998</v>
      </c>
      <c r="G28" s="62">
        <v>-414.63</v>
      </c>
      <c r="H28" s="62">
        <v>-521.72</v>
      </c>
      <c r="I28" s="3"/>
      <c r="J28" s="24" t="s">
        <v>35</v>
      </c>
      <c r="K28" s="24">
        <f>MAX(D176:D181)</f>
        <v>21.295000000000002</v>
      </c>
      <c r="L28" s="24">
        <f>MIN(D176:D181)</f>
        <v>-7.5410000000000004</v>
      </c>
      <c r="M28" s="24">
        <f>MAX(E176:E181)</f>
        <v>-2.468</v>
      </c>
      <c r="N28" s="24">
        <f>MIN(E76:E181)</f>
        <v>-15.182</v>
      </c>
      <c r="O28" s="24">
        <f>MAX(F176:F181)</f>
        <v>83.960700000000003</v>
      </c>
      <c r="P28" s="24">
        <f>MIN(F176:F181)</f>
        <v>4.6190000000000003E-15</v>
      </c>
      <c r="Q28" s="24">
        <f>MAX(G176:G181)</f>
        <v>1845.39</v>
      </c>
      <c r="R28" s="24">
        <f>MIN(H176:H181)</f>
        <v>-1773.13</v>
      </c>
      <c r="S28" s="24">
        <f t="shared" si="1"/>
        <v>12.815208333333334</v>
      </c>
      <c r="T28" s="24">
        <f t="shared" si="1"/>
        <v>-12.313402777777778</v>
      </c>
      <c r="U28" s="3"/>
    </row>
    <row r="29" spans="1:32" x14ac:dyDescent="0.25">
      <c r="A29" s="62" t="s">
        <v>16</v>
      </c>
      <c r="B29" s="62">
        <v>7.2923</v>
      </c>
      <c r="C29" s="62" t="s">
        <v>12</v>
      </c>
      <c r="D29" s="62">
        <v>-74.47</v>
      </c>
      <c r="E29" s="62">
        <v>4.3970000000000002</v>
      </c>
      <c r="F29" s="62">
        <v>35.698099999999997</v>
      </c>
      <c r="G29" s="62">
        <v>-455.28</v>
      </c>
      <c r="H29" s="62">
        <v>-481.02</v>
      </c>
      <c r="I29" s="3"/>
      <c r="J29" s="24" t="s">
        <v>36</v>
      </c>
      <c r="K29" s="24">
        <f>MAX(D182:D187)</f>
        <v>21</v>
      </c>
      <c r="L29" s="24">
        <f>MIN(D182:D187)</f>
        <v>-7.8369999999999997</v>
      </c>
      <c r="M29" s="24">
        <f>MAX(E182:E187)</f>
        <v>6.6749999999999998</v>
      </c>
      <c r="N29" s="24">
        <f>MIN(E182:E187)</f>
        <v>-3.8210000000000002</v>
      </c>
      <c r="O29" s="24">
        <f>MAX(F182:F187)</f>
        <v>91.637900000000002</v>
      </c>
      <c r="P29" s="24">
        <f>MIN(F182:F187)</f>
        <v>49.381500000000003</v>
      </c>
      <c r="Q29" s="24">
        <f>MAX(G182:G187)</f>
        <v>1957.97</v>
      </c>
      <c r="R29" s="24">
        <f>MIN(H182:H187)</f>
        <v>-1887.86</v>
      </c>
      <c r="S29" s="24">
        <f t="shared" si="1"/>
        <v>13.597013888888888</v>
      </c>
      <c r="T29" s="24">
        <f t="shared" si="1"/>
        <v>-13.110138888888889</v>
      </c>
      <c r="U29" s="3"/>
    </row>
    <row r="30" spans="1:32" x14ac:dyDescent="0.25">
      <c r="A30" s="62" t="s">
        <v>16</v>
      </c>
      <c r="B30" s="62">
        <v>14.5847</v>
      </c>
      <c r="C30" s="62" t="s">
        <v>12</v>
      </c>
      <c r="D30" s="62">
        <v>-74.441000000000003</v>
      </c>
      <c r="E30" s="62">
        <v>4.476</v>
      </c>
      <c r="F30" s="62">
        <v>13.1593</v>
      </c>
      <c r="G30" s="62">
        <v>49.5</v>
      </c>
      <c r="H30" s="62">
        <v>-985.44</v>
      </c>
      <c r="I30" s="3"/>
      <c r="J30" s="24" t="s">
        <v>37</v>
      </c>
      <c r="K30" s="24">
        <f>MAX(D188:D193)</f>
        <v>20.704999999999998</v>
      </c>
      <c r="L30" s="24">
        <f>MIN(D188:D193)</f>
        <v>-8.1319999999999997</v>
      </c>
      <c r="M30" s="24">
        <f>MAX(E188:E193)</f>
        <v>15.819000000000001</v>
      </c>
      <c r="N30" s="24">
        <f>MIN(E88:E193)</f>
        <v>-15.182</v>
      </c>
      <c r="O30" s="24">
        <f>MAX(F188:F193)</f>
        <v>76.446399999999997</v>
      </c>
      <c r="P30" s="24">
        <f>MIN(F188:F193)</f>
        <v>-63.14</v>
      </c>
      <c r="Q30" s="24">
        <f>MAX(G188:G193)</f>
        <v>1543.24</v>
      </c>
      <c r="R30" s="24">
        <f>MIN(H188:H193)</f>
        <v>-1475.28</v>
      </c>
      <c r="S30" s="24">
        <f t="shared" si="1"/>
        <v>10.716944444444444</v>
      </c>
      <c r="T30" s="24">
        <f t="shared" si="1"/>
        <v>-10.244999999999999</v>
      </c>
      <c r="U30" s="3"/>
    </row>
    <row r="31" spans="1:32" x14ac:dyDescent="0.25">
      <c r="A31" s="62" t="s">
        <v>16</v>
      </c>
      <c r="B31" s="62">
        <v>0</v>
      </c>
      <c r="C31" s="62" t="s">
        <v>13</v>
      </c>
      <c r="D31" s="62">
        <v>-104.747</v>
      </c>
      <c r="E31" s="62">
        <v>-10.811999999999999</v>
      </c>
      <c r="F31" s="62">
        <v>-54.600299999999997</v>
      </c>
      <c r="G31" s="62">
        <v>508.48</v>
      </c>
      <c r="H31" s="62">
        <v>-1485.27</v>
      </c>
      <c r="I31" s="3"/>
      <c r="J31" s="24" t="s">
        <v>38</v>
      </c>
      <c r="K31" s="24">
        <f>MAX(D194:D199)</f>
        <v>20.408999999999999</v>
      </c>
      <c r="L31" s="24">
        <f>MIN(D194:D199)</f>
        <v>-8.2639999999999993</v>
      </c>
      <c r="M31" s="24">
        <f>MAX(E194:E199)</f>
        <v>19.896999999999998</v>
      </c>
      <c r="N31" s="24">
        <f>MIN(E194:E199)</f>
        <v>14.465999999999999</v>
      </c>
      <c r="O31" s="24">
        <f>MAX(F194:F199)</f>
        <v>-22.5427</v>
      </c>
      <c r="P31" s="24">
        <f>MIN(F194:F199)</f>
        <v>-142.82429999999999</v>
      </c>
      <c r="Q31" s="24">
        <f>MAX(G194:G199)</f>
        <v>2685.6</v>
      </c>
      <c r="R31" s="24">
        <f>MIN(H194:H199)</f>
        <v>-2623.87</v>
      </c>
      <c r="S31" s="24">
        <f t="shared" si="1"/>
        <v>18.649999999999999</v>
      </c>
      <c r="T31" s="24">
        <f>R31/144</f>
        <v>-18.221319444444443</v>
      </c>
      <c r="U31" s="3"/>
    </row>
    <row r="32" spans="1:32" x14ac:dyDescent="0.25">
      <c r="A32" s="62" t="s">
        <v>16</v>
      </c>
      <c r="B32" s="62">
        <v>6.3159999999999998</v>
      </c>
      <c r="C32" s="62" t="s">
        <v>13</v>
      </c>
      <c r="D32" s="62">
        <v>-104.72199999999999</v>
      </c>
      <c r="E32" s="62">
        <v>-10.743</v>
      </c>
      <c r="F32" s="62">
        <v>-11.1945</v>
      </c>
      <c r="G32" s="62">
        <v>-434.69</v>
      </c>
      <c r="H32" s="62">
        <v>-541.78</v>
      </c>
      <c r="I32" s="3"/>
      <c r="J32" s="24" t="s">
        <v>39</v>
      </c>
      <c r="K32" s="24">
        <f>MAX(D200:D293)</f>
        <v>6.508</v>
      </c>
      <c r="L32" s="24">
        <f>MIN(D200:D292)</f>
        <v>-3.794</v>
      </c>
      <c r="M32" s="24">
        <f>MAX(E200:E293)</f>
        <v>16.097000000000001</v>
      </c>
      <c r="N32" s="24">
        <f>MIN(E200:E292)</f>
        <v>-17.859000000000002</v>
      </c>
      <c r="O32" s="24">
        <f>MAX(F200:F293)</f>
        <v>72.131100000000004</v>
      </c>
      <c r="P32" s="24">
        <f>MIN(F200:F292)</f>
        <v>-60.736600000000003</v>
      </c>
      <c r="Q32" s="24">
        <f>MAX(G200:G293)</f>
        <v>718.1</v>
      </c>
      <c r="R32" s="24">
        <f>MIN(H200:H292)</f>
        <v>-712.03</v>
      </c>
      <c r="S32" s="24">
        <f t="shared" si="1"/>
        <v>4.9868055555555557</v>
      </c>
      <c r="T32" s="24">
        <f t="shared" si="1"/>
        <v>-4.9446527777777778</v>
      </c>
      <c r="U32" s="3"/>
    </row>
    <row r="33" spans="1:21" x14ac:dyDescent="0.25">
      <c r="A33" s="62" t="s">
        <v>16</v>
      </c>
      <c r="B33" s="62">
        <v>6.3159999999999998</v>
      </c>
      <c r="C33" s="62" t="s">
        <v>13</v>
      </c>
      <c r="D33" s="62">
        <v>-100.85</v>
      </c>
      <c r="E33" s="62">
        <v>0.79900000000000004</v>
      </c>
      <c r="F33" s="62">
        <v>-11.1945</v>
      </c>
      <c r="G33" s="62">
        <v>-414.63</v>
      </c>
      <c r="H33" s="62">
        <v>-521.72</v>
      </c>
      <c r="I33" s="3"/>
      <c r="J33" s="24" t="s">
        <v>40</v>
      </c>
      <c r="K33" s="24">
        <f>MAX(D294:D315)</f>
        <v>8.2140000000000004</v>
      </c>
      <c r="L33" s="24">
        <f>MIN(D294:D315)</f>
        <v>-21.221</v>
      </c>
      <c r="M33" s="24">
        <f>MAX(E294:E315)</f>
        <v>7.8129999999999997</v>
      </c>
      <c r="N33" s="24">
        <f>MIN(E294:E315)</f>
        <v>-31.206</v>
      </c>
      <c r="O33" s="24">
        <f>MAX(F294:F315)</f>
        <v>123.9759</v>
      </c>
      <c r="P33" s="24">
        <f>MIN(F294:F315)</f>
        <v>-129.376</v>
      </c>
      <c r="Q33" s="24">
        <f>MAX(G294:G315)</f>
        <v>1625.54</v>
      </c>
      <c r="R33" s="24">
        <f>MIN(H294:H315)</f>
        <v>-1728.25</v>
      </c>
      <c r="S33" s="24">
        <f t="shared" si="1"/>
        <v>11.288472222222222</v>
      </c>
      <c r="T33" s="24">
        <f t="shared" si="1"/>
        <v>-12.001736111111111</v>
      </c>
      <c r="U33" s="3"/>
    </row>
    <row r="34" spans="1:21" x14ac:dyDescent="0.25">
      <c r="A34" s="62" t="s">
        <v>16</v>
      </c>
      <c r="B34" s="62">
        <v>7.2923</v>
      </c>
      <c r="C34" s="62" t="s">
        <v>13</v>
      </c>
      <c r="D34" s="62">
        <v>-100.846</v>
      </c>
      <c r="E34" s="62">
        <v>0.80900000000000005</v>
      </c>
      <c r="F34" s="62">
        <v>-15.4291</v>
      </c>
      <c r="G34" s="62">
        <v>-455.28</v>
      </c>
      <c r="H34" s="62">
        <v>-481.02</v>
      </c>
      <c r="I34" s="3"/>
      <c r="J34" s="24" t="s">
        <v>41</v>
      </c>
      <c r="K34" s="24">
        <f>MAX(D316:D331)</f>
        <v>7.2629999999999999</v>
      </c>
      <c r="L34" s="24">
        <f>MIN(D316:D331)</f>
        <v>-21.515999999999998</v>
      </c>
      <c r="M34" s="24">
        <f>MAX(E316:E331)</f>
        <v>24.762</v>
      </c>
      <c r="N34" s="24">
        <f>MIN(E316:E331)</f>
        <v>-6.2220000000000004</v>
      </c>
      <c r="O34" s="24">
        <f>MAX(F316:F331)</f>
        <v>123.96080000000001</v>
      </c>
      <c r="P34" s="24">
        <f>MIN(F316:F331)</f>
        <v>-9.5970000000000003E-15</v>
      </c>
      <c r="Q34" s="24">
        <f>MAX(G316:G331)</f>
        <v>1124.23</v>
      </c>
      <c r="R34" s="24">
        <f>MIN(H316:H331)</f>
        <v>-1234.28</v>
      </c>
      <c r="S34" s="24">
        <f t="shared" si="1"/>
        <v>7.8071527777777776</v>
      </c>
      <c r="T34" s="24">
        <f t="shared" si="1"/>
        <v>-8.5713888888888885</v>
      </c>
      <c r="U34" s="3"/>
    </row>
    <row r="35" spans="1:21" x14ac:dyDescent="0.25">
      <c r="A35" s="62" t="s">
        <v>16</v>
      </c>
      <c r="B35" s="62">
        <v>14.5847</v>
      </c>
      <c r="C35" s="62" t="s">
        <v>13</v>
      </c>
      <c r="D35" s="62">
        <v>-100.818</v>
      </c>
      <c r="E35" s="62">
        <v>0.88800000000000001</v>
      </c>
      <c r="F35" s="62">
        <v>-47.385300000000001</v>
      </c>
      <c r="G35" s="62">
        <v>49.5</v>
      </c>
      <c r="H35" s="62">
        <v>-985.44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62" t="s">
        <v>17</v>
      </c>
      <c r="B36" s="62">
        <v>0</v>
      </c>
      <c r="C36" s="62" t="s">
        <v>12</v>
      </c>
      <c r="D36" s="62">
        <v>-73.855000000000004</v>
      </c>
      <c r="E36" s="62">
        <v>-9.19</v>
      </c>
      <c r="F36" s="62">
        <v>13.1593</v>
      </c>
      <c r="G36" s="62">
        <v>53.06</v>
      </c>
      <c r="H36" s="62">
        <v>-981.88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62" t="s">
        <v>17</v>
      </c>
      <c r="B37" s="62">
        <v>2.2715000000000001</v>
      </c>
      <c r="C37" s="62" t="s">
        <v>12</v>
      </c>
      <c r="D37" s="62">
        <v>-73.849999999999994</v>
      </c>
      <c r="E37" s="62">
        <v>-9.1639999999999997</v>
      </c>
      <c r="F37" s="62">
        <v>42.390500000000003</v>
      </c>
      <c r="G37" s="62">
        <v>-404.79</v>
      </c>
      <c r="H37" s="62">
        <v>-523.97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 s="62" t="s">
        <v>17</v>
      </c>
      <c r="B38" s="62">
        <v>2.2715000000000001</v>
      </c>
      <c r="C38" s="62" t="s">
        <v>12</v>
      </c>
      <c r="D38" s="62">
        <v>-72.198999999999998</v>
      </c>
      <c r="E38" s="62">
        <v>1.607</v>
      </c>
      <c r="F38" s="62">
        <v>42.390500000000003</v>
      </c>
      <c r="G38" s="62">
        <v>-394.5</v>
      </c>
      <c r="H38" s="62">
        <v>-513.66999999999996</v>
      </c>
      <c r="I38" s="3"/>
      <c r="U38" s="3"/>
    </row>
    <row r="39" spans="1:21" x14ac:dyDescent="0.25">
      <c r="A39" s="62" t="s">
        <v>17</v>
      </c>
      <c r="B39" s="62">
        <v>7.2923</v>
      </c>
      <c r="C39" s="62" t="s">
        <v>12</v>
      </c>
      <c r="D39" s="62">
        <v>-72.188999999999993</v>
      </c>
      <c r="E39" s="62">
        <v>1.6639999999999999</v>
      </c>
      <c r="F39" s="62">
        <v>44.636699999999998</v>
      </c>
      <c r="G39" s="62">
        <v>-288.69</v>
      </c>
      <c r="H39" s="62">
        <v>-619.35</v>
      </c>
      <c r="I39" s="3"/>
      <c r="U39" s="3"/>
    </row>
    <row r="40" spans="1:21" x14ac:dyDescent="0.25">
      <c r="A40" s="62" t="s">
        <v>17</v>
      </c>
      <c r="B40" s="62">
        <v>12.4473</v>
      </c>
      <c r="C40" s="62" t="s">
        <v>12</v>
      </c>
      <c r="D40" s="62">
        <v>-72.177999999999997</v>
      </c>
      <c r="E40" s="62">
        <v>1.722</v>
      </c>
      <c r="F40" s="62">
        <v>46.644799999999996</v>
      </c>
      <c r="G40" s="62">
        <v>-187.86</v>
      </c>
      <c r="H40" s="62">
        <v>-720.05</v>
      </c>
      <c r="I40" s="3"/>
      <c r="U40" s="3"/>
    </row>
    <row r="41" spans="1:21" x14ac:dyDescent="0.25">
      <c r="A41" s="62" t="s">
        <v>17</v>
      </c>
      <c r="B41" s="62">
        <v>12.4473</v>
      </c>
      <c r="C41" s="62" t="s">
        <v>12</v>
      </c>
      <c r="D41" s="62">
        <v>-70.575000000000003</v>
      </c>
      <c r="E41" s="62">
        <v>12.675000000000001</v>
      </c>
      <c r="F41" s="62">
        <v>46.644799999999996</v>
      </c>
      <c r="G41" s="62">
        <v>-177.86</v>
      </c>
      <c r="H41" s="62">
        <v>-710.05</v>
      </c>
      <c r="I41" s="3"/>
      <c r="U41" s="3"/>
    </row>
    <row r="42" spans="1:21" x14ac:dyDescent="0.25">
      <c r="A42" s="62" t="s">
        <v>17</v>
      </c>
      <c r="B42" s="62">
        <v>14.5847</v>
      </c>
      <c r="C42" s="62" t="s">
        <v>12</v>
      </c>
      <c r="D42" s="62">
        <v>-70.569999999999993</v>
      </c>
      <c r="E42" s="62">
        <v>12.7</v>
      </c>
      <c r="F42" s="62">
        <v>20.7758</v>
      </c>
      <c r="G42" s="62">
        <v>-268.14999999999998</v>
      </c>
      <c r="H42" s="62">
        <v>-619.71</v>
      </c>
      <c r="I42" s="3"/>
      <c r="U42" s="3"/>
    </row>
    <row r="43" spans="1:21" x14ac:dyDescent="0.25">
      <c r="A43" s="62" t="s">
        <v>17</v>
      </c>
      <c r="B43" s="62">
        <v>0</v>
      </c>
      <c r="C43" s="62" t="s">
        <v>13</v>
      </c>
      <c r="D43" s="62">
        <v>-100.047</v>
      </c>
      <c r="E43" s="62">
        <v>-14.935</v>
      </c>
      <c r="F43" s="62">
        <v>-47.385300000000001</v>
      </c>
      <c r="G43" s="62">
        <v>53.06</v>
      </c>
      <c r="H43" s="62">
        <v>-981.88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62" t="s">
        <v>17</v>
      </c>
      <c r="B44" s="62">
        <v>2.2715000000000001</v>
      </c>
      <c r="C44" s="62" t="s">
        <v>13</v>
      </c>
      <c r="D44" s="62">
        <v>-100.042</v>
      </c>
      <c r="E44" s="62">
        <v>-14.909000000000001</v>
      </c>
      <c r="F44" s="62">
        <v>-21.303999999999998</v>
      </c>
      <c r="G44" s="62">
        <v>-404.79</v>
      </c>
      <c r="H44" s="62">
        <v>-523.97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62" t="s">
        <v>17</v>
      </c>
      <c r="B45" s="62">
        <v>2.2715000000000001</v>
      </c>
      <c r="C45" s="62" t="s">
        <v>13</v>
      </c>
      <c r="D45" s="62">
        <v>-98.120999999999995</v>
      </c>
      <c r="E45" s="62">
        <v>-3.3860000000000001</v>
      </c>
      <c r="F45" s="62">
        <v>-21.303999999999998</v>
      </c>
      <c r="G45" s="62">
        <v>-394.5</v>
      </c>
      <c r="H45" s="62">
        <v>-513.66999999999996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62" t="s">
        <v>17</v>
      </c>
      <c r="B46" s="62">
        <v>7.2923</v>
      </c>
      <c r="C46" s="62" t="s">
        <v>13</v>
      </c>
      <c r="D46" s="62">
        <v>-98.11</v>
      </c>
      <c r="E46" s="62">
        <v>-3.3290000000000002</v>
      </c>
      <c r="F46" s="62">
        <v>-16.5381</v>
      </c>
      <c r="G46" s="62">
        <v>-288.69</v>
      </c>
      <c r="H46" s="62">
        <v>-619.35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62" t="s">
        <v>17</v>
      </c>
      <c r="B47" s="62">
        <v>12.4473</v>
      </c>
      <c r="C47" s="62" t="s">
        <v>13</v>
      </c>
      <c r="D47" s="62">
        <v>-98.099000000000004</v>
      </c>
      <c r="E47" s="62">
        <v>-3.27</v>
      </c>
      <c r="F47" s="62">
        <v>-11.943</v>
      </c>
      <c r="G47" s="62">
        <v>-187.86</v>
      </c>
      <c r="H47" s="62">
        <v>-720.05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62" t="s">
        <v>17</v>
      </c>
      <c r="B48" s="62">
        <v>12.4473</v>
      </c>
      <c r="C48" s="62" t="s">
        <v>13</v>
      </c>
      <c r="D48" s="62">
        <v>-96.037000000000006</v>
      </c>
      <c r="E48" s="62">
        <v>7.758</v>
      </c>
      <c r="F48" s="62">
        <v>-11.943</v>
      </c>
      <c r="G48" s="62">
        <v>-177.86</v>
      </c>
      <c r="H48" s="62">
        <v>-710.05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62" t="s">
        <v>17</v>
      </c>
      <c r="B49" s="62">
        <v>14.5847</v>
      </c>
      <c r="C49" s="62" t="s">
        <v>13</v>
      </c>
      <c r="D49" s="62">
        <v>-96.033000000000001</v>
      </c>
      <c r="E49" s="62">
        <v>7.782</v>
      </c>
      <c r="F49" s="62">
        <v>-31.079699999999999</v>
      </c>
      <c r="G49" s="62">
        <v>-268.14999999999998</v>
      </c>
      <c r="H49" s="62">
        <v>-619.71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62" t="s">
        <v>18</v>
      </c>
      <c r="B50" s="62">
        <v>0</v>
      </c>
      <c r="C50" s="62" t="s">
        <v>12</v>
      </c>
      <c r="D50" s="62">
        <v>-70.894999999999996</v>
      </c>
      <c r="E50" s="62">
        <v>-1.8779999999999999</v>
      </c>
      <c r="F50" s="62">
        <v>20.7758</v>
      </c>
      <c r="G50" s="62">
        <v>-270.16000000000003</v>
      </c>
      <c r="H50" s="62">
        <v>-621.73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62" t="s">
        <v>18</v>
      </c>
      <c r="B51" s="62">
        <v>7.2923999999999998</v>
      </c>
      <c r="C51" s="62" t="s">
        <v>12</v>
      </c>
      <c r="D51" s="62">
        <v>-70.893000000000001</v>
      </c>
      <c r="E51" s="62">
        <v>-1.794</v>
      </c>
      <c r="F51" s="62">
        <v>56.295900000000003</v>
      </c>
      <c r="G51" s="62">
        <v>120.24</v>
      </c>
      <c r="H51" s="62">
        <v>-1012.11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62" t="s">
        <v>18</v>
      </c>
      <c r="B52" s="62">
        <v>7.9015000000000004</v>
      </c>
      <c r="C52" s="62" t="s">
        <v>12</v>
      </c>
      <c r="D52" s="62">
        <v>-70.893000000000001</v>
      </c>
      <c r="E52" s="62">
        <v>-1.7869999999999999</v>
      </c>
      <c r="F52" s="62">
        <v>59.234999999999999</v>
      </c>
      <c r="G52" s="62">
        <v>181.49</v>
      </c>
      <c r="H52" s="62">
        <v>-1073.3499999999999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62" t="s">
        <v>18</v>
      </c>
      <c r="B53" s="62">
        <v>7.9015000000000004</v>
      </c>
      <c r="C53" s="62" t="s">
        <v>12</v>
      </c>
      <c r="D53" s="62">
        <v>-70.707999999999998</v>
      </c>
      <c r="E53" s="62">
        <v>8.5109999999999992</v>
      </c>
      <c r="F53" s="62">
        <v>59.234999999999999</v>
      </c>
      <c r="G53" s="62">
        <v>182.63</v>
      </c>
      <c r="H53" s="62">
        <v>-1072.2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62" t="s">
        <v>18</v>
      </c>
      <c r="B54" s="62">
        <v>14.5847</v>
      </c>
      <c r="C54" s="62" t="s">
        <v>12</v>
      </c>
      <c r="D54" s="62">
        <v>-70.706000000000003</v>
      </c>
      <c r="E54" s="62">
        <v>8.5879999999999992</v>
      </c>
      <c r="F54" s="62">
        <v>12.7171</v>
      </c>
      <c r="G54" s="62">
        <v>-279.51</v>
      </c>
      <c r="H54" s="62">
        <v>-610.04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62" t="s">
        <v>18</v>
      </c>
      <c r="B55" s="62">
        <v>0</v>
      </c>
      <c r="C55" s="62" t="s">
        <v>13</v>
      </c>
      <c r="D55" s="62">
        <v>-96.132999999999996</v>
      </c>
      <c r="E55" s="62">
        <v>-7.55</v>
      </c>
      <c r="F55" s="62">
        <v>-31.079699999999999</v>
      </c>
      <c r="G55" s="62">
        <v>-270.16000000000003</v>
      </c>
      <c r="H55" s="62">
        <v>-621.73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62" t="s">
        <v>18</v>
      </c>
      <c r="B56" s="62">
        <v>7.2923999999999998</v>
      </c>
      <c r="C56" s="62" t="s">
        <v>13</v>
      </c>
      <c r="D56" s="62">
        <v>-96.131</v>
      </c>
      <c r="E56" s="62">
        <v>-7.4649999999999999</v>
      </c>
      <c r="F56" s="62">
        <v>8.7444000000000006</v>
      </c>
      <c r="G56" s="62">
        <v>120.24</v>
      </c>
      <c r="H56" s="62">
        <v>-1012.11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62" t="s">
        <v>18</v>
      </c>
      <c r="B57" s="62">
        <v>7.9015000000000004</v>
      </c>
      <c r="C57" s="62" t="s">
        <v>13</v>
      </c>
      <c r="D57" s="62">
        <v>-96.131</v>
      </c>
      <c r="E57" s="62">
        <v>-7.4580000000000002</v>
      </c>
      <c r="F57" s="62">
        <v>12.042899999999999</v>
      </c>
      <c r="G57" s="62">
        <v>181.49</v>
      </c>
      <c r="H57" s="62">
        <v>-1073.3499999999999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62" t="s">
        <v>18</v>
      </c>
      <c r="B58" s="62">
        <v>7.9015000000000004</v>
      </c>
      <c r="C58" s="62" t="s">
        <v>13</v>
      </c>
      <c r="D58" s="62">
        <v>-95.853999999999999</v>
      </c>
      <c r="E58" s="62">
        <v>2.8940000000000001</v>
      </c>
      <c r="F58" s="62">
        <v>12.042899999999999</v>
      </c>
      <c r="G58" s="62">
        <v>182.63</v>
      </c>
      <c r="H58" s="62">
        <v>-1072.2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62" t="s">
        <v>18</v>
      </c>
      <c r="B59" s="62">
        <v>14.5847</v>
      </c>
      <c r="C59" s="62" t="s">
        <v>13</v>
      </c>
      <c r="D59" s="62">
        <v>-95.852000000000004</v>
      </c>
      <c r="E59" s="62">
        <v>2.9710000000000001</v>
      </c>
      <c r="F59" s="62">
        <v>-21.224299999999999</v>
      </c>
      <c r="G59" s="62">
        <v>-279.51</v>
      </c>
      <c r="H59" s="62">
        <v>-610.04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62" t="s">
        <v>19</v>
      </c>
      <c r="B60" s="62">
        <v>0</v>
      </c>
      <c r="C60" s="62" t="s">
        <v>12</v>
      </c>
      <c r="D60" s="62">
        <v>-70.507999999999996</v>
      </c>
      <c r="E60" s="62">
        <v>-6.6429999999999998</v>
      </c>
      <c r="F60" s="62">
        <v>12.7171</v>
      </c>
      <c r="G60" s="62">
        <v>-278.14999999999998</v>
      </c>
      <c r="H60" s="62">
        <v>-608.67999999999995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62" t="s">
        <v>19</v>
      </c>
      <c r="B61" s="62">
        <v>3.3519000000000001</v>
      </c>
      <c r="C61" s="62" t="s">
        <v>12</v>
      </c>
      <c r="D61" s="62">
        <v>-70.513999999999996</v>
      </c>
      <c r="E61" s="62">
        <v>-6.6050000000000004</v>
      </c>
      <c r="F61" s="62">
        <v>50.3185</v>
      </c>
      <c r="G61" s="62">
        <v>25.4</v>
      </c>
      <c r="H61" s="62">
        <v>-912.3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62" t="s">
        <v>19</v>
      </c>
      <c r="B62" s="62">
        <v>3.3519000000000001</v>
      </c>
      <c r="C62" s="62" t="s">
        <v>12</v>
      </c>
      <c r="D62" s="62">
        <v>-71.712999999999994</v>
      </c>
      <c r="E62" s="62">
        <v>4.2619999999999996</v>
      </c>
      <c r="F62" s="62">
        <v>50.3185</v>
      </c>
      <c r="G62" s="62">
        <v>17.920000000000002</v>
      </c>
      <c r="H62" s="62">
        <v>-919.78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62" t="s">
        <v>19</v>
      </c>
      <c r="B63" s="62">
        <v>7.2923999999999998</v>
      </c>
      <c r="C63" s="62" t="s">
        <v>12</v>
      </c>
      <c r="D63" s="62">
        <v>-71.72</v>
      </c>
      <c r="E63" s="62">
        <v>4.3070000000000004</v>
      </c>
      <c r="F63" s="62">
        <v>46.216700000000003</v>
      </c>
      <c r="G63" s="62">
        <v>-119.07</v>
      </c>
      <c r="H63" s="62">
        <v>-782.87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62" t="s">
        <v>19</v>
      </c>
      <c r="B64" s="62">
        <v>13.4527</v>
      </c>
      <c r="C64" s="62" t="s">
        <v>12</v>
      </c>
      <c r="D64" s="62">
        <v>-71.73</v>
      </c>
      <c r="E64" s="62">
        <v>4.3780000000000001</v>
      </c>
      <c r="F64" s="62">
        <v>39.447899999999997</v>
      </c>
      <c r="G64" s="62">
        <v>-342.56</v>
      </c>
      <c r="H64" s="62">
        <v>-559.5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62" t="s">
        <v>19</v>
      </c>
      <c r="B65" s="62">
        <v>13.4527</v>
      </c>
      <c r="C65" s="62" t="s">
        <v>12</v>
      </c>
      <c r="D65" s="62">
        <v>-72.986999999999995</v>
      </c>
      <c r="E65" s="62">
        <v>15.945</v>
      </c>
      <c r="F65" s="62">
        <v>39.447899999999997</v>
      </c>
      <c r="G65" s="62">
        <v>-350.41</v>
      </c>
      <c r="H65" s="62">
        <v>-567.35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62" t="s">
        <v>19</v>
      </c>
      <c r="B66" s="62">
        <v>14.5847</v>
      </c>
      <c r="C66" s="62" t="s">
        <v>12</v>
      </c>
      <c r="D66" s="62">
        <v>-72.989000000000004</v>
      </c>
      <c r="E66" s="62">
        <v>15.958</v>
      </c>
      <c r="F66" s="62">
        <v>24.3201</v>
      </c>
      <c r="G66" s="62">
        <v>-260.42</v>
      </c>
      <c r="H66" s="62">
        <v>-657.37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62" t="s">
        <v>19</v>
      </c>
      <c r="B67" s="62">
        <v>0</v>
      </c>
      <c r="C67" s="62" t="s">
        <v>13</v>
      </c>
      <c r="D67" s="62">
        <v>-95.736000000000004</v>
      </c>
      <c r="E67" s="62">
        <v>-12.256</v>
      </c>
      <c r="F67" s="62">
        <v>-21.224299999999999</v>
      </c>
      <c r="G67" s="62">
        <v>-278.14999999999998</v>
      </c>
      <c r="H67" s="62">
        <v>-608.67999999999995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62" t="s">
        <v>19</v>
      </c>
      <c r="B68" s="62">
        <v>3.3519000000000001</v>
      </c>
      <c r="C68" s="62" t="s">
        <v>13</v>
      </c>
      <c r="D68" s="62">
        <v>-95.742000000000004</v>
      </c>
      <c r="E68" s="62">
        <v>-12.218</v>
      </c>
      <c r="F68" s="62">
        <v>3.5182000000000002</v>
      </c>
      <c r="G68" s="62">
        <v>25.4</v>
      </c>
      <c r="H68" s="62">
        <v>-912.3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62" t="s">
        <v>19</v>
      </c>
      <c r="B69" s="62">
        <v>3.3519000000000001</v>
      </c>
      <c r="C69" s="62" t="s">
        <v>13</v>
      </c>
      <c r="D69" s="62">
        <v>-97.525000000000006</v>
      </c>
      <c r="E69" s="62">
        <v>-1.292</v>
      </c>
      <c r="F69" s="62">
        <v>3.5182000000000002</v>
      </c>
      <c r="G69" s="62">
        <v>17.920000000000002</v>
      </c>
      <c r="H69" s="62">
        <v>-919.78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62" t="s">
        <v>19</v>
      </c>
      <c r="B70" s="62">
        <v>7.2923999999999998</v>
      </c>
      <c r="C70" s="62" t="s">
        <v>13</v>
      </c>
      <c r="D70" s="62">
        <v>-97.531000000000006</v>
      </c>
      <c r="E70" s="62">
        <v>-1.246</v>
      </c>
      <c r="F70" s="62">
        <v>-5.5205000000000002</v>
      </c>
      <c r="G70" s="62">
        <v>-119.07</v>
      </c>
      <c r="H70" s="62">
        <v>-782.87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62" t="s">
        <v>19</v>
      </c>
      <c r="B71" s="62">
        <v>13.4527</v>
      </c>
      <c r="C71" s="62" t="s">
        <v>13</v>
      </c>
      <c r="D71" s="62">
        <v>-97.540999999999997</v>
      </c>
      <c r="E71" s="62">
        <v>-1.1759999999999999</v>
      </c>
      <c r="F71" s="62">
        <v>-20.0075</v>
      </c>
      <c r="G71" s="62">
        <v>-342.56</v>
      </c>
      <c r="H71" s="62">
        <v>-559.5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62" t="s">
        <v>19</v>
      </c>
      <c r="B72" s="62">
        <v>13.4527</v>
      </c>
      <c r="C72" s="62" t="s">
        <v>13</v>
      </c>
      <c r="D72" s="62">
        <v>-99.058000000000007</v>
      </c>
      <c r="E72" s="62">
        <v>9.68</v>
      </c>
      <c r="F72" s="62">
        <v>-20.0075</v>
      </c>
      <c r="G72" s="62">
        <v>-350.41</v>
      </c>
      <c r="H72" s="62">
        <v>-567.35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62" t="s">
        <v>19</v>
      </c>
      <c r="B73" s="62">
        <v>14.5847</v>
      </c>
      <c r="C73" s="62" t="s">
        <v>13</v>
      </c>
      <c r="D73" s="62">
        <v>-99.06</v>
      </c>
      <c r="E73" s="62">
        <v>9.6929999999999996</v>
      </c>
      <c r="F73" s="62">
        <v>-34.511099999999999</v>
      </c>
      <c r="G73" s="62">
        <v>-260.42</v>
      </c>
      <c r="H73" s="62">
        <v>-657.37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62" t="s">
        <v>20</v>
      </c>
      <c r="B74" s="62">
        <v>0</v>
      </c>
      <c r="C74" s="62" t="s">
        <v>12</v>
      </c>
      <c r="D74" s="62">
        <v>-73.710999999999999</v>
      </c>
      <c r="E74" s="62">
        <v>-0.25700000000000001</v>
      </c>
      <c r="F74" s="62">
        <v>24.3201</v>
      </c>
      <c r="G74" s="62">
        <v>-264.7</v>
      </c>
      <c r="H74" s="62">
        <v>-661.65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62" t="s">
        <v>20</v>
      </c>
      <c r="B75" s="62">
        <v>7.2923</v>
      </c>
      <c r="C75" s="62" t="s">
        <v>12</v>
      </c>
      <c r="D75" s="62">
        <v>-73.736000000000004</v>
      </c>
      <c r="E75" s="62">
        <v>-0.17599999999999999</v>
      </c>
      <c r="F75" s="62">
        <v>45.969499999999996</v>
      </c>
      <c r="G75" s="62">
        <v>-306.95</v>
      </c>
      <c r="H75" s="62">
        <v>-619.72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62" t="s">
        <v>20</v>
      </c>
      <c r="B76" s="62">
        <v>9.3094999999999999</v>
      </c>
      <c r="C76" s="62" t="s">
        <v>12</v>
      </c>
      <c r="D76" s="62">
        <v>-73.742999999999995</v>
      </c>
      <c r="E76" s="62">
        <v>-0.154</v>
      </c>
      <c r="F76" s="62">
        <v>51.854700000000001</v>
      </c>
      <c r="G76" s="62">
        <v>-211.54</v>
      </c>
      <c r="H76" s="62">
        <v>-715.21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62" t="s">
        <v>20</v>
      </c>
      <c r="B77" s="62">
        <v>9.3094999999999999</v>
      </c>
      <c r="C77" s="62" t="s">
        <v>12</v>
      </c>
      <c r="D77" s="62">
        <v>-76.465999999999994</v>
      </c>
      <c r="E77" s="62">
        <v>11.146000000000001</v>
      </c>
      <c r="F77" s="62">
        <v>51.854700000000001</v>
      </c>
      <c r="G77" s="62">
        <v>-228.56</v>
      </c>
      <c r="H77" s="62">
        <v>-732.23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62" t="s">
        <v>20</v>
      </c>
      <c r="B78" s="62">
        <v>14.5846</v>
      </c>
      <c r="C78" s="62" t="s">
        <v>12</v>
      </c>
      <c r="D78" s="62">
        <v>-76.484999999999999</v>
      </c>
      <c r="E78" s="62">
        <v>11.204000000000001</v>
      </c>
      <c r="F78" s="62">
        <v>-1.2377</v>
      </c>
      <c r="G78" s="62">
        <v>232.74</v>
      </c>
      <c r="H78" s="62">
        <v>-1193.76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62" t="s">
        <v>20</v>
      </c>
      <c r="B79" s="62">
        <v>0</v>
      </c>
      <c r="C79" s="62" t="s">
        <v>13</v>
      </c>
      <c r="D79" s="62">
        <v>-100.18600000000001</v>
      </c>
      <c r="E79" s="62">
        <v>-4.37</v>
      </c>
      <c r="F79" s="62">
        <v>-34.511099999999999</v>
      </c>
      <c r="G79" s="62">
        <v>-264.7</v>
      </c>
      <c r="H79" s="62">
        <v>-661.65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62" t="s">
        <v>20</v>
      </c>
      <c r="B80" s="62">
        <v>7.2923</v>
      </c>
      <c r="C80" s="62" t="s">
        <v>13</v>
      </c>
      <c r="D80" s="62">
        <v>-100.212</v>
      </c>
      <c r="E80" s="62">
        <v>-4.29</v>
      </c>
      <c r="F80" s="62">
        <v>-16.3109</v>
      </c>
      <c r="G80" s="62">
        <v>-306.95</v>
      </c>
      <c r="H80" s="62">
        <v>-619.72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62" t="s">
        <v>20</v>
      </c>
      <c r="B81" s="62">
        <v>9.3094999999999999</v>
      </c>
      <c r="C81" s="62" t="s">
        <v>13</v>
      </c>
      <c r="D81" s="62">
        <v>-100.21899999999999</v>
      </c>
      <c r="E81" s="62">
        <v>-4.2679999999999998</v>
      </c>
      <c r="F81" s="62">
        <v>-11.379899999999999</v>
      </c>
      <c r="G81" s="62">
        <v>-211.54</v>
      </c>
      <c r="H81" s="62">
        <v>-715.21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62" t="s">
        <v>20</v>
      </c>
      <c r="B82" s="62">
        <v>9.3094999999999999</v>
      </c>
      <c r="C82" s="62" t="s">
        <v>13</v>
      </c>
      <c r="D82" s="62">
        <v>-103.42400000000001</v>
      </c>
      <c r="E82" s="62">
        <v>6.2069999999999999</v>
      </c>
      <c r="F82" s="62">
        <v>-11.379899999999999</v>
      </c>
      <c r="G82" s="62">
        <v>-228.56</v>
      </c>
      <c r="H82" s="62">
        <v>-732.23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62" t="s">
        <v>20</v>
      </c>
      <c r="B83" s="62">
        <v>14.5846</v>
      </c>
      <c r="C83" s="62" t="s">
        <v>13</v>
      </c>
      <c r="D83" s="62">
        <v>-103.443</v>
      </c>
      <c r="E83" s="62">
        <v>6.266</v>
      </c>
      <c r="F83" s="62">
        <v>-53.035299999999999</v>
      </c>
      <c r="G83" s="62">
        <v>232.74</v>
      </c>
      <c r="H83" s="62">
        <v>-1193.76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62" t="s">
        <v>21</v>
      </c>
      <c r="B84" s="62">
        <v>0</v>
      </c>
      <c r="C84" s="62" t="s">
        <v>12</v>
      </c>
      <c r="D84" s="62">
        <v>-76.632000000000005</v>
      </c>
      <c r="E84" s="62">
        <v>-4.5060000000000002</v>
      </c>
      <c r="F84" s="62">
        <v>-1.2377</v>
      </c>
      <c r="G84" s="62">
        <v>232.11</v>
      </c>
      <c r="H84" s="62">
        <v>-1194.3900000000001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62" t="s">
        <v>21</v>
      </c>
      <c r="B85" s="62">
        <v>5.5701000000000001</v>
      </c>
      <c r="C85" s="62" t="s">
        <v>12</v>
      </c>
      <c r="D85" s="62">
        <v>-76.662000000000006</v>
      </c>
      <c r="E85" s="62">
        <v>-4.4489999999999998</v>
      </c>
      <c r="F85" s="62">
        <v>35.8872</v>
      </c>
      <c r="G85" s="62">
        <v>-356.67</v>
      </c>
      <c r="H85" s="62">
        <v>-605.97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62" t="s">
        <v>21</v>
      </c>
      <c r="B86" s="62">
        <v>5.5701000000000001</v>
      </c>
      <c r="C86" s="62" t="s">
        <v>12</v>
      </c>
      <c r="D86" s="62">
        <v>-81.122</v>
      </c>
      <c r="E86" s="62">
        <v>7.4269999999999996</v>
      </c>
      <c r="F86" s="62">
        <v>35.8872</v>
      </c>
      <c r="G86" s="62">
        <v>-384.64</v>
      </c>
      <c r="H86" s="62">
        <v>-633.94000000000005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62" t="s">
        <v>21</v>
      </c>
      <c r="B87" s="62">
        <v>7.2923999999999998</v>
      </c>
      <c r="C87" s="62" t="s">
        <v>12</v>
      </c>
      <c r="D87" s="62">
        <v>-81.131</v>
      </c>
      <c r="E87" s="62">
        <v>7.4450000000000003</v>
      </c>
      <c r="F87" s="62">
        <v>25.803999999999998</v>
      </c>
      <c r="G87" s="62">
        <v>-487.98</v>
      </c>
      <c r="H87" s="62">
        <v>-530.70000000000005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62" t="s">
        <v>21</v>
      </c>
      <c r="B88" s="62">
        <v>14.5847</v>
      </c>
      <c r="C88" s="62" t="s">
        <v>12</v>
      </c>
      <c r="D88" s="62">
        <v>-81.17</v>
      </c>
      <c r="E88" s="62">
        <v>7.52</v>
      </c>
      <c r="F88" s="62">
        <v>-17.229900000000001</v>
      </c>
      <c r="G88" s="62">
        <v>138.91</v>
      </c>
      <c r="H88" s="62">
        <v>-1158.06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62" t="s">
        <v>21</v>
      </c>
      <c r="B89" s="62">
        <v>0</v>
      </c>
      <c r="C89" s="62" t="s">
        <v>13</v>
      </c>
      <c r="D89" s="62">
        <v>-103.53</v>
      </c>
      <c r="E89" s="62">
        <v>-8.5779999999999994</v>
      </c>
      <c r="F89" s="62">
        <v>-53.035299999999999</v>
      </c>
      <c r="G89" s="62">
        <v>232.11</v>
      </c>
      <c r="H89" s="62">
        <v>-1194.3900000000001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62" t="s">
        <v>21</v>
      </c>
      <c r="B90" s="62">
        <v>5.5701000000000001</v>
      </c>
      <c r="C90" s="62" t="s">
        <v>13</v>
      </c>
      <c r="D90" s="62">
        <v>-103.559</v>
      </c>
      <c r="E90" s="62">
        <v>-8.5210000000000008</v>
      </c>
      <c r="F90" s="62">
        <v>-5.9606000000000003</v>
      </c>
      <c r="G90" s="62">
        <v>-356.67</v>
      </c>
      <c r="H90" s="62">
        <v>-605.97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62" t="s">
        <v>21</v>
      </c>
      <c r="B91" s="62">
        <v>5.5701000000000001</v>
      </c>
      <c r="C91" s="62" t="s">
        <v>13</v>
      </c>
      <c r="D91" s="62">
        <v>-109.033</v>
      </c>
      <c r="E91" s="62">
        <v>2.093</v>
      </c>
      <c r="F91" s="62">
        <v>-5.9606000000000003</v>
      </c>
      <c r="G91" s="62">
        <v>-384.64</v>
      </c>
      <c r="H91" s="62">
        <v>-633.94000000000005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62" t="s">
        <v>21</v>
      </c>
      <c r="B92" s="62">
        <v>7.2923999999999998</v>
      </c>
      <c r="C92" s="62" t="s">
        <v>13</v>
      </c>
      <c r="D92" s="62">
        <v>-109.042</v>
      </c>
      <c r="E92" s="62">
        <v>2.1110000000000002</v>
      </c>
      <c r="F92" s="62">
        <v>-12.198700000000001</v>
      </c>
      <c r="G92" s="62">
        <v>-487.98</v>
      </c>
      <c r="H92" s="62">
        <v>-530.70000000000005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62" t="s">
        <v>21</v>
      </c>
      <c r="B93" s="62">
        <v>14.5847</v>
      </c>
      <c r="C93" s="62" t="s">
        <v>13</v>
      </c>
      <c r="D93" s="62">
        <v>-109.08</v>
      </c>
      <c r="E93" s="62">
        <v>2.1859999999999999</v>
      </c>
      <c r="F93" s="62">
        <v>-38.9514</v>
      </c>
      <c r="G93" s="62">
        <v>138.91</v>
      </c>
      <c r="H93" s="62">
        <v>-1158.06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62" t="s">
        <v>22</v>
      </c>
      <c r="B94" s="62">
        <v>0</v>
      </c>
      <c r="C94" s="62" t="s">
        <v>12</v>
      </c>
      <c r="D94" s="62">
        <v>-80.665999999999997</v>
      </c>
      <c r="E94" s="62">
        <v>-8.157</v>
      </c>
      <c r="F94" s="62">
        <v>-17.229900000000001</v>
      </c>
      <c r="G94" s="62">
        <v>142.38999999999999</v>
      </c>
      <c r="H94" s="62">
        <v>-1154.5899999999999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62" t="s">
        <v>22</v>
      </c>
      <c r="B95" s="62">
        <v>2.4289000000000001</v>
      </c>
      <c r="C95" s="62" t="s">
        <v>12</v>
      </c>
      <c r="D95" s="62">
        <v>-80.682000000000002</v>
      </c>
      <c r="E95" s="62">
        <v>-8.1340000000000003</v>
      </c>
      <c r="F95" s="62">
        <v>12.6861</v>
      </c>
      <c r="G95" s="62">
        <v>-504.82</v>
      </c>
      <c r="H95" s="62">
        <v>-507.59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62" t="s">
        <v>22</v>
      </c>
      <c r="B96" s="62">
        <v>2.4289000000000001</v>
      </c>
      <c r="C96" s="62" t="s">
        <v>12</v>
      </c>
      <c r="D96" s="62">
        <v>-85.638999999999996</v>
      </c>
      <c r="E96" s="62">
        <v>1.782</v>
      </c>
      <c r="F96" s="62">
        <v>12.6861</v>
      </c>
      <c r="G96" s="62">
        <v>-535.77</v>
      </c>
      <c r="H96" s="62">
        <v>-538.54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62" t="s">
        <v>22</v>
      </c>
      <c r="B97" s="62">
        <v>3.0396000000000001</v>
      </c>
      <c r="C97" s="62" t="s">
        <v>12</v>
      </c>
      <c r="D97" s="62">
        <v>-85.643000000000001</v>
      </c>
      <c r="E97" s="62">
        <v>1.788</v>
      </c>
      <c r="F97" s="62">
        <v>16.817799999999998</v>
      </c>
      <c r="G97" s="62">
        <v>-485.46</v>
      </c>
      <c r="H97" s="62">
        <v>-588.89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62" t="s">
        <v>22</v>
      </c>
      <c r="B98" s="62">
        <v>6.0792000000000002</v>
      </c>
      <c r="C98" s="62" t="s">
        <v>12</v>
      </c>
      <c r="D98" s="62">
        <v>-85.664000000000001</v>
      </c>
      <c r="E98" s="62">
        <v>1.8160000000000001</v>
      </c>
      <c r="F98" s="62">
        <v>37.3324</v>
      </c>
      <c r="G98" s="62">
        <v>-222.63</v>
      </c>
      <c r="H98" s="62">
        <v>-851.98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62" t="s">
        <v>22</v>
      </c>
      <c r="B99" s="62">
        <v>0</v>
      </c>
      <c r="C99" s="62" t="s">
        <v>13</v>
      </c>
      <c r="D99" s="62">
        <v>-108.10899999999999</v>
      </c>
      <c r="E99" s="62">
        <v>-15.182</v>
      </c>
      <c r="F99" s="62">
        <v>-38.9514</v>
      </c>
      <c r="G99" s="62">
        <v>142.38999999999999</v>
      </c>
      <c r="H99" s="62">
        <v>-1154.5899999999999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62" t="s">
        <v>22</v>
      </c>
      <c r="B100" s="62">
        <v>2.4289000000000001</v>
      </c>
      <c r="C100" s="62" t="s">
        <v>13</v>
      </c>
      <c r="D100" s="62">
        <v>-108.125</v>
      </c>
      <c r="E100" s="62">
        <v>-15.159000000000001</v>
      </c>
      <c r="F100" s="62">
        <v>-12.863300000000001</v>
      </c>
      <c r="G100" s="62">
        <v>-504.82</v>
      </c>
      <c r="H100" s="62">
        <v>-507.59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62" t="s">
        <v>22</v>
      </c>
      <c r="B101" s="62">
        <v>2.4289000000000001</v>
      </c>
      <c r="C101" s="62" t="s">
        <v>13</v>
      </c>
      <c r="D101" s="62">
        <v>-114.202</v>
      </c>
      <c r="E101" s="62">
        <v>-6.9710000000000001</v>
      </c>
      <c r="F101" s="62">
        <v>-12.863300000000001</v>
      </c>
      <c r="G101" s="62">
        <v>-535.77</v>
      </c>
      <c r="H101" s="62">
        <v>-538.54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62" t="s">
        <v>22</v>
      </c>
      <c r="B102" s="62">
        <v>3.0396000000000001</v>
      </c>
      <c r="C102" s="62" t="s">
        <v>13</v>
      </c>
      <c r="D102" s="62">
        <v>-114.206</v>
      </c>
      <c r="E102" s="62">
        <v>-6.9649999999999999</v>
      </c>
      <c r="F102" s="62">
        <v>-12.180199999999999</v>
      </c>
      <c r="G102" s="62">
        <v>-485.46</v>
      </c>
      <c r="H102" s="62">
        <v>-588.89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62" t="s">
        <v>22</v>
      </c>
      <c r="B103" s="62">
        <v>6.0792000000000002</v>
      </c>
      <c r="C103" s="62" t="s">
        <v>13</v>
      </c>
      <c r="D103" s="62">
        <v>-114.227</v>
      </c>
      <c r="E103" s="62">
        <v>-6.9370000000000003</v>
      </c>
      <c r="F103" s="62">
        <v>-8.8320000000000007</v>
      </c>
      <c r="G103" s="62">
        <v>-222.63</v>
      </c>
      <c r="H103" s="62">
        <v>-851.98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62" t="s">
        <v>23</v>
      </c>
      <c r="B104" s="62">
        <v>0</v>
      </c>
      <c r="C104" s="62" t="s">
        <v>12</v>
      </c>
      <c r="D104" s="62">
        <v>-88.668999999999997</v>
      </c>
      <c r="E104" s="62">
        <v>15.801</v>
      </c>
      <c r="F104" s="62">
        <v>103.4092</v>
      </c>
      <c r="G104" s="62">
        <v>1377.66</v>
      </c>
      <c r="H104" s="62">
        <v>-2472.5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62" t="s">
        <v>23</v>
      </c>
      <c r="B105" s="62">
        <v>4.2527999999999997</v>
      </c>
      <c r="C105" s="62" t="s">
        <v>12</v>
      </c>
      <c r="D105" s="62">
        <v>-88.697999999999993</v>
      </c>
      <c r="E105" s="62">
        <v>15.84</v>
      </c>
      <c r="F105" s="62">
        <v>43.012099999999997</v>
      </c>
      <c r="G105" s="62">
        <v>2.38</v>
      </c>
      <c r="H105" s="62">
        <v>-1097.5899999999999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62" t="s">
        <v>23</v>
      </c>
      <c r="B106" s="62">
        <v>8.5055999999999994</v>
      </c>
      <c r="C106" s="62" t="s">
        <v>12</v>
      </c>
      <c r="D106" s="62">
        <v>-88.727000000000004</v>
      </c>
      <c r="E106" s="62">
        <v>15.88</v>
      </c>
      <c r="F106" s="62">
        <v>-17.553599999999999</v>
      </c>
      <c r="G106" s="62">
        <v>281.75</v>
      </c>
      <c r="H106" s="62">
        <v>-1377.31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62" t="s">
        <v>23</v>
      </c>
      <c r="B107" s="62">
        <v>0</v>
      </c>
      <c r="C107" s="62" t="s">
        <v>13</v>
      </c>
      <c r="D107" s="62">
        <v>-115.973</v>
      </c>
      <c r="E107" s="62">
        <v>12.323</v>
      </c>
      <c r="F107" s="62">
        <v>57.257800000000003</v>
      </c>
      <c r="G107" s="62">
        <v>1377.66</v>
      </c>
      <c r="H107" s="62">
        <v>-2472.5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62" t="s">
        <v>23</v>
      </c>
      <c r="B108" s="62">
        <v>4.2527999999999997</v>
      </c>
      <c r="C108" s="62" t="s">
        <v>13</v>
      </c>
      <c r="D108" s="62">
        <v>-116.002</v>
      </c>
      <c r="E108" s="62">
        <v>12.363</v>
      </c>
      <c r="F108" s="62">
        <v>-3.7401</v>
      </c>
      <c r="G108" s="62">
        <v>2.38</v>
      </c>
      <c r="H108" s="62">
        <v>-1097.5899999999999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62" t="s">
        <v>23</v>
      </c>
      <c r="B109" s="62">
        <v>8.5055999999999994</v>
      </c>
      <c r="C109" s="62" t="s">
        <v>13</v>
      </c>
      <c r="D109" s="62">
        <v>-116.03100000000001</v>
      </c>
      <c r="E109" s="62">
        <v>12.403</v>
      </c>
      <c r="F109" s="62">
        <v>-64.906599999999997</v>
      </c>
      <c r="G109" s="62">
        <v>281.75</v>
      </c>
      <c r="H109" s="62">
        <v>-1377.31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62" t="s">
        <v>24</v>
      </c>
      <c r="B110" s="62">
        <v>0</v>
      </c>
      <c r="C110" s="62" t="s">
        <v>12</v>
      </c>
      <c r="D110" s="62">
        <v>-89.561999999999998</v>
      </c>
      <c r="E110" s="62">
        <v>-1.2629999999999999</v>
      </c>
      <c r="F110" s="62">
        <v>-17.553599999999999</v>
      </c>
      <c r="G110" s="62">
        <v>276.58999999999997</v>
      </c>
      <c r="H110" s="62">
        <v>-1382.47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62" t="s">
        <v>24</v>
      </c>
      <c r="B111" s="62">
        <v>7.2923</v>
      </c>
      <c r="C111" s="62" t="s">
        <v>12</v>
      </c>
      <c r="D111" s="62">
        <v>-89.622</v>
      </c>
      <c r="E111" s="62">
        <v>-1.204</v>
      </c>
      <c r="F111" s="62">
        <v>-8.5617999999999999</v>
      </c>
      <c r="G111" s="62">
        <v>-144.18</v>
      </c>
      <c r="H111" s="62">
        <v>-962.44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62" t="s">
        <v>24</v>
      </c>
      <c r="B112" s="62">
        <v>14.5847</v>
      </c>
      <c r="C112" s="62" t="s">
        <v>12</v>
      </c>
      <c r="D112" s="62">
        <v>-89.682000000000002</v>
      </c>
      <c r="E112" s="62">
        <v>-1.145</v>
      </c>
      <c r="F112" s="62">
        <v>-1.08E-14</v>
      </c>
      <c r="G112" s="62">
        <v>-553.67999999999995</v>
      </c>
      <c r="H112" s="62">
        <v>-553.67999999999995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62" t="s">
        <v>24</v>
      </c>
      <c r="B113" s="62">
        <v>0</v>
      </c>
      <c r="C113" s="62" t="s">
        <v>13</v>
      </c>
      <c r="D113" s="62">
        <v>-116.88</v>
      </c>
      <c r="E113" s="62">
        <v>-4.5090000000000003</v>
      </c>
      <c r="F113" s="62">
        <v>-64.906599999999997</v>
      </c>
      <c r="G113" s="62">
        <v>276.58999999999997</v>
      </c>
      <c r="H113" s="62">
        <v>-1382.47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62" t="s">
        <v>24</v>
      </c>
      <c r="B114" s="62">
        <v>7.2923</v>
      </c>
      <c r="C114" s="62" t="s">
        <v>13</v>
      </c>
      <c r="D114" s="62">
        <v>-116.941</v>
      </c>
      <c r="E114" s="62">
        <v>-4.45</v>
      </c>
      <c r="F114" s="62">
        <v>-32.238300000000002</v>
      </c>
      <c r="G114" s="62">
        <v>-144.18</v>
      </c>
      <c r="H114" s="62">
        <v>-962.44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62" t="s">
        <v>24</v>
      </c>
      <c r="B115" s="62">
        <v>14.5847</v>
      </c>
      <c r="C115" s="62" t="s">
        <v>13</v>
      </c>
      <c r="D115" s="62">
        <v>-117.001</v>
      </c>
      <c r="E115" s="62">
        <v>-4.391</v>
      </c>
      <c r="F115" s="62">
        <v>-1.08E-14</v>
      </c>
      <c r="G115" s="62">
        <v>-553.67999999999995</v>
      </c>
      <c r="H115" s="62">
        <v>-553.67999999999995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62" t="s">
        <v>25</v>
      </c>
      <c r="B116" s="62">
        <v>0</v>
      </c>
      <c r="C116" s="62" t="s">
        <v>12</v>
      </c>
      <c r="D116" s="62">
        <v>14.494999999999999</v>
      </c>
      <c r="E116" s="62">
        <v>0</v>
      </c>
      <c r="F116" s="62">
        <v>0</v>
      </c>
      <c r="G116" s="62">
        <v>1573.84</v>
      </c>
      <c r="H116" s="62">
        <v>1573.84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62" t="s">
        <v>25</v>
      </c>
      <c r="B117" s="62">
        <v>1.6528</v>
      </c>
      <c r="C117" s="62" t="s">
        <v>12</v>
      </c>
      <c r="D117" s="62">
        <v>14.494999999999999</v>
      </c>
      <c r="E117" s="62">
        <v>0</v>
      </c>
      <c r="F117" s="62">
        <v>0</v>
      </c>
      <c r="G117" s="62">
        <v>1573.84</v>
      </c>
      <c r="H117" s="62">
        <v>1573.84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62" t="s">
        <v>25</v>
      </c>
      <c r="B118" s="62">
        <v>3.3056000000000001</v>
      </c>
      <c r="C118" s="62" t="s">
        <v>12</v>
      </c>
      <c r="D118" s="62">
        <v>14.494999999999999</v>
      </c>
      <c r="E118" s="62">
        <v>0</v>
      </c>
      <c r="F118" s="62">
        <v>0</v>
      </c>
      <c r="G118" s="62">
        <v>1573.84</v>
      </c>
      <c r="H118" s="62">
        <v>1573.84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62" t="s">
        <v>25</v>
      </c>
      <c r="B119" s="62">
        <v>0</v>
      </c>
      <c r="C119" s="62" t="s">
        <v>13</v>
      </c>
      <c r="D119" s="62">
        <v>8.49</v>
      </c>
      <c r="E119" s="62">
        <v>0</v>
      </c>
      <c r="F119" s="62">
        <v>0</v>
      </c>
      <c r="G119" s="62">
        <v>1573.84</v>
      </c>
      <c r="H119" s="62">
        <v>1573.84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62" t="s">
        <v>25</v>
      </c>
      <c r="B120" s="62">
        <v>1.6528</v>
      </c>
      <c r="C120" s="62" t="s">
        <v>13</v>
      </c>
      <c r="D120" s="62">
        <v>8.49</v>
      </c>
      <c r="E120" s="62">
        <v>0</v>
      </c>
      <c r="F120" s="62">
        <v>0</v>
      </c>
      <c r="G120" s="62">
        <v>1573.84</v>
      </c>
      <c r="H120" s="62">
        <v>1573.84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62" t="s">
        <v>25</v>
      </c>
      <c r="B121" s="62">
        <v>3.3056000000000001</v>
      </c>
      <c r="C121" s="62" t="s">
        <v>13</v>
      </c>
      <c r="D121" s="62">
        <v>8.49</v>
      </c>
      <c r="E121" s="62">
        <v>0</v>
      </c>
      <c r="F121" s="62">
        <v>0</v>
      </c>
      <c r="G121" s="62">
        <v>1573.84</v>
      </c>
      <c r="H121" s="62">
        <v>1573.84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62" t="s">
        <v>26</v>
      </c>
      <c r="B122" s="62">
        <v>0</v>
      </c>
      <c r="C122" s="62" t="s">
        <v>12</v>
      </c>
      <c r="D122" s="62">
        <v>15.537000000000001</v>
      </c>
      <c r="E122" s="62">
        <v>0</v>
      </c>
      <c r="F122" s="62">
        <v>0</v>
      </c>
      <c r="G122" s="62">
        <v>1738.29</v>
      </c>
      <c r="H122" s="62">
        <v>1738.29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62" t="s">
        <v>26</v>
      </c>
      <c r="B123" s="62">
        <v>4.0439999999999996</v>
      </c>
      <c r="C123" s="62" t="s">
        <v>12</v>
      </c>
      <c r="D123" s="62">
        <v>15.537000000000001</v>
      </c>
      <c r="E123" s="62">
        <v>0</v>
      </c>
      <c r="F123" s="62">
        <v>0</v>
      </c>
      <c r="G123" s="62">
        <v>1738.29</v>
      </c>
      <c r="H123" s="62">
        <v>1738.29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62" t="s">
        <v>26</v>
      </c>
      <c r="B124" s="62">
        <v>8.0878999999999994</v>
      </c>
      <c r="C124" s="62" t="s">
        <v>12</v>
      </c>
      <c r="D124" s="62">
        <v>15.537000000000001</v>
      </c>
      <c r="E124" s="62">
        <v>0</v>
      </c>
      <c r="F124" s="62">
        <v>0</v>
      </c>
      <c r="G124" s="62">
        <v>1738.29</v>
      </c>
      <c r="H124" s="62">
        <v>1738.29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62" t="s">
        <v>26</v>
      </c>
      <c r="B125" s="62">
        <v>0</v>
      </c>
      <c r="C125" s="62" t="s">
        <v>13</v>
      </c>
      <c r="D125" s="62">
        <v>9.3699999999999992</v>
      </c>
      <c r="E125" s="62">
        <v>0</v>
      </c>
      <c r="F125" s="62">
        <v>0</v>
      </c>
      <c r="G125" s="62">
        <v>1738.29</v>
      </c>
      <c r="H125" s="62">
        <v>1738.29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62" t="s">
        <v>26</v>
      </c>
      <c r="B126" s="62">
        <v>4.0439999999999996</v>
      </c>
      <c r="C126" s="62" t="s">
        <v>13</v>
      </c>
      <c r="D126" s="62">
        <v>9.3699999999999992</v>
      </c>
      <c r="E126" s="62">
        <v>0</v>
      </c>
      <c r="F126" s="62">
        <v>0</v>
      </c>
      <c r="G126" s="62">
        <v>1738.29</v>
      </c>
      <c r="H126" s="62">
        <v>1738.29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62" t="s">
        <v>26</v>
      </c>
      <c r="B127" s="62">
        <v>8.0878999999999994</v>
      </c>
      <c r="C127" s="62" t="s">
        <v>13</v>
      </c>
      <c r="D127" s="62">
        <v>9.3699999999999992</v>
      </c>
      <c r="E127" s="62">
        <v>0</v>
      </c>
      <c r="F127" s="62">
        <v>0</v>
      </c>
      <c r="G127" s="62">
        <v>1738.29</v>
      </c>
      <c r="H127" s="62">
        <v>1738.29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62" t="s">
        <v>27</v>
      </c>
      <c r="B128" s="62">
        <v>0</v>
      </c>
      <c r="C128" s="62" t="s">
        <v>12</v>
      </c>
      <c r="D128" s="62">
        <v>14.731999999999999</v>
      </c>
      <c r="E128" s="62">
        <v>0</v>
      </c>
      <c r="F128" s="62">
        <v>0</v>
      </c>
      <c r="G128" s="62">
        <v>1651.93</v>
      </c>
      <c r="H128" s="62">
        <v>1651.93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62" t="s">
        <v>27</v>
      </c>
      <c r="B129" s="62">
        <v>5.8327999999999998</v>
      </c>
      <c r="C129" s="62" t="s">
        <v>12</v>
      </c>
      <c r="D129" s="62">
        <v>14.731999999999999</v>
      </c>
      <c r="E129" s="62">
        <v>0</v>
      </c>
      <c r="F129" s="62">
        <v>0</v>
      </c>
      <c r="G129" s="62">
        <v>1651.93</v>
      </c>
      <c r="H129" s="62">
        <v>1651.93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62" t="s">
        <v>27</v>
      </c>
      <c r="B130" s="62">
        <v>11.6656</v>
      </c>
      <c r="C130" s="62" t="s">
        <v>12</v>
      </c>
      <c r="D130" s="62">
        <v>14.731999999999999</v>
      </c>
      <c r="E130" s="62">
        <v>0</v>
      </c>
      <c r="F130" s="62">
        <v>0</v>
      </c>
      <c r="G130" s="62">
        <v>1651.93</v>
      </c>
      <c r="H130" s="62">
        <v>1651.93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62" t="s">
        <v>27</v>
      </c>
      <c r="B131" s="62">
        <v>0</v>
      </c>
      <c r="C131" s="62" t="s">
        <v>13</v>
      </c>
      <c r="D131" s="62">
        <v>8.9179999999999993</v>
      </c>
      <c r="E131" s="62">
        <v>0</v>
      </c>
      <c r="F131" s="62">
        <v>0</v>
      </c>
      <c r="G131" s="62">
        <v>1651.93</v>
      </c>
      <c r="H131" s="62">
        <v>1651.93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62" t="s">
        <v>27</v>
      </c>
      <c r="B132" s="62">
        <v>5.8327999999999998</v>
      </c>
      <c r="C132" s="62" t="s">
        <v>13</v>
      </c>
      <c r="D132" s="62">
        <v>8.9179999999999993</v>
      </c>
      <c r="E132" s="62">
        <v>0</v>
      </c>
      <c r="F132" s="62">
        <v>0</v>
      </c>
      <c r="G132" s="62">
        <v>1651.93</v>
      </c>
      <c r="H132" s="62">
        <v>1651.93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62" t="s">
        <v>27</v>
      </c>
      <c r="B133" s="62">
        <v>11.6656</v>
      </c>
      <c r="C133" s="62" t="s">
        <v>13</v>
      </c>
      <c r="D133" s="62">
        <v>8.9179999999999993</v>
      </c>
      <c r="E133" s="62">
        <v>0</v>
      </c>
      <c r="F133" s="62">
        <v>0</v>
      </c>
      <c r="G133" s="62">
        <v>1651.93</v>
      </c>
      <c r="H133" s="62">
        <v>1651.93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62" t="s">
        <v>28</v>
      </c>
      <c r="B134" s="62">
        <v>0</v>
      </c>
      <c r="C134" s="62" t="s">
        <v>12</v>
      </c>
      <c r="D134" s="62">
        <v>14.868</v>
      </c>
      <c r="E134" s="62">
        <v>0</v>
      </c>
      <c r="F134" s="62">
        <v>0</v>
      </c>
      <c r="G134" s="62">
        <v>1603.78</v>
      </c>
      <c r="H134" s="62">
        <v>1603.78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62" t="s">
        <v>28</v>
      </c>
      <c r="B135" s="62">
        <v>6.9356999999999998</v>
      </c>
      <c r="C135" s="62" t="s">
        <v>12</v>
      </c>
      <c r="D135" s="62">
        <v>14.868</v>
      </c>
      <c r="E135" s="62">
        <v>0</v>
      </c>
      <c r="F135" s="62">
        <v>0</v>
      </c>
      <c r="G135" s="62">
        <v>1603.78</v>
      </c>
      <c r="H135" s="62">
        <v>1603.78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62" t="s">
        <v>28</v>
      </c>
      <c r="B136" s="62">
        <v>13.871499999999999</v>
      </c>
      <c r="C136" s="62" t="s">
        <v>12</v>
      </c>
      <c r="D136" s="62">
        <v>14.868</v>
      </c>
      <c r="E136" s="62">
        <v>0</v>
      </c>
      <c r="F136" s="62">
        <v>0</v>
      </c>
      <c r="G136" s="62">
        <v>1603.78</v>
      </c>
      <c r="H136" s="62">
        <v>1603.78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62" t="s">
        <v>28</v>
      </c>
      <c r="B137" s="62">
        <v>0</v>
      </c>
      <c r="C137" s="62" t="s">
        <v>13</v>
      </c>
      <c r="D137" s="62">
        <v>8.6620000000000008</v>
      </c>
      <c r="E137" s="62">
        <v>0</v>
      </c>
      <c r="F137" s="62">
        <v>0</v>
      </c>
      <c r="G137" s="62">
        <v>1603.78</v>
      </c>
      <c r="H137" s="62">
        <v>1603.78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62" t="s">
        <v>28</v>
      </c>
      <c r="B138" s="62">
        <v>6.9356999999999998</v>
      </c>
      <c r="C138" s="62" t="s">
        <v>13</v>
      </c>
      <c r="D138" s="62">
        <v>8.6620000000000008</v>
      </c>
      <c r="E138" s="62">
        <v>0</v>
      </c>
      <c r="F138" s="62">
        <v>0</v>
      </c>
      <c r="G138" s="62">
        <v>1603.78</v>
      </c>
      <c r="H138" s="62">
        <v>1603.78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62" t="s">
        <v>28</v>
      </c>
      <c r="B139" s="62">
        <v>13.871499999999999</v>
      </c>
      <c r="C139" s="62" t="s">
        <v>13</v>
      </c>
      <c r="D139" s="62">
        <v>8.6620000000000008</v>
      </c>
      <c r="E139" s="62">
        <v>0</v>
      </c>
      <c r="F139" s="62">
        <v>0</v>
      </c>
      <c r="G139" s="62">
        <v>1603.78</v>
      </c>
      <c r="H139" s="62">
        <v>1603.78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62" t="s">
        <v>29</v>
      </c>
      <c r="B140" s="62">
        <v>0</v>
      </c>
      <c r="C140" s="62" t="s">
        <v>12</v>
      </c>
      <c r="D140" s="62">
        <v>14.824</v>
      </c>
      <c r="E140" s="62">
        <v>0</v>
      </c>
      <c r="F140" s="62">
        <v>0</v>
      </c>
      <c r="G140" s="62">
        <v>1526.5</v>
      </c>
      <c r="H140" s="62">
        <v>1526.5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62" t="s">
        <v>29</v>
      </c>
      <c r="B141" s="62">
        <v>7.3832000000000004</v>
      </c>
      <c r="C141" s="62" t="s">
        <v>12</v>
      </c>
      <c r="D141" s="62">
        <v>14.824</v>
      </c>
      <c r="E141" s="62">
        <v>0</v>
      </c>
      <c r="F141" s="62">
        <v>0</v>
      </c>
      <c r="G141" s="62">
        <v>1526.5</v>
      </c>
      <c r="H141" s="62">
        <v>1526.5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62" t="s">
        <v>29</v>
      </c>
      <c r="B142" s="62">
        <v>14.766400000000001</v>
      </c>
      <c r="C142" s="62" t="s">
        <v>12</v>
      </c>
      <c r="D142" s="62">
        <v>14.824</v>
      </c>
      <c r="E142" s="62">
        <v>0</v>
      </c>
      <c r="F142" s="62">
        <v>0</v>
      </c>
      <c r="G142" s="62">
        <v>1526.5</v>
      </c>
      <c r="H142" s="62">
        <v>1526.5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62" t="s">
        <v>29</v>
      </c>
      <c r="B143" s="62">
        <v>0</v>
      </c>
      <c r="C143" s="62" t="s">
        <v>13</v>
      </c>
      <c r="D143" s="62">
        <v>8.2509999999999994</v>
      </c>
      <c r="E143" s="62">
        <v>0</v>
      </c>
      <c r="F143" s="62">
        <v>0</v>
      </c>
      <c r="G143" s="62">
        <v>1526.5</v>
      </c>
      <c r="H143" s="62">
        <v>1526.5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62" t="s">
        <v>29</v>
      </c>
      <c r="B144" s="62">
        <v>7.3832000000000004</v>
      </c>
      <c r="C144" s="62" t="s">
        <v>13</v>
      </c>
      <c r="D144" s="62">
        <v>8.2509999999999994</v>
      </c>
      <c r="E144" s="62">
        <v>0</v>
      </c>
      <c r="F144" s="62">
        <v>0</v>
      </c>
      <c r="G144" s="62">
        <v>1526.5</v>
      </c>
      <c r="H144" s="62">
        <v>1526.5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62" t="s">
        <v>29</v>
      </c>
      <c r="B145" s="62">
        <v>14.766400000000001</v>
      </c>
      <c r="C145" s="62" t="s">
        <v>13</v>
      </c>
      <c r="D145" s="62">
        <v>8.2509999999999994</v>
      </c>
      <c r="E145" s="62">
        <v>0</v>
      </c>
      <c r="F145" s="62">
        <v>0</v>
      </c>
      <c r="G145" s="62">
        <v>1526.5</v>
      </c>
      <c r="H145" s="62">
        <v>1526.5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62" t="s">
        <v>30</v>
      </c>
      <c r="B146" s="62">
        <v>0</v>
      </c>
      <c r="C146" s="62" t="s">
        <v>12</v>
      </c>
      <c r="D146" s="62">
        <v>14.734999999999999</v>
      </c>
      <c r="E146" s="62">
        <v>0</v>
      </c>
      <c r="F146" s="62">
        <v>0</v>
      </c>
      <c r="G146" s="62">
        <v>1575.32</v>
      </c>
      <c r="H146" s="62">
        <v>1575.32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62" t="s">
        <v>30</v>
      </c>
      <c r="B147" s="62">
        <v>7.3830999999999998</v>
      </c>
      <c r="C147" s="62" t="s">
        <v>12</v>
      </c>
      <c r="D147" s="62">
        <v>14.734999999999999</v>
      </c>
      <c r="E147" s="62">
        <v>0</v>
      </c>
      <c r="F147" s="62">
        <v>0</v>
      </c>
      <c r="G147" s="62">
        <v>1575.32</v>
      </c>
      <c r="H147" s="62">
        <v>1575.32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62" t="s">
        <v>30</v>
      </c>
      <c r="B148" s="62">
        <v>14.7661</v>
      </c>
      <c r="C148" s="62" t="s">
        <v>12</v>
      </c>
      <c r="D148" s="62">
        <v>14.734999999999999</v>
      </c>
      <c r="E148" s="62">
        <v>0</v>
      </c>
      <c r="F148" s="62">
        <v>0</v>
      </c>
      <c r="G148" s="62">
        <v>1575.32</v>
      </c>
      <c r="H148" s="62">
        <v>1575.32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62" t="s">
        <v>30</v>
      </c>
      <c r="B149" s="62">
        <v>0</v>
      </c>
      <c r="C149" s="62" t="s">
        <v>13</v>
      </c>
      <c r="D149" s="62">
        <v>8.5069999999999997</v>
      </c>
      <c r="E149" s="62">
        <v>0</v>
      </c>
      <c r="F149" s="62">
        <v>0</v>
      </c>
      <c r="G149" s="62">
        <v>1575.32</v>
      </c>
      <c r="H149" s="62">
        <v>1575.32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62" t="s">
        <v>30</v>
      </c>
      <c r="B150" s="62">
        <v>7.3830999999999998</v>
      </c>
      <c r="C150" s="62" t="s">
        <v>13</v>
      </c>
      <c r="D150" s="62">
        <v>8.5069999999999997</v>
      </c>
      <c r="E150" s="62">
        <v>0</v>
      </c>
      <c r="F150" s="62">
        <v>0</v>
      </c>
      <c r="G150" s="62">
        <v>1575.32</v>
      </c>
      <c r="H150" s="62">
        <v>1575.32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62" t="s">
        <v>30</v>
      </c>
      <c r="B151" s="62">
        <v>14.7661</v>
      </c>
      <c r="C151" s="62" t="s">
        <v>13</v>
      </c>
      <c r="D151" s="62">
        <v>8.5069999999999997</v>
      </c>
      <c r="E151" s="62">
        <v>0</v>
      </c>
      <c r="F151" s="62">
        <v>0</v>
      </c>
      <c r="G151" s="62">
        <v>1575.32</v>
      </c>
      <c r="H151" s="62">
        <v>1575.32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62" t="s">
        <v>31</v>
      </c>
      <c r="B152" s="62">
        <v>0</v>
      </c>
      <c r="C152" s="62" t="s">
        <v>12</v>
      </c>
      <c r="D152" s="62">
        <v>15.045999999999999</v>
      </c>
      <c r="E152" s="62">
        <v>0</v>
      </c>
      <c r="F152" s="62">
        <v>0</v>
      </c>
      <c r="G152" s="62">
        <v>1653.2</v>
      </c>
      <c r="H152" s="62">
        <v>1653.2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62" t="s">
        <v>31</v>
      </c>
      <c r="B153" s="62">
        <v>6.8327</v>
      </c>
      <c r="C153" s="62" t="s">
        <v>12</v>
      </c>
      <c r="D153" s="62">
        <v>15.045999999999999</v>
      </c>
      <c r="E153" s="62">
        <v>0</v>
      </c>
      <c r="F153" s="62">
        <v>0</v>
      </c>
      <c r="G153" s="62">
        <v>1653.2</v>
      </c>
      <c r="H153" s="62">
        <v>1653.2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62" t="s">
        <v>31</v>
      </c>
      <c r="B154" s="62">
        <v>13.6653</v>
      </c>
      <c r="C154" s="62" t="s">
        <v>12</v>
      </c>
      <c r="D154" s="62">
        <v>15.045999999999999</v>
      </c>
      <c r="E154" s="62">
        <v>0</v>
      </c>
      <c r="F154" s="62">
        <v>0</v>
      </c>
      <c r="G154" s="62">
        <v>1653.2</v>
      </c>
      <c r="H154" s="62">
        <v>1653.2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62" t="s">
        <v>31</v>
      </c>
      <c r="B155" s="62">
        <v>0</v>
      </c>
      <c r="C155" s="62" t="s">
        <v>13</v>
      </c>
      <c r="D155" s="62">
        <v>8.92</v>
      </c>
      <c r="E155" s="62">
        <v>0</v>
      </c>
      <c r="F155" s="62">
        <v>0</v>
      </c>
      <c r="G155" s="62">
        <v>1653.2</v>
      </c>
      <c r="H155" s="62">
        <v>1653.2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62" t="s">
        <v>31</v>
      </c>
      <c r="B156" s="62">
        <v>6.8327</v>
      </c>
      <c r="C156" s="62" t="s">
        <v>13</v>
      </c>
      <c r="D156" s="62">
        <v>8.92</v>
      </c>
      <c r="E156" s="62">
        <v>0</v>
      </c>
      <c r="F156" s="62">
        <v>0</v>
      </c>
      <c r="G156" s="62">
        <v>1653.2</v>
      </c>
      <c r="H156" s="62">
        <v>1653.2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62" t="s">
        <v>31</v>
      </c>
      <c r="B157" s="62">
        <v>13.6653</v>
      </c>
      <c r="C157" s="62" t="s">
        <v>13</v>
      </c>
      <c r="D157" s="62">
        <v>8.92</v>
      </c>
      <c r="E157" s="62">
        <v>0</v>
      </c>
      <c r="F157" s="62">
        <v>0</v>
      </c>
      <c r="G157" s="62">
        <v>1653.2</v>
      </c>
      <c r="H157" s="62">
        <v>1653.2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62" t="s">
        <v>32</v>
      </c>
      <c r="B158" s="62">
        <v>0</v>
      </c>
      <c r="C158" s="62" t="s">
        <v>12</v>
      </c>
      <c r="D158" s="62">
        <v>15.535</v>
      </c>
      <c r="E158" s="62">
        <v>0</v>
      </c>
      <c r="F158" s="62">
        <v>0</v>
      </c>
      <c r="G158" s="62">
        <v>1682.02</v>
      </c>
      <c r="H158" s="62">
        <v>1682.02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62" t="s">
        <v>32</v>
      </c>
      <c r="B159" s="62">
        <v>5.5156000000000001</v>
      </c>
      <c r="C159" s="62" t="s">
        <v>12</v>
      </c>
      <c r="D159" s="62">
        <v>15.535</v>
      </c>
      <c r="E159" s="62">
        <v>0</v>
      </c>
      <c r="F159" s="62">
        <v>0</v>
      </c>
      <c r="G159" s="62">
        <v>1682.02</v>
      </c>
      <c r="H159" s="62">
        <v>1682.02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62" t="s">
        <v>32</v>
      </c>
      <c r="B160" s="62">
        <v>11.0312</v>
      </c>
      <c r="C160" s="62" t="s">
        <v>12</v>
      </c>
      <c r="D160" s="62">
        <v>15.535</v>
      </c>
      <c r="E160" s="62">
        <v>0</v>
      </c>
      <c r="F160" s="62">
        <v>0</v>
      </c>
      <c r="G160" s="62">
        <v>1682.02</v>
      </c>
      <c r="H160" s="62">
        <v>1682.02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62" t="s">
        <v>32</v>
      </c>
      <c r="B161" s="62">
        <v>0</v>
      </c>
      <c r="C161" s="62" t="s">
        <v>13</v>
      </c>
      <c r="D161" s="62">
        <v>9.0619999999999994</v>
      </c>
      <c r="E161" s="62">
        <v>0</v>
      </c>
      <c r="F161" s="62">
        <v>0</v>
      </c>
      <c r="G161" s="62">
        <v>1682.02</v>
      </c>
      <c r="H161" s="62">
        <v>1682.02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62" t="s">
        <v>32</v>
      </c>
      <c r="B162" s="62">
        <v>5.5156000000000001</v>
      </c>
      <c r="C162" s="62" t="s">
        <v>13</v>
      </c>
      <c r="D162" s="62">
        <v>9.0619999999999994</v>
      </c>
      <c r="E162" s="62">
        <v>0</v>
      </c>
      <c r="F162" s="62">
        <v>0</v>
      </c>
      <c r="G162" s="62">
        <v>1682.02</v>
      </c>
      <c r="H162" s="62">
        <v>1682.02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62" t="s">
        <v>32</v>
      </c>
      <c r="B163" s="62">
        <v>11.0312</v>
      </c>
      <c r="C163" s="62" t="s">
        <v>13</v>
      </c>
      <c r="D163" s="62">
        <v>9.0619999999999994</v>
      </c>
      <c r="E163" s="62">
        <v>0</v>
      </c>
      <c r="F163" s="62">
        <v>0</v>
      </c>
      <c r="G163" s="62">
        <v>1682.02</v>
      </c>
      <c r="H163" s="62">
        <v>1682.02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62" t="s">
        <v>33</v>
      </c>
      <c r="B164" s="62">
        <v>0</v>
      </c>
      <c r="C164" s="62" t="s">
        <v>12</v>
      </c>
      <c r="D164" s="62">
        <v>15.692</v>
      </c>
      <c r="E164" s="62">
        <v>0</v>
      </c>
      <c r="F164" s="62">
        <v>0</v>
      </c>
      <c r="G164" s="62">
        <v>1837.65</v>
      </c>
      <c r="H164" s="62">
        <v>1837.65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62" t="s">
        <v>33</v>
      </c>
      <c r="B165" s="62">
        <v>3.6257000000000001</v>
      </c>
      <c r="C165" s="62" t="s">
        <v>12</v>
      </c>
      <c r="D165" s="62">
        <v>15.692</v>
      </c>
      <c r="E165" s="62">
        <v>0</v>
      </c>
      <c r="F165" s="62">
        <v>0</v>
      </c>
      <c r="G165" s="62">
        <v>1837.65</v>
      </c>
      <c r="H165" s="62">
        <v>1837.65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62" t="s">
        <v>33</v>
      </c>
      <c r="B166" s="62">
        <v>7.2514000000000003</v>
      </c>
      <c r="C166" s="62" t="s">
        <v>12</v>
      </c>
      <c r="D166" s="62">
        <v>15.692</v>
      </c>
      <c r="E166" s="62">
        <v>0</v>
      </c>
      <c r="F166" s="62">
        <v>0</v>
      </c>
      <c r="G166" s="62">
        <v>1837.65</v>
      </c>
      <c r="H166" s="62">
        <v>1837.65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62" t="s">
        <v>33</v>
      </c>
      <c r="B167" s="62">
        <v>0</v>
      </c>
      <c r="C167" s="62" t="s">
        <v>13</v>
      </c>
      <c r="D167" s="62">
        <v>9.8699999999999992</v>
      </c>
      <c r="E167" s="62">
        <v>0</v>
      </c>
      <c r="F167" s="62">
        <v>0</v>
      </c>
      <c r="G167" s="62">
        <v>1837.65</v>
      </c>
      <c r="H167" s="62">
        <v>1837.65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62" t="s">
        <v>33</v>
      </c>
      <c r="B168" s="62">
        <v>3.6257000000000001</v>
      </c>
      <c r="C168" s="62" t="s">
        <v>13</v>
      </c>
      <c r="D168" s="62">
        <v>9.8699999999999992</v>
      </c>
      <c r="E168" s="62">
        <v>0</v>
      </c>
      <c r="F168" s="62">
        <v>0</v>
      </c>
      <c r="G168" s="62">
        <v>1837.65</v>
      </c>
      <c r="H168" s="62">
        <v>1837.65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62" t="s">
        <v>33</v>
      </c>
      <c r="B169" s="62">
        <v>7.2514000000000003</v>
      </c>
      <c r="C169" s="62" t="s">
        <v>13</v>
      </c>
      <c r="D169" s="62">
        <v>9.8699999999999992</v>
      </c>
      <c r="E169" s="62">
        <v>0</v>
      </c>
      <c r="F169" s="62">
        <v>0</v>
      </c>
      <c r="G169" s="62">
        <v>1837.65</v>
      </c>
      <c r="H169" s="62">
        <v>1837.65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62" t="s">
        <v>34</v>
      </c>
      <c r="B170" s="62">
        <v>0</v>
      </c>
      <c r="C170" s="62" t="s">
        <v>12</v>
      </c>
      <c r="D170" s="62">
        <v>13.826000000000001</v>
      </c>
      <c r="E170" s="62">
        <v>0</v>
      </c>
      <c r="F170" s="62">
        <v>0</v>
      </c>
      <c r="G170" s="62">
        <v>1554.16</v>
      </c>
      <c r="H170" s="62">
        <v>1554.16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62" t="s">
        <v>34</v>
      </c>
      <c r="B171" s="62">
        <v>1.0318000000000001</v>
      </c>
      <c r="C171" s="62" t="s">
        <v>12</v>
      </c>
      <c r="D171" s="62">
        <v>13.826000000000001</v>
      </c>
      <c r="E171" s="62">
        <v>0</v>
      </c>
      <c r="F171" s="62">
        <v>0</v>
      </c>
      <c r="G171" s="62">
        <v>1554.16</v>
      </c>
      <c r="H171" s="62">
        <v>1554.16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62" t="s">
        <v>34</v>
      </c>
      <c r="B172" s="62">
        <v>2.0634999999999999</v>
      </c>
      <c r="C172" s="62" t="s">
        <v>12</v>
      </c>
      <c r="D172" s="62">
        <v>13.826000000000001</v>
      </c>
      <c r="E172" s="62">
        <v>0</v>
      </c>
      <c r="F172" s="62">
        <v>0</v>
      </c>
      <c r="G172" s="62">
        <v>1554.16</v>
      </c>
      <c r="H172" s="62">
        <v>1554.16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62" t="s">
        <v>34</v>
      </c>
      <c r="B173" s="62">
        <v>0</v>
      </c>
      <c r="C173" s="62" t="s">
        <v>13</v>
      </c>
      <c r="D173" s="62">
        <v>8.3810000000000002</v>
      </c>
      <c r="E173" s="62">
        <v>0</v>
      </c>
      <c r="F173" s="62">
        <v>0</v>
      </c>
      <c r="G173" s="62">
        <v>1554.16</v>
      </c>
      <c r="H173" s="62">
        <v>1554.16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62" t="s">
        <v>34</v>
      </c>
      <c r="B174" s="62">
        <v>1.0318000000000001</v>
      </c>
      <c r="C174" s="62" t="s">
        <v>13</v>
      </c>
      <c r="D174" s="62">
        <v>8.3810000000000002</v>
      </c>
      <c r="E174" s="62">
        <v>0</v>
      </c>
      <c r="F174" s="62">
        <v>0</v>
      </c>
      <c r="G174" s="62">
        <v>1554.16</v>
      </c>
      <c r="H174" s="62">
        <v>1554.16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62" t="s">
        <v>34</v>
      </c>
      <c r="B175" s="62">
        <v>2.0634999999999999</v>
      </c>
      <c r="C175" s="62" t="s">
        <v>13</v>
      </c>
      <c r="D175" s="62">
        <v>8.3810000000000002</v>
      </c>
      <c r="E175" s="62">
        <v>0</v>
      </c>
      <c r="F175" s="62">
        <v>0</v>
      </c>
      <c r="G175" s="62">
        <v>1554.16</v>
      </c>
      <c r="H175" s="62">
        <v>1554.16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62" t="s">
        <v>35</v>
      </c>
      <c r="B176" s="62">
        <v>0</v>
      </c>
      <c r="C176" s="62" t="s">
        <v>12</v>
      </c>
      <c r="D176" s="62">
        <v>21.295000000000002</v>
      </c>
      <c r="E176" s="62">
        <v>-11.611000000000001</v>
      </c>
      <c r="F176" s="62">
        <v>4.6190000000000003E-15</v>
      </c>
      <c r="G176" s="62">
        <v>38.28</v>
      </c>
      <c r="H176" s="62">
        <v>38.28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62" t="s">
        <v>35</v>
      </c>
      <c r="B177" s="62">
        <v>5.0023</v>
      </c>
      <c r="C177" s="62" t="s">
        <v>12</v>
      </c>
      <c r="D177" s="62">
        <v>21.148</v>
      </c>
      <c r="E177" s="62">
        <v>-7.04</v>
      </c>
      <c r="F177" s="62">
        <v>53.414700000000003</v>
      </c>
      <c r="G177" s="62">
        <v>1205.49</v>
      </c>
      <c r="H177" s="62">
        <v>-1131.08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62" t="s">
        <v>35</v>
      </c>
      <c r="B178" s="62">
        <v>10.0046</v>
      </c>
      <c r="C178" s="62" t="s">
        <v>12</v>
      </c>
      <c r="D178" s="62">
        <v>21</v>
      </c>
      <c r="E178" s="62">
        <v>-2.468</v>
      </c>
      <c r="F178" s="62">
        <v>83.960700000000003</v>
      </c>
      <c r="G178" s="62">
        <v>1845.39</v>
      </c>
      <c r="H178" s="62">
        <v>-1773.13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62" t="s">
        <v>35</v>
      </c>
      <c r="B179" s="62">
        <v>0</v>
      </c>
      <c r="C179" s="62" t="s">
        <v>13</v>
      </c>
      <c r="D179" s="62">
        <v>-7.2460000000000004</v>
      </c>
      <c r="E179" s="62">
        <v>-12.964</v>
      </c>
      <c r="F179" s="62">
        <v>4.6190000000000003E-15</v>
      </c>
      <c r="G179" s="62">
        <v>38.28</v>
      </c>
      <c r="H179" s="62">
        <v>38.28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62" t="s">
        <v>35</v>
      </c>
      <c r="B180" s="62">
        <v>5.0023</v>
      </c>
      <c r="C180" s="62" t="s">
        <v>13</v>
      </c>
      <c r="D180" s="62">
        <v>-7.3940000000000001</v>
      </c>
      <c r="E180" s="62">
        <v>-8.3919999999999995</v>
      </c>
      <c r="F180" s="62">
        <v>46.648499999999999</v>
      </c>
      <c r="G180" s="62">
        <v>1205.49</v>
      </c>
      <c r="H180" s="62">
        <v>-1131.08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62" t="s">
        <v>35</v>
      </c>
      <c r="B181" s="62">
        <v>10.0046</v>
      </c>
      <c r="C181" s="62" t="s">
        <v>13</v>
      </c>
      <c r="D181" s="62">
        <v>-7.5410000000000004</v>
      </c>
      <c r="E181" s="62">
        <v>-3.8210000000000002</v>
      </c>
      <c r="F181" s="62">
        <v>70.428200000000004</v>
      </c>
      <c r="G181" s="62">
        <v>1845.39</v>
      </c>
      <c r="H181" s="62">
        <v>-1773.13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62" t="s">
        <v>36</v>
      </c>
      <c r="B182" s="62">
        <v>0</v>
      </c>
      <c r="C182" s="62" t="s">
        <v>12</v>
      </c>
      <c r="D182" s="62">
        <v>21</v>
      </c>
      <c r="E182" s="62">
        <v>-2.468</v>
      </c>
      <c r="F182" s="62">
        <v>83.960700000000003</v>
      </c>
      <c r="G182" s="62">
        <v>1845.39</v>
      </c>
      <c r="H182" s="62">
        <v>-1773.13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62" t="s">
        <v>36</v>
      </c>
      <c r="B183" s="62">
        <v>5.0023</v>
      </c>
      <c r="C183" s="62" t="s">
        <v>12</v>
      </c>
      <c r="D183" s="62">
        <v>20.852</v>
      </c>
      <c r="E183" s="62">
        <v>2.1040000000000001</v>
      </c>
      <c r="F183" s="62">
        <v>91.637900000000002</v>
      </c>
      <c r="G183" s="62">
        <v>1957.97</v>
      </c>
      <c r="H183" s="62">
        <v>-1887.86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62" t="s">
        <v>36</v>
      </c>
      <c r="B184" s="62">
        <v>10.0046</v>
      </c>
      <c r="C184" s="62" t="s">
        <v>12</v>
      </c>
      <c r="D184" s="62">
        <v>20.704999999999998</v>
      </c>
      <c r="E184" s="62">
        <v>6.6749999999999998</v>
      </c>
      <c r="F184" s="62">
        <v>76.446399999999997</v>
      </c>
      <c r="G184" s="62">
        <v>1543.24</v>
      </c>
      <c r="H184" s="62">
        <v>-1475.28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62" t="s">
        <v>36</v>
      </c>
      <c r="B185" s="62">
        <v>0</v>
      </c>
      <c r="C185" s="62" t="s">
        <v>13</v>
      </c>
      <c r="D185" s="62">
        <v>-7.5410000000000004</v>
      </c>
      <c r="E185" s="62">
        <v>-3.8210000000000002</v>
      </c>
      <c r="F185" s="62">
        <v>70.428200000000004</v>
      </c>
      <c r="G185" s="62">
        <v>1845.39</v>
      </c>
      <c r="H185" s="62">
        <v>-1773.13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62" t="s">
        <v>36</v>
      </c>
      <c r="B186" s="62">
        <v>5.0023</v>
      </c>
      <c r="C186" s="62" t="s">
        <v>13</v>
      </c>
      <c r="D186" s="62">
        <v>-7.6890000000000001</v>
      </c>
      <c r="E186" s="62">
        <v>0.751</v>
      </c>
      <c r="F186" s="62">
        <v>71.339200000000005</v>
      </c>
      <c r="G186" s="62">
        <v>1957.97</v>
      </c>
      <c r="H186" s="62">
        <v>-1887.86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62" t="s">
        <v>36</v>
      </c>
      <c r="B187" s="62">
        <v>10.0046</v>
      </c>
      <c r="C187" s="62" t="s">
        <v>13</v>
      </c>
      <c r="D187" s="62">
        <v>-7.8369999999999997</v>
      </c>
      <c r="E187" s="62">
        <v>5.3230000000000004</v>
      </c>
      <c r="F187" s="62">
        <v>49.381500000000003</v>
      </c>
      <c r="G187" s="62">
        <v>1543.24</v>
      </c>
      <c r="H187" s="62">
        <v>-1475.28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62" t="s">
        <v>37</v>
      </c>
      <c r="B188" s="62">
        <v>0</v>
      </c>
      <c r="C188" s="62" t="s">
        <v>12</v>
      </c>
      <c r="D188" s="62">
        <v>20.704999999999998</v>
      </c>
      <c r="E188" s="62">
        <v>6.6749999999999998</v>
      </c>
      <c r="F188" s="62">
        <v>76.446399999999997</v>
      </c>
      <c r="G188" s="62">
        <v>1543.24</v>
      </c>
      <c r="H188" s="62">
        <v>-1475.28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62" t="s">
        <v>37</v>
      </c>
      <c r="B189" s="62">
        <v>5.0023</v>
      </c>
      <c r="C189" s="62" t="s">
        <v>12</v>
      </c>
      <c r="D189" s="62">
        <v>20.556999999999999</v>
      </c>
      <c r="E189" s="62">
        <v>11.247</v>
      </c>
      <c r="F189" s="62">
        <v>38.386200000000002</v>
      </c>
      <c r="G189" s="62">
        <v>601.19000000000005</v>
      </c>
      <c r="H189" s="62">
        <v>-535.39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62" t="s">
        <v>37</v>
      </c>
      <c r="B190" s="62">
        <v>10.0046</v>
      </c>
      <c r="C190" s="62" t="s">
        <v>12</v>
      </c>
      <c r="D190" s="62">
        <v>20.408999999999999</v>
      </c>
      <c r="E190" s="62">
        <v>15.819000000000001</v>
      </c>
      <c r="F190" s="62">
        <v>-22.5427</v>
      </c>
      <c r="G190" s="62">
        <v>931.82</v>
      </c>
      <c r="H190" s="62">
        <v>-868.17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62" t="s">
        <v>37</v>
      </c>
      <c r="B191" s="62">
        <v>0</v>
      </c>
      <c r="C191" s="62" t="s">
        <v>13</v>
      </c>
      <c r="D191" s="62">
        <v>-7.8369999999999997</v>
      </c>
      <c r="E191" s="62">
        <v>5.3230000000000004</v>
      </c>
      <c r="F191" s="62">
        <v>49.381500000000003</v>
      </c>
      <c r="G191" s="62">
        <v>1543.24</v>
      </c>
      <c r="H191" s="62">
        <v>-1475.28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62" t="s">
        <v>37</v>
      </c>
      <c r="B192" s="62">
        <v>5.0023</v>
      </c>
      <c r="C192" s="62" t="s">
        <v>13</v>
      </c>
      <c r="D192" s="62">
        <v>-7.984</v>
      </c>
      <c r="E192" s="62">
        <v>9.8940000000000001</v>
      </c>
      <c r="F192" s="62">
        <v>4.5551000000000004</v>
      </c>
      <c r="G192" s="62">
        <v>601.19000000000005</v>
      </c>
      <c r="H192" s="62">
        <v>-535.39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62" t="s">
        <v>37</v>
      </c>
      <c r="B193" s="62">
        <v>10.0046</v>
      </c>
      <c r="C193" s="62" t="s">
        <v>13</v>
      </c>
      <c r="D193" s="62">
        <v>-8.1319999999999997</v>
      </c>
      <c r="E193" s="62">
        <v>14.465999999999999</v>
      </c>
      <c r="F193" s="62">
        <v>-63.14</v>
      </c>
      <c r="G193" s="62">
        <v>931.82</v>
      </c>
      <c r="H193" s="62">
        <v>-868.17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62" t="s">
        <v>38</v>
      </c>
      <c r="B194" s="62">
        <v>0</v>
      </c>
      <c r="C194" s="62" t="s">
        <v>12</v>
      </c>
      <c r="D194" s="62">
        <v>20.408999999999999</v>
      </c>
      <c r="E194" s="62">
        <v>15.819000000000001</v>
      </c>
      <c r="F194" s="62">
        <v>-22.5427</v>
      </c>
      <c r="G194" s="62">
        <v>931.82</v>
      </c>
      <c r="H194" s="62">
        <v>-868.17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62" t="s">
        <v>38</v>
      </c>
      <c r="B195" s="62">
        <v>2.2311000000000001</v>
      </c>
      <c r="C195" s="62" t="s">
        <v>12</v>
      </c>
      <c r="D195" s="62">
        <v>20.344000000000001</v>
      </c>
      <c r="E195" s="62">
        <v>17.858000000000001</v>
      </c>
      <c r="F195" s="62">
        <v>-57.092300000000002</v>
      </c>
      <c r="G195" s="62">
        <v>1756.26</v>
      </c>
      <c r="H195" s="62">
        <v>-1693.57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62" t="s">
        <v>38</v>
      </c>
      <c r="B196" s="62">
        <v>4.4622000000000002</v>
      </c>
      <c r="C196" s="62" t="s">
        <v>12</v>
      </c>
      <c r="D196" s="62">
        <v>20.277999999999999</v>
      </c>
      <c r="E196" s="62">
        <v>19.896999999999998</v>
      </c>
      <c r="F196" s="62">
        <v>-96.191199999999995</v>
      </c>
      <c r="G196" s="62">
        <v>2685.6</v>
      </c>
      <c r="H196" s="62">
        <v>-2623.87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5">
      <c r="A197" s="62" t="s">
        <v>38</v>
      </c>
      <c r="B197" s="62">
        <v>0</v>
      </c>
      <c r="C197" s="62" t="s">
        <v>13</v>
      </c>
      <c r="D197" s="62">
        <v>-8.1319999999999997</v>
      </c>
      <c r="E197" s="62">
        <v>14.465999999999999</v>
      </c>
      <c r="F197" s="62">
        <v>-63.14</v>
      </c>
      <c r="G197" s="62">
        <v>931.82</v>
      </c>
      <c r="H197" s="62">
        <v>-868.17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5">
      <c r="A198" s="62" t="s">
        <v>38</v>
      </c>
      <c r="B198" s="62">
        <v>2.2311000000000001</v>
      </c>
      <c r="C198" s="62" t="s">
        <v>13</v>
      </c>
      <c r="D198" s="62">
        <v>-8.1980000000000004</v>
      </c>
      <c r="E198" s="62">
        <v>16.504999999999999</v>
      </c>
      <c r="F198" s="62">
        <v>-100.7075</v>
      </c>
      <c r="G198" s="62">
        <v>1756.26</v>
      </c>
      <c r="H198" s="62">
        <v>-1693.57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5">
      <c r="A199" s="62" t="s">
        <v>38</v>
      </c>
      <c r="B199" s="62">
        <v>4.4622000000000002</v>
      </c>
      <c r="C199" s="62" t="s">
        <v>13</v>
      </c>
      <c r="D199" s="62">
        <v>-8.2639999999999993</v>
      </c>
      <c r="E199" s="62">
        <v>18.544</v>
      </c>
      <c r="F199" s="62">
        <v>-142.82429999999999</v>
      </c>
      <c r="G199" s="62">
        <v>2685.6</v>
      </c>
      <c r="H199" s="62">
        <v>-2623.87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5">
      <c r="A200" s="62" t="s">
        <v>39</v>
      </c>
      <c r="B200" s="62">
        <v>0</v>
      </c>
      <c r="C200" s="62" t="s">
        <v>12</v>
      </c>
      <c r="D200" s="62">
        <v>6.1619999999999999</v>
      </c>
      <c r="E200" s="62">
        <v>2.1789999999999998</v>
      </c>
      <c r="F200" s="62">
        <v>0.14030000000000001</v>
      </c>
      <c r="G200" s="62">
        <v>638.67999999999995</v>
      </c>
      <c r="H200" s="62">
        <v>-632.24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5">
      <c r="A201" s="62" t="s">
        <v>39</v>
      </c>
      <c r="B201" s="62">
        <v>5.5448000000000004</v>
      </c>
      <c r="C201" s="62" t="s">
        <v>12</v>
      </c>
      <c r="D201" s="62">
        <v>5.9980000000000002</v>
      </c>
      <c r="E201" s="62">
        <v>7.2460000000000004</v>
      </c>
      <c r="F201" s="62">
        <v>-20.6233</v>
      </c>
      <c r="G201" s="62">
        <v>716.08</v>
      </c>
      <c r="H201" s="62">
        <v>-712.03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5">
      <c r="A202" s="62" t="s">
        <v>39</v>
      </c>
      <c r="B202" s="62">
        <v>5.5448000000000004</v>
      </c>
      <c r="C202" s="62" t="s">
        <v>12</v>
      </c>
      <c r="D202" s="62">
        <v>6.3319999999999999</v>
      </c>
      <c r="E202" s="62">
        <v>-2.8580000000000001</v>
      </c>
      <c r="F202" s="62">
        <v>-20.6233</v>
      </c>
      <c r="G202" s="62">
        <v>718.1</v>
      </c>
      <c r="H202" s="62">
        <v>-710.01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5">
      <c r="A203" s="62" t="s">
        <v>39</v>
      </c>
      <c r="B203" s="62">
        <v>7.5868000000000002</v>
      </c>
      <c r="C203" s="62" t="s">
        <v>12</v>
      </c>
      <c r="D203" s="62">
        <v>6.2720000000000002</v>
      </c>
      <c r="E203" s="62">
        <v>-0.99199999999999999</v>
      </c>
      <c r="F203" s="62">
        <v>12.211600000000001</v>
      </c>
      <c r="G203" s="62">
        <v>505.86</v>
      </c>
      <c r="H203" s="62">
        <v>-498.66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x14ac:dyDescent="0.25">
      <c r="A204" s="62" t="s">
        <v>39</v>
      </c>
      <c r="B204" s="62">
        <v>7.5868000000000002</v>
      </c>
      <c r="C204" s="62" t="s">
        <v>12</v>
      </c>
      <c r="D204" s="62">
        <v>6.2720000000000002</v>
      </c>
      <c r="E204" s="62">
        <v>-0.99199999999999999</v>
      </c>
      <c r="F204" s="62">
        <v>12.211600000000001</v>
      </c>
      <c r="G204" s="62">
        <v>505.86</v>
      </c>
      <c r="H204" s="62">
        <v>-498.66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x14ac:dyDescent="0.25">
      <c r="A205" s="62" t="s">
        <v>39</v>
      </c>
      <c r="B205" s="62">
        <v>15.1653</v>
      </c>
      <c r="C205" s="62" t="s">
        <v>12</v>
      </c>
      <c r="D205" s="62">
        <v>6.048</v>
      </c>
      <c r="E205" s="62">
        <v>11.694000000000001</v>
      </c>
      <c r="F205" s="62">
        <v>28.2773</v>
      </c>
      <c r="G205" s="62">
        <v>486.43</v>
      </c>
      <c r="H205" s="62">
        <v>-482.48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5">
      <c r="A206" s="62" t="s">
        <v>39</v>
      </c>
      <c r="B206" s="62">
        <v>15.1653</v>
      </c>
      <c r="C206" s="62" t="s">
        <v>12</v>
      </c>
      <c r="D206" s="62">
        <v>6.048</v>
      </c>
      <c r="E206" s="62">
        <v>11.694000000000001</v>
      </c>
      <c r="F206" s="62">
        <v>28.2773</v>
      </c>
      <c r="G206" s="62">
        <v>486.43</v>
      </c>
      <c r="H206" s="62">
        <v>-482.48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5">
      <c r="A207" s="62" t="s">
        <v>39</v>
      </c>
      <c r="B207" s="62">
        <v>15.55</v>
      </c>
      <c r="C207" s="62" t="s">
        <v>12</v>
      </c>
      <c r="D207" s="62">
        <v>6.0369999999999999</v>
      </c>
      <c r="E207" s="62">
        <v>12.045</v>
      </c>
      <c r="F207" s="62">
        <v>23.935500000000001</v>
      </c>
      <c r="G207" s="62">
        <v>517.72</v>
      </c>
      <c r="H207" s="62">
        <v>-513.94000000000005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5">
      <c r="A208" s="62" t="s">
        <v>39</v>
      </c>
      <c r="B208" s="62">
        <v>15.55</v>
      </c>
      <c r="C208" s="62" t="s">
        <v>12</v>
      </c>
      <c r="D208" s="62">
        <v>6.4020000000000001</v>
      </c>
      <c r="E208" s="62">
        <v>-3.2709999999999999</v>
      </c>
      <c r="F208" s="62">
        <v>23.935500000000001</v>
      </c>
      <c r="G208" s="62">
        <v>519.95000000000005</v>
      </c>
      <c r="H208" s="62">
        <v>-511.71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x14ac:dyDescent="0.25">
      <c r="A209" s="62" t="s">
        <v>39</v>
      </c>
      <c r="B209" s="62">
        <v>22.7437</v>
      </c>
      <c r="C209" s="62" t="s">
        <v>12</v>
      </c>
      <c r="D209" s="62">
        <v>6.1890000000000001</v>
      </c>
      <c r="E209" s="62">
        <v>8.8770000000000007</v>
      </c>
      <c r="F209" s="62">
        <v>60.089100000000002</v>
      </c>
      <c r="G209" s="62">
        <v>107.68</v>
      </c>
      <c r="H209" s="62">
        <v>-102.52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x14ac:dyDescent="0.25">
      <c r="A210" s="62" t="s">
        <v>39</v>
      </c>
      <c r="B210" s="62">
        <v>22.7437</v>
      </c>
      <c r="C210" s="62" t="s">
        <v>12</v>
      </c>
      <c r="D210" s="62">
        <v>6.1890000000000001</v>
      </c>
      <c r="E210" s="62">
        <v>8.8770000000000007</v>
      </c>
      <c r="F210" s="62">
        <v>60.089100000000002</v>
      </c>
      <c r="G210" s="62">
        <v>107.68</v>
      </c>
      <c r="H210" s="62">
        <v>-102.52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5">
      <c r="A211" s="62" t="s">
        <v>39</v>
      </c>
      <c r="B211" s="62">
        <v>25.555199999999999</v>
      </c>
      <c r="C211" s="62" t="s">
        <v>12</v>
      </c>
      <c r="D211" s="62">
        <v>6.1059999999999999</v>
      </c>
      <c r="E211" s="62">
        <v>11.446</v>
      </c>
      <c r="F211" s="62">
        <v>31.520499999999998</v>
      </c>
      <c r="G211" s="62">
        <v>242.93</v>
      </c>
      <c r="H211" s="62">
        <v>-238.99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5">
      <c r="A212" s="62" t="s">
        <v>39</v>
      </c>
      <c r="B212" s="62">
        <v>25.555199999999999</v>
      </c>
      <c r="C212" s="62" t="s">
        <v>12</v>
      </c>
      <c r="D212" s="62">
        <v>6.4480000000000004</v>
      </c>
      <c r="E212" s="62">
        <v>-2.8580000000000001</v>
      </c>
      <c r="F212" s="62">
        <v>31.520499999999998</v>
      </c>
      <c r="G212" s="62">
        <v>245.05</v>
      </c>
      <c r="H212" s="62">
        <v>-236.87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5">
      <c r="A213" s="62" t="s">
        <v>39</v>
      </c>
      <c r="B213" s="62">
        <v>30.322199999999999</v>
      </c>
      <c r="C213" s="62" t="s">
        <v>12</v>
      </c>
      <c r="D213" s="62">
        <v>6.3070000000000004</v>
      </c>
      <c r="E213" s="62">
        <v>5.8479999999999999</v>
      </c>
      <c r="F213" s="62">
        <v>72.116200000000006</v>
      </c>
      <c r="G213" s="62">
        <v>140.93</v>
      </c>
      <c r="H213" s="62">
        <v>-134.80000000000001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5">
      <c r="A214" s="62" t="s">
        <v>39</v>
      </c>
      <c r="B214" s="62">
        <v>30.322199999999999</v>
      </c>
      <c r="C214" s="62" t="s">
        <v>12</v>
      </c>
      <c r="D214" s="62">
        <v>6.3070000000000004</v>
      </c>
      <c r="E214" s="62">
        <v>5.8479999999999999</v>
      </c>
      <c r="F214" s="62">
        <v>72.116200000000006</v>
      </c>
      <c r="G214" s="62">
        <v>140.93</v>
      </c>
      <c r="H214" s="62">
        <v>-134.80000000000001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5">
      <c r="A215" s="62" t="s">
        <v>39</v>
      </c>
      <c r="B215" s="62">
        <v>35.560400000000001</v>
      </c>
      <c r="C215" s="62" t="s">
        <v>12</v>
      </c>
      <c r="D215" s="62">
        <v>6.1529999999999996</v>
      </c>
      <c r="E215" s="62">
        <v>10.635</v>
      </c>
      <c r="F215" s="62">
        <v>38.738999999999997</v>
      </c>
      <c r="G215" s="62">
        <v>3.87</v>
      </c>
      <c r="H215" s="62">
        <v>9.1750000000000009E-3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62" t="s">
        <v>39</v>
      </c>
      <c r="B216" s="62">
        <v>35.560400000000001</v>
      </c>
      <c r="C216" s="62" t="s">
        <v>12</v>
      </c>
      <c r="D216" s="62">
        <v>6.508</v>
      </c>
      <c r="E216" s="62">
        <v>-2.444</v>
      </c>
      <c r="F216" s="62">
        <v>38.738999999999997</v>
      </c>
      <c r="G216" s="62">
        <v>5.92</v>
      </c>
      <c r="H216" s="62">
        <v>2.0699999999999998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62" t="s">
        <v>39</v>
      </c>
      <c r="B217" s="62">
        <v>37.900700000000001</v>
      </c>
      <c r="C217" s="62" t="s">
        <v>12</v>
      </c>
      <c r="D217" s="62">
        <v>6.4390000000000001</v>
      </c>
      <c r="E217" s="62">
        <v>2.6659999999999999</v>
      </c>
      <c r="F217" s="62">
        <v>67.490600000000001</v>
      </c>
      <c r="G217" s="62">
        <v>229.6</v>
      </c>
      <c r="H217" s="62">
        <v>-222.61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5">
      <c r="A218" s="62" t="s">
        <v>39</v>
      </c>
      <c r="B218" s="62">
        <v>37.900700000000001</v>
      </c>
      <c r="C218" s="62" t="s">
        <v>12</v>
      </c>
      <c r="D218" s="62">
        <v>6.4390000000000001</v>
      </c>
      <c r="E218" s="62">
        <v>2.6659999999999999</v>
      </c>
      <c r="F218" s="62">
        <v>67.490600000000001</v>
      </c>
      <c r="G218" s="62">
        <v>229.6</v>
      </c>
      <c r="H218" s="62">
        <v>-222.61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5">
      <c r="A219" s="62" t="s">
        <v>39</v>
      </c>
      <c r="B219" s="62">
        <v>45.479100000000003</v>
      </c>
      <c r="C219" s="62" t="s">
        <v>12</v>
      </c>
      <c r="D219" s="62">
        <v>6.149</v>
      </c>
      <c r="E219" s="62">
        <v>14.654</v>
      </c>
      <c r="F219" s="62">
        <v>53.092199999999998</v>
      </c>
      <c r="G219" s="62">
        <v>161.88</v>
      </c>
      <c r="H219" s="62">
        <v>-158.16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x14ac:dyDescent="0.25">
      <c r="A220" s="62" t="s">
        <v>39</v>
      </c>
      <c r="B220" s="62">
        <v>45.479100000000003</v>
      </c>
      <c r="C220" s="62" t="s">
        <v>12</v>
      </c>
      <c r="D220" s="62">
        <v>6.149</v>
      </c>
      <c r="E220" s="62">
        <v>14.654</v>
      </c>
      <c r="F220" s="62">
        <v>53.092199999999998</v>
      </c>
      <c r="G220" s="62">
        <v>161.88</v>
      </c>
      <c r="H220" s="62">
        <v>-158.16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5">
      <c r="A221" s="62" t="s">
        <v>39</v>
      </c>
      <c r="B221" s="62">
        <v>45.565600000000003</v>
      </c>
      <c r="C221" s="62" t="s">
        <v>12</v>
      </c>
      <c r="D221" s="62">
        <v>6.101</v>
      </c>
      <c r="E221" s="62">
        <v>14.733000000000001</v>
      </c>
      <c r="F221" s="62">
        <v>51.821899999999999</v>
      </c>
      <c r="G221" s="62">
        <v>154.13</v>
      </c>
      <c r="H221" s="62">
        <v>-150.44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5">
      <c r="A222" s="62" t="s">
        <v>39</v>
      </c>
      <c r="B222" s="62">
        <v>45.565600000000003</v>
      </c>
      <c r="C222" s="62" t="s">
        <v>12</v>
      </c>
      <c r="D222" s="62">
        <v>6.5019999999999998</v>
      </c>
      <c r="E222" s="62">
        <v>-3.7999999999999999E-2</v>
      </c>
      <c r="F222" s="62">
        <v>51.821899999999999</v>
      </c>
      <c r="G222" s="62">
        <v>156.09</v>
      </c>
      <c r="H222" s="62">
        <v>-148.47999999999999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5">
      <c r="A223" s="62" t="s">
        <v>39</v>
      </c>
      <c r="B223" s="62">
        <v>49.2684</v>
      </c>
      <c r="C223" s="62" t="s">
        <v>12</v>
      </c>
      <c r="D223" s="62">
        <v>6.3929999999999998</v>
      </c>
      <c r="E223" s="62">
        <v>5.7489999999999997</v>
      </c>
      <c r="F223" s="62">
        <v>65.320300000000003</v>
      </c>
      <c r="G223" s="62">
        <v>386.61</v>
      </c>
      <c r="H223" s="62">
        <v>-380.6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5">
      <c r="A224" s="62" t="s">
        <v>39</v>
      </c>
      <c r="B224" s="62">
        <v>53.057600000000001</v>
      </c>
      <c r="C224" s="62" t="s">
        <v>12</v>
      </c>
      <c r="D224" s="62">
        <v>6.2809999999999997</v>
      </c>
      <c r="E224" s="62">
        <v>11.672000000000001</v>
      </c>
      <c r="F224" s="62">
        <v>66.161600000000007</v>
      </c>
      <c r="G224" s="62">
        <v>323.39999999999998</v>
      </c>
      <c r="H224" s="62">
        <v>-319.01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5">
      <c r="A225" s="62" t="s">
        <v>39</v>
      </c>
      <c r="B225" s="62">
        <v>53.057600000000001</v>
      </c>
      <c r="C225" s="62" t="s">
        <v>12</v>
      </c>
      <c r="D225" s="62">
        <v>6.2809999999999997</v>
      </c>
      <c r="E225" s="62">
        <v>11.672000000000001</v>
      </c>
      <c r="F225" s="62">
        <v>66.161600000000007</v>
      </c>
      <c r="G225" s="62">
        <v>323.39999999999998</v>
      </c>
      <c r="H225" s="62">
        <v>-319.01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5">
      <c r="A226" s="62" t="s">
        <v>39</v>
      </c>
      <c r="B226" s="62">
        <v>55.570799999999998</v>
      </c>
      <c r="C226" s="62" t="s">
        <v>12</v>
      </c>
      <c r="D226" s="62">
        <v>5.8760000000000003</v>
      </c>
      <c r="E226" s="62">
        <v>13.968999999999999</v>
      </c>
      <c r="F226" s="62">
        <v>36.750700000000002</v>
      </c>
      <c r="G226" s="62">
        <v>114.58</v>
      </c>
      <c r="H226" s="62">
        <v>-111.28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5">
      <c r="A227" s="62" t="s">
        <v>39</v>
      </c>
      <c r="B227" s="62">
        <v>55.570799999999998</v>
      </c>
      <c r="C227" s="62" t="s">
        <v>12</v>
      </c>
      <c r="D227" s="62">
        <v>6.3209999999999997</v>
      </c>
      <c r="E227" s="62">
        <v>-0.60899999999999999</v>
      </c>
      <c r="F227" s="62">
        <v>36.750700000000002</v>
      </c>
      <c r="G227" s="62">
        <v>116.6</v>
      </c>
      <c r="H227" s="62">
        <v>-109.26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5">
      <c r="A228" s="62" t="s">
        <v>39</v>
      </c>
      <c r="B228" s="62">
        <v>60.636099999999999</v>
      </c>
      <c r="C228" s="62" t="s">
        <v>12</v>
      </c>
      <c r="D228" s="62">
        <v>6.1630000000000003</v>
      </c>
      <c r="E228" s="62">
        <v>8.2040000000000006</v>
      </c>
      <c r="F228" s="62">
        <v>72.131100000000004</v>
      </c>
      <c r="G228" s="62">
        <v>294.26</v>
      </c>
      <c r="H228" s="62">
        <v>-289.10000000000002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5">
      <c r="A229" s="62" t="s">
        <v>39</v>
      </c>
      <c r="B229" s="62">
        <v>60.636099999999999</v>
      </c>
      <c r="C229" s="62" t="s">
        <v>12</v>
      </c>
      <c r="D229" s="62">
        <v>6.1630000000000003</v>
      </c>
      <c r="E229" s="62">
        <v>8.2040000000000006</v>
      </c>
      <c r="F229" s="62">
        <v>72.131100000000004</v>
      </c>
      <c r="G229" s="62">
        <v>294.26</v>
      </c>
      <c r="H229" s="62">
        <v>-289.10000000000002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5">
      <c r="A230" s="62" t="s">
        <v>39</v>
      </c>
      <c r="B230" s="62">
        <v>65.575999999999993</v>
      </c>
      <c r="C230" s="62" t="s">
        <v>12</v>
      </c>
      <c r="D230" s="62">
        <v>5.9340000000000002</v>
      </c>
      <c r="E230" s="62">
        <v>12.718999999999999</v>
      </c>
      <c r="F230" s="62">
        <v>36.605800000000002</v>
      </c>
      <c r="G230" s="62">
        <v>56.28</v>
      </c>
      <c r="H230" s="62">
        <v>-53.24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25">
      <c r="A231" s="62" t="s">
        <v>39</v>
      </c>
      <c r="B231" s="62">
        <v>65.575999999999993</v>
      </c>
      <c r="C231" s="62" t="s">
        <v>12</v>
      </c>
      <c r="D231" s="62">
        <v>6.2809999999999997</v>
      </c>
      <c r="E231" s="62">
        <v>-1.3149999999999999</v>
      </c>
      <c r="F231" s="62">
        <v>36.605800000000002</v>
      </c>
      <c r="G231" s="62">
        <v>58.4</v>
      </c>
      <c r="H231" s="62">
        <v>-51.12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5">
      <c r="A232" s="62" t="s">
        <v>39</v>
      </c>
      <c r="B232" s="62">
        <v>68.214500000000001</v>
      </c>
      <c r="C232" s="62" t="s">
        <v>12</v>
      </c>
      <c r="D232" s="62">
        <v>6.2039999999999997</v>
      </c>
      <c r="E232" s="62">
        <v>4.4610000000000003</v>
      </c>
      <c r="F232" s="62">
        <v>66.872200000000007</v>
      </c>
      <c r="G232" s="62">
        <v>100.88</v>
      </c>
      <c r="H232" s="62">
        <v>-94.74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5">
      <c r="A233" s="62" t="s">
        <v>39</v>
      </c>
      <c r="B233" s="62">
        <v>68.214500000000001</v>
      </c>
      <c r="C233" s="62" t="s">
        <v>12</v>
      </c>
      <c r="D233" s="62">
        <v>6.2039999999999997</v>
      </c>
      <c r="E233" s="62">
        <v>4.4610000000000003</v>
      </c>
      <c r="F233" s="62">
        <v>66.872200000000007</v>
      </c>
      <c r="G233" s="62">
        <v>100.88</v>
      </c>
      <c r="H233" s="62">
        <v>-94.74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5">
      <c r="A234" s="62" t="s">
        <v>39</v>
      </c>
      <c r="B234" s="62">
        <v>75.581199999999995</v>
      </c>
      <c r="C234" s="62" t="s">
        <v>12</v>
      </c>
      <c r="D234" s="62">
        <v>5.9859999999999998</v>
      </c>
      <c r="E234" s="62">
        <v>11.193</v>
      </c>
      <c r="F234" s="62">
        <v>44.453800000000001</v>
      </c>
      <c r="G234" s="62">
        <v>254.31</v>
      </c>
      <c r="H234" s="62">
        <v>-251.34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5">
      <c r="A235" s="62" t="s">
        <v>39</v>
      </c>
      <c r="B235" s="62">
        <v>75.581199999999995</v>
      </c>
      <c r="C235" s="62" t="s">
        <v>12</v>
      </c>
      <c r="D235" s="62">
        <v>6.33</v>
      </c>
      <c r="E235" s="62">
        <v>-1.532</v>
      </c>
      <c r="F235" s="62">
        <v>44.453800000000001</v>
      </c>
      <c r="G235" s="62">
        <v>256.47000000000003</v>
      </c>
      <c r="H235" s="62">
        <v>-249.18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5">
      <c r="A236" s="62" t="s">
        <v>39</v>
      </c>
      <c r="B236" s="62">
        <v>75.793000000000006</v>
      </c>
      <c r="C236" s="62" t="s">
        <v>12</v>
      </c>
      <c r="D236" s="62">
        <v>6.3239999999999998</v>
      </c>
      <c r="E236" s="62">
        <v>1.2430000000000001</v>
      </c>
      <c r="F236" s="62">
        <v>47.286999999999999</v>
      </c>
      <c r="G236" s="62">
        <v>238.64</v>
      </c>
      <c r="H236" s="62">
        <v>-231.44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25">
      <c r="A237" s="62" t="s">
        <v>39</v>
      </c>
      <c r="B237" s="62">
        <v>75.793000000000006</v>
      </c>
      <c r="C237" s="62" t="s">
        <v>12</v>
      </c>
      <c r="D237" s="62">
        <v>6.3239999999999998</v>
      </c>
      <c r="E237" s="62">
        <v>1.2430000000000001</v>
      </c>
      <c r="F237" s="62">
        <v>47.286999999999999</v>
      </c>
      <c r="G237" s="62">
        <v>238.64</v>
      </c>
      <c r="H237" s="62">
        <v>-231.44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25">
      <c r="A238" s="62" t="s">
        <v>39</v>
      </c>
      <c r="B238" s="62">
        <v>83.371499999999997</v>
      </c>
      <c r="C238" s="62" t="s">
        <v>12</v>
      </c>
      <c r="D238" s="62">
        <v>6.101</v>
      </c>
      <c r="E238" s="62">
        <v>14.071999999999999</v>
      </c>
      <c r="F238" s="62">
        <v>45.598300000000002</v>
      </c>
      <c r="G238" s="62">
        <v>222.63</v>
      </c>
      <c r="H238" s="62">
        <v>-218.69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25">
      <c r="A239" s="62" t="s">
        <v>39</v>
      </c>
      <c r="B239" s="62">
        <v>83.371499999999997</v>
      </c>
      <c r="C239" s="62" t="s">
        <v>12</v>
      </c>
      <c r="D239" s="62">
        <v>6.101</v>
      </c>
      <c r="E239" s="62">
        <v>14.071999999999999</v>
      </c>
      <c r="F239" s="62">
        <v>45.598300000000002</v>
      </c>
      <c r="G239" s="62">
        <v>222.63</v>
      </c>
      <c r="H239" s="62">
        <v>-218.69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25">
      <c r="A240" s="62" t="s">
        <v>39</v>
      </c>
      <c r="B240" s="62">
        <v>85.586399999999998</v>
      </c>
      <c r="C240" s="62" t="s">
        <v>12</v>
      </c>
      <c r="D240" s="62">
        <v>6.0350000000000001</v>
      </c>
      <c r="E240" s="62">
        <v>16.097000000000001</v>
      </c>
      <c r="F240" s="62">
        <v>13.363099999999999</v>
      </c>
      <c r="G240" s="62">
        <v>446.51</v>
      </c>
      <c r="H240" s="62">
        <v>-443.52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x14ac:dyDescent="0.25">
      <c r="A241" s="62" t="s">
        <v>39</v>
      </c>
      <c r="B241" s="62">
        <v>85.586399999999998</v>
      </c>
      <c r="C241" s="62" t="s">
        <v>12</v>
      </c>
      <c r="D241" s="62">
        <v>6.4260000000000002</v>
      </c>
      <c r="E241" s="62">
        <v>0.41299999999999998</v>
      </c>
      <c r="F241" s="62">
        <v>13.363099999999999</v>
      </c>
      <c r="G241" s="62">
        <v>448.87</v>
      </c>
      <c r="H241" s="62">
        <v>-441.16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x14ac:dyDescent="0.25">
      <c r="A242" s="62" t="s">
        <v>39</v>
      </c>
      <c r="B242" s="62">
        <v>90.95</v>
      </c>
      <c r="C242" s="62" t="s">
        <v>12</v>
      </c>
      <c r="D242" s="62">
        <v>6.2679999999999998</v>
      </c>
      <c r="E242" s="62">
        <v>11.083</v>
      </c>
      <c r="F242" s="62">
        <v>31.648599999999998</v>
      </c>
      <c r="G242" s="62">
        <v>180.36</v>
      </c>
      <c r="H242" s="62">
        <v>-174.96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x14ac:dyDescent="0.25">
      <c r="A243" s="62" t="s">
        <v>39</v>
      </c>
      <c r="B243" s="62">
        <v>90.95</v>
      </c>
      <c r="C243" s="62" t="s">
        <v>12</v>
      </c>
      <c r="D243" s="62">
        <v>6.2679999999999998</v>
      </c>
      <c r="E243" s="62">
        <v>11.083</v>
      </c>
      <c r="F243" s="62">
        <v>31.648599999999998</v>
      </c>
      <c r="G243" s="62">
        <v>180.36</v>
      </c>
      <c r="H243" s="62">
        <v>-174.96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x14ac:dyDescent="0.25">
      <c r="A244" s="62" t="s">
        <v>39</v>
      </c>
      <c r="B244" s="62">
        <v>95.591700000000003</v>
      </c>
      <c r="C244" s="62" t="s">
        <v>12</v>
      </c>
      <c r="D244" s="62">
        <v>6.1310000000000002</v>
      </c>
      <c r="E244" s="62">
        <v>15.324999999999999</v>
      </c>
      <c r="F244" s="62">
        <v>-3.8620000000000001</v>
      </c>
      <c r="G244" s="62">
        <v>437.32</v>
      </c>
      <c r="H244" s="62">
        <v>-433.92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x14ac:dyDescent="0.25">
      <c r="A245" s="62" t="s">
        <v>39</v>
      </c>
      <c r="B245" s="62">
        <v>95.591700000000003</v>
      </c>
      <c r="C245" s="62" t="s">
        <v>12</v>
      </c>
      <c r="D245" s="62">
        <v>6.4630000000000001</v>
      </c>
      <c r="E245" s="62">
        <v>1.506</v>
      </c>
      <c r="F245" s="62">
        <v>-3.8620000000000001</v>
      </c>
      <c r="G245" s="62">
        <v>439.31</v>
      </c>
      <c r="H245" s="62">
        <v>-431.92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x14ac:dyDescent="0.25">
      <c r="A246" s="62" t="s">
        <v>39</v>
      </c>
      <c r="B246" s="62">
        <v>98.536799999999999</v>
      </c>
      <c r="C246" s="62" t="s">
        <v>12</v>
      </c>
      <c r="D246" s="62">
        <v>6.3760000000000003</v>
      </c>
      <c r="E246" s="62">
        <v>13.435</v>
      </c>
      <c r="F246" s="62">
        <v>16.5002</v>
      </c>
      <c r="G246" s="62">
        <v>262.43</v>
      </c>
      <c r="H246" s="62">
        <v>-256.31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x14ac:dyDescent="0.25">
      <c r="A247" s="62" t="s">
        <v>39</v>
      </c>
      <c r="B247" s="62">
        <v>0</v>
      </c>
      <c r="C247" s="62" t="s">
        <v>13</v>
      </c>
      <c r="D247" s="62">
        <v>-3.07</v>
      </c>
      <c r="E247" s="62">
        <v>-16.760999999999999</v>
      </c>
      <c r="F247" s="62">
        <v>-60.736600000000003</v>
      </c>
      <c r="G247" s="62">
        <v>638.67999999999995</v>
      </c>
      <c r="H247" s="62">
        <v>-632.24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x14ac:dyDescent="0.25">
      <c r="A248" s="62" t="s">
        <v>39</v>
      </c>
      <c r="B248" s="62">
        <v>5.5448000000000004</v>
      </c>
      <c r="C248" s="62" t="s">
        <v>13</v>
      </c>
      <c r="D248" s="62">
        <v>-3.6819999999999999</v>
      </c>
      <c r="E248" s="62">
        <v>-3.3719999999999999</v>
      </c>
      <c r="F248" s="62">
        <v>-46.514099999999999</v>
      </c>
      <c r="G248" s="62">
        <v>716.08</v>
      </c>
      <c r="H248" s="62">
        <v>-712.03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x14ac:dyDescent="0.25">
      <c r="A249" s="62" t="s">
        <v>39</v>
      </c>
      <c r="B249" s="62">
        <v>5.5448000000000004</v>
      </c>
      <c r="C249" s="62" t="s">
        <v>13</v>
      </c>
      <c r="D249" s="62">
        <v>-3.3860000000000001</v>
      </c>
      <c r="E249" s="62">
        <v>-17.859000000000002</v>
      </c>
      <c r="F249" s="62">
        <v>-46.514099999999999</v>
      </c>
      <c r="G249" s="62">
        <v>718.1</v>
      </c>
      <c r="H249" s="62">
        <v>-710.01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x14ac:dyDescent="0.25">
      <c r="A250" s="62" t="s">
        <v>39</v>
      </c>
      <c r="B250" s="62">
        <v>7.5868000000000002</v>
      </c>
      <c r="C250" s="62" t="s">
        <v>13</v>
      </c>
      <c r="D250" s="62">
        <v>-3.4470000000000001</v>
      </c>
      <c r="E250" s="62">
        <v>-15.993</v>
      </c>
      <c r="F250" s="62">
        <v>-34.180300000000003</v>
      </c>
      <c r="G250" s="62">
        <v>505.86</v>
      </c>
      <c r="H250" s="62">
        <v>-498.66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x14ac:dyDescent="0.25">
      <c r="A251" s="62" t="s">
        <v>39</v>
      </c>
      <c r="B251" s="62">
        <v>7.5868000000000002</v>
      </c>
      <c r="C251" s="62" t="s">
        <v>13</v>
      </c>
      <c r="D251" s="62">
        <v>-3.4470000000000001</v>
      </c>
      <c r="E251" s="62">
        <v>-15.993</v>
      </c>
      <c r="F251" s="62">
        <v>-34.180300000000003</v>
      </c>
      <c r="G251" s="62">
        <v>505.86</v>
      </c>
      <c r="H251" s="62">
        <v>-498.66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x14ac:dyDescent="0.25">
      <c r="A252" s="62" t="s">
        <v>39</v>
      </c>
      <c r="B252" s="62">
        <v>15.1653</v>
      </c>
      <c r="C252" s="62" t="s">
        <v>13</v>
      </c>
      <c r="D252" s="62">
        <v>-3.782</v>
      </c>
      <c r="E252" s="62">
        <v>-2.7719999999999998</v>
      </c>
      <c r="F252" s="62">
        <v>-42.4711</v>
      </c>
      <c r="G252" s="62">
        <v>486.43</v>
      </c>
      <c r="H252" s="62">
        <v>-482.48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5">
      <c r="A253" s="62" t="s">
        <v>39</v>
      </c>
      <c r="B253" s="62">
        <v>15.1653</v>
      </c>
      <c r="C253" s="62" t="s">
        <v>13</v>
      </c>
      <c r="D253" s="62">
        <v>-3.782</v>
      </c>
      <c r="E253" s="62">
        <v>-2.7719999999999998</v>
      </c>
      <c r="F253" s="62">
        <v>-42.4711</v>
      </c>
      <c r="G253" s="62">
        <v>486.43</v>
      </c>
      <c r="H253" s="62">
        <v>-482.48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x14ac:dyDescent="0.25">
      <c r="A254" s="62" t="s">
        <v>39</v>
      </c>
      <c r="B254" s="62">
        <v>15.55</v>
      </c>
      <c r="C254" s="62" t="s">
        <v>13</v>
      </c>
      <c r="D254" s="62">
        <v>-3.794</v>
      </c>
      <c r="E254" s="62">
        <v>0.59699999999999998</v>
      </c>
      <c r="F254" s="62">
        <v>-44.682499999999997</v>
      </c>
      <c r="G254" s="62">
        <v>517.72</v>
      </c>
      <c r="H254" s="62">
        <v>-513.94000000000005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x14ac:dyDescent="0.25">
      <c r="A255" s="62" t="s">
        <v>39</v>
      </c>
      <c r="B255" s="62">
        <v>15.55</v>
      </c>
      <c r="C255" s="62" t="s">
        <v>13</v>
      </c>
      <c r="D255" s="62">
        <v>-3.4449999999999998</v>
      </c>
      <c r="E255" s="62">
        <v>-12.231999999999999</v>
      </c>
      <c r="F255" s="62">
        <v>-44.682499999999997</v>
      </c>
      <c r="G255" s="62">
        <v>519.95000000000005</v>
      </c>
      <c r="H255" s="62">
        <v>-511.71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x14ac:dyDescent="0.25">
      <c r="A256" s="62" t="s">
        <v>39</v>
      </c>
      <c r="B256" s="62">
        <v>22.7437</v>
      </c>
      <c r="C256" s="62" t="s">
        <v>13</v>
      </c>
      <c r="D256" s="62">
        <v>-3.6579999999999999</v>
      </c>
      <c r="E256" s="62">
        <v>-5.6580000000000004</v>
      </c>
      <c r="F256" s="62">
        <v>-32.285400000000003</v>
      </c>
      <c r="G256" s="62">
        <v>107.68</v>
      </c>
      <c r="H256" s="62">
        <v>-102.52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x14ac:dyDescent="0.25">
      <c r="A257" s="62" t="s">
        <v>39</v>
      </c>
      <c r="B257" s="62">
        <v>22.7437</v>
      </c>
      <c r="C257" s="62" t="s">
        <v>13</v>
      </c>
      <c r="D257" s="62">
        <v>-3.6579999999999999</v>
      </c>
      <c r="E257" s="62">
        <v>-5.6580000000000004</v>
      </c>
      <c r="F257" s="62">
        <v>-32.285400000000003</v>
      </c>
      <c r="G257" s="62">
        <v>107.68</v>
      </c>
      <c r="H257" s="62">
        <v>-102.52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x14ac:dyDescent="0.25">
      <c r="A258" s="62" t="s">
        <v>39</v>
      </c>
      <c r="B258" s="62">
        <v>25.555199999999999</v>
      </c>
      <c r="C258" s="62" t="s">
        <v>13</v>
      </c>
      <c r="D258" s="62">
        <v>-3.7410000000000001</v>
      </c>
      <c r="E258" s="62">
        <v>0.73399999999999999</v>
      </c>
      <c r="F258" s="62">
        <v>-40.674999999999997</v>
      </c>
      <c r="G258" s="62">
        <v>242.93</v>
      </c>
      <c r="H258" s="62">
        <v>-238.99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x14ac:dyDescent="0.25">
      <c r="A259" s="62" t="s">
        <v>39</v>
      </c>
      <c r="B259" s="62">
        <v>25.555199999999999</v>
      </c>
      <c r="C259" s="62" t="s">
        <v>13</v>
      </c>
      <c r="D259" s="62">
        <v>-3.4430000000000001</v>
      </c>
      <c r="E259" s="62">
        <v>-13.263</v>
      </c>
      <c r="F259" s="62">
        <v>-40.674999999999997</v>
      </c>
      <c r="G259" s="62">
        <v>245.05</v>
      </c>
      <c r="H259" s="62">
        <v>-236.87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x14ac:dyDescent="0.25">
      <c r="A260" s="62" t="s">
        <v>39</v>
      </c>
      <c r="B260" s="62">
        <v>30.322199999999999</v>
      </c>
      <c r="C260" s="62" t="s">
        <v>13</v>
      </c>
      <c r="D260" s="62">
        <v>-3.5830000000000002</v>
      </c>
      <c r="E260" s="62">
        <v>-8.9060000000000006</v>
      </c>
      <c r="F260" s="62">
        <v>-22.0291</v>
      </c>
      <c r="G260" s="62">
        <v>140.93</v>
      </c>
      <c r="H260" s="62">
        <v>-134.80000000000001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x14ac:dyDescent="0.25">
      <c r="A261" s="62" t="s">
        <v>39</v>
      </c>
      <c r="B261" s="62">
        <v>30.322199999999999</v>
      </c>
      <c r="C261" s="62" t="s">
        <v>13</v>
      </c>
      <c r="D261" s="62">
        <v>-3.5830000000000002</v>
      </c>
      <c r="E261" s="62">
        <v>-8.9060000000000006</v>
      </c>
      <c r="F261" s="62">
        <v>-22.0291</v>
      </c>
      <c r="G261" s="62">
        <v>140.93</v>
      </c>
      <c r="H261" s="62">
        <v>-134.80000000000001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x14ac:dyDescent="0.25">
      <c r="A262" s="62" t="s">
        <v>39</v>
      </c>
      <c r="B262" s="62">
        <v>35.560400000000001</v>
      </c>
      <c r="C262" s="62" t="s">
        <v>13</v>
      </c>
      <c r="D262" s="62">
        <v>-3.738</v>
      </c>
      <c r="E262" s="62">
        <v>0.41399999999999998</v>
      </c>
      <c r="F262" s="62">
        <v>-27.266500000000001</v>
      </c>
      <c r="G262" s="62">
        <v>3.87</v>
      </c>
      <c r="H262" s="62">
        <v>9.1750000000000009E-3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x14ac:dyDescent="0.25">
      <c r="A263" s="62" t="s">
        <v>39</v>
      </c>
      <c r="B263" s="62">
        <v>35.560400000000001</v>
      </c>
      <c r="C263" s="62" t="s">
        <v>13</v>
      </c>
      <c r="D263" s="62">
        <v>-3.452</v>
      </c>
      <c r="E263" s="62">
        <v>-14.407999999999999</v>
      </c>
      <c r="F263" s="62">
        <v>-27.266500000000001</v>
      </c>
      <c r="G263" s="62">
        <v>5.92</v>
      </c>
      <c r="H263" s="62">
        <v>2.0699999999999998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x14ac:dyDescent="0.25">
      <c r="A264" s="62" t="s">
        <v>39</v>
      </c>
      <c r="B264" s="62">
        <v>37.900700000000001</v>
      </c>
      <c r="C264" s="62" t="s">
        <v>13</v>
      </c>
      <c r="D264" s="62">
        <v>-3.5209999999999999</v>
      </c>
      <c r="E264" s="62">
        <v>-12.269</v>
      </c>
      <c r="F264" s="62">
        <v>-14.646699999999999</v>
      </c>
      <c r="G264" s="62">
        <v>229.6</v>
      </c>
      <c r="H264" s="62">
        <v>-222.61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x14ac:dyDescent="0.25">
      <c r="A265" s="62" t="s">
        <v>39</v>
      </c>
      <c r="B265" s="62">
        <v>37.900700000000001</v>
      </c>
      <c r="C265" s="62" t="s">
        <v>13</v>
      </c>
      <c r="D265" s="62">
        <v>-3.5209999999999999</v>
      </c>
      <c r="E265" s="62">
        <v>-12.269</v>
      </c>
      <c r="F265" s="62">
        <v>-14.646699999999999</v>
      </c>
      <c r="G265" s="62">
        <v>229.6</v>
      </c>
      <c r="H265" s="62">
        <v>-222.61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x14ac:dyDescent="0.25">
      <c r="A266" s="62" t="s">
        <v>39</v>
      </c>
      <c r="B266" s="62">
        <v>45.479100000000003</v>
      </c>
      <c r="C266" s="62" t="s">
        <v>13</v>
      </c>
      <c r="D266" s="62">
        <v>-3.7450000000000001</v>
      </c>
      <c r="E266" s="62">
        <v>-0.37</v>
      </c>
      <c r="F266" s="62">
        <v>-9.5170999999999992</v>
      </c>
      <c r="G266" s="62">
        <v>161.88</v>
      </c>
      <c r="H266" s="62">
        <v>-158.16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x14ac:dyDescent="0.25">
      <c r="A267" s="62" t="s">
        <v>39</v>
      </c>
      <c r="B267" s="62">
        <v>45.479100000000003</v>
      </c>
      <c r="C267" s="62" t="s">
        <v>13</v>
      </c>
      <c r="D267" s="62">
        <v>-3.7450000000000001</v>
      </c>
      <c r="E267" s="62">
        <v>-0.37</v>
      </c>
      <c r="F267" s="62">
        <v>-9.5170999999999992</v>
      </c>
      <c r="G267" s="62">
        <v>161.88</v>
      </c>
      <c r="H267" s="62">
        <v>-158.16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x14ac:dyDescent="0.25">
      <c r="A268" s="62" t="s">
        <v>39</v>
      </c>
      <c r="B268" s="62">
        <v>45.565600000000003</v>
      </c>
      <c r="C268" s="62" t="s">
        <v>13</v>
      </c>
      <c r="D268" s="62">
        <v>-3.7480000000000002</v>
      </c>
      <c r="E268" s="62">
        <v>1.5649999999999999</v>
      </c>
      <c r="F268" s="62">
        <v>-9.7895000000000003</v>
      </c>
      <c r="G268" s="62">
        <v>154.13</v>
      </c>
      <c r="H268" s="62">
        <v>-150.44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x14ac:dyDescent="0.25">
      <c r="A269" s="62" t="s">
        <v>39</v>
      </c>
      <c r="B269" s="62">
        <v>45.565600000000003</v>
      </c>
      <c r="C269" s="62" t="s">
        <v>13</v>
      </c>
      <c r="D269" s="62">
        <v>-3.4750000000000001</v>
      </c>
      <c r="E269" s="62">
        <v>-10.175000000000001</v>
      </c>
      <c r="F269" s="62">
        <v>-9.7895000000000003</v>
      </c>
      <c r="G269" s="62">
        <v>156.09</v>
      </c>
      <c r="H269" s="62">
        <v>-148.47999999999999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x14ac:dyDescent="0.25">
      <c r="A270" s="62" t="s">
        <v>39</v>
      </c>
      <c r="B270" s="62">
        <v>49.2684</v>
      </c>
      <c r="C270" s="62" t="s">
        <v>13</v>
      </c>
      <c r="D270" s="62">
        <v>-3.585</v>
      </c>
      <c r="E270" s="62">
        <v>-6.7910000000000004</v>
      </c>
      <c r="F270" s="62">
        <v>0.89600000000000002</v>
      </c>
      <c r="G270" s="62">
        <v>386.61</v>
      </c>
      <c r="H270" s="62">
        <v>-380.6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x14ac:dyDescent="0.25">
      <c r="A271" s="62" t="s">
        <v>39</v>
      </c>
      <c r="B271" s="62">
        <v>53.057600000000001</v>
      </c>
      <c r="C271" s="62" t="s">
        <v>13</v>
      </c>
      <c r="D271" s="62">
        <v>-3.6960000000000002</v>
      </c>
      <c r="E271" s="62">
        <v>-3.3279999999999998</v>
      </c>
      <c r="F271" s="62">
        <v>-1.1415</v>
      </c>
      <c r="G271" s="62">
        <v>323.39999999999998</v>
      </c>
      <c r="H271" s="62">
        <v>-319.01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x14ac:dyDescent="0.25">
      <c r="A272" s="62" t="s">
        <v>39</v>
      </c>
      <c r="B272" s="62">
        <v>53.057600000000001</v>
      </c>
      <c r="C272" s="62" t="s">
        <v>13</v>
      </c>
      <c r="D272" s="62">
        <v>-3.6960000000000002</v>
      </c>
      <c r="E272" s="62">
        <v>-3.3279999999999998</v>
      </c>
      <c r="F272" s="62">
        <v>-1.1415</v>
      </c>
      <c r="G272" s="62">
        <v>323.39999999999998</v>
      </c>
      <c r="H272" s="62">
        <v>-319.01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x14ac:dyDescent="0.25">
      <c r="A273" s="62" t="s">
        <v>39</v>
      </c>
      <c r="B273" s="62">
        <v>55.570799999999998</v>
      </c>
      <c r="C273" s="62" t="s">
        <v>13</v>
      </c>
      <c r="D273" s="62">
        <v>-3.7709999999999999</v>
      </c>
      <c r="E273" s="62">
        <v>1.9159999999999999</v>
      </c>
      <c r="F273" s="62">
        <v>-13.9863</v>
      </c>
      <c r="G273" s="62">
        <v>114.58</v>
      </c>
      <c r="H273" s="62">
        <v>-111.28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x14ac:dyDescent="0.25">
      <c r="A274" s="62" t="s">
        <v>39</v>
      </c>
      <c r="B274" s="62">
        <v>55.570799999999998</v>
      </c>
      <c r="C274" s="62" t="s">
        <v>13</v>
      </c>
      <c r="D274" s="62">
        <v>-3.4889999999999999</v>
      </c>
      <c r="E274" s="62">
        <v>-11.34</v>
      </c>
      <c r="F274" s="62">
        <v>-13.9863</v>
      </c>
      <c r="G274" s="62">
        <v>116.6</v>
      </c>
      <c r="H274" s="62">
        <v>-109.26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x14ac:dyDescent="0.25">
      <c r="A275" s="62" t="s">
        <v>39</v>
      </c>
      <c r="B275" s="62">
        <v>60.636099999999999</v>
      </c>
      <c r="C275" s="62" t="s">
        <v>13</v>
      </c>
      <c r="D275" s="62">
        <v>-3.6389999999999998</v>
      </c>
      <c r="E275" s="62">
        <v>-6.7110000000000003</v>
      </c>
      <c r="F275" s="62">
        <v>-11.3073</v>
      </c>
      <c r="G275" s="62">
        <v>294.26</v>
      </c>
      <c r="H275" s="62">
        <v>-289.10000000000002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x14ac:dyDescent="0.25">
      <c r="A276" s="62" t="s">
        <v>39</v>
      </c>
      <c r="B276" s="62">
        <v>60.636099999999999</v>
      </c>
      <c r="C276" s="62" t="s">
        <v>13</v>
      </c>
      <c r="D276" s="62">
        <v>-3.6389999999999998</v>
      </c>
      <c r="E276" s="62">
        <v>-6.7110000000000003</v>
      </c>
      <c r="F276" s="62">
        <v>-11.3073</v>
      </c>
      <c r="G276" s="62">
        <v>294.26</v>
      </c>
      <c r="H276" s="62">
        <v>-289.10000000000002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x14ac:dyDescent="0.25">
      <c r="A277" s="62" t="s">
        <v>39</v>
      </c>
      <c r="B277" s="62">
        <v>65.575999999999993</v>
      </c>
      <c r="C277" s="62" t="s">
        <v>13</v>
      </c>
      <c r="D277" s="62">
        <v>-3.7850000000000001</v>
      </c>
      <c r="E277" s="62">
        <v>1.998</v>
      </c>
      <c r="F277" s="62">
        <v>-31.446999999999999</v>
      </c>
      <c r="G277" s="62">
        <v>56.28</v>
      </c>
      <c r="H277" s="62">
        <v>-53.24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x14ac:dyDescent="0.25">
      <c r="A278" s="62" t="s">
        <v>39</v>
      </c>
      <c r="B278" s="62">
        <v>65.575999999999993</v>
      </c>
      <c r="C278" s="62" t="s">
        <v>13</v>
      </c>
      <c r="D278" s="62">
        <v>-3.49</v>
      </c>
      <c r="E278" s="62">
        <v>-12.677</v>
      </c>
      <c r="F278" s="62">
        <v>-31.446999999999999</v>
      </c>
      <c r="G278" s="62">
        <v>58.4</v>
      </c>
      <c r="H278" s="62">
        <v>-51.12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x14ac:dyDescent="0.25">
      <c r="A279" s="62" t="s">
        <v>39</v>
      </c>
      <c r="B279" s="62">
        <v>68.214500000000001</v>
      </c>
      <c r="C279" s="62" t="s">
        <v>13</v>
      </c>
      <c r="D279" s="62">
        <v>-3.5670000000000002</v>
      </c>
      <c r="E279" s="62">
        <v>-10.265000000000001</v>
      </c>
      <c r="F279" s="62">
        <v>-24.806100000000001</v>
      </c>
      <c r="G279" s="62">
        <v>100.88</v>
      </c>
      <c r="H279" s="62">
        <v>-94.74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x14ac:dyDescent="0.25">
      <c r="A280" s="62" t="s">
        <v>39</v>
      </c>
      <c r="B280" s="62">
        <v>68.214500000000001</v>
      </c>
      <c r="C280" s="62" t="s">
        <v>13</v>
      </c>
      <c r="D280" s="62">
        <v>-3.5670000000000002</v>
      </c>
      <c r="E280" s="62">
        <v>-10.265000000000001</v>
      </c>
      <c r="F280" s="62">
        <v>-24.806100000000001</v>
      </c>
      <c r="G280" s="62">
        <v>100.88</v>
      </c>
      <c r="H280" s="62">
        <v>-94.74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x14ac:dyDescent="0.25">
      <c r="A281" s="62" t="s">
        <v>39</v>
      </c>
      <c r="B281" s="62">
        <v>75.581199999999995</v>
      </c>
      <c r="C281" s="62" t="s">
        <v>13</v>
      </c>
      <c r="D281" s="62">
        <v>-3.7850000000000001</v>
      </c>
      <c r="E281" s="62">
        <v>1.8</v>
      </c>
      <c r="F281" s="62">
        <v>-41.478999999999999</v>
      </c>
      <c r="G281" s="62">
        <v>254.31</v>
      </c>
      <c r="H281" s="62">
        <v>-251.34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x14ac:dyDescent="0.25">
      <c r="A282" s="62" t="s">
        <v>39</v>
      </c>
      <c r="B282" s="62">
        <v>75.581199999999995</v>
      </c>
      <c r="C282" s="62" t="s">
        <v>13</v>
      </c>
      <c r="D282" s="62">
        <v>-3.484</v>
      </c>
      <c r="E282" s="62">
        <v>-13.475</v>
      </c>
      <c r="F282" s="62">
        <v>-41.478999999999999</v>
      </c>
      <c r="G282" s="62">
        <v>256.47000000000003</v>
      </c>
      <c r="H282" s="62">
        <v>-249.18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x14ac:dyDescent="0.25">
      <c r="A283" s="62" t="s">
        <v>39</v>
      </c>
      <c r="B283" s="62">
        <v>75.793000000000006</v>
      </c>
      <c r="C283" s="62" t="s">
        <v>13</v>
      </c>
      <c r="D283" s="62">
        <v>-3.4910000000000001</v>
      </c>
      <c r="E283" s="62">
        <v>-13.281000000000001</v>
      </c>
      <c r="F283" s="62">
        <v>-40.441200000000002</v>
      </c>
      <c r="G283" s="62">
        <v>238.64</v>
      </c>
      <c r="H283" s="62">
        <v>-231.44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x14ac:dyDescent="0.25">
      <c r="A284" s="62" t="s">
        <v>39</v>
      </c>
      <c r="B284" s="62">
        <v>75.793000000000006</v>
      </c>
      <c r="C284" s="62" t="s">
        <v>13</v>
      </c>
      <c r="D284" s="62">
        <v>-3.4910000000000001</v>
      </c>
      <c r="E284" s="62">
        <v>-13.281000000000001</v>
      </c>
      <c r="F284" s="62">
        <v>-40.441200000000002</v>
      </c>
      <c r="G284" s="62">
        <v>238.64</v>
      </c>
      <c r="H284" s="62">
        <v>-231.44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x14ac:dyDescent="0.25">
      <c r="A285" s="62" t="s">
        <v>39</v>
      </c>
      <c r="B285" s="62">
        <v>83.371499999999997</v>
      </c>
      <c r="C285" s="62" t="s">
        <v>13</v>
      </c>
      <c r="D285" s="62">
        <v>-3.714</v>
      </c>
      <c r="E285" s="62">
        <v>-0.48299999999999998</v>
      </c>
      <c r="F285" s="62">
        <v>-31.335000000000001</v>
      </c>
      <c r="G285" s="62">
        <v>222.63</v>
      </c>
      <c r="H285" s="62">
        <v>-218.69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x14ac:dyDescent="0.25">
      <c r="A286" s="62" t="s">
        <v>39</v>
      </c>
      <c r="B286" s="62">
        <v>83.371499999999997</v>
      </c>
      <c r="C286" s="62" t="s">
        <v>13</v>
      </c>
      <c r="D286" s="62">
        <v>-3.714</v>
      </c>
      <c r="E286" s="62">
        <v>-0.48299999999999998</v>
      </c>
      <c r="F286" s="62">
        <v>-31.335000000000001</v>
      </c>
      <c r="G286" s="62">
        <v>222.63</v>
      </c>
      <c r="H286" s="62">
        <v>-218.69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x14ac:dyDescent="0.25">
      <c r="A287" s="62" t="s">
        <v>39</v>
      </c>
      <c r="B287" s="62">
        <v>85.586399999999998</v>
      </c>
      <c r="C287" s="62" t="s">
        <v>13</v>
      </c>
      <c r="D287" s="62">
        <v>-3.78</v>
      </c>
      <c r="E287" s="62">
        <v>4.05</v>
      </c>
      <c r="F287" s="62">
        <v>-39.273699999999998</v>
      </c>
      <c r="G287" s="62">
        <v>446.51</v>
      </c>
      <c r="H287" s="62">
        <v>-443.52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x14ac:dyDescent="0.25">
      <c r="A288" s="62" t="s">
        <v>39</v>
      </c>
      <c r="B288" s="62">
        <v>85.586399999999998</v>
      </c>
      <c r="C288" s="62" t="s">
        <v>13</v>
      </c>
      <c r="D288" s="62">
        <v>-3.45</v>
      </c>
      <c r="E288" s="62">
        <v>-8.4730000000000008</v>
      </c>
      <c r="F288" s="62">
        <v>-39.273699999999998</v>
      </c>
      <c r="G288" s="62">
        <v>448.87</v>
      </c>
      <c r="H288" s="62">
        <v>-441.16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x14ac:dyDescent="0.25">
      <c r="A289" s="62" t="s">
        <v>39</v>
      </c>
      <c r="B289" s="62">
        <v>90.95</v>
      </c>
      <c r="C289" s="62" t="s">
        <v>13</v>
      </c>
      <c r="D289" s="62">
        <v>-3.609</v>
      </c>
      <c r="E289" s="62">
        <v>-3.5710000000000002</v>
      </c>
      <c r="F289" s="62">
        <v>-18.645399999999999</v>
      </c>
      <c r="G289" s="62">
        <v>180.36</v>
      </c>
      <c r="H289" s="62">
        <v>-174.96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x14ac:dyDescent="0.25">
      <c r="A290" s="62" t="s">
        <v>39</v>
      </c>
      <c r="B290" s="62">
        <v>90.95</v>
      </c>
      <c r="C290" s="62" t="s">
        <v>13</v>
      </c>
      <c r="D290" s="62">
        <v>-3.609</v>
      </c>
      <c r="E290" s="62">
        <v>-3.5710000000000002</v>
      </c>
      <c r="F290" s="62">
        <v>-18.645399999999999</v>
      </c>
      <c r="G290" s="62">
        <v>180.36</v>
      </c>
      <c r="H290" s="62">
        <v>-174.96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x14ac:dyDescent="0.25">
      <c r="A291" s="62" t="s">
        <v>39</v>
      </c>
      <c r="B291" s="62">
        <v>95.591700000000003</v>
      </c>
      <c r="C291" s="62" t="s">
        <v>13</v>
      </c>
      <c r="D291" s="62">
        <v>-3.7450000000000001</v>
      </c>
      <c r="E291" s="62">
        <v>1.38</v>
      </c>
      <c r="F291" s="62">
        <v>-38.7941</v>
      </c>
      <c r="G291" s="62">
        <v>437.32</v>
      </c>
      <c r="H291" s="62">
        <v>-433.92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x14ac:dyDescent="0.25">
      <c r="A292" s="62" t="s">
        <v>39</v>
      </c>
      <c r="B292" s="62">
        <v>95.591700000000003</v>
      </c>
      <c r="C292" s="62" t="s">
        <v>13</v>
      </c>
      <c r="D292" s="62">
        <v>-3.4670000000000001</v>
      </c>
      <c r="E292" s="62">
        <v>-8.6050000000000004</v>
      </c>
      <c r="F292" s="62">
        <v>-38.7941</v>
      </c>
      <c r="G292" s="62">
        <v>439.31</v>
      </c>
      <c r="H292" s="62">
        <v>-431.92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x14ac:dyDescent="0.25">
      <c r="A293" s="62" t="s">
        <v>39</v>
      </c>
      <c r="B293" s="62">
        <v>98.536799999999999</v>
      </c>
      <c r="C293" s="62" t="s">
        <v>13</v>
      </c>
      <c r="D293" s="62">
        <v>-3.5539999999999998</v>
      </c>
      <c r="E293" s="62">
        <v>-5.9130000000000003</v>
      </c>
      <c r="F293" s="62">
        <v>-41.606000000000002</v>
      </c>
      <c r="G293" s="62">
        <v>262.43</v>
      </c>
      <c r="H293" s="62">
        <v>-256.31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x14ac:dyDescent="0.25">
      <c r="A294" s="62" t="s">
        <v>40</v>
      </c>
      <c r="B294" s="62">
        <v>0</v>
      </c>
      <c r="C294" s="62" t="s">
        <v>12</v>
      </c>
      <c r="D294" s="62">
        <v>8.2140000000000004</v>
      </c>
      <c r="E294" s="62">
        <v>-14.137</v>
      </c>
      <c r="F294" s="62">
        <v>-47.839500000000001</v>
      </c>
      <c r="G294" s="62">
        <v>1625.54</v>
      </c>
      <c r="H294" s="62">
        <v>-1728.25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x14ac:dyDescent="0.25">
      <c r="A295" s="62" t="s">
        <v>40</v>
      </c>
      <c r="B295" s="62">
        <v>8.3000000000000001E-3</v>
      </c>
      <c r="C295" s="62" t="s">
        <v>12</v>
      </c>
      <c r="D295" s="62">
        <v>8.2140000000000004</v>
      </c>
      <c r="E295" s="62">
        <v>-14.13</v>
      </c>
      <c r="F295" s="62">
        <v>-47.721699999999998</v>
      </c>
      <c r="G295" s="62">
        <v>1622.64</v>
      </c>
      <c r="H295" s="62">
        <v>-1725.36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x14ac:dyDescent="0.25">
      <c r="A296" s="62" t="s">
        <v>40</v>
      </c>
      <c r="B296" s="62">
        <v>8.3000000000000001E-3</v>
      </c>
      <c r="C296" s="62" t="s">
        <v>12</v>
      </c>
      <c r="D296" s="62">
        <v>8.2140000000000004</v>
      </c>
      <c r="E296" s="62">
        <v>-14.13</v>
      </c>
      <c r="F296" s="62">
        <v>-47.721699999999998</v>
      </c>
      <c r="G296" s="62">
        <v>1622.64</v>
      </c>
      <c r="H296" s="62">
        <v>-1725.36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x14ac:dyDescent="0.25">
      <c r="A297" s="62" t="s">
        <v>40</v>
      </c>
      <c r="B297" s="62">
        <v>5.6912000000000003</v>
      </c>
      <c r="C297" s="62" t="s">
        <v>12</v>
      </c>
      <c r="D297" s="62">
        <v>7.5990000000000002</v>
      </c>
      <c r="E297" s="62">
        <v>-8.5210000000000008</v>
      </c>
      <c r="F297" s="62">
        <v>26.6813</v>
      </c>
      <c r="G297" s="62">
        <v>-10.26</v>
      </c>
      <c r="H297" s="62">
        <v>-94.91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x14ac:dyDescent="0.25">
      <c r="A298" s="62" t="s">
        <v>40</v>
      </c>
      <c r="B298" s="62">
        <v>5.6912000000000003</v>
      </c>
      <c r="C298" s="62" t="s">
        <v>12</v>
      </c>
      <c r="D298" s="62">
        <v>7.5990000000000002</v>
      </c>
      <c r="E298" s="62">
        <v>-8.5210000000000008</v>
      </c>
      <c r="F298" s="62">
        <v>26.6813</v>
      </c>
      <c r="G298" s="62">
        <v>-10.26</v>
      </c>
      <c r="H298" s="62">
        <v>-94.91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x14ac:dyDescent="0.25">
      <c r="A299" s="62" t="s">
        <v>40</v>
      </c>
      <c r="B299" s="62">
        <v>8.5327000000000002</v>
      </c>
      <c r="C299" s="62" t="s">
        <v>12</v>
      </c>
      <c r="D299" s="62">
        <v>7.5149999999999997</v>
      </c>
      <c r="E299" s="62">
        <v>-4.6710000000000003</v>
      </c>
      <c r="F299" s="62">
        <v>67.512299999999996</v>
      </c>
      <c r="G299" s="62">
        <v>465.11</v>
      </c>
      <c r="H299" s="62">
        <v>-571.5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x14ac:dyDescent="0.25">
      <c r="A300" s="62" t="s">
        <v>40</v>
      </c>
      <c r="B300" s="62">
        <v>11.3741</v>
      </c>
      <c r="C300" s="62" t="s">
        <v>12</v>
      </c>
      <c r="D300" s="62">
        <v>7.431</v>
      </c>
      <c r="E300" s="62">
        <v>-0.82</v>
      </c>
      <c r="F300" s="62">
        <v>100.96469999999999</v>
      </c>
      <c r="G300" s="62">
        <v>854.99</v>
      </c>
      <c r="H300" s="62">
        <v>-962.6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x14ac:dyDescent="0.25">
      <c r="A301" s="62" t="s">
        <v>40</v>
      </c>
      <c r="B301" s="62">
        <v>11.3741</v>
      </c>
      <c r="C301" s="62" t="s">
        <v>12</v>
      </c>
      <c r="D301" s="62">
        <v>7.431</v>
      </c>
      <c r="E301" s="62">
        <v>-0.82</v>
      </c>
      <c r="F301" s="62">
        <v>100.96469999999999</v>
      </c>
      <c r="G301" s="62">
        <v>854.99</v>
      </c>
      <c r="H301" s="62">
        <v>-962.6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x14ac:dyDescent="0.25">
      <c r="A302" s="62" t="s">
        <v>40</v>
      </c>
      <c r="B302" s="62">
        <v>17.056999999999999</v>
      </c>
      <c r="C302" s="62" t="s">
        <v>12</v>
      </c>
      <c r="D302" s="62">
        <v>7.2629999999999999</v>
      </c>
      <c r="E302" s="62">
        <v>7.8049999999999997</v>
      </c>
      <c r="F302" s="62">
        <v>123.9759</v>
      </c>
      <c r="G302" s="62">
        <v>1124.33</v>
      </c>
      <c r="H302" s="62">
        <v>-1234.3800000000001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x14ac:dyDescent="0.25">
      <c r="A303" s="62" t="s">
        <v>40</v>
      </c>
      <c r="B303" s="62">
        <v>17.056999999999999</v>
      </c>
      <c r="C303" s="62" t="s">
        <v>12</v>
      </c>
      <c r="D303" s="62">
        <v>7.2629999999999999</v>
      </c>
      <c r="E303" s="62">
        <v>7.8049999999999997</v>
      </c>
      <c r="F303" s="62">
        <v>123.9759</v>
      </c>
      <c r="G303" s="62">
        <v>1124.33</v>
      </c>
      <c r="H303" s="62">
        <v>-1234.3800000000001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x14ac:dyDescent="0.25">
      <c r="A304" s="62" t="s">
        <v>40</v>
      </c>
      <c r="B304" s="62">
        <v>17.065300000000001</v>
      </c>
      <c r="C304" s="62" t="s">
        <v>12</v>
      </c>
      <c r="D304" s="62">
        <v>7.2629999999999999</v>
      </c>
      <c r="E304" s="62">
        <v>7.8129999999999997</v>
      </c>
      <c r="F304" s="62">
        <v>123.9109</v>
      </c>
      <c r="G304" s="62">
        <v>1124.23</v>
      </c>
      <c r="H304" s="62">
        <v>-1234.28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x14ac:dyDescent="0.25">
      <c r="A305" s="62" t="s">
        <v>40</v>
      </c>
      <c r="B305" s="62">
        <v>0</v>
      </c>
      <c r="C305" s="62" t="s">
        <v>13</v>
      </c>
      <c r="D305" s="62">
        <v>-20.716999999999999</v>
      </c>
      <c r="E305" s="62">
        <v>-31.206</v>
      </c>
      <c r="F305" s="62">
        <v>-129.376</v>
      </c>
      <c r="G305" s="62">
        <v>1625.54</v>
      </c>
      <c r="H305" s="62">
        <v>-1728.25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x14ac:dyDescent="0.25">
      <c r="A306" s="62" t="s">
        <v>40</v>
      </c>
      <c r="B306" s="62">
        <v>8.3000000000000001E-3</v>
      </c>
      <c r="C306" s="62" t="s">
        <v>13</v>
      </c>
      <c r="D306" s="62">
        <v>-20.716999999999999</v>
      </c>
      <c r="E306" s="62">
        <v>-31.198</v>
      </c>
      <c r="F306" s="62">
        <v>-129.166</v>
      </c>
      <c r="G306" s="62">
        <v>1622.64</v>
      </c>
      <c r="H306" s="62">
        <v>-1725.36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x14ac:dyDescent="0.25">
      <c r="A307" s="62" t="s">
        <v>40</v>
      </c>
      <c r="B307" s="62">
        <v>8.3000000000000001E-3</v>
      </c>
      <c r="C307" s="62" t="s">
        <v>13</v>
      </c>
      <c r="D307" s="62">
        <v>-20.716999999999999</v>
      </c>
      <c r="E307" s="62">
        <v>-31.198</v>
      </c>
      <c r="F307" s="62">
        <v>-129.166</v>
      </c>
      <c r="G307" s="62">
        <v>1622.64</v>
      </c>
      <c r="H307" s="62">
        <v>-1725.36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x14ac:dyDescent="0.25">
      <c r="A308" s="62" t="s">
        <v>40</v>
      </c>
      <c r="B308" s="62">
        <v>5.6912000000000003</v>
      </c>
      <c r="C308" s="62" t="s">
        <v>13</v>
      </c>
      <c r="D308" s="62">
        <v>-20.885000000000002</v>
      </c>
      <c r="E308" s="62">
        <v>-23.663</v>
      </c>
      <c r="F308" s="62">
        <v>-29.454899999999999</v>
      </c>
      <c r="G308" s="62">
        <v>-10.26</v>
      </c>
      <c r="H308" s="62">
        <v>-94.91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x14ac:dyDescent="0.25">
      <c r="A309" s="62" t="s">
        <v>40</v>
      </c>
      <c r="B309" s="62">
        <v>5.6912000000000003</v>
      </c>
      <c r="C309" s="62" t="s">
        <v>13</v>
      </c>
      <c r="D309" s="62">
        <v>-20.885000000000002</v>
      </c>
      <c r="E309" s="62">
        <v>-23.663</v>
      </c>
      <c r="F309" s="62">
        <v>-29.454899999999999</v>
      </c>
      <c r="G309" s="62">
        <v>-10.26</v>
      </c>
      <c r="H309" s="62">
        <v>-94.91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x14ac:dyDescent="0.25">
      <c r="A310" s="62" t="s">
        <v>40</v>
      </c>
      <c r="B310" s="62">
        <v>8.5327000000000002</v>
      </c>
      <c r="C310" s="62" t="s">
        <v>13</v>
      </c>
      <c r="D310" s="62">
        <v>-20.969000000000001</v>
      </c>
      <c r="E310" s="62">
        <v>-19.329000000000001</v>
      </c>
      <c r="F310" s="62">
        <v>-1.4704999999999999</v>
      </c>
      <c r="G310" s="62">
        <v>465.11</v>
      </c>
      <c r="H310" s="62">
        <v>-571.5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x14ac:dyDescent="0.25">
      <c r="A311" s="62" t="s">
        <v>40</v>
      </c>
      <c r="B311" s="62">
        <v>11.3741</v>
      </c>
      <c r="C311" s="62" t="s">
        <v>13</v>
      </c>
      <c r="D311" s="62">
        <v>-21.053000000000001</v>
      </c>
      <c r="E311" s="62">
        <v>-14.996</v>
      </c>
      <c r="F311" s="62">
        <v>19.135100000000001</v>
      </c>
      <c r="G311" s="62">
        <v>854.99</v>
      </c>
      <c r="H311" s="62">
        <v>-962.6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x14ac:dyDescent="0.25">
      <c r="A312" s="62" t="s">
        <v>40</v>
      </c>
      <c r="B312" s="62">
        <v>11.3741</v>
      </c>
      <c r="C312" s="62" t="s">
        <v>13</v>
      </c>
      <c r="D312" s="62">
        <v>-21.053000000000001</v>
      </c>
      <c r="E312" s="62">
        <v>-14.996</v>
      </c>
      <c r="F312" s="62">
        <v>19.135100000000001</v>
      </c>
      <c r="G312" s="62">
        <v>854.99</v>
      </c>
      <c r="H312" s="62">
        <v>-962.6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x14ac:dyDescent="0.25">
      <c r="A313" s="62" t="s">
        <v>40</v>
      </c>
      <c r="B313" s="62">
        <v>17.056999999999999</v>
      </c>
      <c r="C313" s="62" t="s">
        <v>13</v>
      </c>
      <c r="D313" s="62">
        <v>-21.22</v>
      </c>
      <c r="E313" s="62">
        <v>-6.24</v>
      </c>
      <c r="F313" s="62">
        <v>38.210500000000003</v>
      </c>
      <c r="G313" s="62">
        <v>1124.33</v>
      </c>
      <c r="H313" s="62">
        <v>-1234.3800000000001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x14ac:dyDescent="0.25">
      <c r="A314" s="62" t="s">
        <v>40</v>
      </c>
      <c r="B314" s="62">
        <v>17.056999999999999</v>
      </c>
      <c r="C314" s="62" t="s">
        <v>13</v>
      </c>
      <c r="D314" s="62">
        <v>-21.22</v>
      </c>
      <c r="E314" s="62">
        <v>-6.24</v>
      </c>
      <c r="F314" s="62">
        <v>38.210500000000003</v>
      </c>
      <c r="G314" s="62">
        <v>1124.33</v>
      </c>
      <c r="H314" s="62">
        <v>-1234.3800000000001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x14ac:dyDescent="0.25">
      <c r="A315" s="62" t="s">
        <v>40</v>
      </c>
      <c r="B315" s="62">
        <v>17.065300000000001</v>
      </c>
      <c r="C315" s="62" t="s">
        <v>13</v>
      </c>
      <c r="D315" s="62">
        <v>-21.221</v>
      </c>
      <c r="E315" s="62">
        <v>-6.2220000000000004</v>
      </c>
      <c r="F315" s="62">
        <v>38.216799999999999</v>
      </c>
      <c r="G315" s="62">
        <v>1124.23</v>
      </c>
      <c r="H315" s="62">
        <v>-1234.28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x14ac:dyDescent="0.25">
      <c r="A316" s="62" t="s">
        <v>41</v>
      </c>
      <c r="B316" s="62">
        <v>0</v>
      </c>
      <c r="C316" s="62" t="s">
        <v>12</v>
      </c>
      <c r="D316" s="62">
        <v>7.2629999999999999</v>
      </c>
      <c r="E316" s="62">
        <v>7.8129999999999997</v>
      </c>
      <c r="F316" s="62">
        <v>123.9109</v>
      </c>
      <c r="G316" s="62">
        <v>1124.23</v>
      </c>
      <c r="H316" s="62">
        <v>-1234.28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x14ac:dyDescent="0.25">
      <c r="A317" s="62" t="s">
        <v>41</v>
      </c>
      <c r="B317" s="62">
        <v>8.3000000000000001E-3</v>
      </c>
      <c r="C317" s="62" t="s">
        <v>12</v>
      </c>
      <c r="D317" s="62">
        <v>7.2629999999999999</v>
      </c>
      <c r="E317" s="62">
        <v>7.8319999999999999</v>
      </c>
      <c r="F317" s="62">
        <v>123.96080000000001</v>
      </c>
      <c r="G317" s="62">
        <v>1124.1199999999999</v>
      </c>
      <c r="H317" s="62">
        <v>-1234.18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x14ac:dyDescent="0.25">
      <c r="A318" s="62" t="s">
        <v>41</v>
      </c>
      <c r="B318" s="62">
        <v>8.3000000000000001E-3</v>
      </c>
      <c r="C318" s="62" t="s">
        <v>12</v>
      </c>
      <c r="D318" s="62">
        <v>7.2629999999999999</v>
      </c>
      <c r="E318" s="62">
        <v>7.8319999999999999</v>
      </c>
      <c r="F318" s="62">
        <v>123.96080000000001</v>
      </c>
      <c r="G318" s="62">
        <v>1124.1199999999999</v>
      </c>
      <c r="H318" s="62">
        <v>-1234.18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x14ac:dyDescent="0.25">
      <c r="A319" s="62" t="s">
        <v>41</v>
      </c>
      <c r="B319" s="62">
        <v>5.0026000000000002</v>
      </c>
      <c r="C319" s="62" t="s">
        <v>12</v>
      </c>
      <c r="D319" s="62">
        <v>7.1150000000000002</v>
      </c>
      <c r="E319" s="62">
        <v>16.111000000000001</v>
      </c>
      <c r="F319" s="62">
        <v>92.034700000000001</v>
      </c>
      <c r="G319" s="62">
        <v>797.21</v>
      </c>
      <c r="H319" s="62">
        <v>-909.42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x14ac:dyDescent="0.25">
      <c r="A320" s="62" t="s">
        <v>41</v>
      </c>
      <c r="B320" s="62">
        <v>5.0026000000000002</v>
      </c>
      <c r="C320" s="62" t="s">
        <v>12</v>
      </c>
      <c r="D320" s="62">
        <v>7.1150000000000002</v>
      </c>
      <c r="E320" s="62">
        <v>16.111000000000001</v>
      </c>
      <c r="F320" s="62">
        <v>92.034700000000001</v>
      </c>
      <c r="G320" s="62">
        <v>797.21</v>
      </c>
      <c r="H320" s="62">
        <v>-909.42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x14ac:dyDescent="0.25">
      <c r="A321" s="62" t="s">
        <v>41</v>
      </c>
      <c r="B321" s="62">
        <v>9.9969000000000001</v>
      </c>
      <c r="C321" s="62" t="s">
        <v>12</v>
      </c>
      <c r="D321" s="62">
        <v>6.968</v>
      </c>
      <c r="E321" s="62">
        <v>24.754000000000001</v>
      </c>
      <c r="F321" s="62">
        <v>0.20630000000000001</v>
      </c>
      <c r="G321" s="62">
        <v>-55.32</v>
      </c>
      <c r="H321" s="62">
        <v>-59.04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x14ac:dyDescent="0.25">
      <c r="A322" s="62" t="s">
        <v>41</v>
      </c>
      <c r="B322" s="62">
        <v>9.9969000000000001</v>
      </c>
      <c r="C322" s="62" t="s">
        <v>12</v>
      </c>
      <c r="D322" s="62">
        <v>6.968</v>
      </c>
      <c r="E322" s="62">
        <v>24.754000000000001</v>
      </c>
      <c r="F322" s="62">
        <v>0.20630000000000001</v>
      </c>
      <c r="G322" s="62">
        <v>-55.32</v>
      </c>
      <c r="H322" s="62">
        <v>-59.04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x14ac:dyDescent="0.25">
      <c r="A323" s="62" t="s">
        <v>41</v>
      </c>
      <c r="B323" s="62">
        <v>10.0052</v>
      </c>
      <c r="C323" s="62" t="s">
        <v>12</v>
      </c>
      <c r="D323" s="62">
        <v>6.968</v>
      </c>
      <c r="E323" s="62">
        <v>24.762</v>
      </c>
      <c r="F323" s="62">
        <v>-9.5970000000000003E-15</v>
      </c>
      <c r="G323" s="62">
        <v>-57.18</v>
      </c>
      <c r="H323" s="62">
        <v>-57.18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x14ac:dyDescent="0.25">
      <c r="A324" s="62" t="s">
        <v>41</v>
      </c>
      <c r="B324" s="62">
        <v>0</v>
      </c>
      <c r="C324" s="62" t="s">
        <v>13</v>
      </c>
      <c r="D324" s="62">
        <v>-21.221</v>
      </c>
      <c r="E324" s="62">
        <v>-6.2220000000000004</v>
      </c>
      <c r="F324" s="62">
        <v>38.216799999999999</v>
      </c>
      <c r="G324" s="62">
        <v>1124.23</v>
      </c>
      <c r="H324" s="62">
        <v>-1234.28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x14ac:dyDescent="0.25">
      <c r="A325" s="62" t="s">
        <v>41</v>
      </c>
      <c r="B325" s="62">
        <v>8.3000000000000001E-3</v>
      </c>
      <c r="C325" s="62" t="s">
        <v>13</v>
      </c>
      <c r="D325" s="62">
        <v>-21.221</v>
      </c>
      <c r="E325" s="62">
        <v>-6.2140000000000004</v>
      </c>
      <c r="F325" s="62">
        <v>38.222999999999999</v>
      </c>
      <c r="G325" s="62">
        <v>1124.1199999999999</v>
      </c>
      <c r="H325" s="62">
        <v>-1234.18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x14ac:dyDescent="0.25">
      <c r="A326" s="62" t="s">
        <v>41</v>
      </c>
      <c r="B326" s="62">
        <v>8.3000000000000001E-3</v>
      </c>
      <c r="C326" s="62" t="s">
        <v>13</v>
      </c>
      <c r="D326" s="62">
        <v>-21.221</v>
      </c>
      <c r="E326" s="62">
        <v>-6.2140000000000004</v>
      </c>
      <c r="F326" s="62">
        <v>38.222999999999999</v>
      </c>
      <c r="G326" s="62">
        <v>1124.1199999999999</v>
      </c>
      <c r="H326" s="62">
        <v>-1234.18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x14ac:dyDescent="0.25">
      <c r="A327" s="62" t="s">
        <v>41</v>
      </c>
      <c r="B327" s="62">
        <v>5.0026000000000002</v>
      </c>
      <c r="C327" s="62" t="s">
        <v>13</v>
      </c>
      <c r="D327" s="62">
        <v>-21.367999999999999</v>
      </c>
      <c r="E327" s="62">
        <v>1.6339999999999999</v>
      </c>
      <c r="F327" s="62">
        <v>30.5441</v>
      </c>
      <c r="G327" s="62">
        <v>797.21</v>
      </c>
      <c r="H327" s="62">
        <v>-909.42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x14ac:dyDescent="0.25">
      <c r="A328" s="62" t="s">
        <v>41</v>
      </c>
      <c r="B328" s="62">
        <v>5.0026000000000002</v>
      </c>
      <c r="C328" s="62" t="s">
        <v>13</v>
      </c>
      <c r="D328" s="62">
        <v>-21.367999999999999</v>
      </c>
      <c r="E328" s="62">
        <v>1.6339999999999999</v>
      </c>
      <c r="F328" s="62">
        <v>30.5441</v>
      </c>
      <c r="G328" s="62">
        <v>797.21</v>
      </c>
      <c r="H328" s="62">
        <v>-909.42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x14ac:dyDescent="0.25">
      <c r="A329" s="62" t="s">
        <v>41</v>
      </c>
      <c r="B329" s="62">
        <v>9.9969000000000001</v>
      </c>
      <c r="C329" s="62" t="s">
        <v>13</v>
      </c>
      <c r="D329" s="62">
        <v>-21.515999999999998</v>
      </c>
      <c r="E329" s="62">
        <v>8.3840000000000003</v>
      </c>
      <c r="F329" s="62">
        <v>6.9900000000000004E-2</v>
      </c>
      <c r="G329" s="62">
        <v>-55.32</v>
      </c>
      <c r="H329" s="62">
        <v>-59.04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25">
      <c r="A330" s="62" t="s">
        <v>41</v>
      </c>
      <c r="B330" s="62">
        <v>9.9969000000000001</v>
      </c>
      <c r="C330" s="62" t="s">
        <v>13</v>
      </c>
      <c r="D330" s="62">
        <v>-21.515999999999998</v>
      </c>
      <c r="E330" s="62">
        <v>8.3840000000000003</v>
      </c>
      <c r="F330" s="62">
        <v>6.9900000000000004E-2</v>
      </c>
      <c r="G330" s="62">
        <v>-55.32</v>
      </c>
      <c r="H330" s="62">
        <v>-59.04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x14ac:dyDescent="0.25">
      <c r="A331" s="62" t="s">
        <v>41</v>
      </c>
      <c r="B331" s="62">
        <v>10.0052</v>
      </c>
      <c r="C331" s="62" t="s">
        <v>13</v>
      </c>
      <c r="D331" s="62">
        <v>-21.515999999999998</v>
      </c>
      <c r="E331" s="62">
        <v>8.3919999999999995</v>
      </c>
      <c r="F331" s="62">
        <v>-9.5970000000000003E-15</v>
      </c>
      <c r="G331" s="62">
        <v>-57.18</v>
      </c>
      <c r="H331" s="62">
        <v>-57.18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x14ac:dyDescent="0.25">
      <c r="A332" s="11" t="s">
        <v>41</v>
      </c>
      <c r="B332" s="11">
        <v>9.9969000000000001</v>
      </c>
      <c r="C332" s="11" t="s">
        <v>12</v>
      </c>
      <c r="D332" s="11">
        <v>7.6050000000000004</v>
      </c>
      <c r="E332" s="11">
        <v>23.815999999999999</v>
      </c>
      <c r="F332" s="11">
        <v>0.19850000000000001</v>
      </c>
      <c r="G332" s="11">
        <v>-51.28</v>
      </c>
      <c r="H332" s="11">
        <v>-55.47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x14ac:dyDescent="0.25">
      <c r="A333" s="11" t="s">
        <v>41</v>
      </c>
      <c r="B333" s="11">
        <v>9.9969000000000001</v>
      </c>
      <c r="C333" s="11" t="s">
        <v>12</v>
      </c>
      <c r="D333" s="11">
        <v>7.6050000000000004</v>
      </c>
      <c r="E333" s="11">
        <v>23.815999999999999</v>
      </c>
      <c r="F333" s="11">
        <v>0.19850000000000001</v>
      </c>
      <c r="G333" s="11">
        <v>-51.28</v>
      </c>
      <c r="H333" s="11">
        <v>-55.47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x14ac:dyDescent="0.25">
      <c r="A334" s="11" t="s">
        <v>41</v>
      </c>
      <c r="B334" s="11">
        <v>10.0052</v>
      </c>
      <c r="C334" s="11" t="s">
        <v>12</v>
      </c>
      <c r="D334" s="11">
        <v>7.6050000000000004</v>
      </c>
      <c r="E334" s="11">
        <v>23.823</v>
      </c>
      <c r="F334" s="11">
        <v>2.26E-14</v>
      </c>
      <c r="G334" s="11">
        <v>-53.38</v>
      </c>
      <c r="H334" s="11">
        <v>-53.38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x14ac:dyDescent="0.25">
      <c r="A335" s="11" t="s">
        <v>41</v>
      </c>
      <c r="B335" s="11">
        <v>0</v>
      </c>
      <c r="C335" s="11" t="s">
        <v>13</v>
      </c>
      <c r="D335" s="11">
        <v>-20.795999999999999</v>
      </c>
      <c r="E335" s="11">
        <v>-6.4210000000000003</v>
      </c>
      <c r="F335" s="11">
        <v>35.6372</v>
      </c>
      <c r="G335" s="11">
        <v>1270.92</v>
      </c>
      <c r="H335" s="11">
        <v>-1373.72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x14ac:dyDescent="0.25">
      <c r="A336" s="11" t="s">
        <v>41</v>
      </c>
      <c r="B336" s="11">
        <v>8.3000000000000001E-3</v>
      </c>
      <c r="C336" s="11" t="s">
        <v>13</v>
      </c>
      <c r="D336" s="11">
        <v>-20.795999999999999</v>
      </c>
      <c r="E336" s="11">
        <v>-6.4139999999999997</v>
      </c>
      <c r="F336" s="11">
        <v>35.642099999999999</v>
      </c>
      <c r="G336" s="11">
        <v>1270.81</v>
      </c>
      <c r="H336" s="11">
        <v>-1373.62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x14ac:dyDescent="0.25">
      <c r="A337" s="11" t="s">
        <v>41</v>
      </c>
      <c r="B337" s="11">
        <v>8.3000000000000001E-3</v>
      </c>
      <c r="C337" s="11" t="s">
        <v>13</v>
      </c>
      <c r="D337" s="11">
        <v>-20.795999999999999</v>
      </c>
      <c r="E337" s="11">
        <v>-6.4139999999999997</v>
      </c>
      <c r="F337" s="11">
        <v>35.642099999999999</v>
      </c>
      <c r="G337" s="11">
        <v>1270.81</v>
      </c>
      <c r="H337" s="11">
        <v>-1373.62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x14ac:dyDescent="0.25">
      <c r="A338" s="11" t="s">
        <v>41</v>
      </c>
      <c r="B338" s="11">
        <v>5.0026000000000002</v>
      </c>
      <c r="C338" s="11" t="s">
        <v>13</v>
      </c>
      <c r="D338" s="11">
        <v>-20.93</v>
      </c>
      <c r="E338" s="11">
        <v>0.64500000000000002</v>
      </c>
      <c r="F338" s="11">
        <v>28.195499999999999</v>
      </c>
      <c r="G338" s="11">
        <v>907.49</v>
      </c>
      <c r="H338" s="11">
        <v>-1012.26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x14ac:dyDescent="0.25">
      <c r="A339" s="11" t="s">
        <v>41</v>
      </c>
      <c r="B339" s="11">
        <v>9.9969000000000001</v>
      </c>
      <c r="C339" s="11" t="s">
        <v>13</v>
      </c>
      <c r="D339" s="11">
        <v>-21.064</v>
      </c>
      <c r="E339" s="11">
        <v>7.7039999999999997</v>
      </c>
      <c r="F339" s="11">
        <v>6.4199999999999993E-2</v>
      </c>
      <c r="G339" s="11">
        <v>-51.28</v>
      </c>
      <c r="H339" s="11">
        <v>-55.47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x14ac:dyDescent="0.25">
      <c r="A340" s="11" t="s">
        <v>41</v>
      </c>
      <c r="B340" s="11">
        <v>9.9969000000000001</v>
      </c>
      <c r="C340" s="11" t="s">
        <v>13</v>
      </c>
      <c r="D340" s="11">
        <v>-21.064</v>
      </c>
      <c r="E340" s="11">
        <v>7.7039999999999997</v>
      </c>
      <c r="F340" s="11">
        <v>6.4199999999999993E-2</v>
      </c>
      <c r="G340" s="11">
        <v>-51.28</v>
      </c>
      <c r="H340" s="11">
        <v>-55.47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x14ac:dyDescent="0.25">
      <c r="A341" s="11" t="s">
        <v>41</v>
      </c>
      <c r="B341" s="11">
        <v>10.0052</v>
      </c>
      <c r="C341" s="11" t="s">
        <v>13</v>
      </c>
      <c r="D341" s="11">
        <v>-21.064</v>
      </c>
      <c r="E341" s="11">
        <v>7.71</v>
      </c>
      <c r="F341" s="11">
        <v>2.26E-14</v>
      </c>
      <c r="G341" s="11">
        <v>-53.38</v>
      </c>
      <c r="H341" s="11">
        <v>-53.38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workbookViewId="0"/>
  </sheetViews>
  <sheetFormatPr defaultRowHeight="15" x14ac:dyDescent="0.25"/>
  <sheetData>
    <row r="1" spans="1:32" x14ac:dyDescent="0.25">
      <c r="A1" s="68" t="s">
        <v>386</v>
      </c>
      <c r="B1" s="69"/>
      <c r="C1" s="69"/>
      <c r="D1" s="69"/>
      <c r="E1" s="69"/>
      <c r="F1" s="69"/>
      <c r="G1" s="69"/>
      <c r="H1" s="3"/>
      <c r="I1" s="3" t="s">
        <v>50</v>
      </c>
      <c r="J1" s="3">
        <v>0.16189999999999999</v>
      </c>
      <c r="K1" s="3">
        <v>23.316500000000001</v>
      </c>
      <c r="L1" s="3"/>
      <c r="M1" s="3"/>
      <c r="N1" s="3"/>
      <c r="O1" s="3"/>
      <c r="P1" s="3"/>
      <c r="Q1" s="3"/>
      <c r="R1" s="3"/>
      <c r="S1" s="3"/>
      <c r="T1" s="3"/>
    </row>
    <row r="2" spans="1:32" x14ac:dyDescent="0.25">
      <c r="A2" s="70" t="s">
        <v>1</v>
      </c>
      <c r="B2" s="70" t="s">
        <v>2</v>
      </c>
      <c r="C2" s="70" t="s">
        <v>4</v>
      </c>
      <c r="D2" s="70" t="s">
        <v>5</v>
      </c>
      <c r="E2" s="70" t="s">
        <v>6</v>
      </c>
      <c r="F2" s="70" t="s">
        <v>55</v>
      </c>
      <c r="G2" s="70" t="s">
        <v>56</v>
      </c>
      <c r="H2" s="3"/>
      <c r="I2" s="3" t="s">
        <v>49</v>
      </c>
      <c r="J2" s="3">
        <v>5.4539999999999996E-3</v>
      </c>
      <c r="K2" s="3">
        <v>0.78539999999999999</v>
      </c>
      <c r="L2" s="3"/>
      <c r="M2" s="3"/>
      <c r="N2" s="3"/>
      <c r="O2" s="3"/>
      <c r="P2" s="3"/>
      <c r="Q2" s="3"/>
      <c r="R2" s="3"/>
      <c r="S2" s="3"/>
      <c r="T2" s="3"/>
    </row>
    <row r="3" spans="1:32" x14ac:dyDescent="0.25">
      <c r="A3" s="71" t="s">
        <v>7</v>
      </c>
      <c r="B3" s="71" t="s">
        <v>8</v>
      </c>
      <c r="C3" s="71" t="s">
        <v>9</v>
      </c>
      <c r="D3" s="71" t="s">
        <v>9</v>
      </c>
      <c r="E3" s="71" t="s">
        <v>10</v>
      </c>
      <c r="F3" s="71" t="s">
        <v>57</v>
      </c>
      <c r="G3" s="71" t="s">
        <v>57</v>
      </c>
      <c r="H3" s="3"/>
      <c r="I3" s="3" t="s">
        <v>48</v>
      </c>
      <c r="J3" s="3">
        <v>0.13569999999999999</v>
      </c>
      <c r="K3" s="3">
        <v>19.547699999999999</v>
      </c>
      <c r="L3" s="3"/>
      <c r="M3" s="3"/>
      <c r="N3" s="3"/>
      <c r="O3" s="3"/>
      <c r="P3" s="3"/>
      <c r="Q3" s="3"/>
      <c r="R3" s="3"/>
      <c r="S3" s="3"/>
      <c r="T3" s="3"/>
    </row>
    <row r="4" spans="1:32" x14ac:dyDescent="0.25">
      <c r="A4" s="67" t="s">
        <v>11</v>
      </c>
      <c r="B4" s="67">
        <v>0</v>
      </c>
      <c r="C4" s="67">
        <v>-236.44499999999999</v>
      </c>
      <c r="D4" s="67">
        <v>-2.3719999999999999</v>
      </c>
      <c r="E4" s="67">
        <v>4.4410000000000002E-15</v>
      </c>
      <c r="F4" s="67">
        <v>-1459.77</v>
      </c>
      <c r="G4" s="67">
        <v>-1459.77</v>
      </c>
      <c r="H4" s="3"/>
      <c r="I4" s="1" t="s">
        <v>1</v>
      </c>
      <c r="J4" s="1" t="s">
        <v>42</v>
      </c>
      <c r="K4" s="1" t="s">
        <v>45</v>
      </c>
      <c r="L4" s="1" t="s">
        <v>43</v>
      </c>
      <c r="M4" s="1" t="s">
        <v>46</v>
      </c>
      <c r="N4" s="1" t="s">
        <v>44</v>
      </c>
      <c r="O4" s="1" t="s">
        <v>47</v>
      </c>
      <c r="P4" s="1" t="s">
        <v>53</v>
      </c>
      <c r="Q4" s="1" t="s">
        <v>54</v>
      </c>
      <c r="R4" s="1" t="s">
        <v>53</v>
      </c>
      <c r="S4" s="1" t="s">
        <v>54</v>
      </c>
      <c r="T4" s="3"/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67" t="s">
        <v>11</v>
      </c>
      <c r="B5" s="67">
        <v>7.2923</v>
      </c>
      <c r="C5" s="67">
        <v>-236.37200000000001</v>
      </c>
      <c r="D5" s="67">
        <v>-2.2810000000000001</v>
      </c>
      <c r="E5" s="67">
        <v>16.963200000000001</v>
      </c>
      <c r="F5" s="67">
        <v>-1014.95</v>
      </c>
      <c r="G5" s="67">
        <v>-1903.68</v>
      </c>
      <c r="H5" s="3"/>
      <c r="I5" s="2" t="s">
        <v>7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10</v>
      </c>
      <c r="O5" s="2" t="s">
        <v>10</v>
      </c>
      <c r="P5" s="2" t="s">
        <v>51</v>
      </c>
      <c r="Q5" s="2" t="s">
        <v>51</v>
      </c>
      <c r="R5" s="2" t="s">
        <v>52</v>
      </c>
      <c r="S5" s="2" t="s">
        <v>52</v>
      </c>
      <c r="T5" s="3"/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67" t="s">
        <v>11</v>
      </c>
      <c r="B6" s="67">
        <v>14.5847</v>
      </c>
      <c r="C6" s="67">
        <v>-236.298</v>
      </c>
      <c r="D6" s="67">
        <v>-2.1890000000000001</v>
      </c>
      <c r="E6" s="67">
        <v>33.2607</v>
      </c>
      <c r="F6" s="67">
        <v>-587.55999999999995</v>
      </c>
      <c r="G6" s="67">
        <v>-2330.15</v>
      </c>
      <c r="H6" s="3"/>
      <c r="I6" s="24" t="s">
        <v>11</v>
      </c>
      <c r="J6" s="24">
        <f>MAX(C4:C6)</f>
        <v>-236.298</v>
      </c>
      <c r="K6" s="24">
        <f>MIN(C4:C6)</f>
        <v>-236.44499999999999</v>
      </c>
      <c r="L6" s="24">
        <f>MAX(D4:D6)</f>
        <v>-2.1890000000000001</v>
      </c>
      <c r="M6" s="24">
        <f>MIN(D4:D6)</f>
        <v>-2.3719999999999999</v>
      </c>
      <c r="N6" s="24">
        <f>MAX(E4:E6)</f>
        <v>33.2607</v>
      </c>
      <c r="O6" s="24">
        <f>MIN(E4:E6)</f>
        <v>4.4410000000000002E-15</v>
      </c>
      <c r="P6" s="24">
        <f>MAX(F4:F6)</f>
        <v>-587.55999999999995</v>
      </c>
      <c r="Q6" s="24">
        <f>MIN(G4:G6)</f>
        <v>-2330.15</v>
      </c>
      <c r="R6" s="24">
        <f>P6/144</f>
        <v>-4.080277777777777</v>
      </c>
      <c r="S6" s="24">
        <f>Q6/144</f>
        <v>-16.181597222222223</v>
      </c>
      <c r="T6" s="3"/>
      <c r="V6" s="17" t="s">
        <v>58</v>
      </c>
      <c r="W6" s="17">
        <f>W21+W14</f>
        <v>-170.49359999999999</v>
      </c>
      <c r="X6" s="99">
        <f t="shared" ref="X6:AF6" si="0">X21+X14</f>
        <v>-237.18099999999998</v>
      </c>
      <c r="Y6" s="99">
        <f t="shared" si="0"/>
        <v>29.697600000000001</v>
      </c>
      <c r="Z6" s="99">
        <f t="shared" si="0"/>
        <v>-40.752000000000002</v>
      </c>
      <c r="AA6" s="99">
        <f t="shared" si="0"/>
        <v>180.82690000000002</v>
      </c>
      <c r="AB6" s="99">
        <f t="shared" si="0"/>
        <v>-94.118299999999991</v>
      </c>
      <c r="AC6" s="99">
        <f t="shared" si="0"/>
        <v>3373.6099199999999</v>
      </c>
      <c r="AD6" s="99">
        <f t="shared" si="0"/>
        <v>-6168.3659200000002</v>
      </c>
      <c r="AE6" s="99">
        <f t="shared" si="0"/>
        <v>23.427846666666664</v>
      </c>
      <c r="AF6" s="99">
        <f t="shared" si="0"/>
        <v>-42.835874444444443</v>
      </c>
    </row>
    <row r="7" spans="1:32" x14ac:dyDescent="0.25">
      <c r="A7" s="67" t="s">
        <v>14</v>
      </c>
      <c r="B7" s="67">
        <v>0</v>
      </c>
      <c r="C7" s="67">
        <v>-232.779</v>
      </c>
      <c r="D7" s="67">
        <v>-40.688000000000002</v>
      </c>
      <c r="E7" s="67">
        <v>33.2607</v>
      </c>
      <c r="F7" s="67">
        <v>-565.84</v>
      </c>
      <c r="G7" s="67">
        <v>-2308.4299999999998</v>
      </c>
      <c r="H7" s="3"/>
      <c r="I7" s="24" t="s">
        <v>14</v>
      </c>
      <c r="J7" s="24">
        <f>MAX(C7:C9)</f>
        <v>-232.751</v>
      </c>
      <c r="K7" s="24">
        <f>MIN(C7:C9)</f>
        <v>-232.779</v>
      </c>
      <c r="L7" s="24">
        <f>MAX(D7:D9)</f>
        <v>-40.637999999999998</v>
      </c>
      <c r="M7" s="24">
        <f>MIN(D7:D9)</f>
        <v>-40.688000000000002</v>
      </c>
      <c r="N7" s="24">
        <f>MAX(E7:E9)</f>
        <v>177.71530000000001</v>
      </c>
      <c r="O7" s="24">
        <f>MIN(E7:E9)</f>
        <v>33.2607</v>
      </c>
      <c r="P7" s="24">
        <f>MAX(F7:F9)</f>
        <v>3218.46</v>
      </c>
      <c r="Q7" s="24">
        <f>MIN(G7:G9)</f>
        <v>-6092.38</v>
      </c>
      <c r="R7" s="24">
        <f t="shared" ref="R7:S34" si="1">P7/144</f>
        <v>22.350416666666668</v>
      </c>
      <c r="S7" s="24">
        <f t="shared" si="1"/>
        <v>-42.308194444444446</v>
      </c>
      <c r="T7" s="3"/>
      <c r="V7" s="17" t="s">
        <v>59</v>
      </c>
      <c r="W7" s="99">
        <f t="shared" ref="W7:AF7" si="2">W22+W15</f>
        <v>24.061</v>
      </c>
      <c r="X7" s="99">
        <f t="shared" si="2"/>
        <v>19.520200000000003</v>
      </c>
      <c r="Y7" s="99">
        <f t="shared" si="2"/>
        <v>5.8400000000000001E-2</v>
      </c>
      <c r="Z7" s="99">
        <f t="shared" si="2"/>
        <v>-5.8799999999999998E-2</v>
      </c>
      <c r="AA7" s="99">
        <f t="shared" si="2"/>
        <v>3.1116000000000001</v>
      </c>
      <c r="AB7" s="99">
        <f t="shared" si="2"/>
        <v>-1.1919999999999999</v>
      </c>
      <c r="AC7" s="99">
        <f t="shared" si="2"/>
        <v>4463.91104</v>
      </c>
      <c r="AD7" s="99">
        <f t="shared" si="2"/>
        <v>3609.1684</v>
      </c>
      <c r="AE7" s="99">
        <f t="shared" si="2"/>
        <v>30.999382222222224</v>
      </c>
      <c r="AF7" s="99">
        <f t="shared" si="2"/>
        <v>25.063669444444447</v>
      </c>
    </row>
    <row r="8" spans="1:32" x14ac:dyDescent="0.25">
      <c r="A8" s="67" t="s">
        <v>14</v>
      </c>
      <c r="B8" s="67">
        <v>1.7762</v>
      </c>
      <c r="C8" s="67">
        <v>-232.76499999999999</v>
      </c>
      <c r="D8" s="67">
        <v>-40.662999999999997</v>
      </c>
      <c r="E8" s="67">
        <v>105.51009999999999</v>
      </c>
      <c r="F8" s="67">
        <v>1326.89</v>
      </c>
      <c r="G8" s="67">
        <v>-4200.9799999999996</v>
      </c>
      <c r="H8" s="3"/>
      <c r="I8" s="24" t="s">
        <v>15</v>
      </c>
      <c r="J8" s="24">
        <f>MAX(C10:C14)</f>
        <v>-188.55799999999999</v>
      </c>
      <c r="K8" s="24">
        <f>MIN(C10:C14)</f>
        <v>-198.75</v>
      </c>
      <c r="L8" s="24">
        <f>MAX(D10:D14)</f>
        <v>15.733000000000001</v>
      </c>
      <c r="M8" s="24">
        <f>MIN(D10:D14)</f>
        <v>-2.3290000000000002</v>
      </c>
      <c r="N8" s="24">
        <f>MAX(E10:E14)</f>
        <v>-17.659500000000001</v>
      </c>
      <c r="O8" s="24">
        <f>MIN(E10:E14)</f>
        <v>-90.969899999999996</v>
      </c>
      <c r="P8" s="24">
        <f>MAX(F10:F14)</f>
        <v>1218.92</v>
      </c>
      <c r="Q8" s="24">
        <f>MIN(G10:G14)</f>
        <v>-3547.16</v>
      </c>
      <c r="R8" s="24">
        <f t="shared" si="1"/>
        <v>8.4647222222222229</v>
      </c>
      <c r="S8" s="24">
        <f t="shared" si="1"/>
        <v>-24.633055555555554</v>
      </c>
      <c r="T8" s="3"/>
      <c r="V8" s="17" t="s">
        <v>60</v>
      </c>
      <c r="W8" s="99">
        <f t="shared" ref="W8:AF8" si="3">W23+W16</f>
        <v>12.845600000000001</v>
      </c>
      <c r="X8" s="99">
        <f t="shared" si="3"/>
        <v>-18.755199999999999</v>
      </c>
      <c r="Y8" s="99">
        <f t="shared" si="3"/>
        <v>45.805199999999999</v>
      </c>
      <c r="Z8" s="99">
        <f t="shared" si="3"/>
        <v>-36.130000000000003</v>
      </c>
      <c r="AA8" s="99">
        <f t="shared" si="3"/>
        <v>201.52510000000001</v>
      </c>
      <c r="AB8" s="99">
        <f t="shared" si="3"/>
        <v>-277.02210000000002</v>
      </c>
      <c r="AC8" s="99">
        <f t="shared" si="3"/>
        <v>6477.3192799999997</v>
      </c>
      <c r="AD8" s="99">
        <f t="shared" si="3"/>
        <v>-6332.1958399999994</v>
      </c>
      <c r="AE8" s="99">
        <f t="shared" si="3"/>
        <v>44.981383888888892</v>
      </c>
      <c r="AF8" s="99">
        <f t="shared" si="3"/>
        <v>-43.97358222222222</v>
      </c>
    </row>
    <row r="9" spans="1:32" x14ac:dyDescent="0.25">
      <c r="A9" s="67" t="s">
        <v>14</v>
      </c>
      <c r="B9" s="67">
        <v>3.5525000000000002</v>
      </c>
      <c r="C9" s="67">
        <v>-232.751</v>
      </c>
      <c r="D9" s="67">
        <v>-40.637999999999998</v>
      </c>
      <c r="E9" s="67">
        <v>177.71530000000001</v>
      </c>
      <c r="F9" s="67">
        <v>3218.46</v>
      </c>
      <c r="G9" s="67">
        <v>-6092.38</v>
      </c>
      <c r="H9" s="3"/>
      <c r="I9" s="24" t="s">
        <v>16</v>
      </c>
      <c r="J9" s="24">
        <f>MAX(C15:C19)</f>
        <v>-180.72900000000001</v>
      </c>
      <c r="K9" s="24">
        <f>MIN(C15:C19)</f>
        <v>-188.601</v>
      </c>
      <c r="L9" s="24">
        <f>MAX(D15:D19)</f>
        <v>6.3520000000000003</v>
      </c>
      <c r="M9" s="24">
        <f>MIN(D15:D19)</f>
        <v>-15.218</v>
      </c>
      <c r="N9" s="24">
        <f>MAX(E15:E19)</f>
        <v>4.8467000000000002</v>
      </c>
      <c r="O9" s="24">
        <f>MIN(E15:E19)</f>
        <v>-90.969899999999996</v>
      </c>
      <c r="P9" s="24">
        <f>MAX(F15:F19)</f>
        <v>1218.6600000000001</v>
      </c>
      <c r="Q9" s="24">
        <f>MIN(G15:G19)</f>
        <v>-3547.43</v>
      </c>
      <c r="R9" s="24">
        <f t="shared" si="1"/>
        <v>8.4629166666666666</v>
      </c>
      <c r="S9" s="24">
        <f t="shared" si="1"/>
        <v>-24.634930555555556</v>
      </c>
      <c r="T9" s="3"/>
    </row>
    <row r="10" spans="1:32" x14ac:dyDescent="0.25">
      <c r="A10" s="67" t="s">
        <v>15</v>
      </c>
      <c r="B10" s="67">
        <v>0</v>
      </c>
      <c r="C10" s="67">
        <v>-198.75</v>
      </c>
      <c r="D10" s="67">
        <v>-2.3290000000000002</v>
      </c>
      <c r="E10" s="67">
        <v>-32.193399999999997</v>
      </c>
      <c r="F10" s="67">
        <v>-383.7</v>
      </c>
      <c r="G10" s="67">
        <v>-2070.38</v>
      </c>
      <c r="H10" s="3"/>
      <c r="I10" s="24" t="s">
        <v>17</v>
      </c>
      <c r="J10" s="24">
        <f>MAX(C20:C26)</f>
        <v>-171.42500000000001</v>
      </c>
      <c r="K10" s="24">
        <f>MIN(C20:C26)</f>
        <v>-179.34700000000001</v>
      </c>
      <c r="L10" s="24">
        <f>MAX(D20:D26)</f>
        <v>18.873000000000001</v>
      </c>
      <c r="M10" s="24">
        <f>MIN(D20:D26)</f>
        <v>-23.193000000000001</v>
      </c>
      <c r="N10" s="24">
        <f>MAX(E20:E26)</f>
        <v>24.348700000000001</v>
      </c>
      <c r="O10" s="24">
        <f>MIN(E20:E26)</f>
        <v>-47.158999999999999</v>
      </c>
      <c r="P10" s="24">
        <f>MAX(F20:F26)</f>
        <v>128.12</v>
      </c>
      <c r="Q10" s="24">
        <f>MIN(G20:G26)</f>
        <v>-2342.63</v>
      </c>
      <c r="R10" s="24">
        <f t="shared" si="1"/>
        <v>0.8897222222222223</v>
      </c>
      <c r="S10" s="24">
        <f t="shared" si="1"/>
        <v>-16.268263888888889</v>
      </c>
      <c r="T10" s="3"/>
      <c r="V10" s="98" t="s">
        <v>58</v>
      </c>
      <c r="W10" s="98">
        <f>'Lateral Wind Loading'!V6</f>
        <v>1.841</v>
      </c>
      <c r="X10" s="98">
        <f>'Lateral Wind Loading'!W6</f>
        <v>-1.84</v>
      </c>
      <c r="Y10" s="98">
        <f>'Lateral Wind Loading'!X6</f>
        <v>0.159</v>
      </c>
      <c r="Z10" s="98">
        <f>'Lateral Wind Loading'!Y6</f>
        <v>-0.16</v>
      </c>
      <c r="AA10" s="98">
        <f>'Lateral Wind Loading'!Z6</f>
        <v>7.7789999999999999</v>
      </c>
      <c r="AB10" s="98">
        <f>'Lateral Wind Loading'!AA6</f>
        <v>-7.8710000000000004</v>
      </c>
      <c r="AC10" s="98">
        <f>AE10*144</f>
        <v>175.9248</v>
      </c>
      <c r="AD10" s="98">
        <f t="shared" ref="AD10:AD12" si="4">AF10*144</f>
        <v>-189.9648</v>
      </c>
      <c r="AE10" s="98">
        <f>'Lateral Wind Loading'!AB6</f>
        <v>1.2217</v>
      </c>
      <c r="AF10" s="98">
        <f>'Lateral Wind Loading'!AC6</f>
        <v>-1.3191999999999999</v>
      </c>
    </row>
    <row r="11" spans="1:32" x14ac:dyDescent="0.25">
      <c r="A11" s="67" t="s">
        <v>15</v>
      </c>
      <c r="B11" s="67">
        <v>5.5160999999999998</v>
      </c>
      <c r="C11" s="67">
        <v>-198.70599999999999</v>
      </c>
      <c r="D11" s="67">
        <v>-2.2509999999999999</v>
      </c>
      <c r="E11" s="67">
        <v>-19.561199999999999</v>
      </c>
      <c r="F11" s="67">
        <v>-714.35</v>
      </c>
      <c r="G11" s="67">
        <v>-1739.2</v>
      </c>
      <c r="H11" s="3"/>
      <c r="I11" s="24" t="s">
        <v>18</v>
      </c>
      <c r="J11" s="24">
        <f>MAX(C23:C31)</f>
        <v>-171.42500000000001</v>
      </c>
      <c r="K11" s="24">
        <f>MIN(C23:C31)</f>
        <v>-175.328</v>
      </c>
      <c r="L11" s="24">
        <f>MAX(D23:D31)</f>
        <v>18.873000000000001</v>
      </c>
      <c r="M11" s="24">
        <f>MIN(D23:D31)</f>
        <v>-9.3309999999999995</v>
      </c>
      <c r="N11" s="24">
        <f>MAX(E23:E31)</f>
        <v>57.275500000000001</v>
      </c>
      <c r="O11" s="24">
        <f>MIN(E23:E31)</f>
        <v>-15.953799999999999</v>
      </c>
      <c r="P11" s="24">
        <f>MAX(F23:F31)</f>
        <v>439.98</v>
      </c>
      <c r="Q11" s="24">
        <f>MIN(G23:G31)</f>
        <v>-2563.54</v>
      </c>
      <c r="R11" s="24">
        <f t="shared" si="1"/>
        <v>3.0554166666666669</v>
      </c>
      <c r="S11" s="24">
        <f t="shared" si="1"/>
        <v>-17.802361111111111</v>
      </c>
      <c r="T11" s="3"/>
      <c r="V11" s="98" t="s">
        <v>59</v>
      </c>
      <c r="W11" s="98">
        <f>'Lateral Wind Loading'!V7</f>
        <v>9.5000000000000001E-2</v>
      </c>
      <c r="X11" s="98">
        <f>'Lateral Wind Loading'!W7</f>
        <v>-1.1220000000000001</v>
      </c>
      <c r="Y11" s="98">
        <f>'Lateral Wind Loading'!X7</f>
        <v>0.14599999999999999</v>
      </c>
      <c r="Z11" s="98">
        <f>'Lateral Wind Loading'!Y7</f>
        <v>-0.14699999999999999</v>
      </c>
      <c r="AA11" s="98">
        <f>'Lateral Wind Loading'!Z7</f>
        <v>7.7789999999999999</v>
      </c>
      <c r="AB11" s="98">
        <f>'Lateral Wind Loading'!AA7</f>
        <v>-2.98</v>
      </c>
      <c r="AC11" s="98">
        <f t="shared" ref="AC11:AC12" si="5">AE11*144</f>
        <v>148.3776</v>
      </c>
      <c r="AD11" s="98">
        <f t="shared" si="4"/>
        <v>-130.10399999999998</v>
      </c>
      <c r="AE11" s="98">
        <f>'Lateral Wind Loading'!AB7</f>
        <v>1.0304</v>
      </c>
      <c r="AF11" s="98">
        <f>'Lateral Wind Loading'!AC7</f>
        <v>-0.90349999999999997</v>
      </c>
    </row>
    <row r="12" spans="1:32" x14ac:dyDescent="0.25">
      <c r="A12" s="67" t="s">
        <v>15</v>
      </c>
      <c r="B12" s="67">
        <v>6.3630000000000004</v>
      </c>
      <c r="C12" s="67">
        <v>-198.69900000000001</v>
      </c>
      <c r="D12" s="67">
        <v>-2.2400000000000002</v>
      </c>
      <c r="E12" s="67">
        <v>-17.659500000000001</v>
      </c>
      <c r="F12" s="67">
        <v>-764.12</v>
      </c>
      <c r="G12" s="67">
        <v>-1689.34</v>
      </c>
      <c r="H12" s="3"/>
      <c r="I12" s="24" t="s">
        <v>19</v>
      </c>
      <c r="J12" s="24">
        <f>MAX(C32:C38)</f>
        <v>-171.23</v>
      </c>
      <c r="K12" s="24">
        <f>MIN(C32:C38)</f>
        <v>-177.215</v>
      </c>
      <c r="L12" s="24">
        <f>MAX(D32:D38)</f>
        <v>24.744</v>
      </c>
      <c r="M12" s="24">
        <f>MIN(D32:D38)</f>
        <v>-17.283000000000001</v>
      </c>
      <c r="N12" s="24">
        <f>MAX(E32:E38)</f>
        <v>42.846299999999999</v>
      </c>
      <c r="O12" s="24">
        <f>MIN(E32:E38)</f>
        <v>-17.984300000000001</v>
      </c>
      <c r="P12" s="24">
        <f>MAX(F32:F38)</f>
        <v>65.209999999999994</v>
      </c>
      <c r="Q12" s="24">
        <f>MIN(G32:G38)</f>
        <v>-2197.52</v>
      </c>
      <c r="R12" s="24">
        <f t="shared" si="1"/>
        <v>0.45284722222222218</v>
      </c>
      <c r="S12" s="24">
        <f t="shared" si="1"/>
        <v>-15.260555555555555</v>
      </c>
      <c r="T12" s="3"/>
      <c r="V12" s="98" t="s">
        <v>60</v>
      </c>
      <c r="W12" s="98">
        <f>'Lateral Wind Loading'!V8</f>
        <v>0.54400000000000004</v>
      </c>
      <c r="X12" s="98">
        <f>'Lateral Wind Loading'!W8</f>
        <v>-0.10299999999999999</v>
      </c>
      <c r="Y12" s="98">
        <f>'Lateral Wind Loading'!X8</f>
        <v>6.8000000000000005E-2</v>
      </c>
      <c r="Z12" s="98">
        <f>'Lateral Wind Loading'!Y8</f>
        <v>-7.4999999999999997E-2</v>
      </c>
      <c r="AA12" s="98">
        <f>'Lateral Wind Loading'!Z8</f>
        <v>3.9260000000000002</v>
      </c>
      <c r="AB12" s="98">
        <f>'Lateral Wind Loading'!AA8</f>
        <v>-2.5139999999999998</v>
      </c>
      <c r="AC12" s="98">
        <f t="shared" si="5"/>
        <v>96.523200000000003</v>
      </c>
      <c r="AD12" s="98">
        <f t="shared" si="4"/>
        <v>-104.8896</v>
      </c>
      <c r="AE12" s="98">
        <f>'Lateral Wind Loading'!AB8</f>
        <v>0.67030000000000001</v>
      </c>
      <c r="AF12" s="98">
        <f>'Lateral Wind Loading'!AC8</f>
        <v>-0.72840000000000005</v>
      </c>
    </row>
    <row r="13" spans="1:32" x14ac:dyDescent="0.25">
      <c r="A13" s="67" t="s">
        <v>15</v>
      </c>
      <c r="B13" s="67">
        <v>6.3630000000000004</v>
      </c>
      <c r="C13" s="67">
        <v>-188.595</v>
      </c>
      <c r="D13" s="67">
        <v>15.667999999999999</v>
      </c>
      <c r="E13" s="67">
        <v>-17.659500000000001</v>
      </c>
      <c r="F13" s="67">
        <v>-701.74</v>
      </c>
      <c r="G13" s="67">
        <v>-1626.96</v>
      </c>
      <c r="H13" s="3"/>
      <c r="I13" s="24" t="s">
        <v>20</v>
      </c>
      <c r="J13" s="24">
        <f>MAX(C39:C43)</f>
        <v>-178.87799999999999</v>
      </c>
      <c r="K13" s="24">
        <f>MIN(C39:C43)</f>
        <v>-185.55799999999999</v>
      </c>
      <c r="L13" s="24">
        <f>MAX(D39:D43)</f>
        <v>16.725999999999999</v>
      </c>
      <c r="M13" s="24">
        <f>MIN(D39:D43)</f>
        <v>-4.4749999999999996</v>
      </c>
      <c r="N13" s="24">
        <f>MAX(E39:E43)</f>
        <v>23.0121</v>
      </c>
      <c r="O13" s="24">
        <f>MIN(E39:E43)</f>
        <v>-65.006600000000006</v>
      </c>
      <c r="P13" s="24">
        <f>MAX(F39:F43)</f>
        <v>557.30999999999995</v>
      </c>
      <c r="Q13" s="24">
        <f>MIN(G39:G43)</f>
        <v>-2848.51</v>
      </c>
      <c r="R13" s="24">
        <f t="shared" si="1"/>
        <v>3.8702083333333328</v>
      </c>
      <c r="S13" s="24">
        <f t="shared" si="1"/>
        <v>-19.781319444444446</v>
      </c>
      <c r="T13" s="3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</row>
    <row r="14" spans="1:32" x14ac:dyDescent="0.25">
      <c r="A14" s="67" t="s">
        <v>15</v>
      </c>
      <c r="B14" s="67">
        <v>11.032299999999999</v>
      </c>
      <c r="C14" s="67">
        <v>-188.55799999999999</v>
      </c>
      <c r="D14" s="67">
        <v>15.733000000000001</v>
      </c>
      <c r="E14" s="67">
        <v>-90.969899999999996</v>
      </c>
      <c r="F14" s="67">
        <v>1218.92</v>
      </c>
      <c r="G14" s="67">
        <v>-3547.16</v>
      </c>
      <c r="H14" s="3"/>
      <c r="I14" s="24" t="s">
        <v>21</v>
      </c>
      <c r="J14" s="24">
        <f>MAX(C44:C48)</f>
        <v>-185.80199999999999</v>
      </c>
      <c r="K14" s="24">
        <f>MIN(C44:C48)</f>
        <v>-196.76599999999999</v>
      </c>
      <c r="L14" s="24">
        <f>MAX(D44:D48)</f>
        <v>7.8860000000000001</v>
      </c>
      <c r="M14" s="24">
        <f>MIN(D44:D48)</f>
        <v>-13.753</v>
      </c>
      <c r="N14" s="24">
        <f>MAX(E44:E48)</f>
        <v>11.377700000000001</v>
      </c>
      <c r="O14" s="24">
        <f>MIN(E44:E48)</f>
        <v>-65.006600000000006</v>
      </c>
      <c r="P14" s="24">
        <f>MAX(F44:F48)</f>
        <v>555.79999999999995</v>
      </c>
      <c r="Q14" s="24">
        <f>MIN(G44:G48)</f>
        <v>-2850.01</v>
      </c>
      <c r="R14" s="24">
        <f t="shared" si="1"/>
        <v>3.8597222222222221</v>
      </c>
      <c r="S14" s="24">
        <f t="shared" si="1"/>
        <v>-19.791736111111113</v>
      </c>
      <c r="T14" s="3"/>
      <c r="V14" s="98" t="s">
        <v>58</v>
      </c>
      <c r="W14" s="98">
        <f>W10*0.4</f>
        <v>0.73640000000000005</v>
      </c>
      <c r="X14" s="98">
        <f t="shared" ref="X14:AF14" si="6">X10*0.4</f>
        <v>-0.7360000000000001</v>
      </c>
      <c r="Y14" s="98">
        <f t="shared" si="6"/>
        <v>6.3600000000000004E-2</v>
      </c>
      <c r="Z14" s="98">
        <f t="shared" si="6"/>
        <v>-6.4000000000000001E-2</v>
      </c>
      <c r="AA14" s="98">
        <f t="shared" si="6"/>
        <v>3.1116000000000001</v>
      </c>
      <c r="AB14" s="98">
        <f t="shared" si="6"/>
        <v>-3.1484000000000005</v>
      </c>
      <c r="AC14" s="98">
        <f>AC10*0.4</f>
        <v>70.369920000000008</v>
      </c>
      <c r="AD14" s="98">
        <f t="shared" ref="AD14:AD16" si="7">AD10*0.4</f>
        <v>-75.985920000000007</v>
      </c>
      <c r="AE14" s="98">
        <f t="shared" si="6"/>
        <v>0.48868</v>
      </c>
      <c r="AF14" s="98">
        <f t="shared" si="6"/>
        <v>-0.52768000000000004</v>
      </c>
    </row>
    <row r="15" spans="1:32" x14ac:dyDescent="0.25">
      <c r="A15" s="67" t="s">
        <v>16</v>
      </c>
      <c r="B15" s="67">
        <v>0</v>
      </c>
      <c r="C15" s="67">
        <v>-188.601</v>
      </c>
      <c r="D15" s="67">
        <v>-15.218</v>
      </c>
      <c r="E15" s="67">
        <v>-90.969899999999996</v>
      </c>
      <c r="F15" s="67">
        <v>1218.6600000000001</v>
      </c>
      <c r="G15" s="67">
        <v>-3547.43</v>
      </c>
      <c r="H15" s="3"/>
      <c r="I15" s="24" t="s">
        <v>22</v>
      </c>
      <c r="J15" s="24">
        <f>MAX(C49:C53)</f>
        <v>-195.41900000000001</v>
      </c>
      <c r="K15" s="24">
        <f>MIN(C49:C53)</f>
        <v>-207.477</v>
      </c>
      <c r="L15" s="24">
        <f>MAX(D49:D53)</f>
        <v>-7.8559999999999999</v>
      </c>
      <c r="M15" s="24">
        <f>MIN(D49:D53)</f>
        <v>-24.300999999999998</v>
      </c>
      <c r="N15" s="24">
        <f>MAX(E49:E53)</f>
        <v>28.614999999999998</v>
      </c>
      <c r="O15" s="24">
        <f>MIN(E49:E53)</f>
        <v>-59.1325</v>
      </c>
      <c r="P15" s="24">
        <f>MAX(F49:F53)</f>
        <v>342.56</v>
      </c>
      <c r="Q15" s="24">
        <f>MIN(G49:G53)</f>
        <v>-2755.51</v>
      </c>
      <c r="R15" s="24">
        <f t="shared" si="1"/>
        <v>2.3788888888888891</v>
      </c>
      <c r="S15" s="24">
        <f t="shared" si="1"/>
        <v>-19.135486111111113</v>
      </c>
      <c r="T15" s="3"/>
      <c r="V15" s="98" t="s">
        <v>59</v>
      </c>
      <c r="W15" s="98">
        <f t="shared" ref="W15:AF16" si="8">W11*0.4</f>
        <v>3.8000000000000006E-2</v>
      </c>
      <c r="X15" s="98">
        <f t="shared" si="8"/>
        <v>-0.44880000000000009</v>
      </c>
      <c r="Y15" s="98">
        <f t="shared" si="8"/>
        <v>5.8400000000000001E-2</v>
      </c>
      <c r="Z15" s="98">
        <f t="shared" si="8"/>
        <v>-5.8799999999999998E-2</v>
      </c>
      <c r="AA15" s="98">
        <f t="shared" si="8"/>
        <v>3.1116000000000001</v>
      </c>
      <c r="AB15" s="98">
        <f t="shared" si="8"/>
        <v>-1.1919999999999999</v>
      </c>
      <c r="AC15" s="98">
        <f t="shared" si="8"/>
        <v>59.351040000000005</v>
      </c>
      <c r="AD15" s="98">
        <f t="shared" si="7"/>
        <v>-52.041599999999995</v>
      </c>
      <c r="AE15" s="98">
        <f t="shared" si="8"/>
        <v>0.41216000000000003</v>
      </c>
      <c r="AF15" s="98">
        <f t="shared" si="8"/>
        <v>-0.3614</v>
      </c>
    </row>
    <row r="16" spans="1:32" x14ac:dyDescent="0.25">
      <c r="A16" s="67" t="s">
        <v>16</v>
      </c>
      <c r="B16" s="67">
        <v>6.3159999999999998</v>
      </c>
      <c r="C16" s="67">
        <v>-188.566</v>
      </c>
      <c r="D16" s="67">
        <v>-15.122999999999999</v>
      </c>
      <c r="E16" s="67">
        <v>4.8467000000000002</v>
      </c>
      <c r="F16" s="67">
        <v>-1037.2</v>
      </c>
      <c r="G16" s="67">
        <v>-1291.1300000000001</v>
      </c>
      <c r="H16" s="3"/>
      <c r="I16" s="24" t="s">
        <v>23</v>
      </c>
      <c r="J16" s="24">
        <f>MAX(C54:C56)</f>
        <v>-211.54400000000001</v>
      </c>
      <c r="K16" s="24">
        <f>MIN(C54:C56)</f>
        <v>-211.625</v>
      </c>
      <c r="L16" s="24">
        <f>MAX(D54:D56)</f>
        <v>29.634</v>
      </c>
      <c r="M16" s="24">
        <f>MIN(D54:D56)</f>
        <v>29.524000000000001</v>
      </c>
      <c r="N16" s="24">
        <f>MAX(E54:E56)</f>
        <v>175.95349999999999</v>
      </c>
      <c r="O16" s="24">
        <f>MIN(E54:E56)</f>
        <v>-75.632900000000006</v>
      </c>
      <c r="P16" s="24">
        <f>MAX(F54:F56)</f>
        <v>3303.24</v>
      </c>
      <c r="Q16" s="24">
        <f>MIN(G54:G56)</f>
        <v>-5915.3</v>
      </c>
      <c r="R16" s="24">
        <f t="shared" si="1"/>
        <v>22.939166666666665</v>
      </c>
      <c r="S16" s="24">
        <f t="shared" si="1"/>
        <v>-41.078472222222224</v>
      </c>
      <c r="T16" s="3"/>
      <c r="V16" s="98" t="s">
        <v>60</v>
      </c>
      <c r="W16" s="98">
        <f t="shared" si="8"/>
        <v>0.21760000000000002</v>
      </c>
      <c r="X16" s="98">
        <f t="shared" si="8"/>
        <v>-4.1200000000000001E-2</v>
      </c>
      <c r="Y16" s="98">
        <f t="shared" si="8"/>
        <v>2.7200000000000002E-2</v>
      </c>
      <c r="Z16" s="98">
        <f t="shared" si="8"/>
        <v>-0.03</v>
      </c>
      <c r="AA16" s="98">
        <f t="shared" si="8"/>
        <v>1.5704000000000002</v>
      </c>
      <c r="AB16" s="98">
        <f t="shared" si="8"/>
        <v>-1.0056</v>
      </c>
      <c r="AC16" s="98">
        <f t="shared" si="8"/>
        <v>38.609280000000005</v>
      </c>
      <c r="AD16" s="98">
        <f t="shared" si="7"/>
        <v>-41.955840000000002</v>
      </c>
      <c r="AE16" s="98">
        <f t="shared" si="8"/>
        <v>0.26812000000000002</v>
      </c>
      <c r="AF16" s="98">
        <f t="shared" si="8"/>
        <v>-0.29136000000000001</v>
      </c>
    </row>
    <row r="17" spans="1:32" x14ac:dyDescent="0.25">
      <c r="A17" s="67" t="s">
        <v>16</v>
      </c>
      <c r="B17" s="67">
        <v>6.3159999999999998</v>
      </c>
      <c r="C17" s="67">
        <v>-180.774</v>
      </c>
      <c r="D17" s="67">
        <v>6.2270000000000003</v>
      </c>
      <c r="E17" s="67">
        <v>4.8467000000000002</v>
      </c>
      <c r="F17" s="67">
        <v>-989.1</v>
      </c>
      <c r="G17" s="67">
        <v>-1243.03</v>
      </c>
      <c r="H17" s="3"/>
      <c r="I17" s="24" t="s">
        <v>24</v>
      </c>
      <c r="J17" s="24">
        <f>MAX(C57:C59)</f>
        <v>-213.624</v>
      </c>
      <c r="K17" s="24">
        <f>MIN(C57:C59)</f>
        <v>-213.792</v>
      </c>
      <c r="L17" s="24">
        <f>MAX(D57:D59)</f>
        <v>-5.1040000000000001</v>
      </c>
      <c r="M17" s="24">
        <f>MIN(D57:D59)</f>
        <v>-5.2679999999999998</v>
      </c>
      <c r="N17" s="24">
        <f>MAX(E57:E59)</f>
        <v>-2.4980000000000001E-14</v>
      </c>
      <c r="O17" s="24">
        <f>MIN(E57:E59)</f>
        <v>-75.632900000000006</v>
      </c>
      <c r="P17" s="24">
        <f>MAX(F57:F59)</f>
        <v>662.4</v>
      </c>
      <c r="Q17" s="24">
        <f>MIN(G57:G59)</f>
        <v>-3300.15</v>
      </c>
      <c r="R17" s="24">
        <f t="shared" si="1"/>
        <v>4.5999999999999996</v>
      </c>
      <c r="S17" s="24">
        <f t="shared" si="1"/>
        <v>-22.917708333333334</v>
      </c>
      <c r="T17" s="3"/>
    </row>
    <row r="18" spans="1:32" x14ac:dyDescent="0.25">
      <c r="A18" s="67" t="s">
        <v>16</v>
      </c>
      <c r="B18" s="67">
        <v>7.2923</v>
      </c>
      <c r="C18" s="67">
        <v>-180.76900000000001</v>
      </c>
      <c r="D18" s="67">
        <v>6.242</v>
      </c>
      <c r="E18" s="67">
        <v>-1.2403</v>
      </c>
      <c r="F18" s="67">
        <v>-1083.54</v>
      </c>
      <c r="G18" s="67">
        <v>-1148.52</v>
      </c>
      <c r="H18" s="3"/>
      <c r="I18" s="24" t="s">
        <v>25</v>
      </c>
      <c r="J18" s="24">
        <f>MAX(C60:C62)</f>
        <v>20.562999999999999</v>
      </c>
      <c r="K18" s="24">
        <f>MIN(C60:C62)</f>
        <v>20.562999999999999</v>
      </c>
      <c r="L18" s="24">
        <f>MAX(D60:D62)</f>
        <v>0</v>
      </c>
      <c r="M18" s="24">
        <f>MIN(D60:D62)</f>
        <v>0</v>
      </c>
      <c r="N18" s="24">
        <f>MAX(E60:E62)</f>
        <v>0</v>
      </c>
      <c r="O18" s="24">
        <f>MIN(E60:E62)</f>
        <v>0</v>
      </c>
      <c r="P18" s="24">
        <f>MAX(F60:F62)</f>
        <v>3770.23</v>
      </c>
      <c r="Q18" s="24">
        <f>MIN(G60:G62)</f>
        <v>3770.23</v>
      </c>
      <c r="R18" s="24">
        <f t="shared" si="1"/>
        <v>26.182152777777777</v>
      </c>
      <c r="S18" s="24">
        <f t="shared" si="1"/>
        <v>26.182152777777777</v>
      </c>
      <c r="T18" s="3"/>
    </row>
    <row r="19" spans="1:32" x14ac:dyDescent="0.25">
      <c r="A19" s="67" t="s">
        <v>16</v>
      </c>
      <c r="B19" s="67">
        <v>14.5847</v>
      </c>
      <c r="C19" s="67">
        <v>-180.72900000000001</v>
      </c>
      <c r="D19" s="67">
        <v>6.3520000000000003</v>
      </c>
      <c r="E19" s="67">
        <v>-47.158999999999999</v>
      </c>
      <c r="F19" s="67">
        <v>119.59</v>
      </c>
      <c r="G19" s="67">
        <v>-2351.16</v>
      </c>
      <c r="H19" s="3"/>
      <c r="I19" s="24" t="s">
        <v>26</v>
      </c>
      <c r="J19" s="24">
        <f>MAX(C63:C65)</f>
        <v>22.728999999999999</v>
      </c>
      <c r="K19" s="24">
        <f>MIN(C63:C65)</f>
        <v>22.728999999999999</v>
      </c>
      <c r="L19" s="24">
        <f>MAX(D63:D65)</f>
        <v>0</v>
      </c>
      <c r="M19" s="24">
        <f>MIN(D63:D65)</f>
        <v>0</v>
      </c>
      <c r="N19" s="24">
        <f>MAX(E63:E65)</f>
        <v>0</v>
      </c>
      <c r="O19" s="24">
        <f>MIN(E63:E65)</f>
        <v>0</v>
      </c>
      <c r="P19" s="24">
        <f>MAX(F63:F65)</f>
        <v>4167.25</v>
      </c>
      <c r="Q19" s="24">
        <f>MIN(G63:G65)</f>
        <v>4167.25</v>
      </c>
      <c r="R19" s="24">
        <f t="shared" si="1"/>
        <v>28.939236111111111</v>
      </c>
      <c r="S19" s="24">
        <f t="shared" si="1"/>
        <v>28.939236111111111</v>
      </c>
      <c r="T19" s="3"/>
      <c r="V19" s="1" t="s">
        <v>1</v>
      </c>
      <c r="W19" s="1" t="s">
        <v>42</v>
      </c>
      <c r="X19" s="1" t="s">
        <v>45</v>
      </c>
      <c r="Y19" s="1" t="s">
        <v>43</v>
      </c>
      <c r="Z19" s="1" t="s">
        <v>46</v>
      </c>
      <c r="AA19" s="1" t="s">
        <v>44</v>
      </c>
      <c r="AB19" s="1" t="s">
        <v>47</v>
      </c>
      <c r="AC19" s="1" t="s">
        <v>53</v>
      </c>
      <c r="AD19" s="1" t="s">
        <v>54</v>
      </c>
      <c r="AE19" s="1" t="s">
        <v>53</v>
      </c>
      <c r="AF19" s="1" t="s">
        <v>54</v>
      </c>
    </row>
    <row r="20" spans="1:32" x14ac:dyDescent="0.25">
      <c r="A20" s="67" t="s">
        <v>17</v>
      </c>
      <c r="B20" s="67">
        <v>0</v>
      </c>
      <c r="C20" s="67">
        <v>-179.34700000000001</v>
      </c>
      <c r="D20" s="67">
        <v>-23.193000000000001</v>
      </c>
      <c r="E20" s="67">
        <v>-47.158999999999999</v>
      </c>
      <c r="F20" s="67">
        <v>128.12</v>
      </c>
      <c r="G20" s="67">
        <v>-2342.63</v>
      </c>
      <c r="H20" s="3"/>
      <c r="I20" s="24" t="s">
        <v>27</v>
      </c>
      <c r="J20" s="24">
        <f>MAX(C66:C68)</f>
        <v>21.600999999999999</v>
      </c>
      <c r="K20" s="24">
        <f>MIN(C66:C68)</f>
        <v>21.600999999999999</v>
      </c>
      <c r="L20" s="24">
        <f>MAX(D66:D68)</f>
        <v>0</v>
      </c>
      <c r="M20" s="24">
        <f>MIN(D66:D68)</f>
        <v>0</v>
      </c>
      <c r="N20" s="24">
        <f>MAX(E66:E68)</f>
        <v>0</v>
      </c>
      <c r="O20" s="24">
        <f>MIN(E66:E68)</f>
        <v>0</v>
      </c>
      <c r="P20" s="24">
        <f>MAX(F66:F68)</f>
        <v>3960.48</v>
      </c>
      <c r="Q20" s="24">
        <f>MIN(G66:G68)</f>
        <v>3960.48</v>
      </c>
      <c r="R20" s="24">
        <f t="shared" si="1"/>
        <v>27.503333333333334</v>
      </c>
      <c r="S20" s="24">
        <f t="shared" si="1"/>
        <v>27.503333333333334</v>
      </c>
      <c r="T20" s="3"/>
      <c r="V20" s="2" t="s">
        <v>7</v>
      </c>
      <c r="W20" s="2" t="s">
        <v>9</v>
      </c>
      <c r="X20" s="2" t="s">
        <v>9</v>
      </c>
      <c r="Y20" s="2" t="s">
        <v>9</v>
      </c>
      <c r="Z20" s="2" t="s">
        <v>9</v>
      </c>
      <c r="AA20" s="2" t="s">
        <v>10</v>
      </c>
      <c r="AB20" s="2" t="s">
        <v>10</v>
      </c>
      <c r="AC20" s="2" t="s">
        <v>51</v>
      </c>
      <c r="AD20" s="2" t="s">
        <v>51</v>
      </c>
      <c r="AE20" s="2" t="s">
        <v>52</v>
      </c>
      <c r="AF20" s="2" t="s">
        <v>52</v>
      </c>
    </row>
    <row r="21" spans="1:32" x14ac:dyDescent="0.25">
      <c r="A21" s="67" t="s">
        <v>17</v>
      </c>
      <c r="B21" s="67">
        <v>2.2715000000000001</v>
      </c>
      <c r="C21" s="67">
        <v>-179.34</v>
      </c>
      <c r="D21" s="67">
        <v>-23.157</v>
      </c>
      <c r="E21" s="67">
        <v>5.4843000000000002</v>
      </c>
      <c r="F21" s="67">
        <v>-963.55</v>
      </c>
      <c r="G21" s="67">
        <v>-1250.8800000000001</v>
      </c>
      <c r="H21" s="3"/>
      <c r="I21" s="24" t="s">
        <v>28</v>
      </c>
      <c r="J21" s="24">
        <f>MAX(C69:C71)</f>
        <v>20.974</v>
      </c>
      <c r="K21" s="24">
        <f>MIN(C69:C71)</f>
        <v>20.974</v>
      </c>
      <c r="L21" s="24">
        <f>MAX(D69:D71)</f>
        <v>0</v>
      </c>
      <c r="M21" s="24">
        <f>MIN(D69:D71)</f>
        <v>0</v>
      </c>
      <c r="N21" s="24">
        <f>MAX(E69:E71)</f>
        <v>0</v>
      </c>
      <c r="O21" s="24">
        <f>MIN(E69:E71)</f>
        <v>0</v>
      </c>
      <c r="P21" s="24">
        <f>MAX(F69:F71)</f>
        <v>3845.44</v>
      </c>
      <c r="Q21" s="24">
        <f>MIN(G69:G71)</f>
        <v>3845.44</v>
      </c>
      <c r="R21" s="24">
        <f t="shared" si="1"/>
        <v>26.704444444444444</v>
      </c>
      <c r="S21" s="24">
        <f t="shared" si="1"/>
        <v>26.704444444444444</v>
      </c>
      <c r="T21" s="3"/>
      <c r="V21" s="99" t="s">
        <v>58</v>
      </c>
      <c r="W21" s="99">
        <f>MAX($J$6:$J$17)</f>
        <v>-171.23</v>
      </c>
      <c r="X21" s="99">
        <f>MIN($K$6:$K$17)</f>
        <v>-236.44499999999999</v>
      </c>
      <c r="Y21" s="99">
        <f>MAX($L$6:$L$17)</f>
        <v>29.634</v>
      </c>
      <c r="Z21" s="99">
        <f>MIN($M$6:$M$17)</f>
        <v>-40.688000000000002</v>
      </c>
      <c r="AA21" s="99">
        <f>MAX($N$6:$N$17)</f>
        <v>177.71530000000001</v>
      </c>
      <c r="AB21" s="99">
        <f>MIN($O$6:$O$17)</f>
        <v>-90.969899999999996</v>
      </c>
      <c r="AC21" s="99">
        <f>MAX($P$6:$P$17)</f>
        <v>3303.24</v>
      </c>
      <c r="AD21" s="99">
        <f>MIN($Q$6:$Q$17)</f>
        <v>-6092.38</v>
      </c>
      <c r="AE21" s="99">
        <f>MAX($R$6:$R$17)</f>
        <v>22.939166666666665</v>
      </c>
      <c r="AF21" s="99">
        <f>MIN($S$6:$S$17)</f>
        <v>-42.308194444444446</v>
      </c>
    </row>
    <row r="22" spans="1:32" x14ac:dyDescent="0.25">
      <c r="A22" s="67" t="s">
        <v>17</v>
      </c>
      <c r="B22" s="67">
        <v>2.2715000000000001</v>
      </c>
      <c r="C22" s="67">
        <v>-175.34299999999999</v>
      </c>
      <c r="D22" s="67">
        <v>-1.9339999999999999</v>
      </c>
      <c r="E22" s="67">
        <v>5.4843000000000002</v>
      </c>
      <c r="F22" s="67">
        <v>-938.86</v>
      </c>
      <c r="G22" s="67">
        <v>-1226.2</v>
      </c>
      <c r="H22" s="3"/>
      <c r="I22" s="24" t="s">
        <v>29</v>
      </c>
      <c r="J22" s="24">
        <f>MAX(C72:C74)</f>
        <v>19.969000000000001</v>
      </c>
      <c r="K22" s="24">
        <f>MIN(C72:C74)</f>
        <v>19.969000000000001</v>
      </c>
      <c r="L22" s="24">
        <f>MAX(D72:D74)</f>
        <v>0</v>
      </c>
      <c r="M22" s="24">
        <f>MIN(D72:D74)</f>
        <v>0</v>
      </c>
      <c r="N22" s="24">
        <f>MAX(E72:E74)</f>
        <v>0</v>
      </c>
      <c r="O22" s="24">
        <f>MIN(E72:E74)</f>
        <v>0</v>
      </c>
      <c r="P22" s="24">
        <f>MAX(F72:F74)</f>
        <v>3661.21</v>
      </c>
      <c r="Q22" s="24">
        <f>MIN(G72:G74)</f>
        <v>3661.21</v>
      </c>
      <c r="R22" s="24">
        <f t="shared" si="1"/>
        <v>25.425069444444446</v>
      </c>
      <c r="S22" s="24">
        <f t="shared" si="1"/>
        <v>25.425069444444446</v>
      </c>
      <c r="T22" s="3"/>
      <c r="V22" s="99" t="s">
        <v>59</v>
      </c>
      <c r="W22" s="99">
        <f>MAX($J$18:$J$27)</f>
        <v>24.023</v>
      </c>
      <c r="X22" s="99">
        <f>MIN($K$18:$K$27)</f>
        <v>19.969000000000001</v>
      </c>
      <c r="Y22" s="99">
        <f>MAX($L$18:$L$27)</f>
        <v>0</v>
      </c>
      <c r="Z22" s="99">
        <f>MIN($M$18:$M$27)</f>
        <v>0</v>
      </c>
      <c r="AA22" s="99">
        <f>MAX($N$18:$N$27)</f>
        <v>0</v>
      </c>
      <c r="AB22" s="99">
        <f>MIN($O$18:$O$27)</f>
        <v>0</v>
      </c>
      <c r="AC22" s="99">
        <f>MAX($P$18:$P$27)</f>
        <v>4404.5600000000004</v>
      </c>
      <c r="AD22" s="99">
        <f>MIN($Q$18:$Q$27)</f>
        <v>3661.21</v>
      </c>
      <c r="AE22" s="99">
        <f>MAX($R$18:$R$27)</f>
        <v>30.587222222222223</v>
      </c>
      <c r="AF22" s="99">
        <f>MIN($S$18:$S$27)</f>
        <v>25.425069444444446</v>
      </c>
    </row>
    <row r="23" spans="1:32" x14ac:dyDescent="0.25">
      <c r="A23" s="67" t="s">
        <v>17</v>
      </c>
      <c r="B23" s="67">
        <v>7.2923</v>
      </c>
      <c r="C23" s="67">
        <v>-175.328</v>
      </c>
      <c r="D23" s="67">
        <v>-1.855</v>
      </c>
      <c r="E23" s="67">
        <v>14.9964</v>
      </c>
      <c r="F23" s="67">
        <v>-689.59</v>
      </c>
      <c r="G23" s="67">
        <v>-1475.28</v>
      </c>
      <c r="H23" s="3"/>
      <c r="I23" s="24" t="s">
        <v>30</v>
      </c>
      <c r="J23" s="24">
        <f>MAX(C75:C77)</f>
        <v>20.603999999999999</v>
      </c>
      <c r="K23" s="24">
        <f>MIN(C75:C77)</f>
        <v>20.603999999999999</v>
      </c>
      <c r="L23" s="24">
        <f>MAX(D75:D77)</f>
        <v>0</v>
      </c>
      <c r="M23" s="24">
        <f>MIN(D75:D77)</f>
        <v>0</v>
      </c>
      <c r="N23" s="24">
        <f>MAX(E75:E77)</f>
        <v>0</v>
      </c>
      <c r="O23" s="24">
        <f>MIN(E75:E77)</f>
        <v>0</v>
      </c>
      <c r="P23" s="24">
        <f>MAX(F75:F77)</f>
        <v>3777.61</v>
      </c>
      <c r="Q23" s="24">
        <f>MIN(G75:G77)</f>
        <v>3777.61</v>
      </c>
      <c r="R23" s="24">
        <f t="shared" si="1"/>
        <v>26.23340277777778</v>
      </c>
      <c r="S23" s="24">
        <f t="shared" si="1"/>
        <v>26.23340277777778</v>
      </c>
      <c r="T23" s="3"/>
      <c r="V23" s="99" t="s">
        <v>60</v>
      </c>
      <c r="W23" s="99">
        <f>MAX($J$28:$J$34)</f>
        <v>12.628</v>
      </c>
      <c r="X23" s="99">
        <f>MIN($K$28:$K$34)</f>
        <v>-18.713999999999999</v>
      </c>
      <c r="Y23" s="99">
        <f>MAX($L$28:$L$34)</f>
        <v>45.777999999999999</v>
      </c>
      <c r="Z23" s="99">
        <f>MIN($M$28:$M$34)</f>
        <v>-36.1</v>
      </c>
      <c r="AA23" s="99">
        <f>MAX($N$28:$N$34)</f>
        <v>199.9547</v>
      </c>
      <c r="AB23" s="99">
        <f>MIN($O$28:$O$34)</f>
        <v>-276.01650000000001</v>
      </c>
      <c r="AC23" s="99">
        <f>MAX($P$28:$P$34)</f>
        <v>6438.71</v>
      </c>
      <c r="AD23" s="99">
        <f>MIN($Q$28:$Q$34)</f>
        <v>-6290.24</v>
      </c>
      <c r="AE23" s="99">
        <f>MAX($R$28:$R$34)</f>
        <v>44.713263888888889</v>
      </c>
      <c r="AF23" s="99">
        <f>MIN($S$28:$S$34)</f>
        <v>-43.682222222222222</v>
      </c>
    </row>
    <row r="24" spans="1:32" x14ac:dyDescent="0.25">
      <c r="A24" s="67" t="s">
        <v>17</v>
      </c>
      <c r="B24" s="67">
        <v>12.4473</v>
      </c>
      <c r="C24" s="67">
        <v>-175.31200000000001</v>
      </c>
      <c r="D24" s="67">
        <v>-1.774</v>
      </c>
      <c r="E24" s="67">
        <v>24.348700000000001</v>
      </c>
      <c r="F24" s="67">
        <v>-444.51</v>
      </c>
      <c r="G24" s="67">
        <v>-1720.18</v>
      </c>
      <c r="H24" s="3"/>
      <c r="I24" s="24" t="s">
        <v>31</v>
      </c>
      <c r="J24" s="24">
        <f>MAX(C78:C80)</f>
        <v>21.617000000000001</v>
      </c>
      <c r="K24" s="24">
        <f>MIN(C78:C80)</f>
        <v>21.617000000000001</v>
      </c>
      <c r="L24" s="24">
        <f>MAX(D78:D80)</f>
        <v>0</v>
      </c>
      <c r="M24" s="24">
        <f>MIN(D78:D80)</f>
        <v>0</v>
      </c>
      <c r="N24" s="24">
        <f>MAX(E78:E80)</f>
        <v>0</v>
      </c>
      <c r="O24" s="24">
        <f>MIN(E78:E80)</f>
        <v>0</v>
      </c>
      <c r="P24" s="24">
        <f>MAX(F78:F80)</f>
        <v>3963.42</v>
      </c>
      <c r="Q24" s="24">
        <f>MIN(G78:G80)</f>
        <v>3963.42</v>
      </c>
      <c r="R24" s="24">
        <f t="shared" si="1"/>
        <v>27.52375</v>
      </c>
      <c r="S24" s="24">
        <f t="shared" si="1"/>
        <v>27.52375</v>
      </c>
      <c r="T24" s="3"/>
    </row>
    <row r="25" spans="1:32" x14ac:dyDescent="0.25">
      <c r="A25" s="67" t="s">
        <v>17</v>
      </c>
      <c r="B25" s="67">
        <v>12.4473</v>
      </c>
      <c r="C25" s="67">
        <v>-171.43100000000001</v>
      </c>
      <c r="D25" s="67">
        <v>18.838999999999999</v>
      </c>
      <c r="E25" s="67">
        <v>24.348700000000001</v>
      </c>
      <c r="F25" s="67">
        <v>-420.55</v>
      </c>
      <c r="G25" s="67">
        <v>-1696.22</v>
      </c>
      <c r="H25" s="3"/>
      <c r="I25" s="24" t="s">
        <v>32</v>
      </c>
      <c r="J25" s="24">
        <f>MAX(C81:C83)</f>
        <v>21.994</v>
      </c>
      <c r="K25" s="24">
        <f>MIN(C81:C83)</f>
        <v>21.994</v>
      </c>
      <c r="L25" s="24">
        <f>MAX(D81:D83)</f>
        <v>0</v>
      </c>
      <c r="M25" s="24">
        <f>MIN(D81:D83)</f>
        <v>0</v>
      </c>
      <c r="N25" s="24">
        <f>MAX(E81:E83)</f>
        <v>0</v>
      </c>
      <c r="O25" s="24">
        <f>MIN(E81:E83)</f>
        <v>0</v>
      </c>
      <c r="P25" s="24">
        <f>MAX(F81:F83)</f>
        <v>4032.57</v>
      </c>
      <c r="Q25" s="24">
        <f>MIN(G81:G83)</f>
        <v>4032.57</v>
      </c>
      <c r="R25" s="24">
        <f t="shared" si="1"/>
        <v>28.003958333333333</v>
      </c>
      <c r="S25" s="24">
        <f t="shared" si="1"/>
        <v>28.003958333333333</v>
      </c>
      <c r="T25" s="3"/>
    </row>
    <row r="26" spans="1:32" x14ac:dyDescent="0.25">
      <c r="A26" s="67" t="s">
        <v>17</v>
      </c>
      <c r="B26" s="67">
        <v>14.5847</v>
      </c>
      <c r="C26" s="67">
        <v>-171.42500000000001</v>
      </c>
      <c r="D26" s="67">
        <v>18.873000000000001</v>
      </c>
      <c r="E26" s="67">
        <v>-15.953799999999999</v>
      </c>
      <c r="F26" s="67">
        <v>-640.41999999999996</v>
      </c>
      <c r="G26" s="67">
        <v>-1476.27</v>
      </c>
      <c r="H26" s="3"/>
      <c r="I26" s="24" t="s">
        <v>33</v>
      </c>
      <c r="J26" s="24">
        <f>MAX(C84:C86)</f>
        <v>24.023</v>
      </c>
      <c r="K26" s="24">
        <f>MIN(C84:C86)</f>
        <v>24.023</v>
      </c>
      <c r="L26" s="24">
        <f>MAX(D84:D86)</f>
        <v>0</v>
      </c>
      <c r="M26" s="24">
        <f>MIN(D84:D86)</f>
        <v>0</v>
      </c>
      <c r="N26" s="24">
        <f>MAX(E84:E86)</f>
        <v>0</v>
      </c>
      <c r="O26" s="24">
        <f>MIN(E84:E86)</f>
        <v>0</v>
      </c>
      <c r="P26" s="24">
        <f>MAX(F84:F86)</f>
        <v>4404.5600000000004</v>
      </c>
      <c r="Q26" s="24">
        <f>MIN(G84:G86)</f>
        <v>4404.5600000000004</v>
      </c>
      <c r="R26" s="24">
        <f t="shared" si="1"/>
        <v>30.587222222222223</v>
      </c>
      <c r="S26" s="24">
        <f t="shared" si="1"/>
        <v>30.587222222222223</v>
      </c>
      <c r="T26" s="3"/>
    </row>
    <row r="27" spans="1:32" x14ac:dyDescent="0.25">
      <c r="A27" s="67" t="s">
        <v>18</v>
      </c>
      <c r="B27" s="67">
        <v>0</v>
      </c>
      <c r="C27" s="67">
        <v>-172.208</v>
      </c>
      <c r="D27" s="67">
        <v>-9.3309999999999995</v>
      </c>
      <c r="E27" s="67">
        <v>-15.953799999999999</v>
      </c>
      <c r="F27" s="67">
        <v>-645.25</v>
      </c>
      <c r="G27" s="67">
        <v>-1481.1</v>
      </c>
      <c r="H27" s="3"/>
      <c r="I27" s="24" t="s">
        <v>34</v>
      </c>
      <c r="J27" s="24">
        <f>MAX(C87:C89)</f>
        <v>20.292999999999999</v>
      </c>
      <c r="K27" s="24">
        <f>MIN(C87:C89)</f>
        <v>20.292999999999999</v>
      </c>
      <c r="L27" s="24">
        <f>MAX(D87:D89)</f>
        <v>0</v>
      </c>
      <c r="M27" s="24">
        <f>MIN(D87:D89)</f>
        <v>0</v>
      </c>
      <c r="N27" s="24">
        <f>MAX(E87:E89)</f>
        <v>0</v>
      </c>
      <c r="O27" s="24">
        <f>MIN(E87:E89)</f>
        <v>0</v>
      </c>
      <c r="P27" s="24">
        <f>MAX(F87:F89)</f>
        <v>3720.65</v>
      </c>
      <c r="Q27" s="24">
        <f>MIN(G87:G89)</f>
        <v>3720.65</v>
      </c>
      <c r="R27" s="24">
        <f t="shared" si="1"/>
        <v>25.837847222222223</v>
      </c>
      <c r="S27" s="24">
        <f t="shared" si="1"/>
        <v>25.837847222222223</v>
      </c>
      <c r="T27" s="3"/>
    </row>
    <row r="28" spans="1:32" x14ac:dyDescent="0.25">
      <c r="A28" s="67" t="s">
        <v>18</v>
      </c>
      <c r="B28" s="67">
        <v>7.2923999999999998</v>
      </c>
      <c r="C28" s="67">
        <v>-172.20500000000001</v>
      </c>
      <c r="D28" s="67">
        <v>-9.2140000000000004</v>
      </c>
      <c r="E28" s="67">
        <v>51.6661</v>
      </c>
      <c r="F28" s="67">
        <v>290.27999999999997</v>
      </c>
      <c r="G28" s="67">
        <v>-2416.6</v>
      </c>
      <c r="H28" s="3"/>
      <c r="I28" s="24" t="s">
        <v>35</v>
      </c>
      <c r="J28" s="24">
        <f>MAX(C90:C92)</f>
        <v>12.628</v>
      </c>
      <c r="K28" s="24">
        <f>MIN(C90:C92)</f>
        <v>11.92</v>
      </c>
      <c r="L28" s="24">
        <f>MAX(D90:D92)</f>
        <v>-7.8440000000000003</v>
      </c>
      <c r="M28" s="24">
        <f>MIN(D90:D92)</f>
        <v>-29.765999999999998</v>
      </c>
      <c r="N28" s="24">
        <f>MAX(E90:E92)</f>
        <v>188.13319999999999</v>
      </c>
      <c r="O28" s="24">
        <f>MIN(E90:E92)</f>
        <v>1.258E-13</v>
      </c>
      <c r="P28" s="24">
        <f>MAX(F90:F92)</f>
        <v>4424.8900000000003</v>
      </c>
      <c r="Q28" s="24">
        <f>MIN(G90:G92)</f>
        <v>-4251.1899999999996</v>
      </c>
      <c r="R28" s="24">
        <f t="shared" si="1"/>
        <v>30.728402777777781</v>
      </c>
      <c r="S28" s="24">
        <f t="shared" si="1"/>
        <v>-29.522152777777777</v>
      </c>
      <c r="T28" s="3"/>
    </row>
    <row r="29" spans="1:32" x14ac:dyDescent="0.25">
      <c r="A29" s="67" t="s">
        <v>18</v>
      </c>
      <c r="B29" s="67">
        <v>7.9015000000000004</v>
      </c>
      <c r="C29" s="67">
        <v>-172.20500000000001</v>
      </c>
      <c r="D29" s="67">
        <v>-9.2040000000000006</v>
      </c>
      <c r="E29" s="67">
        <v>57.275500000000001</v>
      </c>
      <c r="F29" s="67">
        <v>437.22</v>
      </c>
      <c r="G29" s="67">
        <v>-2563.54</v>
      </c>
      <c r="H29" s="3"/>
      <c r="I29" s="24" t="s">
        <v>36</v>
      </c>
      <c r="J29" s="24">
        <f>MAX(C93:C95)</f>
        <v>11.92</v>
      </c>
      <c r="K29" s="24">
        <f>MIN(C93:C95)</f>
        <v>11.212</v>
      </c>
      <c r="L29" s="24">
        <f>MAX(D93:D95)</f>
        <v>14.077999999999999</v>
      </c>
      <c r="M29" s="24">
        <f>MIN(D93:D95)</f>
        <v>-7.8440000000000003</v>
      </c>
      <c r="N29" s="24">
        <f>MAX(E93:E95)</f>
        <v>199.9547</v>
      </c>
      <c r="O29" s="24">
        <f>MIN(E93:E95)</f>
        <v>156.94589999999999</v>
      </c>
      <c r="P29" s="24">
        <f>MAX(F93:F95)</f>
        <v>4694.8900000000003</v>
      </c>
      <c r="Q29" s="24">
        <f>MIN(G93:G95)</f>
        <v>-4526.3500000000004</v>
      </c>
      <c r="R29" s="24">
        <f t="shared" si="1"/>
        <v>32.603402777777781</v>
      </c>
      <c r="S29" s="24">
        <f t="shared" si="1"/>
        <v>-31.432986111111113</v>
      </c>
      <c r="T29" s="3"/>
    </row>
    <row r="30" spans="1:32" x14ac:dyDescent="0.25">
      <c r="A30" s="67" t="s">
        <v>18</v>
      </c>
      <c r="B30" s="67">
        <v>7.9015000000000004</v>
      </c>
      <c r="C30" s="67">
        <v>-171.75899999999999</v>
      </c>
      <c r="D30" s="67">
        <v>10.76</v>
      </c>
      <c r="E30" s="67">
        <v>57.275500000000001</v>
      </c>
      <c r="F30" s="67">
        <v>439.98</v>
      </c>
      <c r="G30" s="67">
        <v>-2560.79</v>
      </c>
      <c r="H30" s="3"/>
      <c r="I30" s="24" t="s">
        <v>37</v>
      </c>
      <c r="J30" s="24">
        <f>MAX(C96:C98)</f>
        <v>11.212</v>
      </c>
      <c r="K30" s="24">
        <f>MIN(C96:C98)</f>
        <v>10.504</v>
      </c>
      <c r="L30" s="24">
        <f>MAX(D96:D98)</f>
        <v>36</v>
      </c>
      <c r="M30" s="24">
        <f>MIN(D96:D98)</f>
        <v>14.077999999999999</v>
      </c>
      <c r="N30" s="24">
        <f>MAX(E96:E98)</f>
        <v>156.94589999999999</v>
      </c>
      <c r="O30" s="24">
        <f>MIN(E96:E98)</f>
        <v>-93.561899999999994</v>
      </c>
      <c r="P30" s="24">
        <f>MAX(F96:F98)</f>
        <v>3700.6</v>
      </c>
      <c r="Q30" s="24">
        <f>MIN(G96:G98)</f>
        <v>-3537.22</v>
      </c>
      <c r="R30" s="24">
        <f t="shared" si="1"/>
        <v>25.698611111111109</v>
      </c>
      <c r="S30" s="24">
        <f t="shared" si="1"/>
        <v>-24.564027777777778</v>
      </c>
      <c r="T30" s="3"/>
    </row>
    <row r="31" spans="1:32" x14ac:dyDescent="0.25">
      <c r="A31" s="67" t="s">
        <v>18</v>
      </c>
      <c r="B31" s="67">
        <v>14.5847</v>
      </c>
      <c r="C31" s="67">
        <v>-171.75700000000001</v>
      </c>
      <c r="D31" s="67">
        <v>10.867000000000001</v>
      </c>
      <c r="E31" s="67">
        <v>-14.9938</v>
      </c>
      <c r="F31" s="67">
        <v>-667.61</v>
      </c>
      <c r="G31" s="67">
        <v>-1453.17</v>
      </c>
      <c r="H31" s="3"/>
      <c r="I31" s="24" t="s">
        <v>38</v>
      </c>
      <c r="J31" s="24">
        <f>MAX(C99:C101)</f>
        <v>10.504</v>
      </c>
      <c r="K31" s="24">
        <f>MIN(C99:C101)</f>
        <v>10.189</v>
      </c>
      <c r="L31" s="24">
        <f>MAX(D99:D101)</f>
        <v>45.777999999999999</v>
      </c>
      <c r="M31" s="24">
        <f>MIN(D99:D101)</f>
        <v>36</v>
      </c>
      <c r="N31" s="24">
        <f>MAX(E99:E101)</f>
        <v>-93.561899999999994</v>
      </c>
      <c r="O31" s="24">
        <f>MIN(E99:E101)</f>
        <v>-276.01650000000001</v>
      </c>
      <c r="P31" s="24">
        <f>MAX(F99:F101)</f>
        <v>6438.71</v>
      </c>
      <c r="Q31" s="24">
        <f>MIN(G99:G101)</f>
        <v>-6290.24</v>
      </c>
      <c r="R31" s="24">
        <f t="shared" si="1"/>
        <v>44.713263888888889</v>
      </c>
      <c r="S31" s="24">
        <f>Q31/144</f>
        <v>-43.682222222222222</v>
      </c>
      <c r="T31" s="3"/>
    </row>
    <row r="32" spans="1:32" x14ac:dyDescent="0.25">
      <c r="A32" s="67" t="s">
        <v>19</v>
      </c>
      <c r="B32" s="67">
        <v>0</v>
      </c>
      <c r="C32" s="67">
        <v>-171.23</v>
      </c>
      <c r="D32" s="67">
        <v>-17.283000000000001</v>
      </c>
      <c r="E32" s="67">
        <v>-14.9938</v>
      </c>
      <c r="F32" s="67">
        <v>-664.36</v>
      </c>
      <c r="G32" s="67">
        <v>-1449.92</v>
      </c>
      <c r="H32" s="3"/>
      <c r="I32" s="24" t="s">
        <v>39</v>
      </c>
      <c r="J32" s="24">
        <f>MAX(C102:C148)</f>
        <v>1.3169999999999999</v>
      </c>
      <c r="K32" s="24">
        <f>MIN(C102:C148)</f>
        <v>0.45100000000000001</v>
      </c>
      <c r="L32" s="24">
        <f>MAX(D102:D148)</f>
        <v>13.015000000000001</v>
      </c>
      <c r="M32" s="24">
        <f>MIN(D102:D148)</f>
        <v>-13.814</v>
      </c>
      <c r="N32" s="24">
        <f>MAX(E102:E148)</f>
        <v>39.8005</v>
      </c>
      <c r="O32" s="24">
        <f>MIN(E102:E148)</f>
        <v>-74.191400000000002</v>
      </c>
      <c r="P32" s="24">
        <f>MAX(F102:F148)</f>
        <v>1720.14</v>
      </c>
      <c r="Q32" s="24">
        <f>MIN(G102:G148)</f>
        <v>-1706.16</v>
      </c>
      <c r="R32" s="24">
        <f t="shared" si="1"/>
        <v>11.945416666666667</v>
      </c>
      <c r="S32" s="24">
        <f t="shared" si="1"/>
        <v>-11.848333333333334</v>
      </c>
      <c r="T32" s="3"/>
    </row>
    <row r="33" spans="1:20" x14ac:dyDescent="0.25">
      <c r="A33" s="67" t="s">
        <v>19</v>
      </c>
      <c r="B33" s="67">
        <v>3.3519000000000001</v>
      </c>
      <c r="C33" s="67">
        <v>-171.238</v>
      </c>
      <c r="D33" s="67">
        <v>-17.228999999999999</v>
      </c>
      <c r="E33" s="67">
        <v>42.846299999999999</v>
      </c>
      <c r="F33" s="67">
        <v>65.209999999999994</v>
      </c>
      <c r="G33" s="67">
        <v>-2179.59</v>
      </c>
      <c r="H33" s="3"/>
      <c r="I33" s="24" t="s">
        <v>40</v>
      </c>
      <c r="J33" s="24">
        <f>MAX(C149:C159)</f>
        <v>-16.798999999999999</v>
      </c>
      <c r="K33" s="24">
        <f>MIN(C149:C159)</f>
        <v>-18.006</v>
      </c>
      <c r="L33" s="24">
        <f>MAX(D149:D159)</f>
        <v>1.2929999999999999</v>
      </c>
      <c r="M33" s="24">
        <f>MIN(D149:D159)</f>
        <v>-36.1</v>
      </c>
      <c r="N33" s="24">
        <f>MAX(E149:E159)</f>
        <v>122.62139999999999</v>
      </c>
      <c r="O33" s="24">
        <f>MIN(E149:E159)</f>
        <v>-174.38550000000001</v>
      </c>
      <c r="P33" s="24">
        <f>MAX(F149:F159)</f>
        <v>3898.64</v>
      </c>
      <c r="Q33" s="24">
        <f>MIN(G149:G159)</f>
        <v>-4143.43</v>
      </c>
      <c r="R33" s="24">
        <f t="shared" si="1"/>
        <v>27.073888888888888</v>
      </c>
      <c r="S33" s="24">
        <f t="shared" si="1"/>
        <v>-28.773819444444445</v>
      </c>
      <c r="T33" s="3"/>
    </row>
    <row r="34" spans="1:20" x14ac:dyDescent="0.25">
      <c r="A34" s="67" t="s">
        <v>19</v>
      </c>
      <c r="B34" s="67">
        <v>3.3519000000000001</v>
      </c>
      <c r="C34" s="67">
        <v>-174.142</v>
      </c>
      <c r="D34" s="67">
        <v>3.17</v>
      </c>
      <c r="E34" s="67">
        <v>42.846299999999999</v>
      </c>
      <c r="F34" s="67">
        <v>47.28</v>
      </c>
      <c r="G34" s="67">
        <v>-2197.52</v>
      </c>
      <c r="H34" s="3"/>
      <c r="I34" s="24" t="s">
        <v>41</v>
      </c>
      <c r="J34" s="24">
        <f>MAX(C160:C167)</f>
        <v>-18.006</v>
      </c>
      <c r="K34" s="24">
        <f>MIN(C160:C167)</f>
        <v>-18.713999999999999</v>
      </c>
      <c r="L34" s="24">
        <f>MAX(D160:D167)</f>
        <v>23.216000000000001</v>
      </c>
      <c r="M34" s="24">
        <f>MIN(D160:D167)</f>
        <v>1.2929999999999999</v>
      </c>
      <c r="N34" s="24">
        <f>MAX(E160:E167)</f>
        <v>122.61069999999999</v>
      </c>
      <c r="O34" s="24">
        <f>MIN(E160:E167)</f>
        <v>-5.6159999999999997E-14</v>
      </c>
      <c r="P34" s="24">
        <f>MAX(F160:F167)</f>
        <v>2696.01</v>
      </c>
      <c r="Q34" s="24">
        <f>MIN(G160:G167)</f>
        <v>-2958.39</v>
      </c>
      <c r="R34" s="24">
        <f t="shared" si="1"/>
        <v>18.722291666666667</v>
      </c>
      <c r="S34" s="24">
        <f t="shared" si="1"/>
        <v>-20.544374999999999</v>
      </c>
      <c r="T34" s="3"/>
    </row>
    <row r="35" spans="1:20" x14ac:dyDescent="0.25">
      <c r="A35" s="67" t="s">
        <v>19</v>
      </c>
      <c r="B35" s="67">
        <v>7.2923999999999998</v>
      </c>
      <c r="C35" s="67">
        <v>-174.15100000000001</v>
      </c>
      <c r="D35" s="67">
        <v>3.2330000000000001</v>
      </c>
      <c r="E35" s="67">
        <v>30.2319</v>
      </c>
      <c r="F35" s="67">
        <v>-283.22000000000003</v>
      </c>
      <c r="G35" s="67">
        <v>-1867.13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67" t="s">
        <v>19</v>
      </c>
      <c r="B36" s="67">
        <v>13.4527</v>
      </c>
      <c r="C36" s="67">
        <v>-174.16499999999999</v>
      </c>
      <c r="D36" s="67">
        <v>3.331</v>
      </c>
      <c r="E36" s="67">
        <v>10.016400000000001</v>
      </c>
      <c r="F36" s="67">
        <v>-812.87</v>
      </c>
      <c r="G36" s="67">
        <v>-1337.65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67" t="s">
        <v>19</v>
      </c>
      <c r="B37" s="67">
        <v>13.4527</v>
      </c>
      <c r="C37" s="67">
        <v>-177.21299999999999</v>
      </c>
      <c r="D37" s="67">
        <v>24.725999999999999</v>
      </c>
      <c r="E37" s="67">
        <v>10.016400000000001</v>
      </c>
      <c r="F37" s="67">
        <v>-831.69</v>
      </c>
      <c r="G37" s="67">
        <v>-1356.47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67" t="s">
        <v>19</v>
      </c>
      <c r="B38" s="67">
        <v>14.5847</v>
      </c>
      <c r="C38" s="67">
        <v>-177.215</v>
      </c>
      <c r="D38" s="67">
        <v>24.744</v>
      </c>
      <c r="E38" s="67">
        <v>-17.984300000000001</v>
      </c>
      <c r="F38" s="67">
        <v>-622.98</v>
      </c>
      <c r="G38" s="67">
        <v>-1565.21</v>
      </c>
      <c r="H38" s="3"/>
      <c r="T38" s="3"/>
    </row>
    <row r="39" spans="1:20" x14ac:dyDescent="0.25">
      <c r="A39" s="67" t="s">
        <v>20</v>
      </c>
      <c r="B39" s="67">
        <v>0</v>
      </c>
      <c r="C39" s="67">
        <v>-178.87799999999999</v>
      </c>
      <c r="D39" s="67">
        <v>-4.4749999999999996</v>
      </c>
      <c r="E39" s="67">
        <v>-17.984300000000001</v>
      </c>
      <c r="F39" s="67">
        <v>-633.25</v>
      </c>
      <c r="G39" s="67">
        <v>-1575.48</v>
      </c>
      <c r="H39" s="3"/>
      <c r="T39" s="3"/>
    </row>
    <row r="40" spans="1:20" x14ac:dyDescent="0.25">
      <c r="A40" s="67" t="s">
        <v>20</v>
      </c>
      <c r="B40" s="67">
        <v>7.2923</v>
      </c>
      <c r="C40" s="67">
        <v>-178.91399999999999</v>
      </c>
      <c r="D40" s="67">
        <v>-4.3630000000000004</v>
      </c>
      <c r="E40" s="67">
        <v>14.2416</v>
      </c>
      <c r="F40" s="67">
        <v>-731.51</v>
      </c>
      <c r="G40" s="67">
        <v>-1477.65</v>
      </c>
      <c r="H40" s="3"/>
      <c r="T40" s="3"/>
    </row>
    <row r="41" spans="1:20" x14ac:dyDescent="0.25">
      <c r="A41" s="67" t="s">
        <v>20</v>
      </c>
      <c r="B41" s="67">
        <v>9.3094999999999999</v>
      </c>
      <c r="C41" s="67">
        <v>-178.923</v>
      </c>
      <c r="D41" s="67">
        <v>-4.3319999999999999</v>
      </c>
      <c r="E41" s="67">
        <v>23.0121</v>
      </c>
      <c r="F41" s="67">
        <v>-501.81</v>
      </c>
      <c r="G41" s="67">
        <v>-1707.46</v>
      </c>
      <c r="H41" s="3"/>
      <c r="T41" s="3"/>
    </row>
    <row r="42" spans="1:20" x14ac:dyDescent="0.25">
      <c r="A42" s="67" t="s">
        <v>20</v>
      </c>
      <c r="B42" s="67">
        <v>9.3094999999999999</v>
      </c>
      <c r="C42" s="67">
        <v>-185.53200000000001</v>
      </c>
      <c r="D42" s="67">
        <v>16.645</v>
      </c>
      <c r="E42" s="67">
        <v>23.0121</v>
      </c>
      <c r="F42" s="67">
        <v>-542.62</v>
      </c>
      <c r="G42" s="67">
        <v>-1748.27</v>
      </c>
      <c r="H42" s="3"/>
      <c r="T42" s="3"/>
    </row>
    <row r="43" spans="1:20" x14ac:dyDescent="0.25">
      <c r="A43" s="67" t="s">
        <v>20</v>
      </c>
      <c r="B43" s="67">
        <v>14.5846</v>
      </c>
      <c r="C43" s="67">
        <v>-185.55799999999999</v>
      </c>
      <c r="D43" s="67">
        <v>16.725999999999999</v>
      </c>
      <c r="E43" s="67">
        <v>-65.006600000000006</v>
      </c>
      <c r="F43" s="67">
        <v>557.30999999999995</v>
      </c>
      <c r="G43" s="67">
        <v>-2848.51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67" t="s">
        <v>21</v>
      </c>
      <c r="B44" s="67">
        <v>0</v>
      </c>
      <c r="C44" s="67">
        <v>-185.80199999999999</v>
      </c>
      <c r="D44" s="67">
        <v>-13.753</v>
      </c>
      <c r="E44" s="67">
        <v>-65.006600000000006</v>
      </c>
      <c r="F44" s="67">
        <v>555.79999999999995</v>
      </c>
      <c r="G44" s="67">
        <v>-2850.01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67" t="s">
        <v>21</v>
      </c>
      <c r="B45" s="67">
        <v>5.5701000000000001</v>
      </c>
      <c r="C45" s="67">
        <v>-185.84200000000001</v>
      </c>
      <c r="D45" s="67">
        <v>-13.673</v>
      </c>
      <c r="E45" s="67">
        <v>11.377700000000001</v>
      </c>
      <c r="F45" s="67">
        <v>-849.3</v>
      </c>
      <c r="G45" s="67">
        <v>-1445.4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67" t="s">
        <v>21</v>
      </c>
      <c r="B46" s="67">
        <v>5.5701000000000001</v>
      </c>
      <c r="C46" s="67">
        <v>-196.7</v>
      </c>
      <c r="D46" s="67">
        <v>7.7569999999999997</v>
      </c>
      <c r="E46" s="67">
        <v>11.377700000000001</v>
      </c>
      <c r="F46" s="67">
        <v>-916.34</v>
      </c>
      <c r="G46" s="67">
        <v>-1512.44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67" t="s">
        <v>21</v>
      </c>
      <c r="B47" s="67">
        <v>7.2923999999999998</v>
      </c>
      <c r="C47" s="67">
        <v>-196.71299999999999</v>
      </c>
      <c r="D47" s="67">
        <v>7.782</v>
      </c>
      <c r="E47" s="67">
        <v>-2.0032999999999999</v>
      </c>
      <c r="F47" s="67">
        <v>-1161.99</v>
      </c>
      <c r="G47" s="67">
        <v>-1266.94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67" t="s">
        <v>21</v>
      </c>
      <c r="B48" s="67">
        <v>14.5847</v>
      </c>
      <c r="C48" s="67">
        <v>-196.76599999999999</v>
      </c>
      <c r="D48" s="67">
        <v>7.8860000000000001</v>
      </c>
      <c r="E48" s="67">
        <v>-59.1325</v>
      </c>
      <c r="F48" s="67">
        <v>334.24</v>
      </c>
      <c r="G48" s="67">
        <v>-2763.83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67" t="s">
        <v>22</v>
      </c>
      <c r="B49" s="67">
        <v>0</v>
      </c>
      <c r="C49" s="67">
        <v>-195.41900000000001</v>
      </c>
      <c r="D49" s="67">
        <v>-24.300999999999998</v>
      </c>
      <c r="E49" s="67">
        <v>-59.1325</v>
      </c>
      <c r="F49" s="67">
        <v>342.56</v>
      </c>
      <c r="G49" s="67">
        <v>-2755.51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67" t="s">
        <v>22</v>
      </c>
      <c r="B50" s="67">
        <v>2.4289000000000001</v>
      </c>
      <c r="C50" s="67">
        <v>-195.44200000000001</v>
      </c>
      <c r="D50" s="67">
        <v>-24.268999999999998</v>
      </c>
      <c r="E50" s="67">
        <v>-0.14610000000000001</v>
      </c>
      <c r="F50" s="67">
        <v>-1202.79</v>
      </c>
      <c r="G50" s="67">
        <v>-1210.45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67" t="s">
        <v>22</v>
      </c>
      <c r="B51" s="67">
        <v>2.4289000000000001</v>
      </c>
      <c r="C51" s="67">
        <v>-207.44200000000001</v>
      </c>
      <c r="D51" s="67">
        <v>-7.9029999999999996</v>
      </c>
      <c r="E51" s="67">
        <v>-0.14610000000000001</v>
      </c>
      <c r="F51" s="67">
        <v>-1276.8800000000001</v>
      </c>
      <c r="G51" s="67">
        <v>-1284.54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67" t="s">
        <v>22</v>
      </c>
      <c r="B52" s="67">
        <v>3.0396000000000001</v>
      </c>
      <c r="C52" s="67">
        <v>-207.44800000000001</v>
      </c>
      <c r="D52" s="67">
        <v>-7.8949999999999996</v>
      </c>
      <c r="E52" s="67">
        <v>4.6772999999999998</v>
      </c>
      <c r="F52" s="67">
        <v>-1158.22</v>
      </c>
      <c r="G52" s="67">
        <v>-1403.27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67" t="s">
        <v>22</v>
      </c>
      <c r="B53" s="67">
        <v>6.0792000000000002</v>
      </c>
      <c r="C53" s="67">
        <v>-207.477</v>
      </c>
      <c r="D53" s="67">
        <v>-7.8559999999999999</v>
      </c>
      <c r="E53" s="67">
        <v>28.614999999999998</v>
      </c>
      <c r="F53" s="67">
        <v>-531.33000000000004</v>
      </c>
      <c r="G53" s="67">
        <v>-2030.52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67" t="s">
        <v>23</v>
      </c>
      <c r="B54" s="67">
        <v>0</v>
      </c>
      <c r="C54" s="67">
        <v>-211.54400000000001</v>
      </c>
      <c r="D54" s="67">
        <v>29.524000000000001</v>
      </c>
      <c r="E54" s="67">
        <v>175.95349999999999</v>
      </c>
      <c r="F54" s="67">
        <v>3303.24</v>
      </c>
      <c r="G54" s="67">
        <v>-5915.3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67" t="s">
        <v>23</v>
      </c>
      <c r="B55" s="67">
        <v>4.2527999999999997</v>
      </c>
      <c r="C55" s="67">
        <v>-211.584</v>
      </c>
      <c r="D55" s="67">
        <v>29.579000000000001</v>
      </c>
      <c r="E55" s="67">
        <v>50.277500000000003</v>
      </c>
      <c r="F55" s="67">
        <v>10.79</v>
      </c>
      <c r="G55" s="67">
        <v>-2623.34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67" t="s">
        <v>23</v>
      </c>
      <c r="B56" s="67">
        <v>8.5055999999999994</v>
      </c>
      <c r="C56" s="67">
        <v>-211.625</v>
      </c>
      <c r="D56" s="67">
        <v>29.634</v>
      </c>
      <c r="E56" s="67">
        <v>-75.632900000000006</v>
      </c>
      <c r="F56" s="67">
        <v>674.75</v>
      </c>
      <c r="G56" s="67">
        <v>-3287.8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67" t="s">
        <v>24</v>
      </c>
      <c r="B57" s="67">
        <v>0</v>
      </c>
      <c r="C57" s="67">
        <v>-213.624</v>
      </c>
      <c r="D57" s="67">
        <v>-5.2679999999999998</v>
      </c>
      <c r="E57" s="67">
        <v>-75.632900000000006</v>
      </c>
      <c r="F57" s="67">
        <v>662.4</v>
      </c>
      <c r="G57" s="67">
        <v>-3300.15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67" t="s">
        <v>24</v>
      </c>
      <c r="B58" s="67">
        <v>7.2923</v>
      </c>
      <c r="C58" s="67">
        <v>-213.708</v>
      </c>
      <c r="D58" s="67">
        <v>-5.1859999999999999</v>
      </c>
      <c r="E58" s="67">
        <v>-37.517800000000001</v>
      </c>
      <c r="F58" s="67">
        <v>-336.58</v>
      </c>
      <c r="G58" s="67">
        <v>-2302.21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67" t="s">
        <v>24</v>
      </c>
      <c r="B59" s="67">
        <v>14.5847</v>
      </c>
      <c r="C59" s="67">
        <v>-213.792</v>
      </c>
      <c r="D59" s="67">
        <v>-5.1040000000000001</v>
      </c>
      <c r="E59" s="67">
        <v>-2.4980000000000001E-14</v>
      </c>
      <c r="F59" s="67">
        <v>-1319.91</v>
      </c>
      <c r="G59" s="67">
        <v>-1319.91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67" t="s">
        <v>25</v>
      </c>
      <c r="B60" s="67">
        <v>0</v>
      </c>
      <c r="C60" s="67">
        <v>20.562999999999999</v>
      </c>
      <c r="D60" s="67">
        <v>0</v>
      </c>
      <c r="E60" s="67">
        <v>0</v>
      </c>
      <c r="F60" s="67">
        <v>3770.23</v>
      </c>
      <c r="G60" s="67">
        <v>3770.23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67" t="s">
        <v>25</v>
      </c>
      <c r="B61" s="67">
        <v>1.6528</v>
      </c>
      <c r="C61" s="67">
        <v>20.562999999999999</v>
      </c>
      <c r="D61" s="67">
        <v>0</v>
      </c>
      <c r="E61" s="67">
        <v>0</v>
      </c>
      <c r="F61" s="67">
        <v>3770.23</v>
      </c>
      <c r="G61" s="67">
        <v>3770.23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67" t="s">
        <v>25</v>
      </c>
      <c r="B62" s="67">
        <v>3.3056000000000001</v>
      </c>
      <c r="C62" s="67">
        <v>20.562999999999999</v>
      </c>
      <c r="D62" s="67">
        <v>0</v>
      </c>
      <c r="E62" s="67">
        <v>0</v>
      </c>
      <c r="F62" s="67">
        <v>3770.23</v>
      </c>
      <c r="G62" s="67">
        <v>3770.23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67" t="s">
        <v>26</v>
      </c>
      <c r="B63" s="67">
        <v>0</v>
      </c>
      <c r="C63" s="67">
        <v>22.728999999999999</v>
      </c>
      <c r="D63" s="67">
        <v>0</v>
      </c>
      <c r="E63" s="67">
        <v>0</v>
      </c>
      <c r="F63" s="67">
        <v>4167.25</v>
      </c>
      <c r="G63" s="67">
        <v>4167.25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67" t="s">
        <v>26</v>
      </c>
      <c r="B64" s="67">
        <v>4.0439999999999996</v>
      </c>
      <c r="C64" s="67">
        <v>22.728999999999999</v>
      </c>
      <c r="D64" s="67">
        <v>0</v>
      </c>
      <c r="E64" s="67">
        <v>0</v>
      </c>
      <c r="F64" s="67">
        <v>4167.25</v>
      </c>
      <c r="G64" s="67">
        <v>4167.25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67" t="s">
        <v>26</v>
      </c>
      <c r="B65" s="67">
        <v>8.0878999999999994</v>
      </c>
      <c r="C65" s="67">
        <v>22.728999999999999</v>
      </c>
      <c r="D65" s="67">
        <v>0</v>
      </c>
      <c r="E65" s="67">
        <v>0</v>
      </c>
      <c r="F65" s="67">
        <v>4167.25</v>
      </c>
      <c r="G65" s="67">
        <v>4167.25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67" t="s">
        <v>27</v>
      </c>
      <c r="B66" s="67">
        <v>0</v>
      </c>
      <c r="C66" s="67">
        <v>21.600999999999999</v>
      </c>
      <c r="D66" s="67">
        <v>0</v>
      </c>
      <c r="E66" s="67">
        <v>0</v>
      </c>
      <c r="F66" s="67">
        <v>3960.48</v>
      </c>
      <c r="G66" s="67">
        <v>3960.48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67" t="s">
        <v>27</v>
      </c>
      <c r="B67" s="67">
        <v>5.8327999999999998</v>
      </c>
      <c r="C67" s="67">
        <v>21.600999999999999</v>
      </c>
      <c r="D67" s="67">
        <v>0</v>
      </c>
      <c r="E67" s="67">
        <v>0</v>
      </c>
      <c r="F67" s="67">
        <v>3960.48</v>
      </c>
      <c r="G67" s="67">
        <v>3960.48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67" t="s">
        <v>27</v>
      </c>
      <c r="B68" s="67">
        <v>11.6656</v>
      </c>
      <c r="C68" s="67">
        <v>21.600999999999999</v>
      </c>
      <c r="D68" s="67">
        <v>0</v>
      </c>
      <c r="E68" s="67">
        <v>0</v>
      </c>
      <c r="F68" s="67">
        <v>3960.48</v>
      </c>
      <c r="G68" s="67">
        <v>3960.48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67" t="s">
        <v>28</v>
      </c>
      <c r="B69" s="67">
        <v>0</v>
      </c>
      <c r="C69" s="67">
        <v>20.974</v>
      </c>
      <c r="D69" s="67">
        <v>0</v>
      </c>
      <c r="E69" s="67">
        <v>0</v>
      </c>
      <c r="F69" s="67">
        <v>3845.44</v>
      </c>
      <c r="G69" s="67">
        <v>3845.44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67" t="s">
        <v>28</v>
      </c>
      <c r="B70" s="67">
        <v>6.9356999999999998</v>
      </c>
      <c r="C70" s="67">
        <v>20.974</v>
      </c>
      <c r="D70" s="67">
        <v>0</v>
      </c>
      <c r="E70" s="67">
        <v>0</v>
      </c>
      <c r="F70" s="67">
        <v>3845.44</v>
      </c>
      <c r="G70" s="67">
        <v>3845.44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67" t="s">
        <v>28</v>
      </c>
      <c r="B71" s="67">
        <v>13.871499999999999</v>
      </c>
      <c r="C71" s="67">
        <v>20.974</v>
      </c>
      <c r="D71" s="67">
        <v>0</v>
      </c>
      <c r="E71" s="67">
        <v>0</v>
      </c>
      <c r="F71" s="67">
        <v>3845.44</v>
      </c>
      <c r="G71" s="67">
        <v>3845.44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67" t="s">
        <v>29</v>
      </c>
      <c r="B72" s="67">
        <v>0</v>
      </c>
      <c r="C72" s="67">
        <v>19.969000000000001</v>
      </c>
      <c r="D72" s="67">
        <v>0</v>
      </c>
      <c r="E72" s="67">
        <v>0</v>
      </c>
      <c r="F72" s="67">
        <v>3661.21</v>
      </c>
      <c r="G72" s="67">
        <v>3661.21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67" t="s">
        <v>29</v>
      </c>
      <c r="B73" s="67">
        <v>7.3832000000000004</v>
      </c>
      <c r="C73" s="67">
        <v>19.969000000000001</v>
      </c>
      <c r="D73" s="67">
        <v>0</v>
      </c>
      <c r="E73" s="67">
        <v>0</v>
      </c>
      <c r="F73" s="67">
        <v>3661.21</v>
      </c>
      <c r="G73" s="67">
        <v>3661.21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67" t="s">
        <v>29</v>
      </c>
      <c r="B74" s="67">
        <v>14.766400000000001</v>
      </c>
      <c r="C74" s="67">
        <v>19.969000000000001</v>
      </c>
      <c r="D74" s="67">
        <v>0</v>
      </c>
      <c r="E74" s="67">
        <v>0</v>
      </c>
      <c r="F74" s="67">
        <v>3661.21</v>
      </c>
      <c r="G74" s="67">
        <v>3661.21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67" t="s">
        <v>30</v>
      </c>
      <c r="B75" s="67">
        <v>0</v>
      </c>
      <c r="C75" s="67">
        <v>20.603999999999999</v>
      </c>
      <c r="D75" s="67">
        <v>0</v>
      </c>
      <c r="E75" s="67">
        <v>0</v>
      </c>
      <c r="F75" s="67">
        <v>3777.61</v>
      </c>
      <c r="G75" s="67">
        <v>3777.61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67" t="s">
        <v>30</v>
      </c>
      <c r="B76" s="67">
        <v>7.3830999999999998</v>
      </c>
      <c r="C76" s="67">
        <v>20.603999999999999</v>
      </c>
      <c r="D76" s="67">
        <v>0</v>
      </c>
      <c r="E76" s="67">
        <v>0</v>
      </c>
      <c r="F76" s="67">
        <v>3777.61</v>
      </c>
      <c r="G76" s="67">
        <v>3777.61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67" t="s">
        <v>30</v>
      </c>
      <c r="B77" s="67">
        <v>14.7661</v>
      </c>
      <c r="C77" s="67">
        <v>20.603999999999999</v>
      </c>
      <c r="D77" s="67">
        <v>0</v>
      </c>
      <c r="E77" s="67">
        <v>0</v>
      </c>
      <c r="F77" s="67">
        <v>3777.61</v>
      </c>
      <c r="G77" s="67">
        <v>3777.61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67" t="s">
        <v>31</v>
      </c>
      <c r="B78" s="67">
        <v>0</v>
      </c>
      <c r="C78" s="67">
        <v>21.617000000000001</v>
      </c>
      <c r="D78" s="67">
        <v>0</v>
      </c>
      <c r="E78" s="67">
        <v>0</v>
      </c>
      <c r="F78" s="67">
        <v>3963.42</v>
      </c>
      <c r="G78" s="67">
        <v>3963.42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67" t="s">
        <v>31</v>
      </c>
      <c r="B79" s="67">
        <v>6.8327</v>
      </c>
      <c r="C79" s="67">
        <v>21.617000000000001</v>
      </c>
      <c r="D79" s="67">
        <v>0</v>
      </c>
      <c r="E79" s="67">
        <v>0</v>
      </c>
      <c r="F79" s="67">
        <v>3963.42</v>
      </c>
      <c r="G79" s="67">
        <v>3963.42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67" t="s">
        <v>31</v>
      </c>
      <c r="B80" s="67">
        <v>13.6653</v>
      </c>
      <c r="C80" s="67">
        <v>21.617000000000001</v>
      </c>
      <c r="D80" s="67">
        <v>0</v>
      </c>
      <c r="E80" s="67">
        <v>0</v>
      </c>
      <c r="F80" s="67">
        <v>3963.42</v>
      </c>
      <c r="G80" s="67">
        <v>3963.42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67" t="s">
        <v>32</v>
      </c>
      <c r="B81" s="67">
        <v>0</v>
      </c>
      <c r="C81" s="67">
        <v>21.994</v>
      </c>
      <c r="D81" s="67">
        <v>0</v>
      </c>
      <c r="E81" s="67">
        <v>0</v>
      </c>
      <c r="F81" s="67">
        <v>4032.57</v>
      </c>
      <c r="G81" s="67">
        <v>4032.57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67" t="s">
        <v>32</v>
      </c>
      <c r="B82" s="67">
        <v>5.5156000000000001</v>
      </c>
      <c r="C82" s="67">
        <v>21.994</v>
      </c>
      <c r="D82" s="67">
        <v>0</v>
      </c>
      <c r="E82" s="67">
        <v>0</v>
      </c>
      <c r="F82" s="67">
        <v>4032.57</v>
      </c>
      <c r="G82" s="67">
        <v>4032.57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67" t="s">
        <v>32</v>
      </c>
      <c r="B83" s="67">
        <v>11.0312</v>
      </c>
      <c r="C83" s="67">
        <v>21.994</v>
      </c>
      <c r="D83" s="67">
        <v>0</v>
      </c>
      <c r="E83" s="67">
        <v>0</v>
      </c>
      <c r="F83" s="67">
        <v>4032.57</v>
      </c>
      <c r="G83" s="67">
        <v>4032.57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67" t="s">
        <v>33</v>
      </c>
      <c r="B84" s="67">
        <v>0</v>
      </c>
      <c r="C84" s="67">
        <v>24.023</v>
      </c>
      <c r="D84" s="67">
        <v>0</v>
      </c>
      <c r="E84" s="67">
        <v>0</v>
      </c>
      <c r="F84" s="67">
        <v>4404.5600000000004</v>
      </c>
      <c r="G84" s="67">
        <v>4404.5600000000004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67" t="s">
        <v>33</v>
      </c>
      <c r="B85" s="67">
        <v>3.6257000000000001</v>
      </c>
      <c r="C85" s="67">
        <v>24.023</v>
      </c>
      <c r="D85" s="67">
        <v>0</v>
      </c>
      <c r="E85" s="67">
        <v>0</v>
      </c>
      <c r="F85" s="67">
        <v>4404.5600000000004</v>
      </c>
      <c r="G85" s="67">
        <v>4404.5600000000004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67" t="s">
        <v>33</v>
      </c>
      <c r="B86" s="67">
        <v>7.2514000000000003</v>
      </c>
      <c r="C86" s="67">
        <v>24.023</v>
      </c>
      <c r="D86" s="67">
        <v>0</v>
      </c>
      <c r="E86" s="67">
        <v>0</v>
      </c>
      <c r="F86" s="67">
        <v>4404.5600000000004</v>
      </c>
      <c r="G86" s="67">
        <v>4404.5600000000004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67" t="s">
        <v>34</v>
      </c>
      <c r="B87" s="67">
        <v>0</v>
      </c>
      <c r="C87" s="67">
        <v>20.292999999999999</v>
      </c>
      <c r="D87" s="67">
        <v>0</v>
      </c>
      <c r="E87" s="67">
        <v>0</v>
      </c>
      <c r="F87" s="67">
        <v>3720.65</v>
      </c>
      <c r="G87" s="67">
        <v>3720.65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67" t="s">
        <v>34</v>
      </c>
      <c r="B88" s="67">
        <v>1.0318000000000001</v>
      </c>
      <c r="C88" s="67">
        <v>20.292999999999999</v>
      </c>
      <c r="D88" s="67">
        <v>0</v>
      </c>
      <c r="E88" s="67">
        <v>0</v>
      </c>
      <c r="F88" s="67">
        <v>3720.65</v>
      </c>
      <c r="G88" s="67">
        <v>3720.65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67" t="s">
        <v>34</v>
      </c>
      <c r="B89" s="67">
        <v>2.0634999999999999</v>
      </c>
      <c r="C89" s="67">
        <v>20.292999999999999</v>
      </c>
      <c r="D89" s="67">
        <v>0</v>
      </c>
      <c r="E89" s="67">
        <v>0</v>
      </c>
      <c r="F89" s="67">
        <v>3720.65</v>
      </c>
      <c r="G89" s="67">
        <v>3720.65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67" t="s">
        <v>35</v>
      </c>
      <c r="B90" s="67">
        <v>0</v>
      </c>
      <c r="C90" s="67">
        <v>12.628</v>
      </c>
      <c r="D90" s="67">
        <v>-29.765999999999998</v>
      </c>
      <c r="E90" s="67">
        <v>1.258E-13</v>
      </c>
      <c r="F90" s="67">
        <v>92.01</v>
      </c>
      <c r="G90" s="67">
        <v>92.01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67" t="s">
        <v>35</v>
      </c>
      <c r="B91" s="67">
        <v>5.0023</v>
      </c>
      <c r="C91" s="67">
        <v>12.273999999999999</v>
      </c>
      <c r="D91" s="67">
        <v>-18.805</v>
      </c>
      <c r="E91" s="67">
        <v>121.4817</v>
      </c>
      <c r="F91" s="67">
        <v>2890.59</v>
      </c>
      <c r="G91" s="67">
        <v>-2711.74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67" t="s">
        <v>35</v>
      </c>
      <c r="B92" s="67">
        <v>10.0046</v>
      </c>
      <c r="C92" s="67">
        <v>11.92</v>
      </c>
      <c r="D92" s="67">
        <v>-7.8440000000000003</v>
      </c>
      <c r="E92" s="67">
        <v>188.13319999999999</v>
      </c>
      <c r="F92" s="67">
        <v>4424.8900000000003</v>
      </c>
      <c r="G92" s="67">
        <v>-4251.1899999999996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67" t="s">
        <v>36</v>
      </c>
      <c r="B93" s="67">
        <v>0</v>
      </c>
      <c r="C93" s="67">
        <v>11.92</v>
      </c>
      <c r="D93" s="67">
        <v>-7.8440000000000003</v>
      </c>
      <c r="E93" s="67">
        <v>188.13319999999999</v>
      </c>
      <c r="F93" s="67">
        <v>4424.8900000000003</v>
      </c>
      <c r="G93" s="67">
        <v>-4251.1899999999996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67" t="s">
        <v>36</v>
      </c>
      <c r="B94" s="67">
        <v>5.0023</v>
      </c>
      <c r="C94" s="67">
        <v>11.566000000000001</v>
      </c>
      <c r="D94" s="67">
        <v>3.117</v>
      </c>
      <c r="E94" s="67">
        <v>199.9547</v>
      </c>
      <c r="F94" s="67">
        <v>4694.8900000000003</v>
      </c>
      <c r="G94" s="67">
        <v>-4526.3500000000004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67" t="s">
        <v>36</v>
      </c>
      <c r="B95" s="67">
        <v>10.0046</v>
      </c>
      <c r="C95" s="67">
        <v>11.212</v>
      </c>
      <c r="D95" s="67">
        <v>14.077999999999999</v>
      </c>
      <c r="E95" s="67">
        <v>156.94589999999999</v>
      </c>
      <c r="F95" s="67">
        <v>3700.6</v>
      </c>
      <c r="G95" s="67">
        <v>-3537.22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67" t="s">
        <v>37</v>
      </c>
      <c r="B96" s="67">
        <v>0</v>
      </c>
      <c r="C96" s="67">
        <v>11.212</v>
      </c>
      <c r="D96" s="67">
        <v>14.077999999999999</v>
      </c>
      <c r="E96" s="67">
        <v>156.94589999999999</v>
      </c>
      <c r="F96" s="67">
        <v>3700.6</v>
      </c>
      <c r="G96" s="67">
        <v>-3537.22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67" t="s">
        <v>37</v>
      </c>
      <c r="B97" s="67">
        <v>5.0023</v>
      </c>
      <c r="C97" s="67">
        <v>10.858000000000001</v>
      </c>
      <c r="D97" s="67">
        <v>25.039000000000001</v>
      </c>
      <c r="E97" s="67">
        <v>59.107100000000003</v>
      </c>
      <c r="F97" s="67">
        <v>1442.02</v>
      </c>
      <c r="G97" s="67">
        <v>-1283.8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67" t="s">
        <v>37</v>
      </c>
      <c r="B98" s="67">
        <v>10.0046</v>
      </c>
      <c r="C98" s="67">
        <v>10.504</v>
      </c>
      <c r="D98" s="67">
        <v>36</v>
      </c>
      <c r="E98" s="67">
        <v>-93.561899999999994</v>
      </c>
      <c r="F98" s="67">
        <v>2233.91</v>
      </c>
      <c r="G98" s="67">
        <v>-2080.85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67" t="s">
        <v>38</v>
      </c>
      <c r="B99" s="67">
        <v>0</v>
      </c>
      <c r="C99" s="67">
        <v>10.504</v>
      </c>
      <c r="D99" s="67">
        <v>36</v>
      </c>
      <c r="E99" s="67">
        <v>-93.561899999999994</v>
      </c>
      <c r="F99" s="67">
        <v>2233.91</v>
      </c>
      <c r="G99" s="67">
        <v>-2080.85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67" t="s">
        <v>38</v>
      </c>
      <c r="B100" s="67">
        <v>2.2311000000000001</v>
      </c>
      <c r="C100" s="67">
        <v>10.347</v>
      </c>
      <c r="D100" s="67">
        <v>40.889000000000003</v>
      </c>
      <c r="E100" s="67">
        <v>-179.3355</v>
      </c>
      <c r="F100" s="67">
        <v>4210.5600000000004</v>
      </c>
      <c r="G100" s="67">
        <v>-4059.79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67" t="s">
        <v>38</v>
      </c>
      <c r="B101" s="67">
        <v>4.4622000000000002</v>
      </c>
      <c r="C101" s="67">
        <v>10.189</v>
      </c>
      <c r="D101" s="67">
        <v>45.777999999999999</v>
      </c>
      <c r="E101" s="67">
        <v>-276.01650000000001</v>
      </c>
      <c r="F101" s="67">
        <v>6438.71</v>
      </c>
      <c r="G101" s="67">
        <v>-6290.24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67" t="s">
        <v>39</v>
      </c>
      <c r="B102" s="67">
        <v>0</v>
      </c>
      <c r="C102" s="67">
        <v>1.02</v>
      </c>
      <c r="D102" s="67">
        <v>-4.617</v>
      </c>
      <c r="E102" s="67">
        <v>-66.107799999999997</v>
      </c>
      <c r="F102" s="67">
        <v>1531.77</v>
      </c>
      <c r="G102" s="67">
        <v>-1516.9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67" t="s">
        <v>39</v>
      </c>
      <c r="B103" s="67">
        <v>5.5448000000000004</v>
      </c>
      <c r="C103" s="67">
        <v>0.628</v>
      </c>
      <c r="D103" s="67">
        <v>7.5330000000000004</v>
      </c>
      <c r="E103" s="67">
        <v>-74.191400000000002</v>
      </c>
      <c r="F103" s="67">
        <v>1715.31</v>
      </c>
      <c r="G103" s="67">
        <v>-1706.16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67" t="s">
        <v>39</v>
      </c>
      <c r="B104" s="67">
        <v>5.5448000000000004</v>
      </c>
      <c r="C104" s="67">
        <v>1.292</v>
      </c>
      <c r="D104" s="67">
        <v>-13.02</v>
      </c>
      <c r="E104" s="67">
        <v>-74.191400000000002</v>
      </c>
      <c r="F104" s="67">
        <v>1720.14</v>
      </c>
      <c r="G104" s="67">
        <v>-1701.32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67" t="s">
        <v>39</v>
      </c>
      <c r="B105" s="67">
        <v>7.5868000000000002</v>
      </c>
      <c r="C105" s="67">
        <v>1.147</v>
      </c>
      <c r="D105" s="67">
        <v>-8.5459999999999994</v>
      </c>
      <c r="E105" s="67">
        <v>-52.1723</v>
      </c>
      <c r="F105" s="67">
        <v>1211.3599999999999</v>
      </c>
      <c r="G105" s="67">
        <v>-1194.6500000000001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67" t="s">
        <v>39</v>
      </c>
      <c r="B106" s="67">
        <v>7.5868000000000002</v>
      </c>
      <c r="C106" s="67">
        <v>1.147</v>
      </c>
      <c r="D106" s="67">
        <v>-8.5459999999999994</v>
      </c>
      <c r="E106" s="67">
        <v>-52.1723</v>
      </c>
      <c r="F106" s="67">
        <v>1211.3599999999999</v>
      </c>
      <c r="G106" s="67">
        <v>-1194.6500000000001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67" t="s">
        <v>39</v>
      </c>
      <c r="B107" s="67">
        <v>15.1653</v>
      </c>
      <c r="C107" s="67">
        <v>0.61099999999999999</v>
      </c>
      <c r="D107" s="67">
        <v>8.06</v>
      </c>
      <c r="E107" s="67">
        <v>-50.332900000000002</v>
      </c>
      <c r="F107" s="67">
        <v>1165.04</v>
      </c>
      <c r="G107" s="67">
        <v>-1156.1400000000001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67" t="s">
        <v>39</v>
      </c>
      <c r="B108" s="67">
        <v>15.1653</v>
      </c>
      <c r="C108" s="67">
        <v>0.61099999999999999</v>
      </c>
      <c r="D108" s="67">
        <v>8.06</v>
      </c>
      <c r="E108" s="67">
        <v>-50.332900000000002</v>
      </c>
      <c r="F108" s="67">
        <v>1165.04</v>
      </c>
      <c r="G108" s="67">
        <v>-1156.1400000000001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67" t="s">
        <v>39</v>
      </c>
      <c r="B109" s="67">
        <v>15.55</v>
      </c>
      <c r="C109" s="67">
        <v>0.58399999999999996</v>
      </c>
      <c r="D109" s="67">
        <v>8.9030000000000005</v>
      </c>
      <c r="E109" s="67">
        <v>-53.595799999999997</v>
      </c>
      <c r="F109" s="67">
        <v>1240.08</v>
      </c>
      <c r="G109" s="67">
        <v>-1231.58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67" t="s">
        <v>39</v>
      </c>
      <c r="B110" s="67">
        <v>15.55</v>
      </c>
      <c r="C110" s="67">
        <v>1.3169999999999999</v>
      </c>
      <c r="D110" s="67">
        <v>-13.814</v>
      </c>
      <c r="E110" s="67">
        <v>-53.595799999999997</v>
      </c>
      <c r="F110" s="67">
        <v>1245.43</v>
      </c>
      <c r="G110" s="67">
        <v>-1226.23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67" t="s">
        <v>39</v>
      </c>
      <c r="B111" s="67">
        <v>22.7437</v>
      </c>
      <c r="C111" s="67">
        <v>0.80800000000000005</v>
      </c>
      <c r="D111" s="67">
        <v>1.9490000000000001</v>
      </c>
      <c r="E111" s="67">
        <v>-10.918900000000001</v>
      </c>
      <c r="F111" s="67">
        <v>257.66000000000003</v>
      </c>
      <c r="G111" s="67">
        <v>-245.88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67" t="s">
        <v>39</v>
      </c>
      <c r="B112" s="67">
        <v>22.7437</v>
      </c>
      <c r="C112" s="67">
        <v>0.80800000000000005</v>
      </c>
      <c r="D112" s="67">
        <v>1.9490000000000001</v>
      </c>
      <c r="E112" s="67">
        <v>-10.918900000000001</v>
      </c>
      <c r="F112" s="67">
        <v>257.66000000000003</v>
      </c>
      <c r="G112" s="67">
        <v>-245.88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67" t="s">
        <v>39</v>
      </c>
      <c r="B113" s="67">
        <v>25.555199999999999</v>
      </c>
      <c r="C113" s="67">
        <v>0.60899999999999999</v>
      </c>
      <c r="D113" s="67">
        <v>8.109</v>
      </c>
      <c r="E113" s="67">
        <v>-25.0579</v>
      </c>
      <c r="F113" s="67">
        <v>582.23</v>
      </c>
      <c r="G113" s="67">
        <v>-573.35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67" t="s">
        <v>39</v>
      </c>
      <c r="B114" s="67">
        <v>25.555199999999999</v>
      </c>
      <c r="C114" s="67">
        <v>1.306</v>
      </c>
      <c r="D114" s="67">
        <v>-13.481</v>
      </c>
      <c r="E114" s="67">
        <v>-25.0579</v>
      </c>
      <c r="F114" s="67">
        <v>587.30999999999995</v>
      </c>
      <c r="G114" s="67">
        <v>-568.27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67" t="s">
        <v>39</v>
      </c>
      <c r="B115" s="67">
        <v>30.322199999999999</v>
      </c>
      <c r="C115" s="67">
        <v>0.96899999999999997</v>
      </c>
      <c r="D115" s="67">
        <v>-3.0350000000000001</v>
      </c>
      <c r="E115" s="67">
        <v>14.307499999999999</v>
      </c>
      <c r="F115" s="67">
        <v>336.97</v>
      </c>
      <c r="G115" s="67">
        <v>-322.85000000000002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67" t="s">
        <v>39</v>
      </c>
      <c r="B116" s="67">
        <v>30.322199999999999</v>
      </c>
      <c r="C116" s="67">
        <v>0.96899999999999997</v>
      </c>
      <c r="D116" s="67">
        <v>-3.0350000000000001</v>
      </c>
      <c r="E116" s="67">
        <v>14.307499999999999</v>
      </c>
      <c r="F116" s="67">
        <v>336.97</v>
      </c>
      <c r="G116" s="67">
        <v>-322.85000000000002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67" t="s">
        <v>39</v>
      </c>
      <c r="B117" s="67">
        <v>35.560400000000001</v>
      </c>
      <c r="C117" s="67">
        <v>0.59899999999999998</v>
      </c>
      <c r="D117" s="67">
        <v>8.4429999999999996</v>
      </c>
      <c r="E117" s="67">
        <v>0.14480000000000001</v>
      </c>
      <c r="F117" s="67">
        <v>7.7</v>
      </c>
      <c r="G117" s="67">
        <v>1.02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67" t="s">
        <v>39</v>
      </c>
      <c r="B118" s="67">
        <v>35.560400000000001</v>
      </c>
      <c r="C118" s="67">
        <v>1.2749999999999999</v>
      </c>
      <c r="D118" s="67">
        <v>-12.52</v>
      </c>
      <c r="E118" s="67">
        <v>0.14480000000000001</v>
      </c>
      <c r="F118" s="67">
        <v>12.63</v>
      </c>
      <c r="G118" s="67">
        <v>5.95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67" t="s">
        <v>39</v>
      </c>
      <c r="B119" s="67">
        <v>37.900700000000001</v>
      </c>
      <c r="C119" s="67">
        <v>1.1100000000000001</v>
      </c>
      <c r="D119" s="67">
        <v>-7.3920000000000003</v>
      </c>
      <c r="E119" s="67">
        <v>23.444800000000001</v>
      </c>
      <c r="F119" s="67">
        <v>548.69000000000005</v>
      </c>
      <c r="G119" s="67">
        <v>-532.51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67" t="s">
        <v>39</v>
      </c>
      <c r="B120" s="67">
        <v>37.900700000000001</v>
      </c>
      <c r="C120" s="67">
        <v>1.1100000000000001</v>
      </c>
      <c r="D120" s="67">
        <v>-7.3920000000000003</v>
      </c>
      <c r="E120" s="67">
        <v>23.444800000000001</v>
      </c>
      <c r="F120" s="67">
        <v>548.69000000000005</v>
      </c>
      <c r="G120" s="67">
        <v>-532.51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67" t="s">
        <v>39</v>
      </c>
      <c r="B121" s="67">
        <v>45.479100000000003</v>
      </c>
      <c r="C121" s="67">
        <v>0.57399999999999995</v>
      </c>
      <c r="D121" s="67">
        <v>9.2140000000000004</v>
      </c>
      <c r="E121" s="67">
        <v>16.542400000000001</v>
      </c>
      <c r="F121" s="67">
        <v>385.62</v>
      </c>
      <c r="G121" s="67">
        <v>-377.26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67" t="s">
        <v>39</v>
      </c>
      <c r="B122" s="67">
        <v>45.479100000000003</v>
      </c>
      <c r="C122" s="67">
        <v>0.57399999999999995</v>
      </c>
      <c r="D122" s="67">
        <v>9.2140000000000004</v>
      </c>
      <c r="E122" s="67">
        <v>16.542400000000001</v>
      </c>
      <c r="F122" s="67">
        <v>385.62</v>
      </c>
      <c r="G122" s="67">
        <v>-377.26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67" t="s">
        <v>39</v>
      </c>
      <c r="B123" s="67">
        <v>45.565600000000003</v>
      </c>
      <c r="C123" s="67">
        <v>0.56799999999999995</v>
      </c>
      <c r="D123" s="67">
        <v>9.4030000000000005</v>
      </c>
      <c r="E123" s="67">
        <v>15.7377</v>
      </c>
      <c r="F123" s="67">
        <v>367.02</v>
      </c>
      <c r="G123" s="67">
        <v>-358.75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67" t="s">
        <v>39</v>
      </c>
      <c r="B124" s="67">
        <v>45.565600000000003</v>
      </c>
      <c r="C124" s="67">
        <v>1.212</v>
      </c>
      <c r="D124" s="67">
        <v>-10.555</v>
      </c>
      <c r="E124" s="67">
        <v>15.7377</v>
      </c>
      <c r="F124" s="67">
        <v>371.72</v>
      </c>
      <c r="G124" s="67">
        <v>-354.05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67" t="s">
        <v>39</v>
      </c>
      <c r="B125" s="67">
        <v>49.2684</v>
      </c>
      <c r="C125" s="67">
        <v>0.95</v>
      </c>
      <c r="D125" s="67">
        <v>-2.4420000000000002</v>
      </c>
      <c r="E125" s="67">
        <v>39.8005</v>
      </c>
      <c r="F125" s="67">
        <v>924.66</v>
      </c>
      <c r="G125" s="67">
        <v>-910.81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67" t="s">
        <v>39</v>
      </c>
      <c r="B126" s="67">
        <v>53.057600000000001</v>
      </c>
      <c r="C126" s="67">
        <v>0.68200000000000005</v>
      </c>
      <c r="D126" s="67">
        <v>5.8609999999999998</v>
      </c>
      <c r="E126" s="67">
        <v>33.322600000000001</v>
      </c>
      <c r="F126" s="67">
        <v>773.33</v>
      </c>
      <c r="G126" s="67">
        <v>-763.4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67" t="s">
        <v>39</v>
      </c>
      <c r="B127" s="67">
        <v>53.057600000000001</v>
      </c>
      <c r="C127" s="67">
        <v>0.68200000000000005</v>
      </c>
      <c r="D127" s="67">
        <v>5.8609999999999998</v>
      </c>
      <c r="E127" s="67">
        <v>33.322600000000001</v>
      </c>
      <c r="F127" s="67">
        <v>773.33</v>
      </c>
      <c r="G127" s="67">
        <v>-763.4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67" t="s">
        <v>39</v>
      </c>
      <c r="B128" s="67">
        <v>55.570799999999998</v>
      </c>
      <c r="C128" s="67">
        <v>0.504</v>
      </c>
      <c r="D128" s="67">
        <v>11.368</v>
      </c>
      <c r="E128" s="67">
        <v>11.672800000000001</v>
      </c>
      <c r="F128" s="67">
        <v>272.83</v>
      </c>
      <c r="G128" s="67">
        <v>-265.48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67" t="s">
        <v>39</v>
      </c>
      <c r="B129" s="67">
        <v>55.570799999999998</v>
      </c>
      <c r="C129" s="67">
        <v>1.169</v>
      </c>
      <c r="D129" s="67">
        <v>-9.2249999999999996</v>
      </c>
      <c r="E129" s="67">
        <v>11.672800000000001</v>
      </c>
      <c r="F129" s="67">
        <v>277.67</v>
      </c>
      <c r="G129" s="67">
        <v>-260.64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67" t="s">
        <v>39</v>
      </c>
      <c r="B130" s="67">
        <v>60.636099999999999</v>
      </c>
      <c r="C130" s="67">
        <v>0.81100000000000005</v>
      </c>
      <c r="D130" s="67">
        <v>1.8740000000000001</v>
      </c>
      <c r="E130" s="67">
        <v>30.291</v>
      </c>
      <c r="F130" s="67">
        <v>704.37</v>
      </c>
      <c r="G130" s="67">
        <v>-692.55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67" t="s">
        <v>39</v>
      </c>
      <c r="B131" s="67">
        <v>60.636099999999999</v>
      </c>
      <c r="C131" s="67">
        <v>0.81100000000000005</v>
      </c>
      <c r="D131" s="67">
        <v>1.8740000000000001</v>
      </c>
      <c r="E131" s="67">
        <v>30.291</v>
      </c>
      <c r="F131" s="67">
        <v>704.37</v>
      </c>
      <c r="G131" s="67">
        <v>-692.55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67" t="s">
        <v>39</v>
      </c>
      <c r="B132" s="67">
        <v>65.575999999999993</v>
      </c>
      <c r="C132" s="67">
        <v>0.46100000000000002</v>
      </c>
      <c r="D132" s="67">
        <v>12.698</v>
      </c>
      <c r="E132" s="67">
        <v>-5.7012</v>
      </c>
      <c r="F132" s="67">
        <v>134.82</v>
      </c>
      <c r="G132" s="67">
        <v>-128.1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67" t="s">
        <v>39</v>
      </c>
      <c r="B133" s="67">
        <v>65.575999999999993</v>
      </c>
      <c r="C133" s="67">
        <v>1.159</v>
      </c>
      <c r="D133" s="67">
        <v>-8.9079999999999995</v>
      </c>
      <c r="E133" s="67">
        <v>-5.7012</v>
      </c>
      <c r="F133" s="67">
        <v>139.9</v>
      </c>
      <c r="G133" s="67">
        <v>-123.02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67" t="s">
        <v>39</v>
      </c>
      <c r="B134" s="67">
        <v>68.214500000000001</v>
      </c>
      <c r="C134" s="67">
        <v>0.97199999999999998</v>
      </c>
      <c r="D134" s="67">
        <v>-3.1259999999999999</v>
      </c>
      <c r="E134" s="67">
        <v>10.174899999999999</v>
      </c>
      <c r="F134" s="67">
        <v>241.7</v>
      </c>
      <c r="G134" s="67">
        <v>-227.53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67" t="s">
        <v>39</v>
      </c>
      <c r="B135" s="67">
        <v>68.214500000000001</v>
      </c>
      <c r="C135" s="67">
        <v>0.97199999999999998</v>
      </c>
      <c r="D135" s="67">
        <v>-3.1259999999999999</v>
      </c>
      <c r="E135" s="67">
        <v>10.174899999999999</v>
      </c>
      <c r="F135" s="67">
        <v>241.7</v>
      </c>
      <c r="G135" s="67">
        <v>-227.53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67" t="s">
        <v>39</v>
      </c>
      <c r="B136" s="67">
        <v>75.581199999999995</v>
      </c>
      <c r="C136" s="67">
        <v>0.45100000000000001</v>
      </c>
      <c r="D136" s="67">
        <v>13.015000000000001</v>
      </c>
      <c r="E136" s="67">
        <v>-26.2501</v>
      </c>
      <c r="F136" s="67">
        <v>608.57000000000005</v>
      </c>
      <c r="G136" s="67">
        <v>-602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67" t="s">
        <v>39</v>
      </c>
      <c r="B137" s="67">
        <v>75.581199999999995</v>
      </c>
      <c r="C137" s="67">
        <v>1.161</v>
      </c>
      <c r="D137" s="67">
        <v>-8.9670000000000005</v>
      </c>
      <c r="E137" s="67">
        <v>-26.2501</v>
      </c>
      <c r="F137" s="67">
        <v>613.74</v>
      </c>
      <c r="G137" s="67">
        <v>-596.83000000000004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67" t="s">
        <v>39</v>
      </c>
      <c r="B138" s="67">
        <v>75.793000000000006</v>
      </c>
      <c r="C138" s="67">
        <v>1.1459999999999999</v>
      </c>
      <c r="D138" s="67">
        <v>-8.5030000000000001</v>
      </c>
      <c r="E138" s="67">
        <v>-24.400099999999998</v>
      </c>
      <c r="F138" s="67">
        <v>570.97</v>
      </c>
      <c r="G138" s="67">
        <v>-554.28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67" t="s">
        <v>39</v>
      </c>
      <c r="B139" s="67">
        <v>75.793000000000006</v>
      </c>
      <c r="C139" s="67">
        <v>1.1459999999999999</v>
      </c>
      <c r="D139" s="67">
        <v>-8.5030000000000001</v>
      </c>
      <c r="E139" s="67">
        <v>-24.400099999999998</v>
      </c>
      <c r="F139" s="67">
        <v>570.97</v>
      </c>
      <c r="G139" s="67">
        <v>-554.28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67" t="s">
        <v>39</v>
      </c>
      <c r="B140" s="67">
        <v>83.371499999999997</v>
      </c>
      <c r="C140" s="67">
        <v>0.61</v>
      </c>
      <c r="D140" s="67">
        <v>8.1020000000000003</v>
      </c>
      <c r="E140" s="67">
        <v>-22.881</v>
      </c>
      <c r="F140" s="67">
        <v>532.04</v>
      </c>
      <c r="G140" s="67">
        <v>-523.16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67" t="s">
        <v>39</v>
      </c>
      <c r="B141" s="67">
        <v>83.371499999999997</v>
      </c>
      <c r="C141" s="67">
        <v>0.61</v>
      </c>
      <c r="D141" s="67">
        <v>8.1020000000000003</v>
      </c>
      <c r="E141" s="67">
        <v>-22.881</v>
      </c>
      <c r="F141" s="67">
        <v>532.04</v>
      </c>
      <c r="G141" s="67">
        <v>-523.16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67" t="s">
        <v>39</v>
      </c>
      <c r="B142" s="67">
        <v>85.586399999999998</v>
      </c>
      <c r="C142" s="67">
        <v>0.45300000000000001</v>
      </c>
      <c r="D142" s="67">
        <v>12.956</v>
      </c>
      <c r="E142" s="67">
        <v>-46.202599999999997</v>
      </c>
      <c r="F142" s="67">
        <v>1068.6500000000001</v>
      </c>
      <c r="G142" s="67">
        <v>-1062.06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67" t="s">
        <v>39</v>
      </c>
      <c r="B143" s="67">
        <v>85.586399999999998</v>
      </c>
      <c r="C143" s="67">
        <v>1.228</v>
      </c>
      <c r="D143" s="67">
        <v>-11.055</v>
      </c>
      <c r="E143" s="67">
        <v>-46.202599999999997</v>
      </c>
      <c r="F143" s="67">
        <v>1074.3</v>
      </c>
      <c r="G143" s="67">
        <v>-1056.4100000000001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67" t="s">
        <v>39</v>
      </c>
      <c r="B144" s="67">
        <v>90.95</v>
      </c>
      <c r="C144" s="67">
        <v>0.84899999999999998</v>
      </c>
      <c r="D144" s="67">
        <v>0.69799999999999995</v>
      </c>
      <c r="E144" s="67">
        <v>-18.4269</v>
      </c>
      <c r="F144" s="67">
        <v>431.08</v>
      </c>
      <c r="G144" s="67">
        <v>-418.71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67" t="s">
        <v>39</v>
      </c>
      <c r="B145" s="67">
        <v>90.95</v>
      </c>
      <c r="C145" s="67">
        <v>0.84899999999999998</v>
      </c>
      <c r="D145" s="67">
        <v>0.69799999999999995</v>
      </c>
      <c r="E145" s="67">
        <v>-18.4269</v>
      </c>
      <c r="F145" s="67">
        <v>431.08</v>
      </c>
      <c r="G145" s="67">
        <v>-418.71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67" t="s">
        <v>39</v>
      </c>
      <c r="B146" s="67">
        <v>95.591700000000003</v>
      </c>
      <c r="C146" s="67">
        <v>0.52</v>
      </c>
      <c r="D146" s="67">
        <v>10.868</v>
      </c>
      <c r="E146" s="67">
        <v>-45.269500000000001</v>
      </c>
      <c r="F146" s="67">
        <v>1047.6300000000001</v>
      </c>
      <c r="G146" s="67">
        <v>-1040.05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67" t="s">
        <v>39</v>
      </c>
      <c r="B147" s="67">
        <v>95.591700000000003</v>
      </c>
      <c r="C147" s="67">
        <v>1.175</v>
      </c>
      <c r="D147" s="67">
        <v>-9.4139999999999997</v>
      </c>
      <c r="E147" s="67">
        <v>-45.269500000000001</v>
      </c>
      <c r="F147" s="67">
        <v>1052.4000000000001</v>
      </c>
      <c r="G147" s="67">
        <v>-1035.28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67" t="s">
        <v>39</v>
      </c>
      <c r="B148" s="67">
        <v>98.536799999999999</v>
      </c>
      <c r="C148" s="67">
        <v>0.96699999999999997</v>
      </c>
      <c r="D148" s="67">
        <v>-2.9609999999999999</v>
      </c>
      <c r="E148" s="67">
        <v>-27.046900000000001</v>
      </c>
      <c r="F148" s="67">
        <v>630.70000000000005</v>
      </c>
      <c r="G148" s="67">
        <v>-616.61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67" t="s">
        <v>40</v>
      </c>
      <c r="B149" s="67">
        <v>0</v>
      </c>
      <c r="C149" s="67">
        <v>-16.798999999999999</v>
      </c>
      <c r="D149" s="67">
        <v>-36.1</v>
      </c>
      <c r="E149" s="67">
        <v>-174.38550000000001</v>
      </c>
      <c r="F149" s="67">
        <v>3898.64</v>
      </c>
      <c r="G149" s="67">
        <v>-4143.43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67" t="s">
        <v>40</v>
      </c>
      <c r="B150" s="67">
        <v>8.3000000000000001E-3</v>
      </c>
      <c r="C150" s="67">
        <v>-16.798999999999999</v>
      </c>
      <c r="D150" s="67">
        <v>-36.082000000000001</v>
      </c>
      <c r="E150" s="67">
        <v>-174.0847</v>
      </c>
      <c r="F150" s="67">
        <v>3891.71</v>
      </c>
      <c r="G150" s="67">
        <v>-4136.5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67" t="s">
        <v>40</v>
      </c>
      <c r="B151" s="67">
        <v>8.3000000000000001E-3</v>
      </c>
      <c r="C151" s="67">
        <v>-16.798999999999999</v>
      </c>
      <c r="D151" s="67">
        <v>-36.082000000000001</v>
      </c>
      <c r="E151" s="67">
        <v>-174.0847</v>
      </c>
      <c r="F151" s="67">
        <v>3891.71</v>
      </c>
      <c r="G151" s="67">
        <v>-4136.5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67" t="s">
        <v>40</v>
      </c>
      <c r="B152" s="67">
        <v>5.6912000000000003</v>
      </c>
      <c r="C152" s="67">
        <v>-17.202000000000002</v>
      </c>
      <c r="D152" s="67">
        <v>-23.63</v>
      </c>
      <c r="E152" s="67">
        <v>-4.4181999999999997</v>
      </c>
      <c r="F152" s="67">
        <v>-23.45</v>
      </c>
      <c r="G152" s="67">
        <v>-227.2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67" t="s">
        <v>40</v>
      </c>
      <c r="B153" s="67">
        <v>5.6912000000000003</v>
      </c>
      <c r="C153" s="67">
        <v>-17.202000000000002</v>
      </c>
      <c r="D153" s="67">
        <v>-23.63</v>
      </c>
      <c r="E153" s="67">
        <v>-4.4181999999999997</v>
      </c>
      <c r="F153" s="67">
        <v>-23.45</v>
      </c>
      <c r="G153" s="67">
        <v>-227.2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67" t="s">
        <v>40</v>
      </c>
      <c r="B154" s="67">
        <v>8.5327000000000002</v>
      </c>
      <c r="C154" s="67">
        <v>-17.402999999999999</v>
      </c>
      <c r="D154" s="67">
        <v>-17.402999999999999</v>
      </c>
      <c r="E154" s="67">
        <v>53.878399999999999</v>
      </c>
      <c r="F154" s="67">
        <v>1115.55</v>
      </c>
      <c r="G154" s="67">
        <v>-1369.14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67" t="s">
        <v>40</v>
      </c>
      <c r="B155" s="67">
        <v>11.3741</v>
      </c>
      <c r="C155" s="67">
        <v>-17.603999999999999</v>
      </c>
      <c r="D155" s="67">
        <v>-11.177</v>
      </c>
      <c r="E155" s="67">
        <v>94.483800000000002</v>
      </c>
      <c r="F155" s="67">
        <v>2050.38</v>
      </c>
      <c r="G155" s="67">
        <v>-2306.9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67" t="s">
        <v>40</v>
      </c>
      <c r="B156" s="67">
        <v>11.3741</v>
      </c>
      <c r="C156" s="67">
        <v>-17.603999999999999</v>
      </c>
      <c r="D156" s="67">
        <v>-11.177</v>
      </c>
      <c r="E156" s="67">
        <v>94.483800000000002</v>
      </c>
      <c r="F156" s="67">
        <v>2050.38</v>
      </c>
      <c r="G156" s="67">
        <v>-2306.9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67" t="s">
        <v>40</v>
      </c>
      <c r="B157" s="67">
        <v>17.056999999999999</v>
      </c>
      <c r="C157" s="67">
        <v>-18.006</v>
      </c>
      <c r="D157" s="67">
        <v>1.2749999999999999</v>
      </c>
      <c r="E157" s="67">
        <v>122.62139999999999</v>
      </c>
      <c r="F157" s="67">
        <v>2696.26</v>
      </c>
      <c r="G157" s="67">
        <v>-2958.63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67" t="s">
        <v>40</v>
      </c>
      <c r="B158" s="67">
        <v>17.056999999999999</v>
      </c>
      <c r="C158" s="67">
        <v>-18.006</v>
      </c>
      <c r="D158" s="67">
        <v>1.2749999999999999</v>
      </c>
      <c r="E158" s="67">
        <v>122.62139999999999</v>
      </c>
      <c r="F158" s="67">
        <v>2696.26</v>
      </c>
      <c r="G158" s="67">
        <v>-2958.63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67" t="s">
        <v>40</v>
      </c>
      <c r="B159" s="67">
        <v>17.065300000000001</v>
      </c>
      <c r="C159" s="67">
        <v>-18.006</v>
      </c>
      <c r="D159" s="67">
        <v>1.2929999999999999</v>
      </c>
      <c r="E159" s="67">
        <v>122.61069999999999</v>
      </c>
      <c r="F159" s="67">
        <v>2696.01</v>
      </c>
      <c r="G159" s="67">
        <v>-2958.39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67" t="s">
        <v>41</v>
      </c>
      <c r="B160" s="67">
        <v>0</v>
      </c>
      <c r="C160" s="67">
        <v>-18.006</v>
      </c>
      <c r="D160" s="67">
        <v>1.2929999999999999</v>
      </c>
      <c r="E160" s="67">
        <v>122.61069999999999</v>
      </c>
      <c r="F160" s="67">
        <v>2696.01</v>
      </c>
      <c r="G160" s="67">
        <v>-2958.39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67" t="s">
        <v>41</v>
      </c>
      <c r="B161" s="67">
        <v>8.3000000000000001E-3</v>
      </c>
      <c r="C161" s="67">
        <v>-18.007000000000001</v>
      </c>
      <c r="D161" s="67">
        <v>1.3109999999999999</v>
      </c>
      <c r="E161" s="67">
        <v>122.5998</v>
      </c>
      <c r="F161" s="67">
        <v>2695.75</v>
      </c>
      <c r="G161" s="67">
        <v>-2958.14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67" t="s">
        <v>41</v>
      </c>
      <c r="B162" s="67">
        <v>8.3000000000000001E-3</v>
      </c>
      <c r="C162" s="67">
        <v>-18.007000000000001</v>
      </c>
      <c r="D162" s="67">
        <v>1.3109999999999999</v>
      </c>
      <c r="E162" s="67">
        <v>122.5998</v>
      </c>
      <c r="F162" s="67">
        <v>2695.75</v>
      </c>
      <c r="G162" s="67">
        <v>-2958.14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67" t="s">
        <v>41</v>
      </c>
      <c r="B163" s="67">
        <v>5.0026000000000002</v>
      </c>
      <c r="C163" s="67">
        <v>-18.36</v>
      </c>
      <c r="D163" s="67">
        <v>12.255000000000001</v>
      </c>
      <c r="E163" s="67">
        <v>88.723600000000005</v>
      </c>
      <c r="F163" s="67">
        <v>1912.05</v>
      </c>
      <c r="G163" s="67">
        <v>-2179.59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67" t="s">
        <v>41</v>
      </c>
      <c r="B164" s="67">
        <v>5.0026000000000002</v>
      </c>
      <c r="C164" s="67">
        <v>-18.36</v>
      </c>
      <c r="D164" s="67">
        <v>12.255000000000001</v>
      </c>
      <c r="E164" s="67">
        <v>88.723600000000005</v>
      </c>
      <c r="F164" s="67">
        <v>1912.05</v>
      </c>
      <c r="G164" s="67">
        <v>-2179.59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67" t="s">
        <v>41</v>
      </c>
      <c r="B165" s="67">
        <v>9.9969000000000001</v>
      </c>
      <c r="C165" s="67">
        <v>-18.713999999999999</v>
      </c>
      <c r="D165" s="67">
        <v>23.198</v>
      </c>
      <c r="E165" s="67">
        <v>0.19339999999999999</v>
      </c>
      <c r="F165" s="67">
        <v>-131.88999999999999</v>
      </c>
      <c r="G165" s="67">
        <v>-140.80000000000001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67" t="s">
        <v>41</v>
      </c>
      <c r="B166" s="67">
        <v>9.9969000000000001</v>
      </c>
      <c r="C166" s="67">
        <v>-18.713999999999999</v>
      </c>
      <c r="D166" s="67">
        <v>23.198</v>
      </c>
      <c r="E166" s="67">
        <v>0.19339999999999999</v>
      </c>
      <c r="F166" s="67">
        <v>-131.88999999999999</v>
      </c>
      <c r="G166" s="67">
        <v>-140.80000000000001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67" t="s">
        <v>41</v>
      </c>
      <c r="B167" s="67">
        <v>10.0052</v>
      </c>
      <c r="C167" s="67">
        <v>-18.713999999999999</v>
      </c>
      <c r="D167" s="67">
        <v>23.216000000000001</v>
      </c>
      <c r="E167" s="67">
        <v>-5.6159999999999997E-14</v>
      </c>
      <c r="F167" s="67">
        <v>-136.35</v>
      </c>
      <c r="G167" s="67">
        <v>-136.35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12"/>
      <c r="B168" s="12"/>
      <c r="C168" s="12"/>
      <c r="D168" s="12"/>
      <c r="E168" s="12"/>
      <c r="F168" s="12"/>
      <c r="G168" s="1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12"/>
      <c r="B169" s="12"/>
      <c r="C169" s="12"/>
      <c r="D169" s="12"/>
      <c r="E169" s="12"/>
      <c r="F169" s="12"/>
      <c r="G169" s="1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12"/>
      <c r="B170" s="12"/>
      <c r="C170" s="12"/>
      <c r="D170" s="12"/>
      <c r="E170" s="12"/>
      <c r="F170" s="12"/>
      <c r="G170" s="1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12"/>
      <c r="B171" s="12"/>
      <c r="C171" s="12"/>
      <c r="D171" s="12"/>
      <c r="E171" s="12"/>
      <c r="F171" s="12"/>
      <c r="G171" s="1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12"/>
      <c r="B172" s="12"/>
      <c r="C172" s="12"/>
      <c r="D172" s="12"/>
      <c r="E172" s="12"/>
      <c r="F172" s="12"/>
      <c r="G172" s="1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RowHeight="15" x14ac:dyDescent="0.25"/>
  <sheetData>
    <row r="1" spans="1:5" x14ac:dyDescent="0.25">
      <c r="A1" s="18" t="s">
        <v>396</v>
      </c>
    </row>
    <row r="2" spans="1:5" x14ac:dyDescent="0.25">
      <c r="B2" t="s">
        <v>171</v>
      </c>
      <c r="C2" s="20" t="s">
        <v>71</v>
      </c>
      <c r="D2">
        <v>50</v>
      </c>
      <c r="E2" t="s">
        <v>172</v>
      </c>
    </row>
    <row r="4" spans="1:5" x14ac:dyDescent="0.25">
      <c r="B4" t="s">
        <v>254</v>
      </c>
      <c r="C4" s="20" t="s">
        <v>71</v>
      </c>
      <c r="D4">
        <f>Summary!K5</f>
        <v>32.930138888888884</v>
      </c>
      <c r="E4" t="s">
        <v>172</v>
      </c>
    </row>
    <row r="6" spans="1:5" x14ac:dyDescent="0.25">
      <c r="A6" t="s">
        <v>254</v>
      </c>
      <c r="B6">
        <f>D4</f>
        <v>32.930138888888884</v>
      </c>
      <c r="C6" s="20" t="s">
        <v>70</v>
      </c>
      <c r="D6">
        <f>D2</f>
        <v>50</v>
      </c>
      <c r="E6" t="s">
        <v>171</v>
      </c>
    </row>
    <row r="8" spans="1:5" x14ac:dyDescent="0.25">
      <c r="B8" t="s">
        <v>255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workbookViewId="0"/>
  </sheetViews>
  <sheetFormatPr defaultRowHeight="15" x14ac:dyDescent="0.25"/>
  <sheetData>
    <row r="1" spans="1:32" x14ac:dyDescent="0.25">
      <c r="A1" s="73" t="s">
        <v>387</v>
      </c>
      <c r="B1" s="74"/>
      <c r="C1" s="74"/>
      <c r="D1" s="74"/>
      <c r="E1" s="74"/>
      <c r="F1" s="74"/>
      <c r="G1" s="74"/>
      <c r="H1" s="3"/>
      <c r="I1" s="3" t="s">
        <v>50</v>
      </c>
      <c r="J1" s="3">
        <v>0.16189999999999999</v>
      </c>
      <c r="K1" s="3">
        <v>23.316500000000001</v>
      </c>
      <c r="L1" s="3"/>
      <c r="M1" s="3"/>
      <c r="N1" s="3"/>
      <c r="O1" s="3"/>
      <c r="P1" s="3"/>
      <c r="Q1" s="3"/>
      <c r="R1" s="3"/>
      <c r="S1" s="3"/>
      <c r="T1" s="3"/>
    </row>
    <row r="2" spans="1:32" x14ac:dyDescent="0.25">
      <c r="A2" s="75" t="s">
        <v>1</v>
      </c>
      <c r="B2" s="75" t="s">
        <v>2</v>
      </c>
      <c r="C2" s="75" t="s">
        <v>4</v>
      </c>
      <c r="D2" s="75" t="s">
        <v>5</v>
      </c>
      <c r="E2" s="75" t="s">
        <v>6</v>
      </c>
      <c r="F2" s="75" t="s">
        <v>55</v>
      </c>
      <c r="G2" s="75" t="s">
        <v>56</v>
      </c>
      <c r="H2" s="3"/>
      <c r="I2" s="3" t="s">
        <v>49</v>
      </c>
      <c r="J2" s="3">
        <v>5.4539999999999996E-3</v>
      </c>
      <c r="K2" s="3">
        <v>0.78539999999999999</v>
      </c>
      <c r="L2" s="3"/>
      <c r="M2" s="3"/>
      <c r="N2" s="3"/>
      <c r="O2" s="3"/>
      <c r="P2" s="3"/>
      <c r="Q2" s="3"/>
      <c r="R2" s="3"/>
      <c r="S2" s="3"/>
      <c r="T2" s="3"/>
    </row>
    <row r="3" spans="1:32" x14ac:dyDescent="0.25">
      <c r="A3" s="76" t="s">
        <v>7</v>
      </c>
      <c r="B3" s="76" t="s">
        <v>8</v>
      </c>
      <c r="C3" s="76" t="s">
        <v>9</v>
      </c>
      <c r="D3" s="76" t="s">
        <v>9</v>
      </c>
      <c r="E3" s="76" t="s">
        <v>10</v>
      </c>
      <c r="F3" s="76" t="s">
        <v>57</v>
      </c>
      <c r="G3" s="76" t="s">
        <v>57</v>
      </c>
      <c r="H3" s="3"/>
      <c r="I3" s="3" t="s">
        <v>48</v>
      </c>
      <c r="J3" s="3">
        <v>0.13569999999999999</v>
      </c>
      <c r="K3" s="3">
        <v>19.547699999999999</v>
      </c>
      <c r="L3" s="3"/>
      <c r="M3" s="3"/>
      <c r="N3" s="3"/>
      <c r="O3" s="3"/>
      <c r="P3" s="3"/>
      <c r="Q3" s="3"/>
      <c r="R3" s="3"/>
      <c r="S3" s="3"/>
      <c r="T3" s="3"/>
    </row>
    <row r="4" spans="1:32" x14ac:dyDescent="0.25">
      <c r="A4" s="72" t="s">
        <v>11</v>
      </c>
      <c r="B4" s="72">
        <v>0</v>
      </c>
      <c r="C4" s="72">
        <v>-190.20500000000001</v>
      </c>
      <c r="D4" s="72">
        <v>-1.903</v>
      </c>
      <c r="E4" s="72">
        <v>3.1970000000000001E-15</v>
      </c>
      <c r="F4" s="72">
        <v>-1174.29</v>
      </c>
      <c r="G4" s="72">
        <v>-1174.29</v>
      </c>
      <c r="H4" s="3"/>
      <c r="I4" s="1" t="s">
        <v>1</v>
      </c>
      <c r="J4" s="1" t="s">
        <v>42</v>
      </c>
      <c r="K4" s="1" t="s">
        <v>45</v>
      </c>
      <c r="L4" s="1" t="s">
        <v>43</v>
      </c>
      <c r="M4" s="1" t="s">
        <v>46</v>
      </c>
      <c r="N4" s="1" t="s">
        <v>44</v>
      </c>
      <c r="O4" s="1" t="s">
        <v>47</v>
      </c>
      <c r="P4" s="1" t="s">
        <v>53</v>
      </c>
      <c r="Q4" s="1" t="s">
        <v>54</v>
      </c>
      <c r="R4" s="1" t="s">
        <v>53</v>
      </c>
      <c r="S4" s="1" t="s">
        <v>54</v>
      </c>
      <c r="T4" s="3"/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72" t="s">
        <v>11</v>
      </c>
      <c r="B5" s="72">
        <v>7.2923</v>
      </c>
      <c r="C5" s="72">
        <v>-190.15199999999999</v>
      </c>
      <c r="D5" s="72">
        <v>-1.8380000000000001</v>
      </c>
      <c r="E5" s="72">
        <v>13.6409</v>
      </c>
      <c r="F5" s="72">
        <v>-816.62</v>
      </c>
      <c r="G5" s="72">
        <v>-1531.29</v>
      </c>
      <c r="H5" s="3"/>
      <c r="I5" s="2" t="s">
        <v>7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10</v>
      </c>
      <c r="O5" s="2" t="s">
        <v>10</v>
      </c>
      <c r="P5" s="2" t="s">
        <v>51</v>
      </c>
      <c r="Q5" s="2" t="s">
        <v>51</v>
      </c>
      <c r="R5" s="2" t="s">
        <v>52</v>
      </c>
      <c r="S5" s="2" t="s">
        <v>52</v>
      </c>
      <c r="T5" s="3"/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72" t="s">
        <v>11</v>
      </c>
      <c r="B6" s="72">
        <v>14.5847</v>
      </c>
      <c r="C6" s="72">
        <v>-190.09899999999999</v>
      </c>
      <c r="D6" s="72">
        <v>-1.772</v>
      </c>
      <c r="E6" s="72">
        <v>26.802499999999998</v>
      </c>
      <c r="F6" s="72">
        <v>-471.52</v>
      </c>
      <c r="G6" s="72">
        <v>-1875.75</v>
      </c>
      <c r="H6" s="3"/>
      <c r="I6" s="24" t="s">
        <v>11</v>
      </c>
      <c r="J6" s="24">
        <f>MAX(C4:C6)</f>
        <v>-190.09899999999999</v>
      </c>
      <c r="K6" s="24">
        <f>MIN(C4:C6)</f>
        <v>-190.20500000000001</v>
      </c>
      <c r="L6" s="24">
        <f>MAX(D4:D6)</f>
        <v>-1.772</v>
      </c>
      <c r="M6" s="24">
        <f>MIN(D4:D6)</f>
        <v>-1.903</v>
      </c>
      <c r="N6" s="24">
        <f>MAX(E4:E6)</f>
        <v>26.802499999999998</v>
      </c>
      <c r="O6" s="24">
        <f>MIN(E4:E6)</f>
        <v>3.1970000000000001E-15</v>
      </c>
      <c r="P6" s="24">
        <f>MAX(F4:F6)</f>
        <v>-471.52</v>
      </c>
      <c r="Q6" s="24">
        <f>MIN(G4:G6)</f>
        <v>-1875.75</v>
      </c>
      <c r="R6" s="24">
        <f>P6/144</f>
        <v>-3.2744444444444443</v>
      </c>
      <c r="S6" s="24">
        <f>Q6/144</f>
        <v>-13.026041666666666</v>
      </c>
      <c r="T6" s="3"/>
      <c r="V6" s="17" t="s">
        <v>58</v>
      </c>
      <c r="W6" s="17">
        <f>W20+W14</f>
        <v>-136.99459999999999</v>
      </c>
      <c r="X6" s="99">
        <f t="shared" ref="X6:AF6" si="0">X20+X14</f>
        <v>-190.941</v>
      </c>
      <c r="Y6" s="99">
        <f t="shared" si="0"/>
        <v>23.907600000000002</v>
      </c>
      <c r="Z6" s="99">
        <f t="shared" si="0"/>
        <v>-32.807000000000002</v>
      </c>
      <c r="AA6" s="99">
        <f t="shared" si="0"/>
        <v>146.17110000000002</v>
      </c>
      <c r="AB6" s="99">
        <f t="shared" si="0"/>
        <v>-76.350200000000001</v>
      </c>
      <c r="AC6" s="99">
        <f t="shared" si="0"/>
        <v>2729.5899199999999</v>
      </c>
      <c r="AD6" s="99">
        <f t="shared" si="0"/>
        <v>-4979.5859200000004</v>
      </c>
      <c r="AE6" s="99">
        <f t="shared" si="0"/>
        <v>18.955485555555551</v>
      </c>
      <c r="AF6" s="99">
        <f t="shared" si="0"/>
        <v>-34.580457777777774</v>
      </c>
    </row>
    <row r="7" spans="1:32" x14ac:dyDescent="0.25">
      <c r="A7" s="72" t="s">
        <v>14</v>
      </c>
      <c r="B7" s="72">
        <v>0</v>
      </c>
      <c r="C7" s="72">
        <v>-187.26599999999999</v>
      </c>
      <c r="D7" s="72">
        <v>-32.743000000000002</v>
      </c>
      <c r="E7" s="72">
        <v>26.802499999999998</v>
      </c>
      <c r="F7" s="72">
        <v>-454.03</v>
      </c>
      <c r="G7" s="72">
        <v>-1858.26</v>
      </c>
      <c r="H7" s="3"/>
      <c r="I7" s="24" t="s">
        <v>14</v>
      </c>
      <c r="J7" s="24">
        <f>MAX(C7:C9)</f>
        <v>-187.24600000000001</v>
      </c>
      <c r="K7" s="24">
        <f>MIN(C7:C9)</f>
        <v>-187.26599999999999</v>
      </c>
      <c r="L7" s="24">
        <f>MAX(D7:D9)</f>
        <v>-32.707999999999998</v>
      </c>
      <c r="M7" s="24">
        <f>MIN(D7:D9)</f>
        <v>-32.743000000000002</v>
      </c>
      <c r="N7" s="24">
        <f>MAX(E7:E9)</f>
        <v>143.05950000000001</v>
      </c>
      <c r="O7" s="24">
        <f>MIN(E7:E9)</f>
        <v>26.802499999999998</v>
      </c>
      <c r="P7" s="24">
        <f>MAX(F7:F9)</f>
        <v>2591.56</v>
      </c>
      <c r="Q7" s="24">
        <f>MIN(G7:G9)</f>
        <v>-4903.6000000000004</v>
      </c>
      <c r="R7" s="24">
        <f t="shared" ref="R7:S34" si="1">P7/144</f>
        <v>17.996944444444445</v>
      </c>
      <c r="S7" s="24">
        <f t="shared" si="1"/>
        <v>-34.052777777777777</v>
      </c>
      <c r="T7" s="3"/>
      <c r="V7" s="17" t="s">
        <v>59</v>
      </c>
      <c r="W7" s="99">
        <f t="shared" ref="W7:AF7" si="2">W21+W15</f>
        <v>19.376000000000001</v>
      </c>
      <c r="X7" s="99">
        <f t="shared" si="2"/>
        <v>15.6272</v>
      </c>
      <c r="Y7" s="99">
        <f t="shared" si="2"/>
        <v>5.8400000000000001E-2</v>
      </c>
      <c r="Z7" s="99">
        <f t="shared" si="2"/>
        <v>-5.8799999999999998E-2</v>
      </c>
      <c r="AA7" s="99">
        <f t="shared" si="2"/>
        <v>3.1116000000000001</v>
      </c>
      <c r="AB7" s="99">
        <f t="shared" si="2"/>
        <v>-1.1919999999999999</v>
      </c>
      <c r="AC7" s="99">
        <f t="shared" si="2"/>
        <v>3604.9910399999999</v>
      </c>
      <c r="AD7" s="99">
        <f t="shared" si="2"/>
        <v>2895.4884000000002</v>
      </c>
      <c r="AE7" s="99">
        <f t="shared" si="2"/>
        <v>25.034659999999999</v>
      </c>
      <c r="AF7" s="99">
        <f t="shared" si="2"/>
        <v>20.107558333333333</v>
      </c>
    </row>
    <row r="8" spans="1:32" x14ac:dyDescent="0.25">
      <c r="A8" s="72" t="s">
        <v>14</v>
      </c>
      <c r="B8" s="72">
        <v>1.7762</v>
      </c>
      <c r="C8" s="72">
        <v>-187.256</v>
      </c>
      <c r="D8" s="72">
        <v>-32.725999999999999</v>
      </c>
      <c r="E8" s="72">
        <v>84.946899999999999</v>
      </c>
      <c r="F8" s="72">
        <v>1069.18</v>
      </c>
      <c r="G8" s="72">
        <v>-3381.35</v>
      </c>
      <c r="H8" s="3"/>
      <c r="I8" s="24" t="s">
        <v>15</v>
      </c>
      <c r="J8" s="24">
        <f>MAX(C10:C14)</f>
        <v>-151.66999999999999</v>
      </c>
      <c r="K8" s="24">
        <f>MIN(C10:C14)</f>
        <v>-159.86600000000001</v>
      </c>
      <c r="L8" s="24">
        <f>MAX(D10:D14)</f>
        <v>12.654999999999999</v>
      </c>
      <c r="M8" s="24">
        <f>MIN(D10:D14)</f>
        <v>-1.87</v>
      </c>
      <c r="N8" s="24">
        <f>MAX(E10:E14)</f>
        <v>-14.220599999999999</v>
      </c>
      <c r="O8" s="24">
        <f>MIN(E10:E14)</f>
        <v>-73.201800000000006</v>
      </c>
      <c r="P8" s="24">
        <f>MAX(F10:F14)</f>
        <v>981.21</v>
      </c>
      <c r="Q8" s="24">
        <f>MIN(G10:G14)</f>
        <v>-2853.97</v>
      </c>
      <c r="R8" s="24">
        <f t="shared" si="1"/>
        <v>6.8139583333333338</v>
      </c>
      <c r="S8" s="24">
        <f t="shared" si="1"/>
        <v>-19.81923611111111</v>
      </c>
      <c r="T8" s="3"/>
      <c r="V8" s="17" t="s">
        <v>60</v>
      </c>
      <c r="W8" s="99">
        <f t="shared" ref="W8:AF8" si="3">W22+W16</f>
        <v>10.387599999999999</v>
      </c>
      <c r="X8" s="99">
        <f t="shared" si="3"/>
        <v>-15.0952</v>
      </c>
      <c r="Y8" s="99">
        <f t="shared" si="3"/>
        <v>36.879199999999997</v>
      </c>
      <c r="Z8" s="99">
        <f t="shared" si="3"/>
        <v>-29.092000000000002</v>
      </c>
      <c r="AA8" s="99">
        <f t="shared" si="3"/>
        <v>162.54080000000002</v>
      </c>
      <c r="AB8" s="99">
        <f t="shared" si="3"/>
        <v>-223.20409999999998</v>
      </c>
      <c r="AC8" s="99">
        <f t="shared" si="3"/>
        <v>5221.9192800000001</v>
      </c>
      <c r="AD8" s="99">
        <f t="shared" si="3"/>
        <v>-5105.6958399999994</v>
      </c>
      <c r="AE8" s="99">
        <f t="shared" si="3"/>
        <v>36.263328333333341</v>
      </c>
      <c r="AF8" s="99">
        <f t="shared" si="3"/>
        <v>-35.456221111111105</v>
      </c>
    </row>
    <row r="9" spans="1:32" x14ac:dyDescent="0.25">
      <c r="A9" s="72" t="s">
        <v>14</v>
      </c>
      <c r="B9" s="72">
        <v>3.5525000000000002</v>
      </c>
      <c r="C9" s="72">
        <v>-187.24600000000001</v>
      </c>
      <c r="D9" s="72">
        <v>-32.707999999999998</v>
      </c>
      <c r="E9" s="72">
        <v>143.05950000000001</v>
      </c>
      <c r="F9" s="72">
        <v>2591.56</v>
      </c>
      <c r="G9" s="72">
        <v>-4903.6000000000004</v>
      </c>
      <c r="H9" s="3"/>
      <c r="I9" s="24" t="s">
        <v>16</v>
      </c>
      <c r="J9" s="24">
        <f>MAX(C15:C19)</f>
        <v>-145.374</v>
      </c>
      <c r="K9" s="24">
        <f>MIN(C15:C19)</f>
        <v>-151.70400000000001</v>
      </c>
      <c r="L9" s="24">
        <f>MAX(D15:D19)</f>
        <v>5.1040000000000001</v>
      </c>
      <c r="M9" s="24">
        <f>MIN(D15:D19)</f>
        <v>-12.241</v>
      </c>
      <c r="N9" s="24">
        <f>MAX(E15:E19)</f>
        <v>3.8954</v>
      </c>
      <c r="O9" s="24">
        <f>MIN(E15:E19)</f>
        <v>-73.201800000000006</v>
      </c>
      <c r="P9" s="24">
        <f>MAX(F15:F19)</f>
        <v>981</v>
      </c>
      <c r="Q9" s="24">
        <f>MIN(G15:G19)</f>
        <v>-2854.18</v>
      </c>
      <c r="R9" s="24">
        <f t="shared" si="1"/>
        <v>6.8125</v>
      </c>
      <c r="S9" s="24">
        <f t="shared" si="1"/>
        <v>-19.820694444444442</v>
      </c>
      <c r="T9" s="3"/>
    </row>
    <row r="10" spans="1:32" x14ac:dyDescent="0.25">
      <c r="A10" s="72" t="s">
        <v>15</v>
      </c>
      <c r="B10" s="72">
        <v>0</v>
      </c>
      <c r="C10" s="72">
        <v>-159.86600000000001</v>
      </c>
      <c r="D10" s="72">
        <v>-1.87</v>
      </c>
      <c r="E10" s="72">
        <v>-25.916499999999999</v>
      </c>
      <c r="F10" s="72">
        <v>-308.07</v>
      </c>
      <c r="G10" s="72">
        <v>-1665.89</v>
      </c>
      <c r="H10" s="3"/>
      <c r="I10" s="24" t="s">
        <v>17</v>
      </c>
      <c r="J10" s="24">
        <f>MAX(C20:C26)</f>
        <v>-137.88800000000001</v>
      </c>
      <c r="K10" s="24">
        <f>MIN(C20:C26)</f>
        <v>-144.262</v>
      </c>
      <c r="L10" s="24">
        <f>MAX(D20:D26)</f>
        <v>15.183999999999999</v>
      </c>
      <c r="M10" s="24">
        <f>MIN(D20:D26)</f>
        <v>-18.661000000000001</v>
      </c>
      <c r="N10" s="24">
        <f>MAX(E20:E26)</f>
        <v>19.6007</v>
      </c>
      <c r="O10" s="24">
        <f>MIN(E20:E26)</f>
        <v>-37.940600000000003</v>
      </c>
      <c r="P10" s="24">
        <f>MAX(F20:F26)</f>
        <v>103.25</v>
      </c>
      <c r="Q10" s="24">
        <f>MIN(G20:G26)</f>
        <v>-1884.53</v>
      </c>
      <c r="R10" s="24">
        <f t="shared" si="1"/>
        <v>0.71701388888888884</v>
      </c>
      <c r="S10" s="24">
        <f t="shared" si="1"/>
        <v>-13.087013888888889</v>
      </c>
      <c r="T10" s="3"/>
      <c r="V10" s="98" t="s">
        <v>58</v>
      </c>
      <c r="W10" s="98">
        <f>'Lateral Wind Loading'!V6</f>
        <v>1.841</v>
      </c>
      <c r="X10" s="98">
        <f>'Lateral Wind Loading'!W6</f>
        <v>-1.84</v>
      </c>
      <c r="Y10" s="98">
        <f>'Lateral Wind Loading'!X6</f>
        <v>0.159</v>
      </c>
      <c r="Z10" s="98">
        <f>'Lateral Wind Loading'!Y6</f>
        <v>-0.16</v>
      </c>
      <c r="AA10" s="98">
        <f>'Lateral Wind Loading'!Z6</f>
        <v>7.7789999999999999</v>
      </c>
      <c r="AB10" s="98">
        <f>'Lateral Wind Loading'!AA6</f>
        <v>-7.8710000000000004</v>
      </c>
      <c r="AC10" s="98">
        <f>AE10*144</f>
        <v>175.9248</v>
      </c>
      <c r="AD10" s="98">
        <f t="shared" ref="AD10:AD12" si="4">AF10*144</f>
        <v>-189.9648</v>
      </c>
      <c r="AE10" s="98">
        <f>'Lateral Wind Loading'!AB6</f>
        <v>1.2217</v>
      </c>
      <c r="AF10" s="98">
        <f>'Lateral Wind Loading'!AC6</f>
        <v>-1.3191999999999999</v>
      </c>
    </row>
    <row r="11" spans="1:32" x14ac:dyDescent="0.25">
      <c r="A11" s="72" t="s">
        <v>15</v>
      </c>
      <c r="B11" s="72">
        <v>5.5160999999999998</v>
      </c>
      <c r="C11" s="72">
        <v>-159.834</v>
      </c>
      <c r="D11" s="72">
        <v>-1.8149999999999999</v>
      </c>
      <c r="E11" s="72">
        <v>-15.7538</v>
      </c>
      <c r="F11" s="72">
        <v>-574.1</v>
      </c>
      <c r="G11" s="72">
        <v>-1399.47</v>
      </c>
      <c r="H11" s="3"/>
      <c r="I11" s="24" t="s">
        <v>18</v>
      </c>
      <c r="J11" s="24">
        <f>MAX(C23:C31)</f>
        <v>-137.88800000000001</v>
      </c>
      <c r="K11" s="24">
        <f>MIN(C23:C31)</f>
        <v>-141.02799999999999</v>
      </c>
      <c r="L11" s="24">
        <f>MAX(D23:D31)</f>
        <v>15.183999999999999</v>
      </c>
      <c r="M11" s="24">
        <f>MIN(D23:D31)</f>
        <v>-7.5019999999999998</v>
      </c>
      <c r="N11" s="24">
        <f>MAX(E23:E31)</f>
        <v>46.090899999999998</v>
      </c>
      <c r="O11" s="24">
        <f>MIN(E23:E31)</f>
        <v>-12.827500000000001</v>
      </c>
      <c r="P11" s="24">
        <f>MAX(F23:F31)</f>
        <v>354.44</v>
      </c>
      <c r="Q11" s="24">
        <f>MIN(G23:G31)</f>
        <v>-2062.56</v>
      </c>
      <c r="R11" s="24">
        <f t="shared" si="1"/>
        <v>2.4613888888888891</v>
      </c>
      <c r="S11" s="24">
        <f t="shared" si="1"/>
        <v>-14.323333333333332</v>
      </c>
      <c r="T11" s="3"/>
      <c r="V11" s="98" t="s">
        <v>59</v>
      </c>
      <c r="W11" s="98">
        <f>'Lateral Wind Loading'!V7</f>
        <v>9.5000000000000001E-2</v>
      </c>
      <c r="X11" s="98">
        <f>'Lateral Wind Loading'!W7</f>
        <v>-1.1220000000000001</v>
      </c>
      <c r="Y11" s="98">
        <f>'Lateral Wind Loading'!X7</f>
        <v>0.14599999999999999</v>
      </c>
      <c r="Z11" s="98">
        <f>'Lateral Wind Loading'!Y7</f>
        <v>-0.14699999999999999</v>
      </c>
      <c r="AA11" s="98">
        <f>'Lateral Wind Loading'!Z7</f>
        <v>7.7789999999999999</v>
      </c>
      <c r="AB11" s="98">
        <f>'Lateral Wind Loading'!AA7</f>
        <v>-2.98</v>
      </c>
      <c r="AC11" s="98">
        <f t="shared" ref="AC11:AC12" si="5">AE11*144</f>
        <v>148.3776</v>
      </c>
      <c r="AD11" s="98">
        <f t="shared" si="4"/>
        <v>-130.10399999999998</v>
      </c>
      <c r="AE11" s="98">
        <f>'Lateral Wind Loading'!AB7</f>
        <v>1.0304</v>
      </c>
      <c r="AF11" s="98">
        <f>'Lateral Wind Loading'!AC7</f>
        <v>-0.90349999999999997</v>
      </c>
    </row>
    <row r="12" spans="1:32" x14ac:dyDescent="0.25">
      <c r="A12" s="72" t="s">
        <v>15</v>
      </c>
      <c r="B12" s="72">
        <v>6.3630000000000004</v>
      </c>
      <c r="C12" s="72">
        <v>-159.83000000000001</v>
      </c>
      <c r="D12" s="72">
        <v>-1.806</v>
      </c>
      <c r="E12" s="72">
        <v>-14.220599999999999</v>
      </c>
      <c r="F12" s="72">
        <v>-614.23</v>
      </c>
      <c r="G12" s="72">
        <v>-1359.28</v>
      </c>
      <c r="H12" s="3"/>
      <c r="I12" s="24" t="s">
        <v>19</v>
      </c>
      <c r="J12" s="24">
        <f>MAX(C32:C38)</f>
        <v>-137.73099999999999</v>
      </c>
      <c r="K12" s="24">
        <f>MIN(C32:C38)</f>
        <v>-142.547</v>
      </c>
      <c r="L12" s="24">
        <f>MAX(D32:D38)</f>
        <v>19.91</v>
      </c>
      <c r="M12" s="24">
        <f>MIN(D32:D38)</f>
        <v>-13.904</v>
      </c>
      <c r="N12" s="24">
        <f>MAX(E32:E38)</f>
        <v>34.4848</v>
      </c>
      <c r="O12" s="24">
        <f>MIN(E32:E38)</f>
        <v>-14.4566</v>
      </c>
      <c r="P12" s="24">
        <f>MAX(F32:F38)</f>
        <v>53</v>
      </c>
      <c r="Q12" s="24">
        <f>MIN(G32:G38)</f>
        <v>-1768.16</v>
      </c>
      <c r="R12" s="24">
        <f t="shared" si="1"/>
        <v>0.36805555555555558</v>
      </c>
      <c r="S12" s="24">
        <f t="shared" si="1"/>
        <v>-12.27888888888889</v>
      </c>
      <c r="T12" s="3"/>
      <c r="V12" s="98" t="s">
        <v>60</v>
      </c>
      <c r="W12" s="98">
        <f>'Lateral Wind Loading'!V8</f>
        <v>0.54400000000000004</v>
      </c>
      <c r="X12" s="98">
        <f>'Lateral Wind Loading'!W8</f>
        <v>-0.10299999999999999</v>
      </c>
      <c r="Y12" s="98">
        <f>'Lateral Wind Loading'!X8</f>
        <v>6.8000000000000005E-2</v>
      </c>
      <c r="Z12" s="98">
        <f>'Lateral Wind Loading'!Y8</f>
        <v>-7.4999999999999997E-2</v>
      </c>
      <c r="AA12" s="98">
        <f>'Lateral Wind Loading'!Z8</f>
        <v>3.9260000000000002</v>
      </c>
      <c r="AB12" s="98">
        <f>'Lateral Wind Loading'!AA8</f>
        <v>-2.5139999999999998</v>
      </c>
      <c r="AC12" s="98">
        <f t="shared" si="5"/>
        <v>96.523200000000003</v>
      </c>
      <c r="AD12" s="98">
        <f t="shared" si="4"/>
        <v>-104.8896</v>
      </c>
      <c r="AE12" s="98">
        <f>'Lateral Wind Loading'!AB8</f>
        <v>0.67030000000000001</v>
      </c>
      <c r="AF12" s="98">
        <f>'Lateral Wind Loading'!AC8</f>
        <v>-0.72840000000000005</v>
      </c>
    </row>
    <row r="13" spans="1:32" x14ac:dyDescent="0.25">
      <c r="A13" s="72" t="s">
        <v>15</v>
      </c>
      <c r="B13" s="72">
        <v>6.3630000000000004</v>
      </c>
      <c r="C13" s="72">
        <v>-151.696</v>
      </c>
      <c r="D13" s="72">
        <v>12.608000000000001</v>
      </c>
      <c r="E13" s="72">
        <v>-14.220599999999999</v>
      </c>
      <c r="F13" s="72">
        <v>-564.02</v>
      </c>
      <c r="G13" s="72">
        <v>-1309.07</v>
      </c>
      <c r="H13" s="3"/>
      <c r="I13" s="24" t="s">
        <v>20</v>
      </c>
      <c r="J13" s="24">
        <f>MAX(C39:C43)</f>
        <v>-143.886</v>
      </c>
      <c r="K13" s="24">
        <f>MIN(C39:C43)</f>
        <v>-149.25700000000001</v>
      </c>
      <c r="L13" s="24">
        <f>MAX(D39:D43)</f>
        <v>13.455</v>
      </c>
      <c r="M13" s="24">
        <f>MIN(D39:D43)</f>
        <v>-3.5939999999999999</v>
      </c>
      <c r="N13" s="24">
        <f>MAX(E39:E43)</f>
        <v>18.521100000000001</v>
      </c>
      <c r="O13" s="24">
        <f>MIN(E39:E43)</f>
        <v>-52.3001</v>
      </c>
      <c r="P13" s="24">
        <f>MAX(F39:F43)</f>
        <v>448.57</v>
      </c>
      <c r="Q13" s="24">
        <f>MIN(G39:G43)</f>
        <v>-2291.5300000000002</v>
      </c>
      <c r="R13" s="24">
        <f t="shared" si="1"/>
        <v>3.1150694444444444</v>
      </c>
      <c r="S13" s="24">
        <f t="shared" si="1"/>
        <v>-15.91340277777778</v>
      </c>
      <c r="T13" s="3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</row>
    <row r="14" spans="1:32" x14ac:dyDescent="0.25">
      <c r="A14" s="72" t="s">
        <v>15</v>
      </c>
      <c r="B14" s="72">
        <v>11.032299999999999</v>
      </c>
      <c r="C14" s="72">
        <v>-151.66999999999999</v>
      </c>
      <c r="D14" s="72">
        <v>12.654999999999999</v>
      </c>
      <c r="E14" s="72">
        <v>-73.201800000000006</v>
      </c>
      <c r="F14" s="72">
        <v>981.21</v>
      </c>
      <c r="G14" s="72">
        <v>-2853.97</v>
      </c>
      <c r="H14" s="3"/>
      <c r="I14" s="24" t="s">
        <v>21</v>
      </c>
      <c r="J14" s="24">
        <f>MAX(C44:C48)</f>
        <v>-149.453</v>
      </c>
      <c r="K14" s="24">
        <f>MIN(C44:C48)</f>
        <v>-158.27000000000001</v>
      </c>
      <c r="L14" s="24">
        <f>MAX(D44:D48)</f>
        <v>6.34</v>
      </c>
      <c r="M14" s="24">
        <f>MIN(D44:D48)</f>
        <v>-11.061999999999999</v>
      </c>
      <c r="N14" s="24">
        <f>MAX(E44:E48)</f>
        <v>9.1557999999999993</v>
      </c>
      <c r="O14" s="24">
        <f>MIN(E44:E48)</f>
        <v>-52.3001</v>
      </c>
      <c r="P14" s="24">
        <f>MAX(F44:F48)</f>
        <v>447.36</v>
      </c>
      <c r="Q14" s="24">
        <f>MIN(G44:G48)</f>
        <v>-2292.7399999999998</v>
      </c>
      <c r="R14" s="24">
        <f t="shared" si="1"/>
        <v>3.1066666666666669</v>
      </c>
      <c r="S14" s="24">
        <f t="shared" si="1"/>
        <v>-15.921805555555554</v>
      </c>
      <c r="T14" s="3"/>
      <c r="V14" s="98" t="s">
        <v>58</v>
      </c>
      <c r="W14" s="98">
        <f>W10*0.4</f>
        <v>0.73640000000000005</v>
      </c>
      <c r="X14" s="98">
        <f t="shared" ref="X14:AF14" si="6">X10*0.4</f>
        <v>-0.7360000000000001</v>
      </c>
      <c r="Y14" s="98">
        <f t="shared" si="6"/>
        <v>6.3600000000000004E-2</v>
      </c>
      <c r="Z14" s="98">
        <f t="shared" si="6"/>
        <v>-6.4000000000000001E-2</v>
      </c>
      <c r="AA14" s="98">
        <f t="shared" si="6"/>
        <v>3.1116000000000001</v>
      </c>
      <c r="AB14" s="98">
        <f t="shared" si="6"/>
        <v>-3.1484000000000005</v>
      </c>
      <c r="AC14" s="98">
        <f>AC10*0.4</f>
        <v>70.369920000000008</v>
      </c>
      <c r="AD14" s="98">
        <f t="shared" ref="AD14:AD16" si="7">AD10*0.4</f>
        <v>-75.985920000000007</v>
      </c>
      <c r="AE14" s="98">
        <f t="shared" si="6"/>
        <v>0.48868</v>
      </c>
      <c r="AF14" s="98">
        <f t="shared" si="6"/>
        <v>-0.52768000000000004</v>
      </c>
    </row>
    <row r="15" spans="1:32" x14ac:dyDescent="0.25">
      <c r="A15" s="72" t="s">
        <v>16</v>
      </c>
      <c r="B15" s="72">
        <v>0</v>
      </c>
      <c r="C15" s="72">
        <v>-151.70400000000001</v>
      </c>
      <c r="D15" s="72">
        <v>-12.241</v>
      </c>
      <c r="E15" s="72">
        <v>-73.201800000000006</v>
      </c>
      <c r="F15" s="72">
        <v>981</v>
      </c>
      <c r="G15" s="72">
        <v>-2854.18</v>
      </c>
      <c r="H15" s="3"/>
      <c r="I15" s="24" t="s">
        <v>22</v>
      </c>
      <c r="J15" s="24">
        <f>MAX(C49:C53)</f>
        <v>-157.18600000000001</v>
      </c>
      <c r="K15" s="24">
        <f>MIN(C49:C53)</f>
        <v>-166.886</v>
      </c>
      <c r="L15" s="24">
        <f>MAX(D49:D53)</f>
        <v>-6.3209999999999997</v>
      </c>
      <c r="M15" s="24">
        <f>MIN(D49:D53)</f>
        <v>-19.55</v>
      </c>
      <c r="N15" s="24">
        <f>MAX(E49:E53)</f>
        <v>23.014099999999999</v>
      </c>
      <c r="O15" s="24">
        <f>MIN(E49:E53)</f>
        <v>-47.577599999999997</v>
      </c>
      <c r="P15" s="24">
        <f>MAX(F49:F53)</f>
        <v>275.89999999999998</v>
      </c>
      <c r="Q15" s="24">
        <f>MIN(G49:G53)</f>
        <v>-2216.77</v>
      </c>
      <c r="R15" s="24">
        <f t="shared" si="1"/>
        <v>1.915972222222222</v>
      </c>
      <c r="S15" s="24">
        <f t="shared" si="1"/>
        <v>-15.394236111111111</v>
      </c>
      <c r="T15" s="3"/>
      <c r="V15" s="98" t="s">
        <v>59</v>
      </c>
      <c r="W15" s="98">
        <f t="shared" ref="W15:AF16" si="8">W11*0.4</f>
        <v>3.8000000000000006E-2</v>
      </c>
      <c r="X15" s="98">
        <f t="shared" si="8"/>
        <v>-0.44880000000000009</v>
      </c>
      <c r="Y15" s="98">
        <f t="shared" si="8"/>
        <v>5.8400000000000001E-2</v>
      </c>
      <c r="Z15" s="98">
        <f t="shared" si="8"/>
        <v>-5.8799999999999998E-2</v>
      </c>
      <c r="AA15" s="98">
        <f t="shared" si="8"/>
        <v>3.1116000000000001</v>
      </c>
      <c r="AB15" s="98">
        <f t="shared" si="8"/>
        <v>-1.1919999999999999</v>
      </c>
      <c r="AC15" s="98">
        <f t="shared" si="8"/>
        <v>59.351040000000005</v>
      </c>
      <c r="AD15" s="98">
        <f t="shared" si="7"/>
        <v>-52.041599999999995</v>
      </c>
      <c r="AE15" s="98">
        <f t="shared" si="8"/>
        <v>0.41216000000000003</v>
      </c>
      <c r="AF15" s="98">
        <f t="shared" si="8"/>
        <v>-0.3614</v>
      </c>
    </row>
    <row r="16" spans="1:32" x14ac:dyDescent="0.25">
      <c r="A16" s="72" t="s">
        <v>16</v>
      </c>
      <c r="B16" s="72">
        <v>6.3159999999999998</v>
      </c>
      <c r="C16" s="72">
        <v>-151.679</v>
      </c>
      <c r="D16" s="72">
        <v>-12.172000000000001</v>
      </c>
      <c r="E16" s="72">
        <v>3.8954</v>
      </c>
      <c r="F16" s="72">
        <v>-834.39</v>
      </c>
      <c r="G16" s="72">
        <v>-1038.48</v>
      </c>
      <c r="H16" s="3"/>
      <c r="I16" s="24" t="s">
        <v>23</v>
      </c>
      <c r="J16" s="24">
        <f>MAX(C54:C56)</f>
        <v>-170.17599999999999</v>
      </c>
      <c r="K16" s="24">
        <f>MIN(C54:C56)</f>
        <v>-170.23400000000001</v>
      </c>
      <c r="L16" s="24">
        <f>MAX(D54:D56)</f>
        <v>23.844000000000001</v>
      </c>
      <c r="M16" s="24">
        <f>MIN(D54:D56)</f>
        <v>23.765000000000001</v>
      </c>
      <c r="N16" s="24">
        <f>MAX(E54:E56)</f>
        <v>141.61940000000001</v>
      </c>
      <c r="O16" s="24">
        <f>MIN(E54:E56)</f>
        <v>-60.852600000000002</v>
      </c>
      <c r="P16" s="24">
        <f>MAX(F54:F56)</f>
        <v>2659.22</v>
      </c>
      <c r="Q16" s="24">
        <f>MIN(G54:G56)</f>
        <v>-4760.49</v>
      </c>
      <c r="R16" s="24">
        <f t="shared" si="1"/>
        <v>18.466805555555553</v>
      </c>
      <c r="S16" s="24">
        <f t="shared" si="1"/>
        <v>-33.058958333333329</v>
      </c>
      <c r="T16" s="3"/>
      <c r="V16" s="98" t="s">
        <v>60</v>
      </c>
      <c r="W16" s="98">
        <f t="shared" si="8"/>
        <v>0.21760000000000002</v>
      </c>
      <c r="X16" s="98">
        <f t="shared" si="8"/>
        <v>-4.1200000000000001E-2</v>
      </c>
      <c r="Y16" s="98">
        <f t="shared" si="8"/>
        <v>2.7200000000000002E-2</v>
      </c>
      <c r="Z16" s="98">
        <f t="shared" si="8"/>
        <v>-0.03</v>
      </c>
      <c r="AA16" s="98">
        <f t="shared" si="8"/>
        <v>1.5704000000000002</v>
      </c>
      <c r="AB16" s="98">
        <f t="shared" si="8"/>
        <v>-1.0056</v>
      </c>
      <c r="AC16" s="98">
        <f t="shared" si="8"/>
        <v>38.609280000000005</v>
      </c>
      <c r="AD16" s="98">
        <f t="shared" si="7"/>
        <v>-41.955840000000002</v>
      </c>
      <c r="AE16" s="98">
        <f t="shared" si="8"/>
        <v>0.26812000000000002</v>
      </c>
      <c r="AF16" s="98">
        <f t="shared" si="8"/>
        <v>-0.29136000000000001</v>
      </c>
    </row>
    <row r="17" spans="1:32" x14ac:dyDescent="0.25">
      <c r="A17" s="72" t="s">
        <v>16</v>
      </c>
      <c r="B17" s="72">
        <v>6.3159999999999998</v>
      </c>
      <c r="C17" s="72">
        <v>-145.40700000000001</v>
      </c>
      <c r="D17" s="72">
        <v>5.0149999999999997</v>
      </c>
      <c r="E17" s="72">
        <v>3.8954</v>
      </c>
      <c r="F17" s="72">
        <v>-795.67</v>
      </c>
      <c r="G17" s="72">
        <v>-999.76</v>
      </c>
      <c r="H17" s="3"/>
      <c r="I17" s="24" t="s">
        <v>24</v>
      </c>
      <c r="J17" s="24">
        <f>MAX(C57:C59)</f>
        <v>-171.84399999999999</v>
      </c>
      <c r="K17" s="24">
        <f>MIN(C57:C59)</f>
        <v>-171.965</v>
      </c>
      <c r="L17" s="24">
        <f>MAX(D57:D59)</f>
        <v>-4.1130000000000004</v>
      </c>
      <c r="M17" s="24">
        <f>MIN(D57:D59)</f>
        <v>-4.2309999999999999</v>
      </c>
      <c r="N17" s="24">
        <f>MAX(E57:E59)</f>
        <v>-2.0389999999999999E-14</v>
      </c>
      <c r="O17" s="24">
        <f>MIN(E57:E59)</f>
        <v>-60.852600000000002</v>
      </c>
      <c r="P17" s="24">
        <f>MAX(F57:F59)</f>
        <v>533.16</v>
      </c>
      <c r="Q17" s="24">
        <f>MIN(G57:G59)</f>
        <v>-2655.02</v>
      </c>
      <c r="R17" s="24">
        <f t="shared" si="1"/>
        <v>3.7024999999999997</v>
      </c>
      <c r="S17" s="24">
        <f t="shared" si="1"/>
        <v>-18.437638888888888</v>
      </c>
      <c r="T17" s="3"/>
    </row>
    <row r="18" spans="1:32" x14ac:dyDescent="0.25">
      <c r="A18" s="72" t="s">
        <v>16</v>
      </c>
      <c r="B18" s="72">
        <v>7.2923</v>
      </c>
      <c r="C18" s="72">
        <v>-145.40299999999999</v>
      </c>
      <c r="D18" s="72">
        <v>5.0250000000000004</v>
      </c>
      <c r="E18" s="72">
        <v>-1.0058</v>
      </c>
      <c r="F18" s="72">
        <v>-871.34</v>
      </c>
      <c r="G18" s="72">
        <v>-924.04</v>
      </c>
      <c r="H18" s="3"/>
      <c r="I18" s="24" t="s">
        <v>25</v>
      </c>
      <c r="J18" s="24">
        <f>MAX(C60:C62)</f>
        <v>16.552</v>
      </c>
      <c r="K18" s="24">
        <f>MIN(C60:C62)</f>
        <v>16.552</v>
      </c>
      <c r="L18" s="24">
        <f>MAX(D60:D62)</f>
        <v>0</v>
      </c>
      <c r="M18" s="24">
        <f>MIN(D60:D62)</f>
        <v>0</v>
      </c>
      <c r="N18" s="24">
        <f>MAX(E60:E62)</f>
        <v>0</v>
      </c>
      <c r="O18" s="24">
        <f>MIN(E60:E62)</f>
        <v>0</v>
      </c>
      <c r="P18" s="24">
        <f>MAX(F60:F62)</f>
        <v>3034.77</v>
      </c>
      <c r="Q18" s="24">
        <f>MIN(G60:G62)</f>
        <v>3034.77</v>
      </c>
      <c r="R18" s="24">
        <f t="shared" si="1"/>
        <v>21.074791666666666</v>
      </c>
      <c r="S18" s="24">
        <f t="shared" si="1"/>
        <v>21.074791666666666</v>
      </c>
      <c r="T18" s="3"/>
      <c r="V18" s="1" t="s">
        <v>1</v>
      </c>
      <c r="W18" s="1" t="s">
        <v>42</v>
      </c>
      <c r="X18" s="1" t="s">
        <v>45</v>
      </c>
      <c r="Y18" s="1" t="s">
        <v>43</v>
      </c>
      <c r="Z18" s="1" t="s">
        <v>46</v>
      </c>
      <c r="AA18" s="1" t="s">
        <v>44</v>
      </c>
      <c r="AB18" s="1" t="s">
        <v>47</v>
      </c>
      <c r="AC18" s="1" t="s">
        <v>53</v>
      </c>
      <c r="AD18" s="1" t="s">
        <v>54</v>
      </c>
      <c r="AE18" s="1" t="s">
        <v>53</v>
      </c>
      <c r="AF18" s="1" t="s">
        <v>54</v>
      </c>
    </row>
    <row r="19" spans="1:32" x14ac:dyDescent="0.25">
      <c r="A19" s="72" t="s">
        <v>16</v>
      </c>
      <c r="B19" s="72">
        <v>14.5847</v>
      </c>
      <c r="C19" s="72">
        <v>-145.374</v>
      </c>
      <c r="D19" s="72">
        <v>5.1040000000000001</v>
      </c>
      <c r="E19" s="72">
        <v>-37.940600000000003</v>
      </c>
      <c r="F19" s="72">
        <v>96.38</v>
      </c>
      <c r="G19" s="72">
        <v>-1891.4</v>
      </c>
      <c r="H19" s="3"/>
      <c r="I19" s="24" t="s">
        <v>26</v>
      </c>
      <c r="J19" s="24">
        <f>MAX(C63:C65)</f>
        <v>18.297000000000001</v>
      </c>
      <c r="K19" s="24">
        <f>MIN(C63:C65)</f>
        <v>18.297000000000001</v>
      </c>
      <c r="L19" s="24">
        <f>MAX(D63:D65)</f>
        <v>0</v>
      </c>
      <c r="M19" s="24">
        <f>MIN(D63:D65)</f>
        <v>0</v>
      </c>
      <c r="N19" s="24">
        <f>MAX(E63:E65)</f>
        <v>0</v>
      </c>
      <c r="O19" s="24">
        <f>MIN(E63:E65)</f>
        <v>0</v>
      </c>
      <c r="P19" s="24">
        <f>MAX(F63:F65)</f>
        <v>3354.7</v>
      </c>
      <c r="Q19" s="24">
        <f>MIN(G63:G65)</f>
        <v>3354.7</v>
      </c>
      <c r="R19" s="24">
        <f t="shared" si="1"/>
        <v>23.296527777777776</v>
      </c>
      <c r="S19" s="24">
        <f t="shared" si="1"/>
        <v>23.296527777777776</v>
      </c>
      <c r="T19" s="3"/>
      <c r="V19" s="2" t="s">
        <v>7</v>
      </c>
      <c r="W19" s="2" t="s">
        <v>9</v>
      </c>
      <c r="X19" s="2" t="s">
        <v>9</v>
      </c>
      <c r="Y19" s="2" t="s">
        <v>9</v>
      </c>
      <c r="Z19" s="2" t="s">
        <v>9</v>
      </c>
      <c r="AA19" s="2" t="s">
        <v>10</v>
      </c>
      <c r="AB19" s="2" t="s">
        <v>10</v>
      </c>
      <c r="AC19" s="2" t="s">
        <v>51</v>
      </c>
      <c r="AD19" s="2" t="s">
        <v>51</v>
      </c>
      <c r="AE19" s="2" t="s">
        <v>52</v>
      </c>
      <c r="AF19" s="2" t="s">
        <v>52</v>
      </c>
    </row>
    <row r="20" spans="1:32" x14ac:dyDescent="0.25">
      <c r="A20" s="72" t="s">
        <v>17</v>
      </c>
      <c r="B20" s="72">
        <v>0</v>
      </c>
      <c r="C20" s="72">
        <v>-144.262</v>
      </c>
      <c r="D20" s="72">
        <v>-18.661000000000001</v>
      </c>
      <c r="E20" s="72">
        <v>-37.940600000000003</v>
      </c>
      <c r="F20" s="72">
        <v>103.25</v>
      </c>
      <c r="G20" s="72">
        <v>-1884.53</v>
      </c>
      <c r="H20" s="3"/>
      <c r="I20" s="24" t="s">
        <v>27</v>
      </c>
      <c r="J20" s="24">
        <f>MAX(C66:C68)</f>
        <v>17.388999999999999</v>
      </c>
      <c r="K20" s="24">
        <f>MIN(C66:C68)</f>
        <v>17.388999999999999</v>
      </c>
      <c r="L20" s="24">
        <f>MAX(D66:D68)</f>
        <v>0</v>
      </c>
      <c r="M20" s="24">
        <f>MIN(D66:D68)</f>
        <v>0</v>
      </c>
      <c r="N20" s="24">
        <f>MAX(E66:E68)</f>
        <v>0</v>
      </c>
      <c r="O20" s="24">
        <f>MIN(E66:E68)</f>
        <v>0</v>
      </c>
      <c r="P20" s="24">
        <f>MAX(F66:F68)</f>
        <v>3188.28</v>
      </c>
      <c r="Q20" s="24">
        <f>MIN(G66:G68)</f>
        <v>3188.28</v>
      </c>
      <c r="R20" s="24">
        <f t="shared" si="1"/>
        <v>22.140833333333333</v>
      </c>
      <c r="S20" s="24">
        <f t="shared" si="1"/>
        <v>22.140833333333333</v>
      </c>
      <c r="T20" s="3"/>
      <c r="V20" s="99" t="s">
        <v>58</v>
      </c>
      <c r="W20" s="99">
        <f>MAX($J$6:$J$17)</f>
        <v>-137.73099999999999</v>
      </c>
      <c r="X20" s="99">
        <f>MIN($K$6:$K$17)</f>
        <v>-190.20500000000001</v>
      </c>
      <c r="Y20" s="99">
        <f>MAX($L$6:$L$17)</f>
        <v>23.844000000000001</v>
      </c>
      <c r="Z20" s="99">
        <f>MIN($M$6:$M$17)</f>
        <v>-32.743000000000002</v>
      </c>
      <c r="AA20" s="99">
        <f>MAX($N$6:$N$17)</f>
        <v>143.05950000000001</v>
      </c>
      <c r="AB20" s="99">
        <f>MIN($O$6:$O$17)</f>
        <v>-73.201800000000006</v>
      </c>
      <c r="AC20" s="99">
        <f>MAX($P$6:$P$17)</f>
        <v>2659.22</v>
      </c>
      <c r="AD20" s="99">
        <f>MIN($Q$6:$Q$17)</f>
        <v>-4903.6000000000004</v>
      </c>
      <c r="AE20" s="99">
        <f>MAX($R$6:$R$17)</f>
        <v>18.466805555555553</v>
      </c>
      <c r="AF20" s="99">
        <f>MIN($S$6:$S$17)</f>
        <v>-34.052777777777777</v>
      </c>
    </row>
    <row r="21" spans="1:32" x14ac:dyDescent="0.25">
      <c r="A21" s="72" t="s">
        <v>17</v>
      </c>
      <c r="B21" s="72">
        <v>2.2715000000000001</v>
      </c>
      <c r="C21" s="72">
        <v>-144.25700000000001</v>
      </c>
      <c r="D21" s="72">
        <v>-18.635000000000002</v>
      </c>
      <c r="E21" s="72">
        <v>4.4185999999999996</v>
      </c>
      <c r="F21" s="72">
        <v>-774.86</v>
      </c>
      <c r="G21" s="72">
        <v>-1006.36</v>
      </c>
      <c r="H21" s="3"/>
      <c r="I21" s="24" t="s">
        <v>28</v>
      </c>
      <c r="J21" s="24">
        <f>MAX(C69:C71)</f>
        <v>16.885000000000002</v>
      </c>
      <c r="K21" s="24">
        <f>MIN(C69:C71)</f>
        <v>16.885000000000002</v>
      </c>
      <c r="L21" s="24">
        <f>MAX(D69:D71)</f>
        <v>0</v>
      </c>
      <c r="M21" s="24">
        <f>MIN(D69:D71)</f>
        <v>0</v>
      </c>
      <c r="N21" s="24">
        <f>MAX(E69:E71)</f>
        <v>0</v>
      </c>
      <c r="O21" s="24">
        <f>MIN(E69:E71)</f>
        <v>0</v>
      </c>
      <c r="P21" s="24">
        <f>MAX(F69:F71)</f>
        <v>3095.72</v>
      </c>
      <c r="Q21" s="24">
        <f>MIN(G69:G71)</f>
        <v>3095.72</v>
      </c>
      <c r="R21" s="24">
        <f t="shared" si="1"/>
        <v>21.498055555555553</v>
      </c>
      <c r="S21" s="24">
        <f t="shared" si="1"/>
        <v>21.498055555555553</v>
      </c>
      <c r="T21" s="3"/>
      <c r="V21" s="99" t="s">
        <v>59</v>
      </c>
      <c r="W21" s="99">
        <f>MAX($J$18:$J$27)</f>
        <v>19.338000000000001</v>
      </c>
      <c r="X21" s="99">
        <f>MIN($K$18:$K$27)</f>
        <v>16.076000000000001</v>
      </c>
      <c r="Y21" s="99">
        <f>MAX($L$18:$L$27)</f>
        <v>0</v>
      </c>
      <c r="Z21" s="99">
        <f>MIN($M$18:$M$27)</f>
        <v>0</v>
      </c>
      <c r="AA21" s="99">
        <f>MAX($N$18:$N$27)</f>
        <v>0</v>
      </c>
      <c r="AB21" s="99">
        <f>MIN($O$18:$O$27)</f>
        <v>0</v>
      </c>
      <c r="AC21" s="99">
        <f>MAX($P$18:$P$27)</f>
        <v>3545.64</v>
      </c>
      <c r="AD21" s="99">
        <f>MIN($Q$18:$Q$27)</f>
        <v>2947.53</v>
      </c>
      <c r="AE21" s="99">
        <f>MAX($R$18:$R$27)</f>
        <v>24.622499999999999</v>
      </c>
      <c r="AF21" s="99">
        <f>MIN($S$18:$S$27)</f>
        <v>20.468958333333333</v>
      </c>
    </row>
    <row r="22" spans="1:32" x14ac:dyDescent="0.25">
      <c r="A22" s="72" t="s">
        <v>17</v>
      </c>
      <c r="B22" s="72">
        <v>2.2715000000000001</v>
      </c>
      <c r="C22" s="72">
        <v>-141.03800000000001</v>
      </c>
      <c r="D22" s="72">
        <v>-1.55</v>
      </c>
      <c r="E22" s="72">
        <v>4.4185999999999996</v>
      </c>
      <c r="F22" s="72">
        <v>-755</v>
      </c>
      <c r="G22" s="72">
        <v>-986.49</v>
      </c>
      <c r="H22" s="3"/>
      <c r="I22" s="24" t="s">
        <v>29</v>
      </c>
      <c r="J22" s="24">
        <f>MAX(C72:C74)</f>
        <v>16.076000000000001</v>
      </c>
      <c r="K22" s="24">
        <f>MIN(C72:C74)</f>
        <v>16.076000000000001</v>
      </c>
      <c r="L22" s="24">
        <f>MAX(D72:D74)</f>
        <v>0</v>
      </c>
      <c r="M22" s="24">
        <f>MIN(D72:D74)</f>
        <v>0</v>
      </c>
      <c r="N22" s="24">
        <f>MAX(E72:E74)</f>
        <v>0</v>
      </c>
      <c r="O22" s="24">
        <f>MIN(E72:E74)</f>
        <v>0</v>
      </c>
      <c r="P22" s="24">
        <f>MAX(F72:F74)</f>
        <v>2947.53</v>
      </c>
      <c r="Q22" s="24">
        <f>MIN(G72:G74)</f>
        <v>2947.53</v>
      </c>
      <c r="R22" s="24">
        <f t="shared" si="1"/>
        <v>20.468958333333333</v>
      </c>
      <c r="S22" s="24">
        <f t="shared" si="1"/>
        <v>20.468958333333333</v>
      </c>
      <c r="T22" s="3"/>
      <c r="V22" s="99" t="s">
        <v>60</v>
      </c>
      <c r="W22" s="99">
        <f>MAX($J$28:$J$34)</f>
        <v>10.17</v>
      </c>
      <c r="X22" s="99">
        <f>MIN($K$28:$K$34)</f>
        <v>-15.054</v>
      </c>
      <c r="Y22" s="99">
        <f>MAX($L$28:$L$34)</f>
        <v>36.851999999999997</v>
      </c>
      <c r="Z22" s="99">
        <f>MIN($M$28:$M$34)</f>
        <v>-29.062000000000001</v>
      </c>
      <c r="AA22" s="99">
        <f>MAX($N$28:$N$34)</f>
        <v>160.97040000000001</v>
      </c>
      <c r="AB22" s="99">
        <f>MIN($O$28:$O$34)</f>
        <v>-222.1985</v>
      </c>
      <c r="AC22" s="99">
        <f>MAX($P$28:$P$34)</f>
        <v>5183.3100000000004</v>
      </c>
      <c r="AD22" s="99">
        <f>MIN($Q$28:$Q$34)</f>
        <v>-5063.74</v>
      </c>
      <c r="AE22" s="99">
        <f>MAX($R$28:$R$34)</f>
        <v>35.995208333333338</v>
      </c>
      <c r="AF22" s="99">
        <f>MIN($S$28:$S$34)</f>
        <v>-35.164861111111108</v>
      </c>
    </row>
    <row r="23" spans="1:32" x14ac:dyDescent="0.25">
      <c r="A23" s="72" t="s">
        <v>17</v>
      </c>
      <c r="B23" s="72">
        <v>7.2923</v>
      </c>
      <c r="C23" s="72">
        <v>-141.02799999999999</v>
      </c>
      <c r="D23" s="72">
        <v>-1.4930000000000001</v>
      </c>
      <c r="E23" s="72">
        <v>12.056699999999999</v>
      </c>
      <c r="F23" s="72">
        <v>-554.84</v>
      </c>
      <c r="G23" s="72">
        <v>-1186.51</v>
      </c>
      <c r="H23" s="3"/>
      <c r="I23" s="24" t="s">
        <v>30</v>
      </c>
      <c r="J23" s="24">
        <f>MAX(C75:C77)</f>
        <v>16.587</v>
      </c>
      <c r="K23" s="24">
        <f>MIN(C75:C77)</f>
        <v>16.587</v>
      </c>
      <c r="L23" s="24">
        <f>MAX(D75:D77)</f>
        <v>0</v>
      </c>
      <c r="M23" s="24">
        <f>MIN(D75:D77)</f>
        <v>0</v>
      </c>
      <c r="N23" s="24">
        <f>MAX(E75:E77)</f>
        <v>0</v>
      </c>
      <c r="O23" s="24">
        <f>MIN(E75:E77)</f>
        <v>0</v>
      </c>
      <c r="P23" s="24">
        <f>MAX(F75:F77)</f>
        <v>3041.16</v>
      </c>
      <c r="Q23" s="24">
        <f>MIN(G75:G77)</f>
        <v>3041.16</v>
      </c>
      <c r="R23" s="24">
        <f t="shared" si="1"/>
        <v>21.119166666666665</v>
      </c>
      <c r="S23" s="24">
        <f t="shared" si="1"/>
        <v>21.119166666666665</v>
      </c>
      <c r="T23" s="3"/>
    </row>
    <row r="24" spans="1:32" x14ac:dyDescent="0.25">
      <c r="A24" s="72" t="s">
        <v>17</v>
      </c>
      <c r="B24" s="72">
        <v>12.4473</v>
      </c>
      <c r="C24" s="72">
        <v>-141.017</v>
      </c>
      <c r="D24" s="72">
        <v>-1.4339999999999999</v>
      </c>
      <c r="E24" s="72">
        <v>19.6007</v>
      </c>
      <c r="F24" s="72">
        <v>-357.15</v>
      </c>
      <c r="G24" s="72">
        <v>-1384.07</v>
      </c>
      <c r="H24" s="3"/>
      <c r="I24" s="24" t="s">
        <v>31</v>
      </c>
      <c r="J24" s="24">
        <f>MAX(C78:C80)</f>
        <v>17.402000000000001</v>
      </c>
      <c r="K24" s="24">
        <f>MIN(C78:C80)</f>
        <v>17.402000000000001</v>
      </c>
      <c r="L24" s="24">
        <f>MAX(D78:D80)</f>
        <v>0</v>
      </c>
      <c r="M24" s="24">
        <f>MIN(D78:D80)</f>
        <v>0</v>
      </c>
      <c r="N24" s="24">
        <f>MAX(E78:E80)</f>
        <v>0</v>
      </c>
      <c r="O24" s="24">
        <f>MIN(E78:E80)</f>
        <v>0</v>
      </c>
      <c r="P24" s="24">
        <f>MAX(F78:F80)</f>
        <v>3190.63</v>
      </c>
      <c r="Q24" s="24">
        <f>MIN(G78:G80)</f>
        <v>3190.63</v>
      </c>
      <c r="R24" s="24">
        <f t="shared" si="1"/>
        <v>22.157152777777778</v>
      </c>
      <c r="S24" s="24">
        <f t="shared" si="1"/>
        <v>22.157152777777778</v>
      </c>
      <c r="T24" s="3"/>
    </row>
    <row r="25" spans="1:32" x14ac:dyDescent="0.25">
      <c r="A25" s="72" t="s">
        <v>17</v>
      </c>
      <c r="B25" s="72">
        <v>12.4473</v>
      </c>
      <c r="C25" s="72">
        <v>-137.892</v>
      </c>
      <c r="D25" s="72">
        <v>15.16</v>
      </c>
      <c r="E25" s="72">
        <v>19.6007</v>
      </c>
      <c r="F25" s="72">
        <v>-337.86</v>
      </c>
      <c r="G25" s="72">
        <v>-1364.78</v>
      </c>
      <c r="H25" s="3"/>
      <c r="I25" s="24" t="s">
        <v>32</v>
      </c>
      <c r="J25" s="24">
        <f>MAX(C81:C83)</f>
        <v>17.706</v>
      </c>
      <c r="K25" s="24">
        <f>MIN(C81:C83)</f>
        <v>17.706</v>
      </c>
      <c r="L25" s="24">
        <f>MAX(D81:D83)</f>
        <v>0</v>
      </c>
      <c r="M25" s="24">
        <f>MIN(D81:D83)</f>
        <v>0</v>
      </c>
      <c r="N25" s="24">
        <f>MAX(E81:E83)</f>
        <v>0</v>
      </c>
      <c r="O25" s="24">
        <f>MIN(E81:E83)</f>
        <v>0</v>
      </c>
      <c r="P25" s="24">
        <f>MAX(F81:F83)</f>
        <v>3246.3</v>
      </c>
      <c r="Q25" s="24">
        <f>MIN(G81:G83)</f>
        <v>3246.3</v>
      </c>
      <c r="R25" s="24">
        <f t="shared" si="1"/>
        <v>22.543750000000003</v>
      </c>
      <c r="S25" s="24">
        <f t="shared" si="1"/>
        <v>22.543750000000003</v>
      </c>
      <c r="T25" s="3"/>
    </row>
    <row r="26" spans="1:32" x14ac:dyDescent="0.25">
      <c r="A26" s="72" t="s">
        <v>17</v>
      </c>
      <c r="B26" s="72">
        <v>14.5847</v>
      </c>
      <c r="C26" s="72">
        <v>-137.88800000000001</v>
      </c>
      <c r="D26" s="72">
        <v>15.183999999999999</v>
      </c>
      <c r="E26" s="72">
        <v>-12.827500000000001</v>
      </c>
      <c r="F26" s="72">
        <v>-515.26</v>
      </c>
      <c r="G26" s="72">
        <v>-1187.32</v>
      </c>
      <c r="H26" s="3"/>
      <c r="I26" s="24" t="s">
        <v>33</v>
      </c>
      <c r="J26" s="24">
        <f>MAX(C84:C86)</f>
        <v>19.338000000000001</v>
      </c>
      <c r="K26" s="24">
        <f>MIN(C84:C86)</f>
        <v>19.338000000000001</v>
      </c>
      <c r="L26" s="24">
        <f>MAX(D84:D86)</f>
        <v>0</v>
      </c>
      <c r="M26" s="24">
        <f>MIN(D84:D86)</f>
        <v>0</v>
      </c>
      <c r="N26" s="24">
        <f>MAX(E84:E86)</f>
        <v>0</v>
      </c>
      <c r="O26" s="24">
        <f>MIN(E84:E86)</f>
        <v>0</v>
      </c>
      <c r="P26" s="24">
        <f>MAX(F84:F86)</f>
        <v>3545.64</v>
      </c>
      <c r="Q26" s="24">
        <f>MIN(G84:G86)</f>
        <v>3545.64</v>
      </c>
      <c r="R26" s="24">
        <f t="shared" si="1"/>
        <v>24.622499999999999</v>
      </c>
      <c r="S26" s="24">
        <f t="shared" si="1"/>
        <v>24.622499999999999</v>
      </c>
      <c r="T26" s="3"/>
    </row>
    <row r="27" spans="1:32" x14ac:dyDescent="0.25">
      <c r="A27" s="72" t="s">
        <v>18</v>
      </c>
      <c r="B27" s="72">
        <v>0</v>
      </c>
      <c r="C27" s="72">
        <v>-138.518</v>
      </c>
      <c r="D27" s="72">
        <v>-7.5019999999999998</v>
      </c>
      <c r="E27" s="72">
        <v>-12.827500000000001</v>
      </c>
      <c r="F27" s="72">
        <v>-519.16</v>
      </c>
      <c r="G27" s="72">
        <v>-1191.21</v>
      </c>
      <c r="H27" s="3"/>
      <c r="I27" s="24" t="s">
        <v>34</v>
      </c>
      <c r="J27" s="24">
        <f>MAX(C87:C89)</f>
        <v>16.332999999999998</v>
      </c>
      <c r="K27" s="24">
        <f>MIN(C87:C89)</f>
        <v>16.332999999999998</v>
      </c>
      <c r="L27" s="24">
        <f>MAX(D87:D89)</f>
        <v>0</v>
      </c>
      <c r="M27" s="24">
        <f>MIN(D87:D89)</f>
        <v>0</v>
      </c>
      <c r="N27" s="24">
        <f>MAX(E87:E89)</f>
        <v>0</v>
      </c>
      <c r="O27" s="24">
        <f>MIN(E87:E89)</f>
        <v>0</v>
      </c>
      <c r="P27" s="24">
        <f>MAX(F87:F89)</f>
        <v>2994.57</v>
      </c>
      <c r="Q27" s="24">
        <f>MIN(G87:G89)</f>
        <v>2994.57</v>
      </c>
      <c r="R27" s="24">
        <f t="shared" si="1"/>
        <v>20.795625000000001</v>
      </c>
      <c r="S27" s="24">
        <f t="shared" si="1"/>
        <v>20.795625000000001</v>
      </c>
      <c r="T27" s="3"/>
    </row>
    <row r="28" spans="1:32" x14ac:dyDescent="0.25">
      <c r="A28" s="72" t="s">
        <v>18</v>
      </c>
      <c r="B28" s="72">
        <v>7.2923999999999998</v>
      </c>
      <c r="C28" s="72">
        <v>-138.51599999999999</v>
      </c>
      <c r="D28" s="72">
        <v>-7.4180000000000001</v>
      </c>
      <c r="E28" s="72">
        <v>41.5747</v>
      </c>
      <c r="F28" s="72">
        <v>233.92</v>
      </c>
      <c r="G28" s="72">
        <v>-1944.26</v>
      </c>
      <c r="H28" s="3"/>
      <c r="I28" s="24" t="s">
        <v>35</v>
      </c>
      <c r="J28" s="24">
        <f>MAX(C90:C92)</f>
        <v>10.17</v>
      </c>
      <c r="K28" s="24">
        <f>MIN(C90:C92)</f>
        <v>9.6</v>
      </c>
      <c r="L28" s="24">
        <f>MAX(D90:D92)</f>
        <v>-6.3140000000000001</v>
      </c>
      <c r="M28" s="24">
        <f>MIN(D90:D92)</f>
        <v>-23.962</v>
      </c>
      <c r="N28" s="24">
        <f>MAX(E90:E92)</f>
        <v>151.45339999999999</v>
      </c>
      <c r="O28" s="24">
        <f>MIN(E90:E92)</f>
        <v>1.1970000000000001E-13</v>
      </c>
      <c r="P28" s="24">
        <f>MAX(F90:F92)</f>
        <v>3562.21</v>
      </c>
      <c r="Q28" s="24">
        <f>MIN(G90:G92)</f>
        <v>-3422.32</v>
      </c>
      <c r="R28" s="24">
        <f t="shared" si="1"/>
        <v>24.737569444444446</v>
      </c>
      <c r="S28" s="24">
        <f t="shared" si="1"/>
        <v>-23.766111111111112</v>
      </c>
      <c r="T28" s="3"/>
    </row>
    <row r="29" spans="1:32" x14ac:dyDescent="0.25">
      <c r="A29" s="72" t="s">
        <v>18</v>
      </c>
      <c r="B29" s="72">
        <v>7.9015000000000004</v>
      </c>
      <c r="C29" s="72">
        <v>-138.51599999999999</v>
      </c>
      <c r="D29" s="72">
        <v>-7.4109999999999996</v>
      </c>
      <c r="E29" s="72">
        <v>46.090899999999998</v>
      </c>
      <c r="F29" s="72">
        <v>352.22</v>
      </c>
      <c r="G29" s="72">
        <v>-2062.56</v>
      </c>
      <c r="H29" s="3"/>
      <c r="I29" s="24" t="s">
        <v>36</v>
      </c>
      <c r="J29" s="24">
        <f>MAX(C93:C95)</f>
        <v>9.6</v>
      </c>
      <c r="K29" s="24">
        <f>MIN(C93:C95)</f>
        <v>9.0299999999999994</v>
      </c>
      <c r="L29" s="24">
        <f>MAX(D93:D95)</f>
        <v>11.333</v>
      </c>
      <c r="M29" s="24">
        <f>MIN(D93:D95)</f>
        <v>-6.3140000000000001</v>
      </c>
      <c r="N29" s="24">
        <f>MAX(E93:E95)</f>
        <v>160.97040000000001</v>
      </c>
      <c r="O29" s="24">
        <f>MIN(E93:E95)</f>
        <v>126.3475</v>
      </c>
      <c r="P29" s="24">
        <f>MAX(F93:F95)</f>
        <v>3779.58</v>
      </c>
      <c r="Q29" s="24">
        <f>MIN(G93:G95)</f>
        <v>-3643.84</v>
      </c>
      <c r="R29" s="24">
        <f t="shared" si="1"/>
        <v>26.247083333333332</v>
      </c>
      <c r="S29" s="24">
        <f t="shared" si="1"/>
        <v>-25.304444444444446</v>
      </c>
      <c r="T29" s="3"/>
    </row>
    <row r="30" spans="1:32" x14ac:dyDescent="0.25">
      <c r="A30" s="72" t="s">
        <v>18</v>
      </c>
      <c r="B30" s="72">
        <v>7.9015000000000004</v>
      </c>
      <c r="C30" s="72">
        <v>-138.15700000000001</v>
      </c>
      <c r="D30" s="72">
        <v>8.6620000000000008</v>
      </c>
      <c r="E30" s="72">
        <v>46.090899999999998</v>
      </c>
      <c r="F30" s="72">
        <v>354.44</v>
      </c>
      <c r="G30" s="72">
        <v>-2060.35</v>
      </c>
      <c r="H30" s="3"/>
      <c r="I30" s="24" t="s">
        <v>37</v>
      </c>
      <c r="J30" s="24">
        <f>MAX(C96:C98)</f>
        <v>9.0299999999999994</v>
      </c>
      <c r="K30" s="24">
        <f>MIN(C96:C98)</f>
        <v>8.4600000000000009</v>
      </c>
      <c r="L30" s="24">
        <f>MAX(D96:D98)</f>
        <v>28.981000000000002</v>
      </c>
      <c r="M30" s="24">
        <f>MIN(D96:D98)</f>
        <v>11.333</v>
      </c>
      <c r="N30" s="24">
        <f>MAX(E96:E98)</f>
        <v>126.3475</v>
      </c>
      <c r="O30" s="24">
        <f>MIN(E96:E98)</f>
        <v>-75.317700000000002</v>
      </c>
      <c r="P30" s="24">
        <f>MAX(F96:F98)</f>
        <v>2979.15</v>
      </c>
      <c r="Q30" s="24">
        <f>MIN(G96:G98)</f>
        <v>-2847.57</v>
      </c>
      <c r="R30" s="24">
        <f t="shared" si="1"/>
        <v>20.688541666666666</v>
      </c>
      <c r="S30" s="24">
        <f t="shared" si="1"/>
        <v>-19.774791666666669</v>
      </c>
      <c r="T30" s="3"/>
    </row>
    <row r="31" spans="1:32" x14ac:dyDescent="0.25">
      <c r="A31" s="72" t="s">
        <v>18</v>
      </c>
      <c r="B31" s="72">
        <v>14.5847</v>
      </c>
      <c r="C31" s="72">
        <v>-138.155</v>
      </c>
      <c r="D31" s="72">
        <v>8.7390000000000008</v>
      </c>
      <c r="E31" s="72">
        <v>-12.0549</v>
      </c>
      <c r="F31" s="72">
        <v>-537.15</v>
      </c>
      <c r="G31" s="72">
        <v>-1168.73</v>
      </c>
      <c r="H31" s="3"/>
      <c r="I31" s="24" t="s">
        <v>38</v>
      </c>
      <c r="J31" s="24">
        <f>MAX(C99:C101)</f>
        <v>8.4600000000000009</v>
      </c>
      <c r="K31" s="24">
        <f>MIN(C99:C101)</f>
        <v>8.2059999999999995</v>
      </c>
      <c r="L31" s="24">
        <f>MAX(D99:D101)</f>
        <v>36.851999999999997</v>
      </c>
      <c r="M31" s="24">
        <f>MIN(D99:D101)</f>
        <v>28.981000000000002</v>
      </c>
      <c r="N31" s="24">
        <f>MAX(E99:E101)</f>
        <v>-75.317700000000002</v>
      </c>
      <c r="O31" s="24">
        <f>MIN(E99:E101)</f>
        <v>-222.1985</v>
      </c>
      <c r="P31" s="24">
        <f>MAX(F99:F101)</f>
        <v>5183.3100000000004</v>
      </c>
      <c r="Q31" s="24">
        <f>MIN(G99:G101)</f>
        <v>-5063.74</v>
      </c>
      <c r="R31" s="24">
        <f t="shared" si="1"/>
        <v>35.995208333333338</v>
      </c>
      <c r="S31" s="24">
        <f>Q31/144</f>
        <v>-35.164861111111108</v>
      </c>
      <c r="T31" s="3"/>
    </row>
    <row r="32" spans="1:32" x14ac:dyDescent="0.25">
      <c r="A32" s="72" t="s">
        <v>19</v>
      </c>
      <c r="B32" s="72">
        <v>0</v>
      </c>
      <c r="C32" s="72">
        <v>-137.73099999999999</v>
      </c>
      <c r="D32" s="72">
        <v>-13.904</v>
      </c>
      <c r="E32" s="72">
        <v>-12.0549</v>
      </c>
      <c r="F32" s="72">
        <v>-534.54</v>
      </c>
      <c r="G32" s="72">
        <v>-1166.1199999999999</v>
      </c>
      <c r="H32" s="3"/>
      <c r="I32" s="24" t="s">
        <v>39</v>
      </c>
      <c r="J32" s="24">
        <f>MAX(C102:C148)</f>
        <v>1.056</v>
      </c>
      <c r="K32" s="24">
        <f>MIN(C102:C148)</f>
        <v>0.35799999999999998</v>
      </c>
      <c r="L32" s="24">
        <f>MAX(D102:D148)</f>
        <v>10.477</v>
      </c>
      <c r="M32" s="24">
        <f>MIN(D102:D148)</f>
        <v>-11.12</v>
      </c>
      <c r="N32" s="24">
        <f>MAX(E102:E148)</f>
        <v>32.0304</v>
      </c>
      <c r="O32" s="24">
        <f>MIN(E102:E148)</f>
        <v>-59.719700000000003</v>
      </c>
      <c r="P32" s="24">
        <f>MAX(F102:F148)</f>
        <v>1384.58</v>
      </c>
      <c r="Q32" s="24">
        <f>MIN(G102:G148)</f>
        <v>-1373.39</v>
      </c>
      <c r="R32" s="24">
        <f t="shared" si="1"/>
        <v>9.6151388888888878</v>
      </c>
      <c r="S32" s="24">
        <f t="shared" si="1"/>
        <v>-9.5374305555555559</v>
      </c>
      <c r="T32" s="3"/>
    </row>
    <row r="33" spans="1:20" x14ac:dyDescent="0.25">
      <c r="A33" s="72" t="s">
        <v>19</v>
      </c>
      <c r="B33" s="72">
        <v>3.3519000000000001</v>
      </c>
      <c r="C33" s="72">
        <v>-137.73699999999999</v>
      </c>
      <c r="D33" s="72">
        <v>-13.866</v>
      </c>
      <c r="E33" s="72">
        <v>34.4848</v>
      </c>
      <c r="F33" s="72">
        <v>53</v>
      </c>
      <c r="G33" s="72">
        <v>-1753.72</v>
      </c>
      <c r="H33" s="3"/>
      <c r="I33" s="24" t="s">
        <v>40</v>
      </c>
      <c r="J33" s="24">
        <f>MAX(C149:C159)</f>
        <v>-13.512</v>
      </c>
      <c r="K33" s="24">
        <f>MIN(C149:C159)</f>
        <v>-14.484</v>
      </c>
      <c r="L33" s="24">
        <f>MAX(D149:D159)</f>
        <v>1.0409999999999999</v>
      </c>
      <c r="M33" s="24">
        <f>MIN(D149:D159)</f>
        <v>-29.062000000000001</v>
      </c>
      <c r="N33" s="24">
        <f>MAX(E149:E159)</f>
        <v>98.712800000000001</v>
      </c>
      <c r="O33" s="24">
        <f>MIN(E149:E159)</f>
        <v>-140.3879</v>
      </c>
      <c r="P33" s="24">
        <f>MAX(F149:F159)</f>
        <v>3138.67</v>
      </c>
      <c r="Q33" s="24">
        <f>MIN(G149:G159)</f>
        <v>-3335.55</v>
      </c>
      <c r="R33" s="24">
        <f t="shared" si="1"/>
        <v>21.796319444444446</v>
      </c>
      <c r="S33" s="24">
        <f t="shared" si="1"/>
        <v>-23.163541666666667</v>
      </c>
      <c r="T33" s="3"/>
    </row>
    <row r="34" spans="1:20" x14ac:dyDescent="0.25">
      <c r="A34" s="72" t="s">
        <v>19</v>
      </c>
      <c r="B34" s="72">
        <v>3.3519000000000001</v>
      </c>
      <c r="C34" s="72">
        <v>-140.07499999999999</v>
      </c>
      <c r="D34" s="72">
        <v>2.5569999999999999</v>
      </c>
      <c r="E34" s="72">
        <v>34.4848</v>
      </c>
      <c r="F34" s="72">
        <v>38.57</v>
      </c>
      <c r="G34" s="72">
        <v>-1768.16</v>
      </c>
      <c r="H34" s="3"/>
      <c r="I34" s="24" t="s">
        <v>41</v>
      </c>
      <c r="J34" s="24">
        <f>MAX(C160:C167)</f>
        <v>-14.484</v>
      </c>
      <c r="K34" s="24">
        <f>MIN(C160:C167)</f>
        <v>-15.054</v>
      </c>
      <c r="L34" s="24">
        <f>MAX(D160:D167)</f>
        <v>18.690000000000001</v>
      </c>
      <c r="M34" s="24">
        <f>MIN(D160:D167)</f>
        <v>1.0409999999999999</v>
      </c>
      <c r="N34" s="24">
        <f>MAX(E160:E167)</f>
        <v>98.704099999999997</v>
      </c>
      <c r="O34" s="24">
        <f>MIN(E160:E167)</f>
        <v>-5.245E-14</v>
      </c>
      <c r="P34" s="24">
        <f>MAX(F160:F167)</f>
        <v>2170.4299999999998</v>
      </c>
      <c r="Q34" s="24">
        <f>MIN(G160:G167)</f>
        <v>-2381.48</v>
      </c>
      <c r="R34" s="24">
        <f t="shared" si="1"/>
        <v>15.072430555555554</v>
      </c>
      <c r="S34" s="24">
        <f t="shared" si="1"/>
        <v>-16.538055555555555</v>
      </c>
      <c r="T34" s="3"/>
    </row>
    <row r="35" spans="1:20" x14ac:dyDescent="0.25">
      <c r="A35" s="72" t="s">
        <v>19</v>
      </c>
      <c r="B35" s="72">
        <v>7.2923999999999998</v>
      </c>
      <c r="C35" s="72">
        <v>-140.08099999999999</v>
      </c>
      <c r="D35" s="72">
        <v>2.6019999999999999</v>
      </c>
      <c r="E35" s="72">
        <v>24.320499999999999</v>
      </c>
      <c r="F35" s="72">
        <v>-227.74</v>
      </c>
      <c r="G35" s="72">
        <v>-1501.93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72" t="s">
        <v>19</v>
      </c>
      <c r="B36" s="72">
        <v>13.4527</v>
      </c>
      <c r="C36" s="72">
        <v>-140.09100000000001</v>
      </c>
      <c r="D36" s="72">
        <v>2.673</v>
      </c>
      <c r="E36" s="72">
        <v>8.0739000000000001</v>
      </c>
      <c r="F36" s="72">
        <v>-653.39</v>
      </c>
      <c r="G36" s="72">
        <v>-1076.4000000000001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72" t="s">
        <v>19</v>
      </c>
      <c r="B37" s="72">
        <v>13.4527</v>
      </c>
      <c r="C37" s="72">
        <v>-142.54499999999999</v>
      </c>
      <c r="D37" s="72">
        <v>19.896999999999998</v>
      </c>
      <c r="E37" s="72">
        <v>8.0739000000000001</v>
      </c>
      <c r="F37" s="72">
        <v>-668.54</v>
      </c>
      <c r="G37" s="72">
        <v>-1091.55</v>
      </c>
      <c r="H37" s="3"/>
      <c r="T37" s="3"/>
    </row>
    <row r="38" spans="1:20" x14ac:dyDescent="0.25">
      <c r="A38" s="72" t="s">
        <v>19</v>
      </c>
      <c r="B38" s="72">
        <v>14.5847</v>
      </c>
      <c r="C38" s="72">
        <v>-142.547</v>
      </c>
      <c r="D38" s="72">
        <v>19.91</v>
      </c>
      <c r="E38" s="72">
        <v>-14.4566</v>
      </c>
      <c r="F38" s="72">
        <v>-501.35</v>
      </c>
      <c r="G38" s="72">
        <v>-1258.76</v>
      </c>
      <c r="H38" s="3"/>
      <c r="T38" s="3"/>
    </row>
    <row r="39" spans="1:20" x14ac:dyDescent="0.25">
      <c r="A39" s="72" t="s">
        <v>20</v>
      </c>
      <c r="B39" s="72">
        <v>0</v>
      </c>
      <c r="C39" s="72">
        <v>-143.886</v>
      </c>
      <c r="D39" s="72">
        <v>-3.5939999999999999</v>
      </c>
      <c r="E39" s="72">
        <v>-14.4566</v>
      </c>
      <c r="F39" s="72">
        <v>-509.62</v>
      </c>
      <c r="G39" s="72">
        <v>-1267.03</v>
      </c>
      <c r="H39" s="3"/>
      <c r="T39" s="3"/>
    </row>
    <row r="40" spans="1:20" x14ac:dyDescent="0.25">
      <c r="A40" s="72" t="s">
        <v>20</v>
      </c>
      <c r="B40" s="72">
        <v>7.2923</v>
      </c>
      <c r="C40" s="72">
        <v>-143.911</v>
      </c>
      <c r="D40" s="72">
        <v>-3.5129999999999999</v>
      </c>
      <c r="E40" s="72">
        <v>11.4565</v>
      </c>
      <c r="F40" s="72">
        <v>-588.36</v>
      </c>
      <c r="G40" s="72">
        <v>-1188.5899999999999</v>
      </c>
      <c r="H40" s="3"/>
      <c r="T40" s="3"/>
    </row>
    <row r="41" spans="1:20" x14ac:dyDescent="0.25">
      <c r="A41" s="72" t="s">
        <v>20</v>
      </c>
      <c r="B41" s="72">
        <v>9.3094999999999999</v>
      </c>
      <c r="C41" s="72">
        <v>-143.91800000000001</v>
      </c>
      <c r="D41" s="72">
        <v>-3.4910000000000001</v>
      </c>
      <c r="E41" s="72">
        <v>18.521100000000001</v>
      </c>
      <c r="F41" s="72">
        <v>-403.34</v>
      </c>
      <c r="G41" s="72">
        <v>-1373.7</v>
      </c>
      <c r="H41" s="3"/>
      <c r="T41" s="3"/>
    </row>
    <row r="42" spans="1:20" x14ac:dyDescent="0.25">
      <c r="A42" s="72" t="s">
        <v>20</v>
      </c>
      <c r="B42" s="72">
        <v>9.3094999999999999</v>
      </c>
      <c r="C42" s="72">
        <v>-149.238</v>
      </c>
      <c r="D42" s="72">
        <v>13.396000000000001</v>
      </c>
      <c r="E42" s="72">
        <v>18.521100000000001</v>
      </c>
      <c r="F42" s="72">
        <v>-436.19</v>
      </c>
      <c r="G42" s="72">
        <v>-1406.55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72" t="s">
        <v>20</v>
      </c>
      <c r="B43" s="72">
        <v>14.5846</v>
      </c>
      <c r="C43" s="72">
        <v>-149.25700000000001</v>
      </c>
      <c r="D43" s="72">
        <v>13.455</v>
      </c>
      <c r="E43" s="72">
        <v>-52.3001</v>
      </c>
      <c r="F43" s="72">
        <v>448.57</v>
      </c>
      <c r="G43" s="72">
        <v>-2291.5300000000002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72" t="s">
        <v>21</v>
      </c>
      <c r="B44" s="72">
        <v>0</v>
      </c>
      <c r="C44" s="72">
        <v>-149.453</v>
      </c>
      <c r="D44" s="72">
        <v>-11.061999999999999</v>
      </c>
      <c r="E44" s="72">
        <v>-52.3001</v>
      </c>
      <c r="F44" s="72">
        <v>447.36</v>
      </c>
      <c r="G44" s="72">
        <v>-2292.7399999999998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72" t="s">
        <v>21</v>
      </c>
      <c r="B45" s="72">
        <v>5.5701000000000001</v>
      </c>
      <c r="C45" s="72">
        <v>-149.482</v>
      </c>
      <c r="D45" s="72">
        <v>-11.004</v>
      </c>
      <c r="E45" s="72">
        <v>9.1557999999999993</v>
      </c>
      <c r="F45" s="72">
        <v>-683.03</v>
      </c>
      <c r="G45" s="72">
        <v>-1162.72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72" t="s">
        <v>21</v>
      </c>
      <c r="B46" s="72">
        <v>5.5701000000000001</v>
      </c>
      <c r="C46" s="72">
        <v>-158.22300000000001</v>
      </c>
      <c r="D46" s="72">
        <v>6.2469999999999999</v>
      </c>
      <c r="E46" s="72">
        <v>9.1557999999999993</v>
      </c>
      <c r="F46" s="72">
        <v>-736.99</v>
      </c>
      <c r="G46" s="72">
        <v>-1216.68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72" t="s">
        <v>21</v>
      </c>
      <c r="B47" s="72">
        <v>7.2923999999999998</v>
      </c>
      <c r="C47" s="72">
        <v>-158.232</v>
      </c>
      <c r="D47" s="72">
        <v>6.2649999999999997</v>
      </c>
      <c r="E47" s="72">
        <v>-1.6183000000000001</v>
      </c>
      <c r="F47" s="72">
        <v>-934.5</v>
      </c>
      <c r="G47" s="72">
        <v>-1019.29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72" t="s">
        <v>21</v>
      </c>
      <c r="B48" s="72">
        <v>14.5847</v>
      </c>
      <c r="C48" s="72">
        <v>-158.27000000000001</v>
      </c>
      <c r="D48" s="72">
        <v>6.34</v>
      </c>
      <c r="E48" s="72">
        <v>-47.577599999999997</v>
      </c>
      <c r="F48" s="72">
        <v>269.20999999999998</v>
      </c>
      <c r="G48" s="72">
        <v>-2223.4699999999998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72" t="s">
        <v>22</v>
      </c>
      <c r="B49" s="72">
        <v>0</v>
      </c>
      <c r="C49" s="72">
        <v>-157.18600000000001</v>
      </c>
      <c r="D49" s="72">
        <v>-19.55</v>
      </c>
      <c r="E49" s="72">
        <v>-47.577599999999997</v>
      </c>
      <c r="F49" s="72">
        <v>275.89999999999998</v>
      </c>
      <c r="G49" s="72">
        <v>-2216.77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72" t="s">
        <v>22</v>
      </c>
      <c r="B50" s="72">
        <v>2.4289000000000001</v>
      </c>
      <c r="C50" s="72">
        <v>-157.202</v>
      </c>
      <c r="D50" s="72">
        <v>-19.527000000000001</v>
      </c>
      <c r="E50" s="72">
        <v>-0.11990000000000001</v>
      </c>
      <c r="F50" s="72">
        <v>-967.4</v>
      </c>
      <c r="G50" s="72">
        <v>-973.68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72" t="s">
        <v>22</v>
      </c>
      <c r="B51" s="72">
        <v>2.4289000000000001</v>
      </c>
      <c r="C51" s="72">
        <v>-166.86099999999999</v>
      </c>
      <c r="D51" s="72">
        <v>-6.3550000000000004</v>
      </c>
      <c r="E51" s="72">
        <v>-0.11990000000000001</v>
      </c>
      <c r="F51" s="72">
        <v>-1027.03</v>
      </c>
      <c r="G51" s="72">
        <v>-1033.31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72" t="s">
        <v>22</v>
      </c>
      <c r="B52" s="72">
        <v>3.0396000000000001</v>
      </c>
      <c r="C52" s="72">
        <v>-166.86500000000001</v>
      </c>
      <c r="D52" s="72">
        <v>-6.3490000000000002</v>
      </c>
      <c r="E52" s="72">
        <v>3.7587999999999999</v>
      </c>
      <c r="F52" s="72">
        <v>-931.73</v>
      </c>
      <c r="G52" s="72">
        <v>-1128.6600000000001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72" t="s">
        <v>22</v>
      </c>
      <c r="B53" s="72">
        <v>6.0792000000000002</v>
      </c>
      <c r="C53" s="72">
        <v>-166.886</v>
      </c>
      <c r="D53" s="72">
        <v>-6.3209999999999997</v>
      </c>
      <c r="E53" s="72">
        <v>23.014099999999999</v>
      </c>
      <c r="F53" s="72">
        <v>-427.45</v>
      </c>
      <c r="G53" s="72">
        <v>-1633.2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72" t="s">
        <v>23</v>
      </c>
      <c r="B54" s="72">
        <v>0</v>
      </c>
      <c r="C54" s="72">
        <v>-170.17599999999999</v>
      </c>
      <c r="D54" s="72">
        <v>23.765000000000001</v>
      </c>
      <c r="E54" s="72">
        <v>141.61940000000001</v>
      </c>
      <c r="F54" s="72">
        <v>2659.22</v>
      </c>
      <c r="G54" s="72">
        <v>-4760.49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72" t="s">
        <v>23</v>
      </c>
      <c r="B55" s="72">
        <v>4.2527999999999997</v>
      </c>
      <c r="C55" s="72">
        <v>-170.20500000000001</v>
      </c>
      <c r="D55" s="72">
        <v>23.805</v>
      </c>
      <c r="E55" s="72">
        <v>40.467700000000001</v>
      </c>
      <c r="F55" s="72">
        <v>9.2799999999999994</v>
      </c>
      <c r="G55" s="72">
        <v>-2110.9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72" t="s">
        <v>23</v>
      </c>
      <c r="B56" s="72">
        <v>8.5055999999999994</v>
      </c>
      <c r="C56" s="72">
        <v>-170.23400000000001</v>
      </c>
      <c r="D56" s="72">
        <v>23.844000000000001</v>
      </c>
      <c r="E56" s="72">
        <v>-60.852600000000002</v>
      </c>
      <c r="F56" s="72">
        <v>543.1</v>
      </c>
      <c r="G56" s="72">
        <v>-2645.08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72" t="s">
        <v>24</v>
      </c>
      <c r="B57" s="72">
        <v>0</v>
      </c>
      <c r="C57" s="72">
        <v>-171.84399999999999</v>
      </c>
      <c r="D57" s="72">
        <v>-4.2309999999999999</v>
      </c>
      <c r="E57" s="72">
        <v>-60.852600000000002</v>
      </c>
      <c r="F57" s="72">
        <v>533.16</v>
      </c>
      <c r="G57" s="72">
        <v>-2655.02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72" t="s">
        <v>24</v>
      </c>
      <c r="B58" s="72">
        <v>7.2923</v>
      </c>
      <c r="C58" s="72">
        <v>-171.904</v>
      </c>
      <c r="D58" s="72">
        <v>-4.1719999999999997</v>
      </c>
      <c r="E58" s="72">
        <v>-30.211300000000001</v>
      </c>
      <c r="F58" s="72">
        <v>-269.89</v>
      </c>
      <c r="G58" s="72">
        <v>-1852.72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72" t="s">
        <v>24</v>
      </c>
      <c r="B59" s="72">
        <v>14.5847</v>
      </c>
      <c r="C59" s="72">
        <v>-171.965</v>
      </c>
      <c r="D59" s="72">
        <v>-4.1130000000000004</v>
      </c>
      <c r="E59" s="72">
        <v>-2.0389999999999999E-14</v>
      </c>
      <c r="F59" s="72">
        <v>-1061.68</v>
      </c>
      <c r="G59" s="72">
        <v>-1061.68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72" t="s">
        <v>25</v>
      </c>
      <c r="B60" s="72">
        <v>0</v>
      </c>
      <c r="C60" s="72">
        <v>16.552</v>
      </c>
      <c r="D60" s="72">
        <v>0</v>
      </c>
      <c r="E60" s="72">
        <v>0</v>
      </c>
      <c r="F60" s="72">
        <v>3034.77</v>
      </c>
      <c r="G60" s="72">
        <v>3034.77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72" t="s">
        <v>25</v>
      </c>
      <c r="B61" s="72">
        <v>1.6528</v>
      </c>
      <c r="C61" s="72">
        <v>16.552</v>
      </c>
      <c r="D61" s="72">
        <v>0</v>
      </c>
      <c r="E61" s="72">
        <v>0</v>
      </c>
      <c r="F61" s="72">
        <v>3034.77</v>
      </c>
      <c r="G61" s="72">
        <v>3034.77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72" t="s">
        <v>25</v>
      </c>
      <c r="B62" s="72">
        <v>3.3056000000000001</v>
      </c>
      <c r="C62" s="72">
        <v>16.552</v>
      </c>
      <c r="D62" s="72">
        <v>0</v>
      </c>
      <c r="E62" s="72">
        <v>0</v>
      </c>
      <c r="F62" s="72">
        <v>3034.77</v>
      </c>
      <c r="G62" s="72">
        <v>3034.77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72" t="s">
        <v>26</v>
      </c>
      <c r="B63" s="72">
        <v>0</v>
      </c>
      <c r="C63" s="72">
        <v>18.297000000000001</v>
      </c>
      <c r="D63" s="72">
        <v>0</v>
      </c>
      <c r="E63" s="72">
        <v>0</v>
      </c>
      <c r="F63" s="72">
        <v>3354.7</v>
      </c>
      <c r="G63" s="72">
        <v>3354.7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72" t="s">
        <v>26</v>
      </c>
      <c r="B64" s="72">
        <v>4.0439999999999996</v>
      </c>
      <c r="C64" s="72">
        <v>18.297000000000001</v>
      </c>
      <c r="D64" s="72">
        <v>0</v>
      </c>
      <c r="E64" s="72">
        <v>0</v>
      </c>
      <c r="F64" s="72">
        <v>3354.7</v>
      </c>
      <c r="G64" s="72">
        <v>3354.7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72" t="s">
        <v>26</v>
      </c>
      <c r="B65" s="72">
        <v>8.0878999999999994</v>
      </c>
      <c r="C65" s="72">
        <v>18.297000000000001</v>
      </c>
      <c r="D65" s="72">
        <v>0</v>
      </c>
      <c r="E65" s="72">
        <v>0</v>
      </c>
      <c r="F65" s="72">
        <v>3354.7</v>
      </c>
      <c r="G65" s="72">
        <v>3354.7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72" t="s">
        <v>27</v>
      </c>
      <c r="B66" s="72">
        <v>0</v>
      </c>
      <c r="C66" s="72">
        <v>17.388999999999999</v>
      </c>
      <c r="D66" s="72">
        <v>0</v>
      </c>
      <c r="E66" s="72">
        <v>0</v>
      </c>
      <c r="F66" s="72">
        <v>3188.28</v>
      </c>
      <c r="G66" s="72">
        <v>3188.28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72" t="s">
        <v>27</v>
      </c>
      <c r="B67" s="72">
        <v>5.8327999999999998</v>
      </c>
      <c r="C67" s="72">
        <v>17.388999999999999</v>
      </c>
      <c r="D67" s="72">
        <v>0</v>
      </c>
      <c r="E67" s="72">
        <v>0</v>
      </c>
      <c r="F67" s="72">
        <v>3188.28</v>
      </c>
      <c r="G67" s="72">
        <v>3188.28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72" t="s">
        <v>27</v>
      </c>
      <c r="B68" s="72">
        <v>11.6656</v>
      </c>
      <c r="C68" s="72">
        <v>17.388999999999999</v>
      </c>
      <c r="D68" s="72">
        <v>0</v>
      </c>
      <c r="E68" s="72">
        <v>0</v>
      </c>
      <c r="F68" s="72">
        <v>3188.28</v>
      </c>
      <c r="G68" s="72">
        <v>3188.28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72" t="s">
        <v>28</v>
      </c>
      <c r="B69" s="72">
        <v>0</v>
      </c>
      <c r="C69" s="72">
        <v>16.885000000000002</v>
      </c>
      <c r="D69" s="72">
        <v>0</v>
      </c>
      <c r="E69" s="72">
        <v>0</v>
      </c>
      <c r="F69" s="72">
        <v>3095.72</v>
      </c>
      <c r="G69" s="72">
        <v>3095.72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72" t="s">
        <v>28</v>
      </c>
      <c r="B70" s="72">
        <v>6.9356999999999998</v>
      </c>
      <c r="C70" s="72">
        <v>16.885000000000002</v>
      </c>
      <c r="D70" s="72">
        <v>0</v>
      </c>
      <c r="E70" s="72">
        <v>0</v>
      </c>
      <c r="F70" s="72">
        <v>3095.72</v>
      </c>
      <c r="G70" s="72">
        <v>3095.72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72" t="s">
        <v>28</v>
      </c>
      <c r="B71" s="72">
        <v>13.871499999999999</v>
      </c>
      <c r="C71" s="72">
        <v>16.885000000000002</v>
      </c>
      <c r="D71" s="72">
        <v>0</v>
      </c>
      <c r="E71" s="72">
        <v>0</v>
      </c>
      <c r="F71" s="72">
        <v>3095.72</v>
      </c>
      <c r="G71" s="72">
        <v>3095.72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72" t="s">
        <v>29</v>
      </c>
      <c r="B72" s="72">
        <v>0</v>
      </c>
      <c r="C72" s="72">
        <v>16.076000000000001</v>
      </c>
      <c r="D72" s="72">
        <v>0</v>
      </c>
      <c r="E72" s="72">
        <v>0</v>
      </c>
      <c r="F72" s="72">
        <v>2947.53</v>
      </c>
      <c r="G72" s="72">
        <v>2947.53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72" t="s">
        <v>29</v>
      </c>
      <c r="B73" s="72">
        <v>7.3832000000000004</v>
      </c>
      <c r="C73" s="72">
        <v>16.076000000000001</v>
      </c>
      <c r="D73" s="72">
        <v>0</v>
      </c>
      <c r="E73" s="72">
        <v>0</v>
      </c>
      <c r="F73" s="72">
        <v>2947.53</v>
      </c>
      <c r="G73" s="72">
        <v>2947.53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72" t="s">
        <v>29</v>
      </c>
      <c r="B74" s="72">
        <v>14.766400000000001</v>
      </c>
      <c r="C74" s="72">
        <v>16.076000000000001</v>
      </c>
      <c r="D74" s="72">
        <v>0</v>
      </c>
      <c r="E74" s="72">
        <v>0</v>
      </c>
      <c r="F74" s="72">
        <v>2947.53</v>
      </c>
      <c r="G74" s="72">
        <v>2947.53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72" t="s">
        <v>30</v>
      </c>
      <c r="B75" s="72">
        <v>0</v>
      </c>
      <c r="C75" s="72">
        <v>16.587</v>
      </c>
      <c r="D75" s="72">
        <v>0</v>
      </c>
      <c r="E75" s="72">
        <v>0</v>
      </c>
      <c r="F75" s="72">
        <v>3041.16</v>
      </c>
      <c r="G75" s="72">
        <v>3041.16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72" t="s">
        <v>30</v>
      </c>
      <c r="B76" s="72">
        <v>7.3830999999999998</v>
      </c>
      <c r="C76" s="72">
        <v>16.587</v>
      </c>
      <c r="D76" s="72">
        <v>0</v>
      </c>
      <c r="E76" s="72">
        <v>0</v>
      </c>
      <c r="F76" s="72">
        <v>3041.16</v>
      </c>
      <c r="G76" s="72">
        <v>3041.16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72" t="s">
        <v>30</v>
      </c>
      <c r="B77" s="72">
        <v>14.7661</v>
      </c>
      <c r="C77" s="72">
        <v>16.587</v>
      </c>
      <c r="D77" s="72">
        <v>0</v>
      </c>
      <c r="E77" s="72">
        <v>0</v>
      </c>
      <c r="F77" s="72">
        <v>3041.16</v>
      </c>
      <c r="G77" s="72">
        <v>3041.16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72" t="s">
        <v>31</v>
      </c>
      <c r="B78" s="72">
        <v>0</v>
      </c>
      <c r="C78" s="72">
        <v>17.402000000000001</v>
      </c>
      <c r="D78" s="72">
        <v>0</v>
      </c>
      <c r="E78" s="72">
        <v>0</v>
      </c>
      <c r="F78" s="72">
        <v>3190.63</v>
      </c>
      <c r="G78" s="72">
        <v>3190.63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72" t="s">
        <v>31</v>
      </c>
      <c r="B79" s="72">
        <v>6.8327</v>
      </c>
      <c r="C79" s="72">
        <v>17.402000000000001</v>
      </c>
      <c r="D79" s="72">
        <v>0</v>
      </c>
      <c r="E79" s="72">
        <v>0</v>
      </c>
      <c r="F79" s="72">
        <v>3190.63</v>
      </c>
      <c r="G79" s="72">
        <v>3190.63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72" t="s">
        <v>31</v>
      </c>
      <c r="B80" s="72">
        <v>13.6653</v>
      </c>
      <c r="C80" s="72">
        <v>17.402000000000001</v>
      </c>
      <c r="D80" s="72">
        <v>0</v>
      </c>
      <c r="E80" s="72">
        <v>0</v>
      </c>
      <c r="F80" s="72">
        <v>3190.63</v>
      </c>
      <c r="G80" s="72">
        <v>3190.63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72" t="s">
        <v>32</v>
      </c>
      <c r="B81" s="72">
        <v>0</v>
      </c>
      <c r="C81" s="72">
        <v>17.706</v>
      </c>
      <c r="D81" s="72">
        <v>0</v>
      </c>
      <c r="E81" s="72">
        <v>0</v>
      </c>
      <c r="F81" s="72">
        <v>3246.3</v>
      </c>
      <c r="G81" s="72">
        <v>3246.3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72" t="s">
        <v>32</v>
      </c>
      <c r="B82" s="72">
        <v>5.5156000000000001</v>
      </c>
      <c r="C82" s="72">
        <v>17.706</v>
      </c>
      <c r="D82" s="72">
        <v>0</v>
      </c>
      <c r="E82" s="72">
        <v>0</v>
      </c>
      <c r="F82" s="72">
        <v>3246.3</v>
      </c>
      <c r="G82" s="72">
        <v>3246.3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72" t="s">
        <v>32</v>
      </c>
      <c r="B83" s="72">
        <v>11.0312</v>
      </c>
      <c r="C83" s="72">
        <v>17.706</v>
      </c>
      <c r="D83" s="72">
        <v>0</v>
      </c>
      <c r="E83" s="72">
        <v>0</v>
      </c>
      <c r="F83" s="72">
        <v>3246.3</v>
      </c>
      <c r="G83" s="72">
        <v>3246.3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72" t="s">
        <v>33</v>
      </c>
      <c r="B84" s="72">
        <v>0</v>
      </c>
      <c r="C84" s="72">
        <v>19.338000000000001</v>
      </c>
      <c r="D84" s="72">
        <v>0</v>
      </c>
      <c r="E84" s="72">
        <v>0</v>
      </c>
      <c r="F84" s="72">
        <v>3545.64</v>
      </c>
      <c r="G84" s="72">
        <v>3545.64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72" t="s">
        <v>33</v>
      </c>
      <c r="B85" s="72">
        <v>3.6257000000000001</v>
      </c>
      <c r="C85" s="72">
        <v>19.338000000000001</v>
      </c>
      <c r="D85" s="72">
        <v>0</v>
      </c>
      <c r="E85" s="72">
        <v>0</v>
      </c>
      <c r="F85" s="72">
        <v>3545.64</v>
      </c>
      <c r="G85" s="72">
        <v>3545.64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72" t="s">
        <v>33</v>
      </c>
      <c r="B86" s="72">
        <v>7.2514000000000003</v>
      </c>
      <c r="C86" s="72">
        <v>19.338000000000001</v>
      </c>
      <c r="D86" s="72">
        <v>0</v>
      </c>
      <c r="E86" s="72">
        <v>0</v>
      </c>
      <c r="F86" s="72">
        <v>3545.64</v>
      </c>
      <c r="G86" s="72">
        <v>3545.64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72" t="s">
        <v>34</v>
      </c>
      <c r="B87" s="72">
        <v>0</v>
      </c>
      <c r="C87" s="72">
        <v>16.332999999999998</v>
      </c>
      <c r="D87" s="72">
        <v>0</v>
      </c>
      <c r="E87" s="72">
        <v>0</v>
      </c>
      <c r="F87" s="72">
        <v>2994.57</v>
      </c>
      <c r="G87" s="72">
        <v>2994.57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72" t="s">
        <v>34</v>
      </c>
      <c r="B88" s="72">
        <v>1.0318000000000001</v>
      </c>
      <c r="C88" s="72">
        <v>16.332999999999998</v>
      </c>
      <c r="D88" s="72">
        <v>0</v>
      </c>
      <c r="E88" s="72">
        <v>0</v>
      </c>
      <c r="F88" s="72">
        <v>2994.57</v>
      </c>
      <c r="G88" s="72">
        <v>2994.57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72" t="s">
        <v>34</v>
      </c>
      <c r="B89" s="72">
        <v>2.0634999999999999</v>
      </c>
      <c r="C89" s="72">
        <v>16.332999999999998</v>
      </c>
      <c r="D89" s="72">
        <v>0</v>
      </c>
      <c r="E89" s="72">
        <v>0</v>
      </c>
      <c r="F89" s="72">
        <v>2994.57</v>
      </c>
      <c r="G89" s="72">
        <v>2994.57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72" t="s">
        <v>35</v>
      </c>
      <c r="B90" s="72">
        <v>0</v>
      </c>
      <c r="C90" s="72">
        <v>10.17</v>
      </c>
      <c r="D90" s="72">
        <v>-23.962</v>
      </c>
      <c r="E90" s="72">
        <v>1.1970000000000001E-13</v>
      </c>
      <c r="F90" s="72">
        <v>74.09</v>
      </c>
      <c r="G90" s="72">
        <v>74.09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72" t="s">
        <v>35</v>
      </c>
      <c r="B91" s="72">
        <v>5.0023</v>
      </c>
      <c r="C91" s="72">
        <v>9.8849999999999998</v>
      </c>
      <c r="D91" s="72">
        <v>-15.138</v>
      </c>
      <c r="E91" s="72">
        <v>97.796599999999998</v>
      </c>
      <c r="F91" s="72">
        <v>2327.0500000000002</v>
      </c>
      <c r="G91" s="72">
        <v>-2183.0100000000002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72" t="s">
        <v>35</v>
      </c>
      <c r="B92" s="72">
        <v>10.0046</v>
      </c>
      <c r="C92" s="72">
        <v>9.6</v>
      </c>
      <c r="D92" s="72">
        <v>-6.3140000000000001</v>
      </c>
      <c r="E92" s="72">
        <v>151.45339999999999</v>
      </c>
      <c r="F92" s="72">
        <v>3562.21</v>
      </c>
      <c r="G92" s="72">
        <v>-3422.32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72" t="s">
        <v>36</v>
      </c>
      <c r="B93" s="72">
        <v>0</v>
      </c>
      <c r="C93" s="72">
        <v>9.6</v>
      </c>
      <c r="D93" s="72">
        <v>-6.3140000000000001</v>
      </c>
      <c r="E93" s="72">
        <v>151.45339999999999</v>
      </c>
      <c r="F93" s="72">
        <v>3562.21</v>
      </c>
      <c r="G93" s="72">
        <v>-3422.32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72" t="s">
        <v>36</v>
      </c>
      <c r="B94" s="72">
        <v>5.0023</v>
      </c>
      <c r="C94" s="72">
        <v>9.3149999999999995</v>
      </c>
      <c r="D94" s="72">
        <v>2.5089999999999999</v>
      </c>
      <c r="E94" s="72">
        <v>160.97040000000001</v>
      </c>
      <c r="F94" s="72">
        <v>3779.58</v>
      </c>
      <c r="G94" s="72">
        <v>-3643.84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72" t="s">
        <v>36</v>
      </c>
      <c r="B95" s="72">
        <v>10.0046</v>
      </c>
      <c r="C95" s="72">
        <v>9.0299999999999994</v>
      </c>
      <c r="D95" s="72">
        <v>11.333</v>
      </c>
      <c r="E95" s="72">
        <v>126.3475</v>
      </c>
      <c r="F95" s="72">
        <v>2979.15</v>
      </c>
      <c r="G95" s="72">
        <v>-2847.57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72" t="s">
        <v>37</v>
      </c>
      <c r="B96" s="72">
        <v>0</v>
      </c>
      <c r="C96" s="72">
        <v>9.0299999999999994</v>
      </c>
      <c r="D96" s="72">
        <v>11.333</v>
      </c>
      <c r="E96" s="72">
        <v>126.3475</v>
      </c>
      <c r="F96" s="72">
        <v>2979.15</v>
      </c>
      <c r="G96" s="72">
        <v>-2847.57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72" t="s">
        <v>37</v>
      </c>
      <c r="B97" s="72">
        <v>5.0023</v>
      </c>
      <c r="C97" s="72">
        <v>8.7449999999999992</v>
      </c>
      <c r="D97" s="72">
        <v>20.157</v>
      </c>
      <c r="E97" s="72">
        <v>47.584800000000001</v>
      </c>
      <c r="F97" s="72">
        <v>1160.94</v>
      </c>
      <c r="G97" s="72">
        <v>-1033.51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72" t="s">
        <v>37</v>
      </c>
      <c r="B98" s="72">
        <v>10.0046</v>
      </c>
      <c r="C98" s="72">
        <v>8.4600000000000009</v>
      </c>
      <c r="D98" s="72">
        <v>28.981000000000002</v>
      </c>
      <c r="E98" s="72">
        <v>-75.317700000000002</v>
      </c>
      <c r="F98" s="72">
        <v>1798.34</v>
      </c>
      <c r="G98" s="72">
        <v>-1675.06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72" t="s">
        <v>38</v>
      </c>
      <c r="B99" s="72">
        <v>0</v>
      </c>
      <c r="C99" s="72">
        <v>8.4600000000000009</v>
      </c>
      <c r="D99" s="72">
        <v>28.981000000000002</v>
      </c>
      <c r="E99" s="72">
        <v>-75.317700000000002</v>
      </c>
      <c r="F99" s="72">
        <v>1798.34</v>
      </c>
      <c r="G99" s="72">
        <v>-1675.06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72" t="s">
        <v>38</v>
      </c>
      <c r="B100" s="72">
        <v>2.2311000000000001</v>
      </c>
      <c r="C100" s="72">
        <v>8.3330000000000002</v>
      </c>
      <c r="D100" s="72">
        <v>32.917000000000002</v>
      </c>
      <c r="E100" s="72">
        <v>-144.36779999999999</v>
      </c>
      <c r="F100" s="72">
        <v>3389.59</v>
      </c>
      <c r="G100" s="72">
        <v>-3268.17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72" t="s">
        <v>38</v>
      </c>
      <c r="B101" s="72">
        <v>4.4622000000000002</v>
      </c>
      <c r="C101" s="72">
        <v>8.2059999999999995</v>
      </c>
      <c r="D101" s="72">
        <v>36.851999999999997</v>
      </c>
      <c r="E101" s="72">
        <v>-222.1985</v>
      </c>
      <c r="F101" s="72">
        <v>5183.3100000000004</v>
      </c>
      <c r="G101" s="72">
        <v>-5063.74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72" t="s">
        <v>39</v>
      </c>
      <c r="B102" s="72">
        <v>0</v>
      </c>
      <c r="C102" s="72">
        <v>0.81699999999999995</v>
      </c>
      <c r="D102" s="72">
        <v>-3.7189999999999999</v>
      </c>
      <c r="E102" s="72">
        <v>-53.222499999999997</v>
      </c>
      <c r="F102" s="72">
        <v>1233.17</v>
      </c>
      <c r="G102" s="72">
        <v>-1221.27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72" t="s">
        <v>39</v>
      </c>
      <c r="B103" s="72">
        <v>5.5448000000000004</v>
      </c>
      <c r="C103" s="72">
        <v>0.501</v>
      </c>
      <c r="D103" s="72">
        <v>6.0620000000000003</v>
      </c>
      <c r="E103" s="72">
        <v>-59.719700000000003</v>
      </c>
      <c r="F103" s="72">
        <v>1380.69</v>
      </c>
      <c r="G103" s="72">
        <v>-1373.39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72" t="s">
        <v>39</v>
      </c>
      <c r="B104" s="72">
        <v>5.5448000000000004</v>
      </c>
      <c r="C104" s="72">
        <v>1.0349999999999999</v>
      </c>
      <c r="D104" s="72">
        <v>-10.481</v>
      </c>
      <c r="E104" s="72">
        <v>-59.719700000000003</v>
      </c>
      <c r="F104" s="72">
        <v>1384.58</v>
      </c>
      <c r="G104" s="72">
        <v>-1369.49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72" t="s">
        <v>39</v>
      </c>
      <c r="B105" s="72">
        <v>7.5868000000000002</v>
      </c>
      <c r="C105" s="72">
        <v>0.91900000000000004</v>
      </c>
      <c r="D105" s="72">
        <v>-6.8789999999999996</v>
      </c>
      <c r="E105" s="72">
        <v>-41.994100000000003</v>
      </c>
      <c r="F105" s="72">
        <v>975.01</v>
      </c>
      <c r="G105" s="72">
        <v>-961.62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72" t="s">
        <v>39</v>
      </c>
      <c r="B106" s="72">
        <v>7.5868000000000002</v>
      </c>
      <c r="C106" s="72">
        <v>0.91900000000000004</v>
      </c>
      <c r="D106" s="72">
        <v>-6.8789999999999996</v>
      </c>
      <c r="E106" s="72">
        <v>-41.994100000000003</v>
      </c>
      <c r="F106" s="72">
        <v>975.01</v>
      </c>
      <c r="G106" s="72">
        <v>-961.62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72" t="s">
        <v>39</v>
      </c>
      <c r="B107" s="72">
        <v>15.1653</v>
      </c>
      <c r="C107" s="72">
        <v>0.48699999999999999</v>
      </c>
      <c r="D107" s="72">
        <v>6.4889999999999999</v>
      </c>
      <c r="E107" s="72">
        <v>-40.514699999999998</v>
      </c>
      <c r="F107" s="72">
        <v>937.75</v>
      </c>
      <c r="G107" s="72">
        <v>-930.65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72" t="s">
        <v>39</v>
      </c>
      <c r="B108" s="72">
        <v>15.1653</v>
      </c>
      <c r="C108" s="72">
        <v>0.48699999999999999</v>
      </c>
      <c r="D108" s="72">
        <v>6.4889999999999999</v>
      </c>
      <c r="E108" s="72">
        <v>-40.514699999999998</v>
      </c>
      <c r="F108" s="72">
        <v>937.75</v>
      </c>
      <c r="G108" s="72">
        <v>-930.65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72" t="s">
        <v>39</v>
      </c>
      <c r="B109" s="72">
        <v>15.55</v>
      </c>
      <c r="C109" s="72">
        <v>0.46500000000000002</v>
      </c>
      <c r="D109" s="72">
        <v>7.1669999999999998</v>
      </c>
      <c r="E109" s="72">
        <v>-43.141399999999997</v>
      </c>
      <c r="F109" s="72">
        <v>998.16</v>
      </c>
      <c r="G109" s="72">
        <v>-991.38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72" t="s">
        <v>39</v>
      </c>
      <c r="B110" s="72">
        <v>15.55</v>
      </c>
      <c r="C110" s="72">
        <v>1.056</v>
      </c>
      <c r="D110" s="72">
        <v>-11.12</v>
      </c>
      <c r="E110" s="72">
        <v>-43.141399999999997</v>
      </c>
      <c r="F110" s="72">
        <v>1002.46</v>
      </c>
      <c r="G110" s="72">
        <v>-987.08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72" t="s">
        <v>39</v>
      </c>
      <c r="B111" s="72">
        <v>22.7437</v>
      </c>
      <c r="C111" s="72">
        <v>0.64600000000000002</v>
      </c>
      <c r="D111" s="72">
        <v>1.569</v>
      </c>
      <c r="E111" s="72">
        <v>-8.7888999999999999</v>
      </c>
      <c r="F111" s="72">
        <v>207.36</v>
      </c>
      <c r="G111" s="72">
        <v>-197.95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72" t="s">
        <v>39</v>
      </c>
      <c r="B112" s="72">
        <v>22.7437</v>
      </c>
      <c r="C112" s="72">
        <v>0.64600000000000002</v>
      </c>
      <c r="D112" s="72">
        <v>1.569</v>
      </c>
      <c r="E112" s="72">
        <v>-8.7888999999999999</v>
      </c>
      <c r="F112" s="72">
        <v>207.36</v>
      </c>
      <c r="G112" s="72">
        <v>-197.95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72" t="s">
        <v>39</v>
      </c>
      <c r="B113" s="72">
        <v>25.555199999999999</v>
      </c>
      <c r="C113" s="72">
        <v>0.48599999999999999</v>
      </c>
      <c r="D113" s="72">
        <v>6.5289999999999999</v>
      </c>
      <c r="E113" s="72">
        <v>-20.172599999999999</v>
      </c>
      <c r="F113" s="72">
        <v>468.69</v>
      </c>
      <c r="G113" s="72">
        <v>-461.61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72" t="s">
        <v>39</v>
      </c>
      <c r="B114" s="72">
        <v>25.555199999999999</v>
      </c>
      <c r="C114" s="72">
        <v>1.0469999999999999</v>
      </c>
      <c r="D114" s="72">
        <v>-10.852</v>
      </c>
      <c r="E114" s="72">
        <v>-20.172599999999999</v>
      </c>
      <c r="F114" s="72">
        <v>472.78</v>
      </c>
      <c r="G114" s="72">
        <v>-457.52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72" t="s">
        <v>39</v>
      </c>
      <c r="B115" s="72">
        <v>30.322199999999999</v>
      </c>
      <c r="C115" s="72">
        <v>0.77600000000000002</v>
      </c>
      <c r="D115" s="72">
        <v>-2.4430000000000001</v>
      </c>
      <c r="E115" s="72">
        <v>11.514699999999999</v>
      </c>
      <c r="F115" s="72">
        <v>271.16000000000003</v>
      </c>
      <c r="G115" s="72">
        <v>-259.86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72" t="s">
        <v>39</v>
      </c>
      <c r="B116" s="72">
        <v>30.322199999999999</v>
      </c>
      <c r="C116" s="72">
        <v>0.77600000000000002</v>
      </c>
      <c r="D116" s="72">
        <v>-2.4430000000000001</v>
      </c>
      <c r="E116" s="72">
        <v>11.514699999999999</v>
      </c>
      <c r="F116" s="72">
        <v>271.16000000000003</v>
      </c>
      <c r="G116" s="72">
        <v>-259.86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72" t="s">
        <v>39</v>
      </c>
      <c r="B117" s="72">
        <v>35.560400000000001</v>
      </c>
      <c r="C117" s="72">
        <v>0.47699999999999998</v>
      </c>
      <c r="D117" s="72">
        <v>6.7969999999999997</v>
      </c>
      <c r="E117" s="72">
        <v>0.11</v>
      </c>
      <c r="F117" s="72">
        <v>6.01</v>
      </c>
      <c r="G117" s="72">
        <v>0.94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72" t="s">
        <v>39</v>
      </c>
      <c r="B118" s="72">
        <v>35.560400000000001</v>
      </c>
      <c r="C118" s="72">
        <v>1.022</v>
      </c>
      <c r="D118" s="72">
        <v>-10.079000000000001</v>
      </c>
      <c r="E118" s="72">
        <v>0.11</v>
      </c>
      <c r="F118" s="72">
        <v>9.98</v>
      </c>
      <c r="G118" s="72">
        <v>4.91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72" t="s">
        <v>39</v>
      </c>
      <c r="B119" s="72">
        <v>37.900700000000001</v>
      </c>
      <c r="C119" s="72">
        <v>0.88900000000000001</v>
      </c>
      <c r="D119" s="72">
        <v>-5.95</v>
      </c>
      <c r="E119" s="72">
        <v>18.866099999999999</v>
      </c>
      <c r="F119" s="72">
        <v>441.5</v>
      </c>
      <c r="G119" s="72">
        <v>-428.54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72" t="s">
        <v>39</v>
      </c>
      <c r="B120" s="72">
        <v>37.900700000000001</v>
      </c>
      <c r="C120" s="72">
        <v>0.88900000000000001</v>
      </c>
      <c r="D120" s="72">
        <v>-5.95</v>
      </c>
      <c r="E120" s="72">
        <v>18.866099999999999</v>
      </c>
      <c r="F120" s="72">
        <v>441.5</v>
      </c>
      <c r="G120" s="72">
        <v>-428.54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72" t="s">
        <v>39</v>
      </c>
      <c r="B121" s="72">
        <v>45.479100000000003</v>
      </c>
      <c r="C121" s="72">
        <v>0.45700000000000002</v>
      </c>
      <c r="D121" s="72">
        <v>7.4180000000000001</v>
      </c>
      <c r="E121" s="72">
        <v>13.3058</v>
      </c>
      <c r="F121" s="72">
        <v>310.14</v>
      </c>
      <c r="G121" s="72">
        <v>-303.48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72" t="s">
        <v>39</v>
      </c>
      <c r="B122" s="72">
        <v>45.479100000000003</v>
      </c>
      <c r="C122" s="72">
        <v>0.45700000000000002</v>
      </c>
      <c r="D122" s="72">
        <v>7.4180000000000001</v>
      </c>
      <c r="E122" s="72">
        <v>13.3058</v>
      </c>
      <c r="F122" s="72">
        <v>310.14</v>
      </c>
      <c r="G122" s="72">
        <v>-303.48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72" t="s">
        <v>39</v>
      </c>
      <c r="B123" s="72">
        <v>45.565600000000003</v>
      </c>
      <c r="C123" s="72">
        <v>0.45200000000000001</v>
      </c>
      <c r="D123" s="72">
        <v>7.57</v>
      </c>
      <c r="E123" s="72">
        <v>12.6579</v>
      </c>
      <c r="F123" s="72">
        <v>295.17</v>
      </c>
      <c r="G123" s="72">
        <v>-288.58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72" t="s">
        <v>39</v>
      </c>
      <c r="B124" s="72">
        <v>45.565600000000003</v>
      </c>
      <c r="C124" s="72">
        <v>0.97099999999999997</v>
      </c>
      <c r="D124" s="72">
        <v>-8.4979999999999993</v>
      </c>
      <c r="E124" s="72">
        <v>12.6579</v>
      </c>
      <c r="F124" s="72">
        <v>298.95</v>
      </c>
      <c r="G124" s="72">
        <v>-284.8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72" t="s">
        <v>39</v>
      </c>
      <c r="B125" s="72">
        <v>49.2684</v>
      </c>
      <c r="C125" s="72">
        <v>0.76</v>
      </c>
      <c r="D125" s="72">
        <v>-1.966</v>
      </c>
      <c r="E125" s="72">
        <v>32.0304</v>
      </c>
      <c r="F125" s="72">
        <v>744.11</v>
      </c>
      <c r="G125" s="72">
        <v>-733.03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72" t="s">
        <v>39</v>
      </c>
      <c r="B126" s="72">
        <v>53.057600000000001</v>
      </c>
      <c r="C126" s="72">
        <v>0.54400000000000004</v>
      </c>
      <c r="D126" s="72">
        <v>4.718</v>
      </c>
      <c r="E126" s="72">
        <v>26.816700000000001</v>
      </c>
      <c r="F126" s="72">
        <v>622.32000000000005</v>
      </c>
      <c r="G126" s="72">
        <v>-614.38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72" t="s">
        <v>39</v>
      </c>
      <c r="B127" s="72">
        <v>53.057600000000001</v>
      </c>
      <c r="C127" s="72">
        <v>0.54400000000000004</v>
      </c>
      <c r="D127" s="72">
        <v>4.718</v>
      </c>
      <c r="E127" s="72">
        <v>26.816700000000001</v>
      </c>
      <c r="F127" s="72">
        <v>622.32000000000005</v>
      </c>
      <c r="G127" s="72">
        <v>-614.38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72" t="s">
        <v>39</v>
      </c>
      <c r="B128" s="72">
        <v>55.570799999999998</v>
      </c>
      <c r="C128" s="72">
        <v>0.40100000000000002</v>
      </c>
      <c r="D128" s="72">
        <v>9.1509999999999998</v>
      </c>
      <c r="E128" s="72">
        <v>9.3888999999999996</v>
      </c>
      <c r="F128" s="72">
        <v>219.42</v>
      </c>
      <c r="G128" s="72">
        <v>-213.57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72" t="s">
        <v>39</v>
      </c>
      <c r="B129" s="72">
        <v>55.570799999999998</v>
      </c>
      <c r="C129" s="72">
        <v>0.93700000000000006</v>
      </c>
      <c r="D129" s="72">
        <v>-7.4269999999999996</v>
      </c>
      <c r="E129" s="72">
        <v>9.3888999999999996</v>
      </c>
      <c r="F129" s="72">
        <v>223.32</v>
      </c>
      <c r="G129" s="72">
        <v>-209.67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72" t="s">
        <v>39</v>
      </c>
      <c r="B130" s="72">
        <v>60.636099999999999</v>
      </c>
      <c r="C130" s="72">
        <v>0.64800000000000002</v>
      </c>
      <c r="D130" s="72">
        <v>1.508</v>
      </c>
      <c r="E130" s="72">
        <v>24.380700000000001</v>
      </c>
      <c r="F130" s="72">
        <v>566.9</v>
      </c>
      <c r="G130" s="72">
        <v>-557.46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72" t="s">
        <v>39</v>
      </c>
      <c r="B131" s="72">
        <v>60.636099999999999</v>
      </c>
      <c r="C131" s="72">
        <v>0.64800000000000002</v>
      </c>
      <c r="D131" s="72">
        <v>1.508</v>
      </c>
      <c r="E131" s="72">
        <v>24.380700000000001</v>
      </c>
      <c r="F131" s="72">
        <v>566.9</v>
      </c>
      <c r="G131" s="72">
        <v>-557.46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72" t="s">
        <v>39</v>
      </c>
      <c r="B132" s="72">
        <v>65.575999999999993</v>
      </c>
      <c r="C132" s="72">
        <v>0.36699999999999999</v>
      </c>
      <c r="D132" s="72">
        <v>10.222</v>
      </c>
      <c r="E132" s="72">
        <v>-4.5904999999999996</v>
      </c>
      <c r="F132" s="72">
        <v>108.52</v>
      </c>
      <c r="G132" s="72">
        <v>-103.18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72" t="s">
        <v>39</v>
      </c>
      <c r="B133" s="72">
        <v>65.575999999999993</v>
      </c>
      <c r="C133" s="72">
        <v>0.92800000000000005</v>
      </c>
      <c r="D133" s="72">
        <v>-7.1719999999999997</v>
      </c>
      <c r="E133" s="72">
        <v>-4.5904999999999996</v>
      </c>
      <c r="F133" s="72">
        <v>112.61</v>
      </c>
      <c r="G133" s="72">
        <v>-99.09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72" t="s">
        <v>39</v>
      </c>
      <c r="B134" s="72">
        <v>68.214500000000001</v>
      </c>
      <c r="C134" s="72">
        <v>0.77800000000000002</v>
      </c>
      <c r="D134" s="72">
        <v>-2.5169999999999999</v>
      </c>
      <c r="E134" s="72">
        <v>8.1915999999999993</v>
      </c>
      <c r="F134" s="72">
        <v>194.55</v>
      </c>
      <c r="G134" s="72">
        <v>-183.22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72" t="s">
        <v>39</v>
      </c>
      <c r="B135" s="72">
        <v>68.214500000000001</v>
      </c>
      <c r="C135" s="72">
        <v>0.77800000000000002</v>
      </c>
      <c r="D135" s="72">
        <v>-2.5169999999999999</v>
      </c>
      <c r="E135" s="72">
        <v>8.1915999999999993</v>
      </c>
      <c r="F135" s="72">
        <v>194.55</v>
      </c>
      <c r="G135" s="72">
        <v>-183.22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72" t="s">
        <v>39</v>
      </c>
      <c r="B136" s="72">
        <v>75.581199999999995</v>
      </c>
      <c r="C136" s="72">
        <v>0.35799999999999998</v>
      </c>
      <c r="D136" s="72">
        <v>10.477</v>
      </c>
      <c r="E136" s="72">
        <v>-21.127600000000001</v>
      </c>
      <c r="F136" s="72">
        <v>489.78</v>
      </c>
      <c r="G136" s="72">
        <v>-484.56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72" t="s">
        <v>39</v>
      </c>
      <c r="B137" s="72">
        <v>75.581199999999995</v>
      </c>
      <c r="C137" s="72">
        <v>0.93</v>
      </c>
      <c r="D137" s="72">
        <v>-7.2190000000000003</v>
      </c>
      <c r="E137" s="72">
        <v>-21.127600000000001</v>
      </c>
      <c r="F137" s="72">
        <v>493.94</v>
      </c>
      <c r="G137" s="72">
        <v>-480.39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72" t="s">
        <v>39</v>
      </c>
      <c r="B138" s="72">
        <v>75.793000000000006</v>
      </c>
      <c r="C138" s="72">
        <v>0.91800000000000004</v>
      </c>
      <c r="D138" s="72">
        <v>-6.8460000000000001</v>
      </c>
      <c r="E138" s="72">
        <v>-19.638200000000001</v>
      </c>
      <c r="F138" s="72">
        <v>459.51</v>
      </c>
      <c r="G138" s="72">
        <v>-446.14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72" t="s">
        <v>39</v>
      </c>
      <c r="B139" s="72">
        <v>75.793000000000006</v>
      </c>
      <c r="C139" s="72">
        <v>0.91800000000000004</v>
      </c>
      <c r="D139" s="72">
        <v>-6.8460000000000001</v>
      </c>
      <c r="E139" s="72">
        <v>-19.638200000000001</v>
      </c>
      <c r="F139" s="72">
        <v>459.51</v>
      </c>
      <c r="G139" s="72">
        <v>-446.14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72" t="s">
        <v>39</v>
      </c>
      <c r="B140" s="72">
        <v>83.371499999999997</v>
      </c>
      <c r="C140" s="72">
        <v>0.48599999999999999</v>
      </c>
      <c r="D140" s="72">
        <v>6.5220000000000002</v>
      </c>
      <c r="E140" s="72">
        <v>-18.412500000000001</v>
      </c>
      <c r="F140" s="72">
        <v>428.1</v>
      </c>
      <c r="G140" s="72">
        <v>-421.02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72" t="s">
        <v>39</v>
      </c>
      <c r="B141" s="72">
        <v>83.371499999999997</v>
      </c>
      <c r="C141" s="72">
        <v>0.48599999999999999</v>
      </c>
      <c r="D141" s="72">
        <v>6.5220000000000002</v>
      </c>
      <c r="E141" s="72">
        <v>-18.412500000000001</v>
      </c>
      <c r="F141" s="72">
        <v>428.1</v>
      </c>
      <c r="G141" s="72">
        <v>-421.02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72" t="s">
        <v>39</v>
      </c>
      <c r="B142" s="72">
        <v>85.586399999999998</v>
      </c>
      <c r="C142" s="72">
        <v>0.36</v>
      </c>
      <c r="D142" s="72">
        <v>10.429</v>
      </c>
      <c r="E142" s="72">
        <v>-37.186199999999999</v>
      </c>
      <c r="F142" s="72">
        <v>860.07</v>
      </c>
      <c r="G142" s="72">
        <v>-854.83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72" t="s">
        <v>39</v>
      </c>
      <c r="B143" s="72">
        <v>85.586399999999998</v>
      </c>
      <c r="C143" s="72">
        <v>0.98399999999999999</v>
      </c>
      <c r="D143" s="72">
        <v>-8.8989999999999991</v>
      </c>
      <c r="E143" s="72">
        <v>-37.186199999999999</v>
      </c>
      <c r="F143" s="72">
        <v>864.62</v>
      </c>
      <c r="G143" s="72">
        <v>-850.28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72" t="s">
        <v>39</v>
      </c>
      <c r="B144" s="72">
        <v>90.95</v>
      </c>
      <c r="C144" s="72">
        <v>0.67900000000000005</v>
      </c>
      <c r="D144" s="72">
        <v>0.56200000000000006</v>
      </c>
      <c r="E144" s="72">
        <v>-14.8287</v>
      </c>
      <c r="F144" s="72">
        <v>346.87</v>
      </c>
      <c r="G144" s="72">
        <v>-336.98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72" t="s">
        <v>39</v>
      </c>
      <c r="B145" s="72">
        <v>90.95</v>
      </c>
      <c r="C145" s="72">
        <v>0.67900000000000005</v>
      </c>
      <c r="D145" s="72">
        <v>0.56200000000000006</v>
      </c>
      <c r="E145" s="72">
        <v>-14.8287</v>
      </c>
      <c r="F145" s="72">
        <v>346.87</v>
      </c>
      <c r="G145" s="72">
        <v>-336.98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72" t="s">
        <v>39</v>
      </c>
      <c r="B146" s="72">
        <v>95.591700000000003</v>
      </c>
      <c r="C146" s="72">
        <v>0.41399999999999998</v>
      </c>
      <c r="D146" s="72">
        <v>8.75</v>
      </c>
      <c r="E146" s="72">
        <v>-36.440199999999997</v>
      </c>
      <c r="F146" s="72">
        <v>843.27</v>
      </c>
      <c r="G146" s="72">
        <v>-837.23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72" t="s">
        <v>39</v>
      </c>
      <c r="B147" s="72">
        <v>95.591700000000003</v>
      </c>
      <c r="C147" s="72">
        <v>0.94099999999999995</v>
      </c>
      <c r="D147" s="72">
        <v>-7.5739999999999998</v>
      </c>
      <c r="E147" s="72">
        <v>-36.440199999999997</v>
      </c>
      <c r="F147" s="72">
        <v>847.11</v>
      </c>
      <c r="G147" s="72">
        <v>-833.39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72" t="s">
        <v>39</v>
      </c>
      <c r="B148" s="72">
        <v>98.536799999999999</v>
      </c>
      <c r="C148" s="72">
        <v>0.77400000000000002</v>
      </c>
      <c r="D148" s="72">
        <v>-2.379</v>
      </c>
      <c r="E148" s="72">
        <v>-21.782599999999999</v>
      </c>
      <c r="F148" s="72">
        <v>507.91</v>
      </c>
      <c r="G148" s="72">
        <v>-496.63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72" t="s">
        <v>40</v>
      </c>
      <c r="B149" s="72">
        <v>0</v>
      </c>
      <c r="C149" s="72">
        <v>-13.512</v>
      </c>
      <c r="D149" s="72">
        <v>-29.062000000000001</v>
      </c>
      <c r="E149" s="72">
        <v>-140.3879</v>
      </c>
      <c r="F149" s="72">
        <v>3138.67</v>
      </c>
      <c r="G149" s="72">
        <v>-3335.55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72" t="s">
        <v>40</v>
      </c>
      <c r="B150" s="72">
        <v>8.3000000000000001E-3</v>
      </c>
      <c r="C150" s="72">
        <v>-13.512</v>
      </c>
      <c r="D150" s="72">
        <v>-29.047000000000001</v>
      </c>
      <c r="E150" s="72">
        <v>-140.14580000000001</v>
      </c>
      <c r="F150" s="72">
        <v>3133.08</v>
      </c>
      <c r="G150" s="72">
        <v>-3329.97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72" t="s">
        <v>40</v>
      </c>
      <c r="B151" s="72">
        <v>8.3000000000000001E-3</v>
      </c>
      <c r="C151" s="72">
        <v>-13.512</v>
      </c>
      <c r="D151" s="72">
        <v>-29.047000000000001</v>
      </c>
      <c r="E151" s="72">
        <v>-140.14580000000001</v>
      </c>
      <c r="F151" s="72">
        <v>3133.08</v>
      </c>
      <c r="G151" s="72">
        <v>-3329.97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72" t="s">
        <v>40</v>
      </c>
      <c r="B152" s="72">
        <v>5.6912000000000003</v>
      </c>
      <c r="C152" s="72">
        <v>-13.836</v>
      </c>
      <c r="D152" s="72">
        <v>-19.023</v>
      </c>
      <c r="E152" s="72">
        <v>-3.5588000000000002</v>
      </c>
      <c r="F152" s="72">
        <v>-18.739999999999998</v>
      </c>
      <c r="G152" s="72">
        <v>-182.87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72" t="s">
        <v>40</v>
      </c>
      <c r="B153" s="72">
        <v>5.6912000000000003</v>
      </c>
      <c r="C153" s="72">
        <v>-13.836</v>
      </c>
      <c r="D153" s="72">
        <v>-19.023</v>
      </c>
      <c r="E153" s="72">
        <v>-3.5588000000000002</v>
      </c>
      <c r="F153" s="72">
        <v>-18.739999999999998</v>
      </c>
      <c r="G153" s="72">
        <v>-182.87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72" t="s">
        <v>40</v>
      </c>
      <c r="B154" s="72">
        <v>8.5327000000000002</v>
      </c>
      <c r="C154" s="72">
        <v>-13.997999999999999</v>
      </c>
      <c r="D154" s="72">
        <v>-14.01</v>
      </c>
      <c r="E154" s="72">
        <v>43.371899999999997</v>
      </c>
      <c r="F154" s="72">
        <v>898.1</v>
      </c>
      <c r="G154" s="72">
        <v>-1102.07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72" t="s">
        <v>40</v>
      </c>
      <c r="B155" s="72">
        <v>11.3741</v>
      </c>
      <c r="C155" s="72">
        <v>-14.159000000000001</v>
      </c>
      <c r="D155" s="72">
        <v>-8.9979999999999993</v>
      </c>
      <c r="E155" s="72">
        <v>76.060699999999997</v>
      </c>
      <c r="F155" s="72">
        <v>1650.67</v>
      </c>
      <c r="G155" s="72">
        <v>-1857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72" t="s">
        <v>40</v>
      </c>
      <c r="B156" s="72">
        <v>11.3741</v>
      </c>
      <c r="C156" s="72">
        <v>-14.159000000000001</v>
      </c>
      <c r="D156" s="72">
        <v>-8.9979999999999993</v>
      </c>
      <c r="E156" s="72">
        <v>76.060699999999997</v>
      </c>
      <c r="F156" s="72">
        <v>1650.67</v>
      </c>
      <c r="G156" s="72">
        <v>-1857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72" t="s">
        <v>40</v>
      </c>
      <c r="B157" s="72">
        <v>17.056999999999999</v>
      </c>
      <c r="C157" s="72">
        <v>-14.483000000000001</v>
      </c>
      <c r="D157" s="72">
        <v>1.026</v>
      </c>
      <c r="E157" s="72">
        <v>98.712800000000001</v>
      </c>
      <c r="F157" s="72">
        <v>2170.63</v>
      </c>
      <c r="G157" s="72">
        <v>-2381.67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72" t="s">
        <v>40</v>
      </c>
      <c r="B158" s="72">
        <v>17.056999999999999</v>
      </c>
      <c r="C158" s="72">
        <v>-14.483000000000001</v>
      </c>
      <c r="D158" s="72">
        <v>1.026</v>
      </c>
      <c r="E158" s="72">
        <v>98.712800000000001</v>
      </c>
      <c r="F158" s="72">
        <v>2170.63</v>
      </c>
      <c r="G158" s="72">
        <v>-2381.67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72" t="s">
        <v>40</v>
      </c>
      <c r="B159" s="72">
        <v>17.065300000000001</v>
      </c>
      <c r="C159" s="72">
        <v>-14.484</v>
      </c>
      <c r="D159" s="72">
        <v>1.0409999999999999</v>
      </c>
      <c r="E159" s="72">
        <v>98.704099999999997</v>
      </c>
      <c r="F159" s="72">
        <v>2170.4299999999998</v>
      </c>
      <c r="G159" s="72">
        <v>-2381.48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72" t="s">
        <v>41</v>
      </c>
      <c r="B160" s="72">
        <v>0</v>
      </c>
      <c r="C160" s="72">
        <v>-14.484</v>
      </c>
      <c r="D160" s="72">
        <v>1.0409999999999999</v>
      </c>
      <c r="E160" s="72">
        <v>98.704099999999997</v>
      </c>
      <c r="F160" s="72">
        <v>2170.4299999999998</v>
      </c>
      <c r="G160" s="72">
        <v>-2381.48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72" t="s">
        <v>41</v>
      </c>
      <c r="B161" s="72">
        <v>8.3000000000000001E-3</v>
      </c>
      <c r="C161" s="72">
        <v>-14.484</v>
      </c>
      <c r="D161" s="72">
        <v>1.056</v>
      </c>
      <c r="E161" s="72">
        <v>98.695400000000006</v>
      </c>
      <c r="F161" s="72">
        <v>2170.2199999999998</v>
      </c>
      <c r="G161" s="72">
        <v>-2381.2800000000002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72" t="s">
        <v>41</v>
      </c>
      <c r="B162" s="72">
        <v>8.3000000000000001E-3</v>
      </c>
      <c r="C162" s="72">
        <v>-14.484</v>
      </c>
      <c r="D162" s="72">
        <v>1.056</v>
      </c>
      <c r="E162" s="72">
        <v>98.695400000000006</v>
      </c>
      <c r="F162" s="72">
        <v>2170.2199999999998</v>
      </c>
      <c r="G162" s="72">
        <v>-2381.2800000000002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72" t="s">
        <v>41</v>
      </c>
      <c r="B163" s="72">
        <v>5.0026000000000002</v>
      </c>
      <c r="C163" s="72">
        <v>-14.769</v>
      </c>
      <c r="D163" s="72">
        <v>9.8650000000000002</v>
      </c>
      <c r="E163" s="72">
        <v>71.424599999999998</v>
      </c>
      <c r="F163" s="72">
        <v>1539.33</v>
      </c>
      <c r="G163" s="72">
        <v>-1754.53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72" t="s">
        <v>41</v>
      </c>
      <c r="B164" s="72">
        <v>5.0026000000000002</v>
      </c>
      <c r="C164" s="72">
        <v>-14.769</v>
      </c>
      <c r="D164" s="72">
        <v>9.8650000000000002</v>
      </c>
      <c r="E164" s="72">
        <v>71.424599999999998</v>
      </c>
      <c r="F164" s="72">
        <v>1539.33</v>
      </c>
      <c r="G164" s="72">
        <v>-1754.53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72" t="s">
        <v>41</v>
      </c>
      <c r="B165" s="72">
        <v>9.9969000000000001</v>
      </c>
      <c r="C165" s="72">
        <v>-15.053000000000001</v>
      </c>
      <c r="D165" s="72">
        <v>18.675000000000001</v>
      </c>
      <c r="E165" s="72">
        <v>0.15570000000000001</v>
      </c>
      <c r="F165" s="72">
        <v>-106.08</v>
      </c>
      <c r="G165" s="72">
        <v>-113.26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72" t="s">
        <v>41</v>
      </c>
      <c r="B166" s="72">
        <v>9.9969000000000001</v>
      </c>
      <c r="C166" s="72">
        <v>-15.053000000000001</v>
      </c>
      <c r="D166" s="72">
        <v>18.675000000000001</v>
      </c>
      <c r="E166" s="72">
        <v>0.15570000000000001</v>
      </c>
      <c r="F166" s="72">
        <v>-106.08</v>
      </c>
      <c r="G166" s="72">
        <v>-113.26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72" t="s">
        <v>41</v>
      </c>
      <c r="B167" s="72">
        <v>10.0052</v>
      </c>
      <c r="C167" s="72">
        <v>-15.054</v>
      </c>
      <c r="D167" s="72">
        <v>18.690000000000001</v>
      </c>
      <c r="E167" s="72">
        <v>-5.245E-14</v>
      </c>
      <c r="F167" s="72">
        <v>-109.68</v>
      </c>
      <c r="G167" s="72">
        <v>-109.68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13"/>
      <c r="B168" s="13"/>
      <c r="C168" s="13"/>
      <c r="D168" s="13"/>
      <c r="E168" s="13"/>
      <c r="F168" s="13"/>
      <c r="G168" s="1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13"/>
      <c r="B169" s="13"/>
      <c r="C169" s="13"/>
      <c r="D169" s="13"/>
      <c r="E169" s="13"/>
      <c r="F169" s="13"/>
      <c r="G169" s="1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13"/>
      <c r="B170" s="13"/>
      <c r="C170" s="13"/>
      <c r="D170" s="13"/>
      <c r="E170" s="13"/>
      <c r="F170" s="13"/>
      <c r="G170" s="1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13"/>
      <c r="B171" s="13"/>
      <c r="C171" s="13"/>
      <c r="D171" s="13"/>
      <c r="E171" s="13"/>
      <c r="F171" s="13"/>
      <c r="G171" s="1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13"/>
      <c r="B172" s="13"/>
      <c r="C172" s="13"/>
      <c r="D172" s="13"/>
      <c r="E172" s="13"/>
      <c r="F172" s="13"/>
      <c r="G172" s="1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workbookViewId="0"/>
  </sheetViews>
  <sheetFormatPr defaultRowHeight="15" x14ac:dyDescent="0.25"/>
  <sheetData>
    <row r="1" spans="1:32" x14ac:dyDescent="0.25">
      <c r="A1" s="78" t="s">
        <v>388</v>
      </c>
      <c r="B1" s="79"/>
      <c r="C1" s="79"/>
      <c r="D1" s="79"/>
      <c r="E1" s="79"/>
      <c r="F1" s="79"/>
      <c r="G1" s="79"/>
      <c r="H1" s="79"/>
      <c r="I1" s="3"/>
      <c r="J1" s="3" t="s">
        <v>50</v>
      </c>
      <c r="K1" s="3">
        <v>0.16189999999999999</v>
      </c>
      <c r="L1" s="3">
        <v>23.316500000000001</v>
      </c>
      <c r="M1" s="3"/>
      <c r="N1" s="3"/>
      <c r="O1" s="3"/>
      <c r="P1" s="3"/>
      <c r="Q1" s="3"/>
      <c r="R1" s="3"/>
      <c r="S1" s="3"/>
      <c r="T1" s="3"/>
      <c r="U1" s="3"/>
    </row>
    <row r="2" spans="1:32" x14ac:dyDescent="0.25">
      <c r="A2" s="80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55</v>
      </c>
      <c r="H2" s="80" t="s">
        <v>56</v>
      </c>
      <c r="I2" s="3"/>
      <c r="J2" s="3" t="s">
        <v>49</v>
      </c>
      <c r="K2" s="3">
        <v>5.4539999999999996E-3</v>
      </c>
      <c r="L2" s="3">
        <v>0.78539999999999999</v>
      </c>
      <c r="M2" s="3"/>
      <c r="N2" s="3"/>
      <c r="O2" s="3"/>
      <c r="P2" s="3"/>
      <c r="Q2" s="3"/>
      <c r="R2" s="3"/>
      <c r="S2" s="3"/>
      <c r="T2" s="3"/>
      <c r="U2" s="3"/>
    </row>
    <row r="3" spans="1:32" x14ac:dyDescent="0.25">
      <c r="A3" s="81" t="s">
        <v>7</v>
      </c>
      <c r="B3" s="81" t="s">
        <v>8</v>
      </c>
      <c r="C3" s="81" t="s">
        <v>7</v>
      </c>
      <c r="D3" s="81" t="s">
        <v>9</v>
      </c>
      <c r="E3" s="81" t="s">
        <v>9</v>
      </c>
      <c r="F3" s="81" t="s">
        <v>10</v>
      </c>
      <c r="G3" s="81" t="s">
        <v>57</v>
      </c>
      <c r="H3" s="81" t="s">
        <v>57</v>
      </c>
      <c r="I3" s="3"/>
      <c r="J3" s="3" t="s">
        <v>48</v>
      </c>
      <c r="K3" s="3">
        <v>0.13569999999999999</v>
      </c>
      <c r="L3" s="3">
        <v>19.547699999999999</v>
      </c>
      <c r="M3" s="3"/>
      <c r="N3" s="3"/>
      <c r="O3" s="3"/>
      <c r="P3" s="3"/>
      <c r="Q3" s="3"/>
      <c r="R3" s="3"/>
      <c r="S3" s="3"/>
      <c r="T3" s="3"/>
      <c r="U3" s="3"/>
    </row>
    <row r="4" spans="1:32" x14ac:dyDescent="0.25">
      <c r="A4" s="77" t="s">
        <v>11</v>
      </c>
      <c r="B4" s="77">
        <v>0</v>
      </c>
      <c r="C4" s="77" t="s">
        <v>12</v>
      </c>
      <c r="D4" s="77">
        <v>-112.072</v>
      </c>
      <c r="E4" s="77">
        <v>0.81399999999999995</v>
      </c>
      <c r="F4" s="77">
        <v>3.5529999999999999E-15</v>
      </c>
      <c r="G4" s="77">
        <v>-692.01</v>
      </c>
      <c r="H4" s="77">
        <v>-692.01</v>
      </c>
      <c r="I4" s="3"/>
      <c r="J4" s="1" t="s">
        <v>1</v>
      </c>
      <c r="K4" s="1" t="s">
        <v>42</v>
      </c>
      <c r="L4" s="1" t="s">
        <v>45</v>
      </c>
      <c r="M4" s="1" t="s">
        <v>43</v>
      </c>
      <c r="N4" s="1" t="s">
        <v>46</v>
      </c>
      <c r="O4" s="1" t="s">
        <v>44</v>
      </c>
      <c r="P4" s="1" t="s">
        <v>47</v>
      </c>
      <c r="Q4" s="1" t="s">
        <v>53</v>
      </c>
      <c r="R4" s="1" t="s">
        <v>54</v>
      </c>
      <c r="S4" s="1" t="s">
        <v>53</v>
      </c>
      <c r="T4" s="1" t="s">
        <v>54</v>
      </c>
      <c r="U4" s="3"/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77" t="s">
        <v>11</v>
      </c>
      <c r="B5" s="77">
        <v>7.2923</v>
      </c>
      <c r="C5" s="77" t="s">
        <v>12</v>
      </c>
      <c r="D5" s="77">
        <v>-112.01300000000001</v>
      </c>
      <c r="E5" s="77">
        <v>0.88700000000000001</v>
      </c>
      <c r="F5" s="77">
        <v>16.759</v>
      </c>
      <c r="G5" s="77">
        <v>-480.5</v>
      </c>
      <c r="H5" s="77">
        <v>-902.8</v>
      </c>
      <c r="I5" s="3"/>
      <c r="J5" s="2" t="s">
        <v>7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10</v>
      </c>
      <c r="P5" s="2" t="s">
        <v>10</v>
      </c>
      <c r="Q5" s="2" t="s">
        <v>51</v>
      </c>
      <c r="R5" s="2" t="s">
        <v>51</v>
      </c>
      <c r="S5" s="2" t="s">
        <v>52</v>
      </c>
      <c r="T5" s="2" t="s">
        <v>52</v>
      </c>
      <c r="U5" s="3"/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77" t="s">
        <v>11</v>
      </c>
      <c r="B6" s="77">
        <v>14.5847</v>
      </c>
      <c r="C6" s="77" t="s">
        <v>12</v>
      </c>
      <c r="D6" s="77">
        <v>-111.955</v>
      </c>
      <c r="E6" s="77">
        <v>0.96</v>
      </c>
      <c r="F6" s="77">
        <v>32.985599999999998</v>
      </c>
      <c r="G6" s="77">
        <v>-282.93</v>
      </c>
      <c r="H6" s="77">
        <v>-1099.6400000000001</v>
      </c>
      <c r="I6" s="3"/>
      <c r="J6" s="24" t="s">
        <v>11</v>
      </c>
      <c r="K6" s="24">
        <f>MAX(D4:D9)</f>
        <v>-111.955</v>
      </c>
      <c r="L6" s="24">
        <f>MIN(D4:D9)</f>
        <v>-133.36500000000001</v>
      </c>
      <c r="M6" s="24">
        <f>MAX(E4:E9)</f>
        <v>0.96</v>
      </c>
      <c r="N6" s="24">
        <f>MIN(E4:E9)</f>
        <v>-2.335</v>
      </c>
      <c r="O6" s="24">
        <f>MAX(F4:F9)</f>
        <v>32.985599999999998</v>
      </c>
      <c r="P6" s="24">
        <f>MIN(F4:F9)</f>
        <v>-12.931100000000001</v>
      </c>
      <c r="Q6" s="24">
        <f>MIN(G4:G9)</f>
        <v>-692.01</v>
      </c>
      <c r="R6" s="24">
        <f>MIN(H4:H9)</f>
        <v>-1099.6400000000001</v>
      </c>
      <c r="S6" s="24">
        <f>Q6/144</f>
        <v>-4.805625</v>
      </c>
      <c r="T6" s="24">
        <f>R6/144</f>
        <v>-7.6363888888888898</v>
      </c>
      <c r="U6" s="3"/>
      <c r="V6" s="17" t="s">
        <v>58</v>
      </c>
      <c r="W6" s="17">
        <f>MAX(K6:K17)</f>
        <v>-80.245999999999995</v>
      </c>
      <c r="X6" s="17">
        <f>MIN(L6:L17)</f>
        <v>-133.36500000000001</v>
      </c>
      <c r="Y6" s="17">
        <f>MAX(M6:M17)</f>
        <v>16.602</v>
      </c>
      <c r="Z6" s="17">
        <f>MIN(N6:N17)</f>
        <v>-21.917000000000002</v>
      </c>
      <c r="AA6" s="17">
        <f>MAX(O6:O17)</f>
        <v>107.33450000000001</v>
      </c>
      <c r="AB6" s="17">
        <f>MIN(P6:P17)</f>
        <v>-60.433100000000003</v>
      </c>
      <c r="AC6" s="17">
        <f>MAX(Q6:Q17)</f>
        <v>2.8</v>
      </c>
      <c r="AD6" s="17">
        <f>MIN(R6:R17)</f>
        <v>-2877.79</v>
      </c>
      <c r="AE6" s="17">
        <f>MAX(S6:S17)</f>
        <v>1.9444444444444445E-2</v>
      </c>
      <c r="AF6" s="17">
        <f>MIN(T6:T17)</f>
        <v>-19.984652777777779</v>
      </c>
    </row>
    <row r="7" spans="1:32" x14ac:dyDescent="0.25">
      <c r="A7" s="77" t="s">
        <v>11</v>
      </c>
      <c r="B7" s="77">
        <v>0</v>
      </c>
      <c r="C7" s="77" t="s">
        <v>13</v>
      </c>
      <c r="D7" s="77">
        <v>-133.36500000000001</v>
      </c>
      <c r="E7" s="77">
        <v>-2.335</v>
      </c>
      <c r="F7" s="77">
        <v>3.5529999999999999E-15</v>
      </c>
      <c r="G7" s="77">
        <v>-692.01</v>
      </c>
      <c r="H7" s="77">
        <v>-692.01</v>
      </c>
      <c r="I7" s="3"/>
      <c r="J7" s="24" t="s">
        <v>14</v>
      </c>
      <c r="K7" s="24">
        <f>MAX(D10:D15)</f>
        <v>-110.288</v>
      </c>
      <c r="L7" s="24">
        <f>MIN(D10:D15)</f>
        <v>-131.583</v>
      </c>
      <c r="M7" s="24">
        <f>MAX(E10:E15)</f>
        <v>-19.061</v>
      </c>
      <c r="N7" s="24">
        <f>MIN(E10:E15)</f>
        <v>-21.917000000000002</v>
      </c>
      <c r="O7" s="24">
        <f>MAX(F10:F15)</f>
        <v>107.33450000000001</v>
      </c>
      <c r="P7" s="24">
        <f>MIN(F10:F15)</f>
        <v>-12.931100000000001</v>
      </c>
      <c r="Q7" s="24">
        <f>MIN(G10:G15)</f>
        <v>-272.68</v>
      </c>
      <c r="R7" s="24">
        <f>MIN(H10:H15)</f>
        <v>-2877.79</v>
      </c>
      <c r="S7" s="24">
        <f t="shared" ref="S7:T34" si="0">Q7/144</f>
        <v>-1.8936111111111111</v>
      </c>
      <c r="T7" s="24">
        <f t="shared" si="0"/>
        <v>-19.984652777777779</v>
      </c>
      <c r="U7" s="3"/>
      <c r="V7" s="17" t="s">
        <v>59</v>
      </c>
      <c r="W7" s="17">
        <f>MAX(K18:K27)</f>
        <v>15.536</v>
      </c>
      <c r="X7" s="17">
        <f>MIN(L18:L27)</f>
        <v>9.3620000000000001</v>
      </c>
      <c r="Y7" s="17">
        <f>MAX(M18:M27)</f>
        <v>0</v>
      </c>
      <c r="Z7" s="17">
        <f>MIN(N18:N27)</f>
        <v>0</v>
      </c>
      <c r="AA7" s="17">
        <f>MAX(O18:O27)</f>
        <v>0</v>
      </c>
      <c r="AB7" s="17">
        <f>MIN(P18:P27)</f>
        <v>0</v>
      </c>
      <c r="AC7" s="17">
        <f>MAX(Q18:Q27)</f>
        <v>2078.54</v>
      </c>
      <c r="AD7" s="17">
        <f>MIN(R18:R27)</f>
        <v>1726.65</v>
      </c>
      <c r="AE7" s="17">
        <f>MAX(S18:S27)</f>
        <v>14.434305555555556</v>
      </c>
      <c r="AF7" s="17">
        <f>MIN(T18:T27)</f>
        <v>11.990625000000001</v>
      </c>
    </row>
    <row r="8" spans="1:32" x14ac:dyDescent="0.25">
      <c r="A8" s="77" t="s">
        <v>11</v>
      </c>
      <c r="B8" s="77">
        <v>7.2923</v>
      </c>
      <c r="C8" s="77" t="s">
        <v>13</v>
      </c>
      <c r="D8" s="77">
        <v>-133.30600000000001</v>
      </c>
      <c r="E8" s="77">
        <v>-2.262</v>
      </c>
      <c r="F8" s="77">
        <v>-6.1993</v>
      </c>
      <c r="G8" s="77">
        <v>-480.5</v>
      </c>
      <c r="H8" s="77">
        <v>-902.8</v>
      </c>
      <c r="I8" s="3"/>
      <c r="J8" s="24" t="s">
        <v>15</v>
      </c>
      <c r="K8" s="24">
        <f>MAX(D16:D25)</f>
        <v>-88.424999999999997</v>
      </c>
      <c r="L8" s="24">
        <f>MIN(D16:D25)</f>
        <v>-113.762</v>
      </c>
      <c r="M8" s="24">
        <f>MAX(E16:E25)</f>
        <v>10.339</v>
      </c>
      <c r="N8" s="24">
        <f>MIN(E16:E25)</f>
        <v>-5.0979999999999999</v>
      </c>
      <c r="O8" s="24">
        <f>MAX(F16:F25)</f>
        <v>2.6909999999999998</v>
      </c>
      <c r="P8" s="24">
        <f>MIN(F16:F25)</f>
        <v>-55.293599999999998</v>
      </c>
      <c r="Q8" s="24">
        <f>MIN(G16:G25)</f>
        <v>-363.99</v>
      </c>
      <c r="R8" s="24">
        <f>MIN(H16:H25)</f>
        <v>-1679.6</v>
      </c>
      <c r="S8" s="24">
        <f t="shared" si="0"/>
        <v>-2.5277083333333334</v>
      </c>
      <c r="T8" s="24">
        <f t="shared" si="0"/>
        <v>-11.663888888888888</v>
      </c>
      <c r="U8" s="3"/>
      <c r="V8" s="17" t="s">
        <v>60</v>
      </c>
      <c r="W8" s="17">
        <f>MAX(K28:K34)</f>
        <v>17.824999999999999</v>
      </c>
      <c r="X8" s="17">
        <f>MIN(L28:L34)</f>
        <v>-18.998999999999999</v>
      </c>
      <c r="Y8" s="17">
        <f>MAX(M28:M34)</f>
        <v>22.190999999999999</v>
      </c>
      <c r="Z8" s="17">
        <f>MIN(N28:N34)</f>
        <v>-28.992000000000001</v>
      </c>
      <c r="AA8" s="17">
        <f>MAX(O28:O34)</f>
        <v>111.79640000000001</v>
      </c>
      <c r="AB8" s="17">
        <f>MIN(P28:P34)</f>
        <v>-150.73670000000001</v>
      </c>
      <c r="AC8" s="17">
        <f>MAX(Q28:Q34)</f>
        <v>3037.68</v>
      </c>
      <c r="AD8" s="17">
        <f>MIN(R28:R34)</f>
        <v>-2967.84</v>
      </c>
      <c r="AE8" s="17">
        <f>MAX(S28:S34)</f>
        <v>21.094999999999999</v>
      </c>
      <c r="AF8" s="17">
        <f>MIN(T28:T34)</f>
        <v>-20.61</v>
      </c>
    </row>
    <row r="9" spans="1:32" x14ac:dyDescent="0.25">
      <c r="A9" s="77" t="s">
        <v>11</v>
      </c>
      <c r="B9" s="77">
        <v>14.5847</v>
      </c>
      <c r="C9" s="77" t="s">
        <v>13</v>
      </c>
      <c r="D9" s="77">
        <v>-133.24700000000001</v>
      </c>
      <c r="E9" s="77">
        <v>-2.1890000000000001</v>
      </c>
      <c r="F9" s="77">
        <v>-12.931100000000001</v>
      </c>
      <c r="G9" s="77">
        <v>-282.93</v>
      </c>
      <c r="H9" s="77">
        <v>-1099.6400000000001</v>
      </c>
      <c r="I9" s="3"/>
      <c r="J9" s="24" t="s">
        <v>16</v>
      </c>
      <c r="K9" s="24">
        <f>MAX(D25:D35)</f>
        <v>-84.710999999999999</v>
      </c>
      <c r="L9" s="24">
        <f>MIN(D26:D35)</f>
        <v>-108.44799999999999</v>
      </c>
      <c r="M9" s="24">
        <f>MAX(E26:E35)</f>
        <v>4.3609999999999998</v>
      </c>
      <c r="N9" s="24">
        <f>MIN(E26:E35)</f>
        <v>-10.499000000000001</v>
      </c>
      <c r="O9" s="24">
        <f>MAX(F26:F35)</f>
        <v>29.441099999999999</v>
      </c>
      <c r="P9" s="24">
        <f>MIN(F26:F35)</f>
        <v>-55.293599999999998</v>
      </c>
      <c r="Q9" s="24">
        <f>MIN(G26:G35)</f>
        <v>-514.80999999999995</v>
      </c>
      <c r="R9" s="24">
        <f>MIN(H26:H35)</f>
        <v>-1679.72</v>
      </c>
      <c r="S9" s="24">
        <f t="shared" si="0"/>
        <v>-3.575069444444444</v>
      </c>
      <c r="T9" s="24">
        <f t="shared" si="0"/>
        <v>-11.664722222222222</v>
      </c>
      <c r="U9" s="3"/>
    </row>
    <row r="10" spans="1:32" x14ac:dyDescent="0.25">
      <c r="A10" s="77" t="s">
        <v>14</v>
      </c>
      <c r="B10" s="77">
        <v>0</v>
      </c>
      <c r="C10" s="77" t="s">
        <v>12</v>
      </c>
      <c r="D10" s="77">
        <v>-110.31</v>
      </c>
      <c r="E10" s="77">
        <v>-19.100999999999999</v>
      </c>
      <c r="F10" s="77">
        <v>32.985599999999998</v>
      </c>
      <c r="G10" s="77">
        <v>-272.68</v>
      </c>
      <c r="H10" s="77">
        <v>-1089.3800000000001</v>
      </c>
      <c r="I10" s="3"/>
      <c r="J10" s="24" t="s">
        <v>17</v>
      </c>
      <c r="K10" s="24">
        <f>MAX(D36:D49)</f>
        <v>-80.323999999999998</v>
      </c>
      <c r="L10" s="24">
        <f>MIN(D36:D49)</f>
        <v>-103.452</v>
      </c>
      <c r="M10" s="24">
        <f>MAX(E36:E49)</f>
        <v>12.491</v>
      </c>
      <c r="N10" s="24">
        <f>MIN(E36:E49)</f>
        <v>-14.852</v>
      </c>
      <c r="O10" s="24">
        <f>MAX(F36:F49)</f>
        <v>38.5152</v>
      </c>
      <c r="P10" s="24">
        <f>MIN(F36:F49)</f>
        <v>-42.806100000000001</v>
      </c>
      <c r="Q10" s="24">
        <f>MIN(G36:G49)</f>
        <v>-457.72</v>
      </c>
      <c r="R10" s="24">
        <f>MIN(H36:H49)</f>
        <v>-1110.3800000000001</v>
      </c>
      <c r="S10" s="24">
        <f t="shared" si="0"/>
        <v>-3.1786111111111115</v>
      </c>
      <c r="T10" s="24">
        <f t="shared" si="0"/>
        <v>-7.7109722222222228</v>
      </c>
      <c r="U10" s="3"/>
    </row>
    <row r="11" spans="1:32" x14ac:dyDescent="0.25">
      <c r="A11" s="77" t="s">
        <v>14</v>
      </c>
      <c r="B11" s="77">
        <v>1.7762</v>
      </c>
      <c r="C11" s="77" t="s">
        <v>12</v>
      </c>
      <c r="D11" s="77">
        <v>-110.29900000000001</v>
      </c>
      <c r="E11" s="77">
        <v>-19.081</v>
      </c>
      <c r="F11" s="77">
        <v>70.177700000000002</v>
      </c>
      <c r="G11" s="77">
        <v>622.12</v>
      </c>
      <c r="H11" s="77">
        <v>-1984.05</v>
      </c>
      <c r="I11" s="3"/>
      <c r="J11" s="24" t="s">
        <v>18</v>
      </c>
      <c r="K11" s="24">
        <f>MAX(D50:D59)</f>
        <v>-80.477999999999994</v>
      </c>
      <c r="L11" s="24">
        <f>MIN(D50:D59)</f>
        <v>-99.385999999999996</v>
      </c>
      <c r="M11" s="24">
        <f>MAX(E50:E59)</f>
        <v>8.1419999999999995</v>
      </c>
      <c r="N11" s="24">
        <f>MIN(E50:E59)</f>
        <v>-7.1230000000000002</v>
      </c>
      <c r="O11" s="24">
        <f>MAX(F50:F59)</f>
        <v>53.222799999999999</v>
      </c>
      <c r="P11" s="24">
        <f>MIN(F50:F59)</f>
        <v>-25.637699999999999</v>
      </c>
      <c r="Q11" s="24">
        <f>MIN(G50:G59)</f>
        <v>-316.10000000000002</v>
      </c>
      <c r="R11" s="24">
        <f>MIN(H50:H59)</f>
        <v>-1213.8699999999999</v>
      </c>
      <c r="S11" s="24">
        <f t="shared" si="0"/>
        <v>-2.1951388888888892</v>
      </c>
      <c r="T11" s="24">
        <f t="shared" si="0"/>
        <v>-8.4296527777777772</v>
      </c>
      <c r="U11" s="3"/>
    </row>
    <row r="12" spans="1:32" x14ac:dyDescent="0.25">
      <c r="A12" s="77" t="s">
        <v>14</v>
      </c>
      <c r="B12" s="77">
        <v>3.5525000000000002</v>
      </c>
      <c r="C12" s="77" t="s">
        <v>12</v>
      </c>
      <c r="D12" s="77">
        <v>-110.288</v>
      </c>
      <c r="E12" s="77">
        <v>-19.061</v>
      </c>
      <c r="F12" s="77">
        <v>107.33450000000001</v>
      </c>
      <c r="G12" s="77">
        <v>1516</v>
      </c>
      <c r="H12" s="77">
        <v>-2877.79</v>
      </c>
      <c r="I12" s="3"/>
      <c r="J12" s="24" t="s">
        <v>19</v>
      </c>
      <c r="K12" s="24">
        <f>MAX(D60:D73)</f>
        <v>-80.245999999999995</v>
      </c>
      <c r="L12" s="24">
        <f>MIN(D60:D73)</f>
        <v>-102.372</v>
      </c>
      <c r="M12" s="24">
        <f>MAX(E60:E73)</f>
        <v>15.862</v>
      </c>
      <c r="N12" s="24">
        <f>MIN(E60:E73)</f>
        <v>-11.904</v>
      </c>
      <c r="O12" s="24">
        <f>MAX(F60:F73)</f>
        <v>44.256799999999998</v>
      </c>
      <c r="P12" s="24">
        <f>MIN(F60:F73)</f>
        <v>-28.5166</v>
      </c>
      <c r="Q12" s="24">
        <f>MIN(G60:G73)</f>
        <v>-396.18</v>
      </c>
      <c r="R12" s="24">
        <f>MIN(H60:H73)</f>
        <v>-1040.21</v>
      </c>
      <c r="S12" s="24">
        <f t="shared" si="0"/>
        <v>-2.7512500000000002</v>
      </c>
      <c r="T12" s="24">
        <f t="shared" si="0"/>
        <v>-7.2236805555555561</v>
      </c>
      <c r="U12" s="3"/>
    </row>
    <row r="13" spans="1:32" x14ac:dyDescent="0.25">
      <c r="A13" s="77" t="s">
        <v>14</v>
      </c>
      <c r="B13" s="77">
        <v>0</v>
      </c>
      <c r="C13" s="77" t="s">
        <v>13</v>
      </c>
      <c r="D13" s="77">
        <v>-131.583</v>
      </c>
      <c r="E13" s="77">
        <v>-21.917000000000002</v>
      </c>
      <c r="F13" s="77">
        <v>-12.931100000000001</v>
      </c>
      <c r="G13" s="77">
        <v>-272.68</v>
      </c>
      <c r="H13" s="77">
        <v>-1089.3800000000001</v>
      </c>
      <c r="I13" s="3"/>
      <c r="J13" s="24" t="s">
        <v>20</v>
      </c>
      <c r="K13" s="24">
        <f>MAX(D74:D83)</f>
        <v>-83.867000000000004</v>
      </c>
      <c r="L13" s="24">
        <f>MIN(D74:D83)</f>
        <v>-106.98399999999999</v>
      </c>
      <c r="M13" s="24">
        <f>MAX(E74:E83)</f>
        <v>11.035</v>
      </c>
      <c r="N13" s="24">
        <f>MIN(E74:E83)</f>
        <v>-3.9769999999999999</v>
      </c>
      <c r="O13" s="24">
        <f>MAX(F74:F83)</f>
        <v>42.161000000000001</v>
      </c>
      <c r="P13" s="24">
        <f>MIN(F74:F83)</f>
        <v>-49.907400000000003</v>
      </c>
      <c r="Q13" s="24">
        <f>MIN(G74:G83)</f>
        <v>-347.1</v>
      </c>
      <c r="R13" s="24">
        <f>MIN(H74:H83)</f>
        <v>-1349.99</v>
      </c>
      <c r="S13" s="24">
        <f t="shared" si="0"/>
        <v>-2.4104166666666669</v>
      </c>
      <c r="T13" s="24">
        <f t="shared" si="0"/>
        <v>-9.3749305555555562</v>
      </c>
      <c r="U13" s="3"/>
    </row>
    <row r="14" spans="1:32" x14ac:dyDescent="0.25">
      <c r="A14" s="77" t="s">
        <v>14</v>
      </c>
      <c r="B14" s="77">
        <v>1.7762</v>
      </c>
      <c r="C14" s="77" t="s">
        <v>13</v>
      </c>
      <c r="D14" s="77">
        <v>-131.572</v>
      </c>
      <c r="E14" s="77">
        <v>-21.896999999999998</v>
      </c>
      <c r="F14" s="77">
        <v>23.7178</v>
      </c>
      <c r="G14" s="77">
        <v>622.12</v>
      </c>
      <c r="H14" s="77">
        <v>-1984.05</v>
      </c>
      <c r="I14" s="3"/>
      <c r="J14" s="24" t="s">
        <v>21</v>
      </c>
      <c r="K14" s="24">
        <f>MAX(D84:D93)</f>
        <v>-87.165999999999997</v>
      </c>
      <c r="L14" s="24">
        <f>MIN(D84:D93)</f>
        <v>-112.997</v>
      </c>
      <c r="M14" s="24">
        <f>MAX(E84:E93)</f>
        <v>6.8650000000000002</v>
      </c>
      <c r="N14" s="24">
        <f>MIN(E84:E93)</f>
        <v>-8.6050000000000004</v>
      </c>
      <c r="O14" s="24">
        <f>MAX(F84:F93)</f>
        <v>28.438700000000001</v>
      </c>
      <c r="P14" s="24">
        <f>MIN(F84:F93)</f>
        <v>-49.907400000000003</v>
      </c>
      <c r="Q14" s="24">
        <f>MIN(G84:G93)</f>
        <v>-551.79999999999995</v>
      </c>
      <c r="R14" s="24">
        <f>MIN(H84:H93)</f>
        <v>-1350.7</v>
      </c>
      <c r="S14" s="24">
        <f t="shared" si="0"/>
        <v>-3.8319444444444439</v>
      </c>
      <c r="T14" s="24">
        <f t="shared" si="0"/>
        <v>-9.3798611111111114</v>
      </c>
      <c r="U14" s="3"/>
    </row>
    <row r="15" spans="1:32" x14ac:dyDescent="0.25">
      <c r="A15" s="77" t="s">
        <v>14</v>
      </c>
      <c r="B15" s="77">
        <v>3.5525000000000002</v>
      </c>
      <c r="C15" s="77" t="s">
        <v>13</v>
      </c>
      <c r="D15" s="77">
        <v>-131.56100000000001</v>
      </c>
      <c r="E15" s="77">
        <v>-21.876999999999999</v>
      </c>
      <c r="F15" s="77">
        <v>60.331299999999999</v>
      </c>
      <c r="G15" s="77">
        <v>1516</v>
      </c>
      <c r="H15" s="77">
        <v>-2877.79</v>
      </c>
      <c r="I15" s="3"/>
      <c r="J15" s="24" t="s">
        <v>22</v>
      </c>
      <c r="K15" s="24">
        <f>MAX(D94:D103)</f>
        <v>-91.73</v>
      </c>
      <c r="L15" s="24">
        <f>MIN(D94:D103)</f>
        <v>-118.56100000000001</v>
      </c>
      <c r="M15" s="24">
        <f>MAX(E94:E103)</f>
        <v>6.2E-2</v>
      </c>
      <c r="N15" s="24">
        <f>MIN(E94:E103)</f>
        <v>-15.218</v>
      </c>
      <c r="O15" s="24">
        <f>MAX(F94:F103)</f>
        <v>32.338000000000001</v>
      </c>
      <c r="P15" s="24">
        <f>MIN(F94:F103)</f>
        <v>-38.511400000000002</v>
      </c>
      <c r="Q15" s="24">
        <f>MIN(G94:G103)</f>
        <v>-605.86</v>
      </c>
      <c r="R15" s="24">
        <f>MIN(H94:H103)</f>
        <v>-1305.7</v>
      </c>
      <c r="S15" s="24">
        <f t="shared" si="0"/>
        <v>-4.2073611111111111</v>
      </c>
      <c r="T15" s="24">
        <f t="shared" si="0"/>
        <v>-9.0673611111111114</v>
      </c>
      <c r="U15" s="3"/>
    </row>
    <row r="16" spans="1:32" x14ac:dyDescent="0.25">
      <c r="A16" s="77" t="s">
        <v>15</v>
      </c>
      <c r="B16" s="77">
        <v>0</v>
      </c>
      <c r="C16" s="77" t="s">
        <v>12</v>
      </c>
      <c r="D16" s="77">
        <v>-93.230999999999995</v>
      </c>
      <c r="E16" s="77">
        <v>0.749</v>
      </c>
      <c r="F16" s="77">
        <v>1.7107000000000001</v>
      </c>
      <c r="G16" s="77">
        <v>-184.19</v>
      </c>
      <c r="H16" s="77">
        <v>-979.91</v>
      </c>
      <c r="I16" s="3"/>
      <c r="J16" s="24" t="s">
        <v>23</v>
      </c>
      <c r="K16" s="24">
        <f>MAX(D104:D109)</f>
        <v>-100.27200000000001</v>
      </c>
      <c r="L16" s="24">
        <f>MIN(D104:D109)</f>
        <v>-120.562</v>
      </c>
      <c r="M16" s="24">
        <f>MAX(E104:E109)</f>
        <v>16.602</v>
      </c>
      <c r="N16" s="24">
        <f>MIN(E104:E109)</f>
        <v>13.938000000000001</v>
      </c>
      <c r="O16" s="24">
        <f>MAX(F104:F109)</f>
        <v>105.28</v>
      </c>
      <c r="P16" s="24">
        <f>MIN(F104:F109)</f>
        <v>-60.433100000000003</v>
      </c>
      <c r="Q16" s="24">
        <f>MIN(G104:G109)</f>
        <v>2.8</v>
      </c>
      <c r="R16" s="24">
        <f>MIN(H104:H109)</f>
        <v>-2796.4</v>
      </c>
      <c r="S16" s="24">
        <f t="shared" si="0"/>
        <v>1.9444444444444445E-2</v>
      </c>
      <c r="T16" s="24">
        <f t="shared" si="0"/>
        <v>-19.419444444444444</v>
      </c>
      <c r="U16" s="3"/>
    </row>
    <row r="17" spans="1:21" x14ac:dyDescent="0.25">
      <c r="A17" s="77" t="s">
        <v>15</v>
      </c>
      <c r="B17" s="77">
        <v>5.5160999999999998</v>
      </c>
      <c r="C17" s="77" t="s">
        <v>12</v>
      </c>
      <c r="D17" s="77">
        <v>-93.195999999999998</v>
      </c>
      <c r="E17" s="77">
        <v>0.81100000000000005</v>
      </c>
      <c r="F17" s="77">
        <v>2.5865999999999998</v>
      </c>
      <c r="G17" s="77">
        <v>-340.74</v>
      </c>
      <c r="H17" s="77">
        <v>-822.93</v>
      </c>
      <c r="I17" s="3"/>
      <c r="J17" s="24" t="s">
        <v>24</v>
      </c>
      <c r="K17" s="24">
        <f>MAX(D110:D115)</f>
        <v>-101.28100000000001</v>
      </c>
      <c r="L17" s="24">
        <f>MIN(D110:D115)</f>
        <v>-121.65</v>
      </c>
      <c r="M17" s="24">
        <f>MAX(E110:E115)</f>
        <v>-1.673</v>
      </c>
      <c r="N17" s="24">
        <f>MIN(E110:E115)</f>
        <v>-4.2089999999999996</v>
      </c>
      <c r="O17" s="24">
        <f>MAX(F110:F115)</f>
        <v>-1.212E-14</v>
      </c>
      <c r="P17" s="24">
        <f>MIN(F110:F115)</f>
        <v>-60.433100000000003</v>
      </c>
      <c r="Q17" s="24">
        <f>MIN(G110:G115)</f>
        <v>-626.12</v>
      </c>
      <c r="R17" s="24">
        <f>MIN(H110:H115)</f>
        <v>-1563.42</v>
      </c>
      <c r="S17" s="24">
        <f t="shared" si="0"/>
        <v>-4.3480555555555558</v>
      </c>
      <c r="T17" s="24">
        <f t="shared" si="0"/>
        <v>-10.857083333333334</v>
      </c>
      <c r="U17" s="3"/>
    </row>
    <row r="18" spans="1:21" x14ac:dyDescent="0.25">
      <c r="A18" s="77" t="s">
        <v>15</v>
      </c>
      <c r="B18" s="77">
        <v>6.3630000000000004</v>
      </c>
      <c r="C18" s="77" t="s">
        <v>12</v>
      </c>
      <c r="D18" s="77">
        <v>-93.191000000000003</v>
      </c>
      <c r="E18" s="77">
        <v>0.82</v>
      </c>
      <c r="F18" s="77">
        <v>2.6909999999999998</v>
      </c>
      <c r="G18" s="77">
        <v>-363.99</v>
      </c>
      <c r="H18" s="77">
        <v>-799.62</v>
      </c>
      <c r="I18" s="3"/>
      <c r="J18" s="24" t="s">
        <v>25</v>
      </c>
      <c r="K18" s="24">
        <f>MAX(D116:D121)</f>
        <v>14.087</v>
      </c>
      <c r="L18" s="24">
        <f>MIN(D116:D121)</f>
        <v>9.6389999999999993</v>
      </c>
      <c r="M18" s="24">
        <f>MAX(E116:E121)</f>
        <v>0</v>
      </c>
      <c r="N18" s="24">
        <f>MIN(E116:E121)</f>
        <v>0</v>
      </c>
      <c r="O18" s="24">
        <f>MAX(F116:F121)</f>
        <v>0</v>
      </c>
      <c r="P18" s="24">
        <f>MIN(F116:F121)</f>
        <v>0</v>
      </c>
      <c r="Q18" s="24">
        <f>MIN(G116:G121)</f>
        <v>1780.11</v>
      </c>
      <c r="R18" s="24">
        <f>MIN(H116:H121)</f>
        <v>1780.11</v>
      </c>
      <c r="S18" s="24">
        <f t="shared" si="0"/>
        <v>12.361875</v>
      </c>
      <c r="T18" s="24">
        <f t="shared" si="0"/>
        <v>12.361875</v>
      </c>
      <c r="U18" s="3"/>
    </row>
    <row r="19" spans="1:21" x14ac:dyDescent="0.25">
      <c r="A19" s="77" t="s">
        <v>15</v>
      </c>
      <c r="B19" s="77">
        <v>6.3630000000000004</v>
      </c>
      <c r="C19" s="77" t="s">
        <v>12</v>
      </c>
      <c r="D19" s="77">
        <v>-88.453999999999994</v>
      </c>
      <c r="E19" s="77">
        <v>10.287000000000001</v>
      </c>
      <c r="F19" s="77">
        <v>2.6909999999999998</v>
      </c>
      <c r="G19" s="77">
        <v>-334.53</v>
      </c>
      <c r="H19" s="77">
        <v>-770.16</v>
      </c>
      <c r="I19" s="3"/>
      <c r="J19" s="24" t="s">
        <v>26</v>
      </c>
      <c r="K19" s="24">
        <f>MAX(D122:D127)</f>
        <v>15.21</v>
      </c>
      <c r="L19" s="24">
        <f>MIN(D122:D127)</f>
        <v>10.641999999999999</v>
      </c>
      <c r="M19" s="24">
        <f>MAX(E122:E127)</f>
        <v>0</v>
      </c>
      <c r="N19" s="24">
        <f>MIN(E122:E127)</f>
        <v>0</v>
      </c>
      <c r="O19" s="24">
        <f>MAX(F122:F127)</f>
        <v>0</v>
      </c>
      <c r="P19" s="24">
        <f>MIN(F122:F127)</f>
        <v>0</v>
      </c>
      <c r="Q19" s="24">
        <f>MIN(G122:G127)</f>
        <v>1966.17</v>
      </c>
      <c r="R19" s="24">
        <f>MIN(H122:H127)</f>
        <v>1966.17</v>
      </c>
      <c r="S19" s="24">
        <f t="shared" si="0"/>
        <v>13.653958333333334</v>
      </c>
      <c r="T19" s="24">
        <f t="shared" si="0"/>
        <v>13.653958333333334</v>
      </c>
      <c r="U19" s="3"/>
    </row>
    <row r="20" spans="1:21" x14ac:dyDescent="0.25">
      <c r="A20" s="77" t="s">
        <v>15</v>
      </c>
      <c r="B20" s="77">
        <v>11.032299999999999</v>
      </c>
      <c r="C20" s="77" t="s">
        <v>12</v>
      </c>
      <c r="D20" s="77">
        <v>-88.424999999999997</v>
      </c>
      <c r="E20" s="77">
        <v>10.339</v>
      </c>
      <c r="F20" s="77">
        <v>-32.451700000000002</v>
      </c>
      <c r="G20" s="77">
        <v>575.26</v>
      </c>
      <c r="H20" s="77">
        <v>-1679.6</v>
      </c>
      <c r="I20" s="3"/>
      <c r="J20" s="24" t="s">
        <v>27</v>
      </c>
      <c r="K20" s="24">
        <f>MAX(D128:D133)</f>
        <v>14.429</v>
      </c>
      <c r="L20" s="24">
        <f>MIN(D128:D133)</f>
        <v>10.122999999999999</v>
      </c>
      <c r="M20" s="24">
        <f>MAX(E128:E133)</f>
        <v>0</v>
      </c>
      <c r="N20" s="24">
        <f>MIN(E128:E133)</f>
        <v>0</v>
      </c>
      <c r="O20" s="24">
        <f>MAX(F128:F133)</f>
        <v>0</v>
      </c>
      <c r="P20" s="24">
        <f>MIN(F128:F133)</f>
        <v>0</v>
      </c>
      <c r="Q20" s="24">
        <f>MIN(G128:G133)</f>
        <v>1868.5</v>
      </c>
      <c r="R20" s="24">
        <f>MIN(H128:H133)</f>
        <v>1868.5</v>
      </c>
      <c r="S20" s="24">
        <f t="shared" si="0"/>
        <v>12.975694444444445</v>
      </c>
      <c r="T20" s="24">
        <f t="shared" si="0"/>
        <v>12.975694444444445</v>
      </c>
      <c r="U20" s="3"/>
    </row>
    <row r="21" spans="1:21" x14ac:dyDescent="0.25">
      <c r="A21" s="77" t="s">
        <v>15</v>
      </c>
      <c r="B21" s="77">
        <v>0</v>
      </c>
      <c r="C21" s="77" t="s">
        <v>13</v>
      </c>
      <c r="D21" s="77">
        <v>-113.762</v>
      </c>
      <c r="E21" s="77">
        <v>-5.0979999999999999</v>
      </c>
      <c r="F21" s="77">
        <v>-34.658200000000001</v>
      </c>
      <c r="G21" s="77">
        <v>-184.19</v>
      </c>
      <c r="H21" s="77">
        <v>-979.91</v>
      </c>
      <c r="I21" s="3"/>
      <c r="J21" s="24" t="s">
        <v>28</v>
      </c>
      <c r="K21" s="24">
        <f>MAX(D134:D139)</f>
        <v>14.428000000000001</v>
      </c>
      <c r="L21" s="24">
        <f>MIN(D134:D139)</f>
        <v>9.8309999999999995</v>
      </c>
      <c r="M21" s="24">
        <f>MAX(E134:E139)</f>
        <v>0</v>
      </c>
      <c r="N21" s="24">
        <f>MIN(E134:E139)</f>
        <v>0</v>
      </c>
      <c r="O21" s="24">
        <f>MAX(F134:F139)</f>
        <v>0</v>
      </c>
      <c r="P21" s="24">
        <f>MIN(F134:F139)</f>
        <v>0</v>
      </c>
      <c r="Q21" s="24">
        <f>MIN(G134:G139)</f>
        <v>1814.04</v>
      </c>
      <c r="R21" s="24">
        <f>MIN(H134:H139)</f>
        <v>1814.04</v>
      </c>
      <c r="S21" s="24">
        <f t="shared" si="0"/>
        <v>12.5975</v>
      </c>
      <c r="T21" s="24">
        <f t="shared" si="0"/>
        <v>12.5975</v>
      </c>
      <c r="U21" s="3"/>
    </row>
    <row r="22" spans="1:21" x14ac:dyDescent="0.25">
      <c r="A22" s="77" t="s">
        <v>15</v>
      </c>
      <c r="B22" s="77">
        <v>5.5160999999999998</v>
      </c>
      <c r="C22" s="77" t="s">
        <v>13</v>
      </c>
      <c r="D22" s="77">
        <v>-113.727</v>
      </c>
      <c r="E22" s="77">
        <v>-5.0369999999999999</v>
      </c>
      <c r="F22" s="77">
        <v>-17.762599999999999</v>
      </c>
      <c r="G22" s="77">
        <v>-340.74</v>
      </c>
      <c r="H22" s="77">
        <v>-822.93</v>
      </c>
      <c r="I22" s="3"/>
      <c r="J22" s="24" t="s">
        <v>29</v>
      </c>
      <c r="K22" s="24">
        <f>MAX(D140:D145)</f>
        <v>14.231</v>
      </c>
      <c r="L22" s="24">
        <f>MIN(D140:D145)</f>
        <v>9.3620000000000001</v>
      </c>
      <c r="M22" s="24">
        <f>MAX(E140:E145)</f>
        <v>0</v>
      </c>
      <c r="N22" s="24">
        <f>MIN(E140:E145)</f>
        <v>0</v>
      </c>
      <c r="O22" s="24">
        <f>MAX(F140:F145)</f>
        <v>0</v>
      </c>
      <c r="P22" s="24">
        <f>MIN(F140:F145)</f>
        <v>0</v>
      </c>
      <c r="Q22" s="24">
        <f>MIN(G140:G145)</f>
        <v>1726.65</v>
      </c>
      <c r="R22" s="24">
        <f>MIN(H140:H145)</f>
        <v>1726.65</v>
      </c>
      <c r="S22" s="24">
        <f t="shared" si="0"/>
        <v>11.990625000000001</v>
      </c>
      <c r="T22" s="24">
        <f t="shared" si="0"/>
        <v>11.990625000000001</v>
      </c>
      <c r="U22" s="3"/>
    </row>
    <row r="23" spans="1:21" x14ac:dyDescent="0.25">
      <c r="A23" s="77" t="s">
        <v>15</v>
      </c>
      <c r="B23" s="77">
        <v>6.3630000000000004</v>
      </c>
      <c r="C23" s="77" t="s">
        <v>13</v>
      </c>
      <c r="D23" s="77">
        <v>-113.721</v>
      </c>
      <c r="E23" s="77">
        <v>-5.0270000000000001</v>
      </c>
      <c r="F23" s="77">
        <v>-15.1988</v>
      </c>
      <c r="G23" s="77">
        <v>-363.99</v>
      </c>
      <c r="H23" s="77">
        <v>-799.62</v>
      </c>
      <c r="I23" s="3"/>
      <c r="J23" s="24" t="s">
        <v>30</v>
      </c>
      <c r="K23" s="24">
        <f>MAX(D146:D151)</f>
        <v>14.268000000000001</v>
      </c>
      <c r="L23" s="24">
        <f>MIN(D146:D151)</f>
        <v>9.6560000000000006</v>
      </c>
      <c r="M23" s="24">
        <f>MAX(E146:E151)</f>
        <v>0</v>
      </c>
      <c r="N23" s="24">
        <f>MIN(E146:E151)</f>
        <v>0</v>
      </c>
      <c r="O23" s="24">
        <f>MAX(F146:F151)</f>
        <v>0</v>
      </c>
      <c r="P23" s="24">
        <f>MIN(F146:F151)</f>
        <v>0</v>
      </c>
      <c r="Q23" s="24">
        <f>MIN(G146:G151)</f>
        <v>1781.86</v>
      </c>
      <c r="R23" s="24">
        <f>MIN(H146:H151)</f>
        <v>1781.86</v>
      </c>
      <c r="S23" s="24">
        <f t="shared" si="0"/>
        <v>12.374027777777776</v>
      </c>
      <c r="T23" s="24">
        <f t="shared" si="0"/>
        <v>12.374027777777776</v>
      </c>
      <c r="U23" s="3"/>
    </row>
    <row r="24" spans="1:21" x14ac:dyDescent="0.25">
      <c r="A24" s="77" t="s">
        <v>15</v>
      </c>
      <c r="B24" s="77">
        <v>6.3630000000000004</v>
      </c>
      <c r="C24" s="77" t="s">
        <v>13</v>
      </c>
      <c r="D24" s="77">
        <v>-108.30500000000001</v>
      </c>
      <c r="E24" s="77">
        <v>5.7679999999999998</v>
      </c>
      <c r="F24" s="77">
        <v>-15.1988</v>
      </c>
      <c r="G24" s="77">
        <v>-334.53</v>
      </c>
      <c r="H24" s="77">
        <v>-770.16</v>
      </c>
      <c r="I24" s="3"/>
      <c r="J24" s="24" t="s">
        <v>31</v>
      </c>
      <c r="K24" s="24">
        <f>MAX(D152:D157)</f>
        <v>14.664999999999999</v>
      </c>
      <c r="L24" s="24">
        <f>MIN(D152:D157)</f>
        <v>10.127000000000001</v>
      </c>
      <c r="M24" s="24">
        <f>MAX(E152:E157)</f>
        <v>0</v>
      </c>
      <c r="N24" s="24">
        <f>MIN(E152:E157)</f>
        <v>0</v>
      </c>
      <c r="O24" s="24">
        <f>MAX(F152:F157)</f>
        <v>0</v>
      </c>
      <c r="P24" s="24">
        <f>MIN(F152:F157)</f>
        <v>0</v>
      </c>
      <c r="Q24" s="24">
        <f>MIN(G152:G157)</f>
        <v>1869.93</v>
      </c>
      <c r="R24" s="24">
        <f>MIN(H152:H157)</f>
        <v>1869.93</v>
      </c>
      <c r="S24" s="24">
        <f t="shared" si="0"/>
        <v>12.985625000000001</v>
      </c>
      <c r="T24" s="24">
        <f t="shared" si="0"/>
        <v>12.985625000000001</v>
      </c>
      <c r="U24" s="3"/>
    </row>
    <row r="25" spans="1:21" x14ac:dyDescent="0.25">
      <c r="A25" s="77" t="s">
        <v>15</v>
      </c>
      <c r="B25" s="77">
        <v>11.032299999999999</v>
      </c>
      <c r="C25" s="77" t="s">
        <v>13</v>
      </c>
      <c r="D25" s="77">
        <v>-108.27500000000001</v>
      </c>
      <c r="E25" s="77">
        <v>5.82</v>
      </c>
      <c r="F25" s="77">
        <v>-55.293599999999998</v>
      </c>
      <c r="G25" s="77">
        <v>575.26</v>
      </c>
      <c r="H25" s="77">
        <v>-1679.6</v>
      </c>
      <c r="I25" s="3"/>
      <c r="J25" s="24" t="s">
        <v>32</v>
      </c>
      <c r="K25" s="24">
        <f>MAX(D158:D163)</f>
        <v>15.089</v>
      </c>
      <c r="L25" s="24">
        <f>MIN(D158:D163)</f>
        <v>10.294</v>
      </c>
      <c r="M25" s="24">
        <f>MAX(E158:E163)</f>
        <v>0</v>
      </c>
      <c r="N25" s="24">
        <f>MIN(E158:E163)</f>
        <v>0</v>
      </c>
      <c r="O25" s="24">
        <f>MAX(F158:F163)</f>
        <v>0</v>
      </c>
      <c r="P25" s="24">
        <f>MIN(F158:F163)</f>
        <v>0</v>
      </c>
      <c r="Q25" s="24">
        <f>MIN(G158:G163)</f>
        <v>1902.53</v>
      </c>
      <c r="R25" s="24">
        <f>MIN(H158:H163)</f>
        <v>1902.53</v>
      </c>
      <c r="S25" s="24">
        <f t="shared" si="0"/>
        <v>13.212013888888889</v>
      </c>
      <c r="T25" s="24">
        <f t="shared" si="0"/>
        <v>13.212013888888889</v>
      </c>
      <c r="U25" s="3"/>
    </row>
    <row r="26" spans="1:21" x14ac:dyDescent="0.25">
      <c r="A26" s="77" t="s">
        <v>16</v>
      </c>
      <c r="B26" s="77">
        <v>0</v>
      </c>
      <c r="C26" s="77" t="s">
        <v>12</v>
      </c>
      <c r="D26" s="77">
        <v>-88.423000000000002</v>
      </c>
      <c r="E26" s="77">
        <v>-6.8940000000000001</v>
      </c>
      <c r="F26" s="77">
        <v>-32.451700000000002</v>
      </c>
      <c r="G26" s="77">
        <v>575.14</v>
      </c>
      <c r="H26" s="77">
        <v>-1679.72</v>
      </c>
      <c r="I26" s="3"/>
      <c r="J26" s="24" t="s">
        <v>33</v>
      </c>
      <c r="K26" s="24">
        <f>MAX(D164:D169)</f>
        <v>15.536</v>
      </c>
      <c r="L26" s="24">
        <f>MIN(D164:D169)</f>
        <v>11.223000000000001</v>
      </c>
      <c r="M26" s="24">
        <f>MAX(E164:E169)</f>
        <v>0</v>
      </c>
      <c r="N26" s="24">
        <f>MIN(E164:E169)</f>
        <v>0</v>
      </c>
      <c r="O26" s="24">
        <f>MAX(F164:F169)</f>
        <v>0</v>
      </c>
      <c r="P26" s="24">
        <f>MIN(F164:F169)</f>
        <v>0</v>
      </c>
      <c r="Q26" s="24">
        <f>MIN(G164:G169)</f>
        <v>2078.54</v>
      </c>
      <c r="R26" s="24">
        <f>MIN(H164:H169)</f>
        <v>2078.54</v>
      </c>
      <c r="S26" s="24">
        <f t="shared" si="0"/>
        <v>14.434305555555556</v>
      </c>
      <c r="T26" s="24">
        <f t="shared" si="0"/>
        <v>14.434305555555556</v>
      </c>
      <c r="U26" s="3"/>
    </row>
    <row r="27" spans="1:21" x14ac:dyDescent="0.25">
      <c r="A27" s="77" t="s">
        <v>16</v>
      </c>
      <c r="B27" s="77">
        <v>6.3159999999999998</v>
      </c>
      <c r="C27" s="77" t="s">
        <v>12</v>
      </c>
      <c r="D27" s="77">
        <v>-88.394999999999996</v>
      </c>
      <c r="E27" s="77">
        <v>-6.8179999999999996</v>
      </c>
      <c r="F27" s="77">
        <v>29.441099999999999</v>
      </c>
      <c r="G27" s="77">
        <v>-491.58</v>
      </c>
      <c r="H27" s="77">
        <v>-612.66</v>
      </c>
      <c r="I27" s="3"/>
      <c r="J27" s="24" t="s">
        <v>34</v>
      </c>
      <c r="K27" s="24">
        <f>MAX(D170:D175)</f>
        <v>13.55</v>
      </c>
      <c r="L27" s="24">
        <f>MIN(D170:D175)</f>
        <v>9.516</v>
      </c>
      <c r="M27" s="24">
        <f>MAX(E170:E175)</f>
        <v>0</v>
      </c>
      <c r="N27" s="24">
        <f>MIN(E170:E175)</f>
        <v>0</v>
      </c>
      <c r="O27" s="24">
        <f>MAX(F170:F175)</f>
        <v>0</v>
      </c>
      <c r="P27" s="24">
        <f>MIN(F170:F175)</f>
        <v>0</v>
      </c>
      <c r="Q27" s="24">
        <f>MIN(G170:G175)</f>
        <v>1757.8</v>
      </c>
      <c r="R27" s="24">
        <f>MIN(H170:H175)</f>
        <v>1757.8</v>
      </c>
      <c r="S27" s="24">
        <f t="shared" si="0"/>
        <v>12.206944444444444</v>
      </c>
      <c r="T27" s="24">
        <f t="shared" si="0"/>
        <v>12.206944444444444</v>
      </c>
      <c r="U27" s="3"/>
    </row>
    <row r="28" spans="1:21" x14ac:dyDescent="0.25">
      <c r="A28" s="77" t="s">
        <v>16</v>
      </c>
      <c r="B28" s="77">
        <v>6.3159999999999998</v>
      </c>
      <c r="C28" s="77" t="s">
        <v>12</v>
      </c>
      <c r="D28" s="77">
        <v>-84.747</v>
      </c>
      <c r="E28" s="77">
        <v>4.2610000000000001</v>
      </c>
      <c r="F28" s="77">
        <v>29.441099999999999</v>
      </c>
      <c r="G28" s="77">
        <v>-468.89</v>
      </c>
      <c r="H28" s="77">
        <v>-589.96</v>
      </c>
      <c r="I28" s="3"/>
      <c r="J28" s="24" t="s">
        <v>35</v>
      </c>
      <c r="K28" s="24">
        <f>MAX(D176:D181)</f>
        <v>17.824999999999999</v>
      </c>
      <c r="L28" s="24">
        <f>MIN(D176:D181)</f>
        <v>-3.649</v>
      </c>
      <c r="M28" s="24">
        <f>MAX(E176:E181)</f>
        <v>-3.105</v>
      </c>
      <c r="N28" s="24">
        <f>MIN(E76:E181)</f>
        <v>-15.218</v>
      </c>
      <c r="O28" s="24">
        <f>MAX(F176:F181)</f>
        <v>92.822299999999998</v>
      </c>
      <c r="P28" s="24">
        <f>MIN(F176:F181)</f>
        <v>7.1050000000000001E-15</v>
      </c>
      <c r="Q28" s="24">
        <f>MAX(G176:G181)</f>
        <v>2087.33</v>
      </c>
      <c r="R28" s="24">
        <f>MIN(H176:H181)</f>
        <v>-2005.59</v>
      </c>
      <c r="S28" s="24">
        <f t="shared" si="0"/>
        <v>14.495347222222222</v>
      </c>
      <c r="T28" s="24">
        <f t="shared" si="0"/>
        <v>-13.927708333333333</v>
      </c>
      <c r="U28" s="3"/>
    </row>
    <row r="29" spans="1:21" x14ac:dyDescent="0.25">
      <c r="A29" s="77" t="s">
        <v>16</v>
      </c>
      <c r="B29" s="77">
        <v>7.2923</v>
      </c>
      <c r="C29" s="77" t="s">
        <v>12</v>
      </c>
      <c r="D29" s="77">
        <v>-84.742999999999995</v>
      </c>
      <c r="E29" s="77">
        <v>4.2729999999999997</v>
      </c>
      <c r="F29" s="77">
        <v>26.2485</v>
      </c>
      <c r="G29" s="77">
        <v>-514.80999999999995</v>
      </c>
      <c r="H29" s="77">
        <v>-543.98</v>
      </c>
      <c r="I29" s="3"/>
      <c r="J29" s="24" t="s">
        <v>36</v>
      </c>
      <c r="K29" s="24">
        <f>MAX(D182:D187)</f>
        <v>17.491</v>
      </c>
      <c r="L29" s="24">
        <f>MIN(D182:D187)</f>
        <v>-3.9830000000000001</v>
      </c>
      <c r="M29" s="24">
        <f>MAX(E182:E187)</f>
        <v>7.2370000000000001</v>
      </c>
      <c r="N29" s="24">
        <f>MIN(E182:E187)</f>
        <v>-4.1070000000000002</v>
      </c>
      <c r="O29" s="24">
        <f>MAX(F182:F187)</f>
        <v>100.4333</v>
      </c>
      <c r="P29" s="24">
        <f>MIN(F182:F187)</f>
        <v>62.130400000000002</v>
      </c>
      <c r="Q29" s="24">
        <f>MAX(G182:G187)</f>
        <v>2214.67</v>
      </c>
      <c r="R29" s="24">
        <f>MIN(H182:H187)</f>
        <v>-2135.36</v>
      </c>
      <c r="S29" s="24">
        <f t="shared" si="0"/>
        <v>15.379652777777778</v>
      </c>
      <c r="T29" s="24">
        <f t="shared" si="0"/>
        <v>-14.828888888888891</v>
      </c>
      <c r="U29" s="3"/>
    </row>
    <row r="30" spans="1:21" x14ac:dyDescent="0.25">
      <c r="A30" s="77" t="s">
        <v>16</v>
      </c>
      <c r="B30" s="77">
        <v>14.5847</v>
      </c>
      <c r="C30" s="77" t="s">
        <v>12</v>
      </c>
      <c r="D30" s="77">
        <v>-84.710999999999999</v>
      </c>
      <c r="E30" s="77">
        <v>4.3609999999999998</v>
      </c>
      <c r="F30" s="77">
        <v>2.0390999999999999</v>
      </c>
      <c r="G30" s="77">
        <v>56.01</v>
      </c>
      <c r="H30" s="77">
        <v>-1114.4100000000001</v>
      </c>
      <c r="I30" s="3"/>
      <c r="J30" s="24" t="s">
        <v>37</v>
      </c>
      <c r="K30" s="24">
        <f>MAX(D188:D193)</f>
        <v>17.157</v>
      </c>
      <c r="L30" s="24">
        <f>MIN(D188:D193)</f>
        <v>-4.3170000000000002</v>
      </c>
      <c r="M30" s="24">
        <f>MAX(E188:E193)</f>
        <v>17.579000000000001</v>
      </c>
      <c r="N30" s="24">
        <f>MIN(E88:E193)</f>
        <v>-15.218</v>
      </c>
      <c r="O30" s="24">
        <f>MAX(F188:F193)</f>
        <v>82.177400000000006</v>
      </c>
      <c r="P30" s="24">
        <f>MIN(F188:F193)</f>
        <v>-62.005200000000002</v>
      </c>
      <c r="Q30" s="24">
        <f>MAX(G188:G193)</f>
        <v>1745.57</v>
      </c>
      <c r="R30" s="24">
        <f>MIN(H188:H193)</f>
        <v>-1668.69</v>
      </c>
      <c r="S30" s="24">
        <f t="shared" si="0"/>
        <v>12.122013888888889</v>
      </c>
      <c r="T30" s="24">
        <f t="shared" si="0"/>
        <v>-11.588125</v>
      </c>
      <c r="U30" s="3"/>
    </row>
    <row r="31" spans="1:21" x14ac:dyDescent="0.25">
      <c r="A31" s="77" t="s">
        <v>16</v>
      </c>
      <c r="B31" s="77">
        <v>0</v>
      </c>
      <c r="C31" s="77" t="s">
        <v>13</v>
      </c>
      <c r="D31" s="77">
        <v>-108.44799999999999</v>
      </c>
      <c r="E31" s="77">
        <v>-10.499000000000001</v>
      </c>
      <c r="F31" s="77">
        <v>-55.293599999999998</v>
      </c>
      <c r="G31" s="77">
        <v>575.14</v>
      </c>
      <c r="H31" s="77">
        <v>-1679.72</v>
      </c>
      <c r="I31" s="3"/>
      <c r="J31" s="24" t="s">
        <v>38</v>
      </c>
      <c r="K31" s="24">
        <f>MAX(D194:D199)</f>
        <v>16.823</v>
      </c>
      <c r="L31" s="24">
        <f>MIN(D194:D199)</f>
        <v>-4.4660000000000002</v>
      </c>
      <c r="M31" s="24">
        <f>MAX(E194:E199)</f>
        <v>22.190999999999999</v>
      </c>
      <c r="N31" s="24">
        <f>MIN(E194:E199)</f>
        <v>16.577000000000002</v>
      </c>
      <c r="O31" s="24">
        <f>MAX(F194:F199)</f>
        <v>-31.934899999999999</v>
      </c>
      <c r="P31" s="24">
        <f>MIN(F194:F199)</f>
        <v>-150.73670000000001</v>
      </c>
      <c r="Q31" s="24">
        <f>MAX(G194:G199)</f>
        <v>3037.68</v>
      </c>
      <c r="R31" s="24">
        <f>MIN(H194:H199)</f>
        <v>-2967.84</v>
      </c>
      <c r="S31" s="24">
        <f t="shared" si="0"/>
        <v>21.094999999999999</v>
      </c>
      <c r="T31" s="24">
        <f>R31/144</f>
        <v>-20.61</v>
      </c>
      <c r="U31" s="3"/>
    </row>
    <row r="32" spans="1:21" x14ac:dyDescent="0.25">
      <c r="A32" s="77" t="s">
        <v>16</v>
      </c>
      <c r="B32" s="77">
        <v>6.3159999999999998</v>
      </c>
      <c r="C32" s="77" t="s">
        <v>13</v>
      </c>
      <c r="D32" s="77">
        <v>-108.42</v>
      </c>
      <c r="E32" s="77">
        <v>-10.422000000000001</v>
      </c>
      <c r="F32" s="77">
        <v>-7.4947999999999997</v>
      </c>
      <c r="G32" s="77">
        <v>-491.58</v>
      </c>
      <c r="H32" s="77">
        <v>-612.66</v>
      </c>
      <c r="I32" s="3"/>
      <c r="J32" s="24" t="s">
        <v>39</v>
      </c>
      <c r="K32" s="24">
        <f>MAX(D200:D293)</f>
        <v>5.0339999999999998</v>
      </c>
      <c r="L32" s="24">
        <f>MIN(D200:D292)</f>
        <v>-2.7240000000000002</v>
      </c>
      <c r="M32" s="24">
        <f>MAX(E200:E293)</f>
        <v>14.032999999999999</v>
      </c>
      <c r="N32" s="24">
        <f>MIN(E200:E292)</f>
        <v>-15.348000000000001</v>
      </c>
      <c r="O32" s="24">
        <f>MAX(F200:F293)</f>
        <v>58.365099999999998</v>
      </c>
      <c r="P32" s="24">
        <f>MIN(F200:F292)</f>
        <v>-55.747199999999999</v>
      </c>
      <c r="Q32" s="24">
        <f>MAX(G200:G293)</f>
        <v>812.21</v>
      </c>
      <c r="R32" s="24">
        <f>MIN(H200:H292)</f>
        <v>-805.36</v>
      </c>
      <c r="S32" s="24">
        <f t="shared" si="0"/>
        <v>5.6403472222222222</v>
      </c>
      <c r="T32" s="24">
        <f t="shared" si="0"/>
        <v>-5.5927777777777781</v>
      </c>
      <c r="U32" s="3"/>
    </row>
    <row r="33" spans="1:21" x14ac:dyDescent="0.25">
      <c r="A33" s="77" t="s">
        <v>16</v>
      </c>
      <c r="B33" s="77">
        <v>6.3159999999999998</v>
      </c>
      <c r="C33" s="77" t="s">
        <v>13</v>
      </c>
      <c r="D33" s="77">
        <v>-104.28400000000001</v>
      </c>
      <c r="E33" s="77">
        <v>1.603</v>
      </c>
      <c r="F33" s="77">
        <v>-7.4947999999999997</v>
      </c>
      <c r="G33" s="77">
        <v>-468.89</v>
      </c>
      <c r="H33" s="77">
        <v>-589.96</v>
      </c>
      <c r="I33" s="3"/>
      <c r="J33" s="24" t="s">
        <v>40</v>
      </c>
      <c r="K33" s="24">
        <f>MAX(D294:D315)</f>
        <v>3.3340000000000001</v>
      </c>
      <c r="L33" s="24">
        <f>MIN(D294:D315)</f>
        <v>-18.664999999999999</v>
      </c>
      <c r="M33" s="24">
        <f>MAX(E294:E315)</f>
        <v>5.9980000000000002</v>
      </c>
      <c r="N33" s="24">
        <f>MIN(E294:E315)</f>
        <v>-28.992000000000001</v>
      </c>
      <c r="O33" s="24">
        <f>MAX(F294:F315)</f>
        <v>111.79640000000001</v>
      </c>
      <c r="P33" s="24">
        <f>MIN(F294:F315)</f>
        <v>-124.2206</v>
      </c>
      <c r="Q33" s="24">
        <f>MAX(G294:G315)</f>
        <v>1838.67</v>
      </c>
      <c r="R33" s="24">
        <f>MIN(H294:H315)</f>
        <v>-1954.82</v>
      </c>
      <c r="S33" s="24">
        <f t="shared" si="0"/>
        <v>12.768541666666668</v>
      </c>
      <c r="T33" s="24">
        <f t="shared" si="0"/>
        <v>-13.575138888888889</v>
      </c>
      <c r="U33" s="3"/>
    </row>
    <row r="34" spans="1:21" x14ac:dyDescent="0.25">
      <c r="A34" s="77" t="s">
        <v>16</v>
      </c>
      <c r="B34" s="77">
        <v>7.2923</v>
      </c>
      <c r="C34" s="77" t="s">
        <v>13</v>
      </c>
      <c r="D34" s="77">
        <v>-104.28</v>
      </c>
      <c r="E34" s="77">
        <v>1.615</v>
      </c>
      <c r="F34" s="77">
        <v>-11.6213</v>
      </c>
      <c r="G34" s="77">
        <v>-514.80999999999995</v>
      </c>
      <c r="H34" s="77">
        <v>-543.98</v>
      </c>
      <c r="I34" s="3"/>
      <c r="J34" s="24" t="s">
        <v>41</v>
      </c>
      <c r="K34" s="24">
        <f>MAX(D316:D331)</f>
        <v>2.4329999999999998</v>
      </c>
      <c r="L34" s="24">
        <f>MIN(D316:D331)</f>
        <v>-18.998999999999999</v>
      </c>
      <c r="M34" s="24">
        <f>MAX(E316:E331)</f>
        <v>22.122</v>
      </c>
      <c r="N34" s="24">
        <f>MIN(E316:E331)</f>
        <v>-4.3979999999999997</v>
      </c>
      <c r="O34" s="24">
        <f>MAX(F316:F331)</f>
        <v>111.7817</v>
      </c>
      <c r="P34" s="24">
        <f>MIN(F316:F331)</f>
        <v>-1.0499999999999999E-14</v>
      </c>
      <c r="Q34" s="24">
        <f>MAX(G316:G331)</f>
        <v>1271.6199999999999</v>
      </c>
      <c r="R34" s="24">
        <f>MIN(H316:H331)</f>
        <v>-1396.08</v>
      </c>
      <c r="S34" s="24">
        <f t="shared" si="0"/>
        <v>8.8306944444444433</v>
      </c>
      <c r="T34" s="24">
        <f t="shared" si="0"/>
        <v>-9.6950000000000003</v>
      </c>
      <c r="U34" s="3"/>
    </row>
    <row r="35" spans="1:21" x14ac:dyDescent="0.25">
      <c r="A35" s="77" t="s">
        <v>16</v>
      </c>
      <c r="B35" s="77">
        <v>14.5847</v>
      </c>
      <c r="C35" s="77" t="s">
        <v>13</v>
      </c>
      <c r="D35" s="77">
        <v>-104.248</v>
      </c>
      <c r="E35" s="77">
        <v>1.7030000000000001</v>
      </c>
      <c r="F35" s="77">
        <v>-42.806100000000001</v>
      </c>
      <c r="G35" s="77">
        <v>56.01</v>
      </c>
      <c r="H35" s="77">
        <v>-1114.4100000000001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77" t="s">
        <v>17</v>
      </c>
      <c r="B36" s="77">
        <v>0</v>
      </c>
      <c r="C36" s="77" t="s">
        <v>12</v>
      </c>
      <c r="D36" s="77">
        <v>-84.051000000000002</v>
      </c>
      <c r="E36" s="77">
        <v>-10.596</v>
      </c>
      <c r="F36" s="77">
        <v>2.0390999999999999</v>
      </c>
      <c r="G36" s="77">
        <v>60.04</v>
      </c>
      <c r="H36" s="77">
        <v>-1110.3800000000001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77" t="s">
        <v>17</v>
      </c>
      <c r="B37" s="77">
        <v>2.2715000000000001</v>
      </c>
      <c r="C37" s="77" t="s">
        <v>12</v>
      </c>
      <c r="D37" s="77">
        <v>-84.046000000000006</v>
      </c>
      <c r="E37" s="77">
        <v>-10.568</v>
      </c>
      <c r="F37" s="77">
        <v>32.287199999999999</v>
      </c>
      <c r="G37" s="77">
        <v>-457.72</v>
      </c>
      <c r="H37" s="77">
        <v>-592.54999999999995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 s="77" t="s">
        <v>17</v>
      </c>
      <c r="B38" s="77">
        <v>2.2715000000000001</v>
      </c>
      <c r="C38" s="77" t="s">
        <v>12</v>
      </c>
      <c r="D38" s="77">
        <v>-82.171999999999997</v>
      </c>
      <c r="E38" s="77">
        <v>0.86599999999999999</v>
      </c>
      <c r="F38" s="77">
        <v>32.287199999999999</v>
      </c>
      <c r="G38" s="77">
        <v>-446.08</v>
      </c>
      <c r="H38" s="77">
        <v>-580.91</v>
      </c>
      <c r="I38" s="3"/>
      <c r="U38" s="3"/>
    </row>
    <row r="39" spans="1:21" x14ac:dyDescent="0.25">
      <c r="A39" s="77" t="s">
        <v>17</v>
      </c>
      <c r="B39" s="77">
        <v>7.2923</v>
      </c>
      <c r="C39" s="77" t="s">
        <v>12</v>
      </c>
      <c r="D39" s="77">
        <v>-82.16</v>
      </c>
      <c r="E39" s="77">
        <v>0.93</v>
      </c>
      <c r="F39" s="77">
        <v>35.523600000000002</v>
      </c>
      <c r="G39" s="77">
        <v>-326.48</v>
      </c>
      <c r="H39" s="77">
        <v>-700.36</v>
      </c>
      <c r="I39" s="3"/>
      <c r="U39" s="3"/>
    </row>
    <row r="40" spans="1:21" x14ac:dyDescent="0.25">
      <c r="A40" s="77" t="s">
        <v>17</v>
      </c>
      <c r="B40" s="77">
        <v>12.4473</v>
      </c>
      <c r="C40" s="77" t="s">
        <v>12</v>
      </c>
      <c r="D40" s="77">
        <v>-82.147999999999996</v>
      </c>
      <c r="E40" s="77">
        <v>0.995</v>
      </c>
      <c r="F40" s="77">
        <v>38.5152</v>
      </c>
      <c r="G40" s="77">
        <v>-212.37</v>
      </c>
      <c r="H40" s="77">
        <v>-814.32</v>
      </c>
      <c r="I40" s="3"/>
      <c r="U40" s="3"/>
    </row>
    <row r="41" spans="1:21" x14ac:dyDescent="0.25">
      <c r="A41" s="77" t="s">
        <v>17</v>
      </c>
      <c r="B41" s="77">
        <v>12.4473</v>
      </c>
      <c r="C41" s="77" t="s">
        <v>12</v>
      </c>
      <c r="D41" s="77">
        <v>-80.328999999999994</v>
      </c>
      <c r="E41" s="77">
        <v>12.464</v>
      </c>
      <c r="F41" s="77">
        <v>38.5152</v>
      </c>
      <c r="G41" s="77">
        <v>-201.06</v>
      </c>
      <c r="H41" s="77">
        <v>-803.02</v>
      </c>
      <c r="I41" s="3"/>
      <c r="U41" s="3"/>
    </row>
    <row r="42" spans="1:21" x14ac:dyDescent="0.25">
      <c r="A42" s="77" t="s">
        <v>17</v>
      </c>
      <c r="B42" s="77">
        <v>14.5847</v>
      </c>
      <c r="C42" s="77" t="s">
        <v>12</v>
      </c>
      <c r="D42" s="77">
        <v>-80.323999999999998</v>
      </c>
      <c r="E42" s="77">
        <v>12.491</v>
      </c>
      <c r="F42" s="77">
        <v>12.771599999999999</v>
      </c>
      <c r="G42" s="77">
        <v>-303.25</v>
      </c>
      <c r="H42" s="77">
        <v>-700.77</v>
      </c>
      <c r="I42" s="3"/>
      <c r="U42" s="3"/>
    </row>
    <row r="43" spans="1:21" x14ac:dyDescent="0.25">
      <c r="A43" s="77" t="s">
        <v>17</v>
      </c>
      <c r="B43" s="77">
        <v>0</v>
      </c>
      <c r="C43" s="77" t="s">
        <v>13</v>
      </c>
      <c r="D43" s="77">
        <v>-103.452</v>
      </c>
      <c r="E43" s="77">
        <v>-14.852</v>
      </c>
      <c r="F43" s="77">
        <v>-42.806100000000001</v>
      </c>
      <c r="G43" s="77">
        <v>60.04</v>
      </c>
      <c r="H43" s="77">
        <v>-1110.3800000000001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77" t="s">
        <v>17</v>
      </c>
      <c r="B44" s="77">
        <v>2.2715000000000001</v>
      </c>
      <c r="C44" s="77" t="s">
        <v>13</v>
      </c>
      <c r="D44" s="77">
        <v>-103.447</v>
      </c>
      <c r="E44" s="77">
        <v>-14.823</v>
      </c>
      <c r="F44" s="77">
        <v>-14.8912</v>
      </c>
      <c r="G44" s="77">
        <v>-457.72</v>
      </c>
      <c r="H44" s="77">
        <v>-592.54999999999995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77" t="s">
        <v>17</v>
      </c>
      <c r="B45" s="77">
        <v>2.2715000000000001</v>
      </c>
      <c r="C45" s="77" t="s">
        <v>13</v>
      </c>
      <c r="D45" s="77">
        <v>-101.372</v>
      </c>
      <c r="E45" s="77">
        <v>-2.8319999999999999</v>
      </c>
      <c r="F45" s="77">
        <v>-14.8912</v>
      </c>
      <c r="G45" s="77">
        <v>-446.08</v>
      </c>
      <c r="H45" s="77">
        <v>-580.91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77" t="s">
        <v>17</v>
      </c>
      <c r="B46" s="77">
        <v>7.2923</v>
      </c>
      <c r="C46" s="77" t="s">
        <v>13</v>
      </c>
      <c r="D46" s="77">
        <v>-101.36</v>
      </c>
      <c r="E46" s="77">
        <v>-2.7679999999999998</v>
      </c>
      <c r="F46" s="77">
        <v>-9.7883999999999993</v>
      </c>
      <c r="G46" s="77">
        <v>-326.48</v>
      </c>
      <c r="H46" s="77">
        <v>-700.36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77" t="s">
        <v>17</v>
      </c>
      <c r="B47" s="77">
        <v>12.4473</v>
      </c>
      <c r="C47" s="77" t="s">
        <v>13</v>
      </c>
      <c r="D47" s="77">
        <v>-101.348</v>
      </c>
      <c r="E47" s="77">
        <v>-2.7029999999999998</v>
      </c>
      <c r="F47" s="77">
        <v>-4.8806000000000003</v>
      </c>
      <c r="G47" s="77">
        <v>-212.37</v>
      </c>
      <c r="H47" s="77">
        <v>-814.32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77" t="s">
        <v>17</v>
      </c>
      <c r="B48" s="77">
        <v>12.4473</v>
      </c>
      <c r="C48" s="77" t="s">
        <v>13</v>
      </c>
      <c r="D48" s="77">
        <v>-99.188999999999993</v>
      </c>
      <c r="E48" s="77">
        <v>8.8209999999999997</v>
      </c>
      <c r="F48" s="77">
        <v>-4.8806000000000003</v>
      </c>
      <c r="G48" s="77">
        <v>-201.06</v>
      </c>
      <c r="H48" s="77">
        <v>-803.02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77" t="s">
        <v>17</v>
      </c>
      <c r="B49" s="77">
        <v>14.5847</v>
      </c>
      <c r="C49" s="77" t="s">
        <v>13</v>
      </c>
      <c r="D49" s="77">
        <v>-99.183999999999997</v>
      </c>
      <c r="E49" s="77">
        <v>8.8480000000000008</v>
      </c>
      <c r="F49" s="77">
        <v>-25.637699999999999</v>
      </c>
      <c r="G49" s="77">
        <v>-303.25</v>
      </c>
      <c r="H49" s="77">
        <v>-700.77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77" t="s">
        <v>18</v>
      </c>
      <c r="B50" s="77">
        <v>0</v>
      </c>
      <c r="C50" s="77" t="s">
        <v>12</v>
      </c>
      <c r="D50" s="77">
        <v>-80.691999999999993</v>
      </c>
      <c r="E50" s="77">
        <v>-2.9220000000000002</v>
      </c>
      <c r="F50" s="77">
        <v>12.771599999999999</v>
      </c>
      <c r="G50" s="77">
        <v>-305.52999999999997</v>
      </c>
      <c r="H50" s="77">
        <v>-703.05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77" t="s">
        <v>18</v>
      </c>
      <c r="B51" s="77">
        <v>7.2923999999999998</v>
      </c>
      <c r="C51" s="77" t="s">
        <v>12</v>
      </c>
      <c r="D51" s="77">
        <v>-80.69</v>
      </c>
      <c r="E51" s="77">
        <v>-2.8279999999999998</v>
      </c>
      <c r="F51" s="77">
        <v>50.133099999999999</v>
      </c>
      <c r="G51" s="77">
        <v>136.04</v>
      </c>
      <c r="H51" s="77">
        <v>-1144.5999999999999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77" t="s">
        <v>18</v>
      </c>
      <c r="B52" s="77">
        <v>7.9015000000000004</v>
      </c>
      <c r="C52" s="77" t="s">
        <v>12</v>
      </c>
      <c r="D52" s="77">
        <v>-80.688999999999993</v>
      </c>
      <c r="E52" s="77">
        <v>-2.8210000000000002</v>
      </c>
      <c r="F52" s="77">
        <v>53.222799999999999</v>
      </c>
      <c r="G52" s="77">
        <v>205.32</v>
      </c>
      <c r="H52" s="77">
        <v>-1213.8699999999999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77" t="s">
        <v>18</v>
      </c>
      <c r="B53" s="77">
        <v>7.9015000000000004</v>
      </c>
      <c r="C53" s="77" t="s">
        <v>12</v>
      </c>
      <c r="D53" s="77">
        <v>-80.48</v>
      </c>
      <c r="E53" s="77">
        <v>8.0559999999999992</v>
      </c>
      <c r="F53" s="77">
        <v>53.222799999999999</v>
      </c>
      <c r="G53" s="77">
        <v>206.62</v>
      </c>
      <c r="H53" s="77">
        <v>-1212.57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77" t="s">
        <v>18</v>
      </c>
      <c r="B54" s="77">
        <v>14.5847</v>
      </c>
      <c r="C54" s="77" t="s">
        <v>12</v>
      </c>
      <c r="D54" s="77">
        <v>-80.477999999999994</v>
      </c>
      <c r="E54" s="77">
        <v>8.1419999999999995</v>
      </c>
      <c r="F54" s="77">
        <v>6.9592000000000001</v>
      </c>
      <c r="G54" s="77">
        <v>-316.10000000000002</v>
      </c>
      <c r="H54" s="77">
        <v>-689.83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77" t="s">
        <v>18</v>
      </c>
      <c r="B55" s="77">
        <v>0</v>
      </c>
      <c r="C55" s="77" t="s">
        <v>13</v>
      </c>
      <c r="D55" s="77">
        <v>-99.385999999999996</v>
      </c>
      <c r="E55" s="77">
        <v>-7.1230000000000002</v>
      </c>
      <c r="F55" s="77">
        <v>-25.637699999999999</v>
      </c>
      <c r="G55" s="77">
        <v>-305.52999999999997</v>
      </c>
      <c r="H55" s="77">
        <v>-703.05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77" t="s">
        <v>18</v>
      </c>
      <c r="B56" s="77">
        <v>7.2923999999999998</v>
      </c>
      <c r="C56" s="77" t="s">
        <v>13</v>
      </c>
      <c r="D56" s="77">
        <v>-99.384</v>
      </c>
      <c r="E56" s="77">
        <v>-7.03</v>
      </c>
      <c r="F56" s="77">
        <v>14.9117</v>
      </c>
      <c r="G56" s="77">
        <v>136.04</v>
      </c>
      <c r="H56" s="77">
        <v>-1144.5999999999999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77" t="s">
        <v>18</v>
      </c>
      <c r="B57" s="77">
        <v>7.9015000000000004</v>
      </c>
      <c r="C57" s="77" t="s">
        <v>13</v>
      </c>
      <c r="D57" s="77">
        <v>-99.384</v>
      </c>
      <c r="E57" s="77">
        <v>-7.0220000000000002</v>
      </c>
      <c r="F57" s="77">
        <v>18.267700000000001</v>
      </c>
      <c r="G57" s="77">
        <v>205.32</v>
      </c>
      <c r="H57" s="77">
        <v>-1213.8699999999999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77" t="s">
        <v>18</v>
      </c>
      <c r="B58" s="77">
        <v>7.9015000000000004</v>
      </c>
      <c r="C58" s="77" t="s">
        <v>13</v>
      </c>
      <c r="D58" s="77">
        <v>-99.105000000000004</v>
      </c>
      <c r="E58" s="77">
        <v>3.8959999999999999</v>
      </c>
      <c r="F58" s="77">
        <v>18.267700000000001</v>
      </c>
      <c r="G58" s="77">
        <v>206.62</v>
      </c>
      <c r="H58" s="77">
        <v>-1212.57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77" t="s">
        <v>18</v>
      </c>
      <c r="B59" s="77">
        <v>14.5847</v>
      </c>
      <c r="C59" s="77" t="s">
        <v>13</v>
      </c>
      <c r="D59" s="77">
        <v>-99.102999999999994</v>
      </c>
      <c r="E59" s="77">
        <v>3.9820000000000002</v>
      </c>
      <c r="F59" s="77">
        <v>-18.1812</v>
      </c>
      <c r="G59" s="77">
        <v>-316.10000000000002</v>
      </c>
      <c r="H59" s="77">
        <v>-689.83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77" t="s">
        <v>19</v>
      </c>
      <c r="B60" s="77">
        <v>0</v>
      </c>
      <c r="C60" s="77" t="s">
        <v>12</v>
      </c>
      <c r="D60" s="77">
        <v>-80.245999999999995</v>
      </c>
      <c r="E60" s="77">
        <v>-7.7460000000000004</v>
      </c>
      <c r="F60" s="77">
        <v>6.9592000000000001</v>
      </c>
      <c r="G60" s="77">
        <v>-314.57</v>
      </c>
      <c r="H60" s="77">
        <v>-688.3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77" t="s">
        <v>19</v>
      </c>
      <c r="B61" s="77">
        <v>3.3519000000000001</v>
      </c>
      <c r="C61" s="77" t="s">
        <v>12</v>
      </c>
      <c r="D61" s="77">
        <v>-80.251999999999995</v>
      </c>
      <c r="E61" s="77">
        <v>-7.7030000000000003</v>
      </c>
      <c r="F61" s="77">
        <v>44.256799999999998</v>
      </c>
      <c r="G61" s="77">
        <v>28.81</v>
      </c>
      <c r="H61" s="77">
        <v>-1031.75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77" t="s">
        <v>19</v>
      </c>
      <c r="B62" s="77">
        <v>3.3519000000000001</v>
      </c>
      <c r="C62" s="77" t="s">
        <v>12</v>
      </c>
      <c r="D62" s="77">
        <v>-81.613</v>
      </c>
      <c r="E62" s="77">
        <v>3.6669999999999998</v>
      </c>
      <c r="F62" s="77">
        <v>44.256799999999998</v>
      </c>
      <c r="G62" s="77">
        <v>20.350000000000001</v>
      </c>
      <c r="H62" s="77">
        <v>-1040.21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77" t="s">
        <v>19</v>
      </c>
      <c r="B63" s="77">
        <v>7.2923999999999998</v>
      </c>
      <c r="C63" s="77" t="s">
        <v>12</v>
      </c>
      <c r="D63" s="77">
        <v>-81.62</v>
      </c>
      <c r="E63" s="77">
        <v>3.7170000000000001</v>
      </c>
      <c r="F63" s="77">
        <v>39.176099999999998</v>
      </c>
      <c r="G63" s="77">
        <v>-134.63</v>
      </c>
      <c r="H63" s="77">
        <v>-885.31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77" t="s">
        <v>19</v>
      </c>
      <c r="B64" s="77">
        <v>13.4527</v>
      </c>
      <c r="C64" s="77" t="s">
        <v>12</v>
      </c>
      <c r="D64" s="77">
        <v>-81.631</v>
      </c>
      <c r="E64" s="77">
        <v>3.7959999999999998</v>
      </c>
      <c r="F64" s="77">
        <v>30.837199999999999</v>
      </c>
      <c r="G64" s="77">
        <v>-387.31</v>
      </c>
      <c r="H64" s="77">
        <v>-632.77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77" t="s">
        <v>19</v>
      </c>
      <c r="B65" s="77">
        <v>13.4527</v>
      </c>
      <c r="C65" s="77" t="s">
        <v>12</v>
      </c>
      <c r="D65" s="77">
        <v>-83.058999999999997</v>
      </c>
      <c r="E65" s="77">
        <v>15.847</v>
      </c>
      <c r="F65" s="77">
        <v>30.837199999999999</v>
      </c>
      <c r="G65" s="77">
        <v>-396.18</v>
      </c>
      <c r="H65" s="77">
        <v>-641.65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77" t="s">
        <v>19</v>
      </c>
      <c r="B66" s="77">
        <v>14.5847</v>
      </c>
      <c r="C66" s="77" t="s">
        <v>12</v>
      </c>
      <c r="D66" s="77">
        <v>-83.061000000000007</v>
      </c>
      <c r="E66" s="77">
        <v>15.862</v>
      </c>
      <c r="F66" s="77">
        <v>15.0596</v>
      </c>
      <c r="G66" s="77">
        <v>-294.52999999999997</v>
      </c>
      <c r="H66" s="77">
        <v>-743.33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77" t="s">
        <v>19</v>
      </c>
      <c r="B67" s="77">
        <v>0</v>
      </c>
      <c r="C67" s="77" t="s">
        <v>13</v>
      </c>
      <c r="D67" s="77">
        <v>-98.932000000000002</v>
      </c>
      <c r="E67" s="77">
        <v>-11.904</v>
      </c>
      <c r="F67" s="77">
        <v>-18.1812</v>
      </c>
      <c r="G67" s="77">
        <v>-314.57</v>
      </c>
      <c r="H67" s="77">
        <v>-688.3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77" t="s">
        <v>19</v>
      </c>
      <c r="B68" s="77">
        <v>3.3519000000000001</v>
      </c>
      <c r="C68" s="77" t="s">
        <v>13</v>
      </c>
      <c r="D68" s="77">
        <v>-98.938000000000002</v>
      </c>
      <c r="E68" s="77">
        <v>-11.861000000000001</v>
      </c>
      <c r="F68" s="77">
        <v>9.5920000000000005</v>
      </c>
      <c r="G68" s="77">
        <v>28.81</v>
      </c>
      <c r="H68" s="77">
        <v>-1031.75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77" t="s">
        <v>19</v>
      </c>
      <c r="B69" s="77">
        <v>3.3519000000000001</v>
      </c>
      <c r="C69" s="77" t="s">
        <v>13</v>
      </c>
      <c r="D69" s="77">
        <v>-100.732</v>
      </c>
      <c r="E69" s="77">
        <v>-0.44700000000000001</v>
      </c>
      <c r="F69" s="77">
        <v>9.5920000000000005</v>
      </c>
      <c r="G69" s="77">
        <v>20.350000000000001</v>
      </c>
      <c r="H69" s="77">
        <v>-1040.21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77" t="s">
        <v>19</v>
      </c>
      <c r="B70" s="77">
        <v>7.2923999999999998</v>
      </c>
      <c r="C70" s="77" t="s">
        <v>13</v>
      </c>
      <c r="D70" s="77">
        <v>-100.739</v>
      </c>
      <c r="E70" s="77">
        <v>-0.39700000000000002</v>
      </c>
      <c r="F70" s="77">
        <v>0.85440000000000005</v>
      </c>
      <c r="G70" s="77">
        <v>-134.63</v>
      </c>
      <c r="H70" s="77">
        <v>-885.31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77" t="s">
        <v>19</v>
      </c>
      <c r="B71" s="77">
        <v>13.4527</v>
      </c>
      <c r="C71" s="77" t="s">
        <v>13</v>
      </c>
      <c r="D71" s="77">
        <v>-100.75</v>
      </c>
      <c r="E71" s="77">
        <v>-0.318</v>
      </c>
      <c r="F71" s="77">
        <v>-13.2012</v>
      </c>
      <c r="G71" s="77">
        <v>-387.31</v>
      </c>
      <c r="H71" s="77">
        <v>-632.77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77" t="s">
        <v>19</v>
      </c>
      <c r="B72" s="77">
        <v>13.4527</v>
      </c>
      <c r="C72" s="77" t="s">
        <v>13</v>
      </c>
      <c r="D72" s="77">
        <v>-102.37</v>
      </c>
      <c r="E72" s="77">
        <v>11.207000000000001</v>
      </c>
      <c r="F72" s="77">
        <v>-13.2012</v>
      </c>
      <c r="G72" s="77">
        <v>-396.18</v>
      </c>
      <c r="H72" s="77">
        <v>-641.65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77" t="s">
        <v>19</v>
      </c>
      <c r="B73" s="77">
        <v>14.5847</v>
      </c>
      <c r="C73" s="77" t="s">
        <v>13</v>
      </c>
      <c r="D73" s="77">
        <v>-102.372</v>
      </c>
      <c r="E73" s="77">
        <v>11.221</v>
      </c>
      <c r="F73" s="77">
        <v>-28.5166</v>
      </c>
      <c r="G73" s="77">
        <v>-294.52999999999997</v>
      </c>
      <c r="H73" s="77">
        <v>-743.33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77" t="s">
        <v>20</v>
      </c>
      <c r="B74" s="77">
        <v>0</v>
      </c>
      <c r="C74" s="77" t="s">
        <v>12</v>
      </c>
      <c r="D74" s="77">
        <v>-83.867000000000004</v>
      </c>
      <c r="E74" s="77">
        <v>-0.93</v>
      </c>
      <c r="F74" s="77">
        <v>15.0596</v>
      </c>
      <c r="G74" s="77">
        <v>-299.38</v>
      </c>
      <c r="H74" s="77">
        <v>-748.18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77" t="s">
        <v>20</v>
      </c>
      <c r="B75" s="77">
        <v>7.2923</v>
      </c>
      <c r="C75" s="77" t="s">
        <v>12</v>
      </c>
      <c r="D75" s="77">
        <v>-83.894999999999996</v>
      </c>
      <c r="E75" s="77">
        <v>-0.84</v>
      </c>
      <c r="F75" s="77">
        <v>36.378700000000002</v>
      </c>
      <c r="G75" s="77">
        <v>-347.1</v>
      </c>
      <c r="H75" s="77">
        <v>-700.8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77" t="s">
        <v>20</v>
      </c>
      <c r="B76" s="77">
        <v>9.3094999999999999</v>
      </c>
      <c r="C76" s="77" t="s">
        <v>12</v>
      </c>
      <c r="D76" s="77">
        <v>-83.903000000000006</v>
      </c>
      <c r="E76" s="77">
        <v>-0.81599999999999995</v>
      </c>
      <c r="F76" s="77">
        <v>42.161000000000001</v>
      </c>
      <c r="G76" s="77">
        <v>-239.17</v>
      </c>
      <c r="H76" s="77">
        <v>-808.83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77" t="s">
        <v>20</v>
      </c>
      <c r="B77" s="77">
        <v>9.3094999999999999</v>
      </c>
      <c r="C77" s="77" t="s">
        <v>12</v>
      </c>
      <c r="D77" s="77">
        <v>-86.995999999999995</v>
      </c>
      <c r="E77" s="77">
        <v>10.97</v>
      </c>
      <c r="F77" s="77">
        <v>42.161000000000001</v>
      </c>
      <c r="G77" s="77">
        <v>-258.42</v>
      </c>
      <c r="H77" s="77">
        <v>-828.08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77" t="s">
        <v>20</v>
      </c>
      <c r="B78" s="77">
        <v>14.5846</v>
      </c>
      <c r="C78" s="77" t="s">
        <v>12</v>
      </c>
      <c r="D78" s="77">
        <v>-87.016000000000005</v>
      </c>
      <c r="E78" s="77">
        <v>11.035</v>
      </c>
      <c r="F78" s="77">
        <v>-11.541</v>
      </c>
      <c r="G78" s="77">
        <v>263.24</v>
      </c>
      <c r="H78" s="77">
        <v>-1349.99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77" t="s">
        <v>20</v>
      </c>
      <c r="B79" s="77">
        <v>0</v>
      </c>
      <c r="C79" s="77" t="s">
        <v>13</v>
      </c>
      <c r="D79" s="77">
        <v>-103.477</v>
      </c>
      <c r="E79" s="77">
        <v>-3.9769999999999999</v>
      </c>
      <c r="F79" s="77">
        <v>-28.5166</v>
      </c>
      <c r="G79" s="77">
        <v>-299.38</v>
      </c>
      <c r="H79" s="77">
        <v>-748.18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77" t="s">
        <v>20</v>
      </c>
      <c r="B80" s="77">
        <v>7.2923</v>
      </c>
      <c r="C80" s="77" t="s">
        <v>13</v>
      </c>
      <c r="D80" s="77">
        <v>-103.505</v>
      </c>
      <c r="E80" s="77">
        <v>-3.887</v>
      </c>
      <c r="F80" s="77">
        <v>-9.7523</v>
      </c>
      <c r="G80" s="77">
        <v>-347.1</v>
      </c>
      <c r="H80" s="77">
        <v>-700.8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77" t="s">
        <v>20</v>
      </c>
      <c r="B81" s="77">
        <v>9.3094999999999999</v>
      </c>
      <c r="C81" s="77" t="s">
        <v>13</v>
      </c>
      <c r="D81" s="77">
        <v>-103.51300000000001</v>
      </c>
      <c r="E81" s="77">
        <v>-3.8620000000000001</v>
      </c>
      <c r="F81" s="77">
        <v>-4.6767000000000003</v>
      </c>
      <c r="G81" s="77">
        <v>-239.17</v>
      </c>
      <c r="H81" s="77">
        <v>-808.83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77" t="s">
        <v>20</v>
      </c>
      <c r="B82" s="77">
        <v>9.3094999999999999</v>
      </c>
      <c r="C82" s="77" t="s">
        <v>13</v>
      </c>
      <c r="D82" s="77">
        <v>-106.964</v>
      </c>
      <c r="E82" s="77">
        <v>7.3120000000000003</v>
      </c>
      <c r="F82" s="77">
        <v>-4.6767000000000003</v>
      </c>
      <c r="G82" s="77">
        <v>-258.42</v>
      </c>
      <c r="H82" s="77">
        <v>-828.08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77" t="s">
        <v>20</v>
      </c>
      <c r="B83" s="77">
        <v>14.5846</v>
      </c>
      <c r="C83" s="77" t="s">
        <v>13</v>
      </c>
      <c r="D83" s="77">
        <v>-106.98399999999999</v>
      </c>
      <c r="E83" s="77">
        <v>7.3769999999999998</v>
      </c>
      <c r="F83" s="77">
        <v>-49.907400000000003</v>
      </c>
      <c r="G83" s="77">
        <v>263.24</v>
      </c>
      <c r="H83" s="77">
        <v>-1349.99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77" t="s">
        <v>21</v>
      </c>
      <c r="B84" s="77">
        <v>0</v>
      </c>
      <c r="C84" s="77" t="s">
        <v>12</v>
      </c>
      <c r="D84" s="77">
        <v>-87.165999999999997</v>
      </c>
      <c r="E84" s="77">
        <v>-5.5890000000000004</v>
      </c>
      <c r="F84" s="77">
        <v>-11.541</v>
      </c>
      <c r="G84" s="77">
        <v>262.52999999999997</v>
      </c>
      <c r="H84" s="77">
        <v>-1350.7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77" t="s">
        <v>21</v>
      </c>
      <c r="B85" s="77">
        <v>5.5701000000000001</v>
      </c>
      <c r="C85" s="77" t="s">
        <v>12</v>
      </c>
      <c r="D85" s="77">
        <v>-87.197999999999993</v>
      </c>
      <c r="E85" s="77">
        <v>-5.5250000000000004</v>
      </c>
      <c r="F85" s="77">
        <v>28.438700000000001</v>
      </c>
      <c r="G85" s="77">
        <v>-403.31</v>
      </c>
      <c r="H85" s="77">
        <v>-685.26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77" t="s">
        <v>21</v>
      </c>
      <c r="B86" s="77">
        <v>5.5701000000000001</v>
      </c>
      <c r="C86" s="77" t="s">
        <v>12</v>
      </c>
      <c r="D86" s="77">
        <v>-92.271000000000001</v>
      </c>
      <c r="E86" s="77">
        <v>6.7619999999999996</v>
      </c>
      <c r="F86" s="77">
        <v>28.438700000000001</v>
      </c>
      <c r="G86" s="77">
        <v>-434.95</v>
      </c>
      <c r="H86" s="77">
        <v>-716.9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77" t="s">
        <v>21</v>
      </c>
      <c r="B87" s="77">
        <v>7.2923999999999998</v>
      </c>
      <c r="C87" s="77" t="s">
        <v>12</v>
      </c>
      <c r="D87" s="77">
        <v>-92.281000000000006</v>
      </c>
      <c r="E87" s="77">
        <v>6.7809999999999997</v>
      </c>
      <c r="F87" s="77">
        <v>18.793700000000001</v>
      </c>
      <c r="G87" s="77">
        <v>-551.79999999999995</v>
      </c>
      <c r="H87" s="77">
        <v>-600.16999999999996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77" t="s">
        <v>21</v>
      </c>
      <c r="B88" s="77">
        <v>14.5847</v>
      </c>
      <c r="C88" s="77" t="s">
        <v>12</v>
      </c>
      <c r="D88" s="77">
        <v>-92.322999999999993</v>
      </c>
      <c r="E88" s="77">
        <v>6.8650000000000002</v>
      </c>
      <c r="F88" s="77">
        <v>-22.4223</v>
      </c>
      <c r="G88" s="77">
        <v>157.13999999999999</v>
      </c>
      <c r="H88" s="77">
        <v>-1309.6300000000001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77" t="s">
        <v>21</v>
      </c>
      <c r="B89" s="77">
        <v>0</v>
      </c>
      <c r="C89" s="77" t="s">
        <v>13</v>
      </c>
      <c r="D89" s="77">
        <v>-107.089</v>
      </c>
      <c r="E89" s="77">
        <v>-8.6050000000000004</v>
      </c>
      <c r="F89" s="77">
        <v>-49.907400000000003</v>
      </c>
      <c r="G89" s="77">
        <v>262.52999999999997</v>
      </c>
      <c r="H89" s="77">
        <v>-1350.7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77" t="s">
        <v>21</v>
      </c>
      <c r="B90" s="77">
        <v>5.5701000000000001</v>
      </c>
      <c r="C90" s="77" t="s">
        <v>13</v>
      </c>
      <c r="D90" s="77">
        <v>-107.121</v>
      </c>
      <c r="E90" s="77">
        <v>-8.5410000000000004</v>
      </c>
      <c r="F90" s="77">
        <v>-2.5579000000000001</v>
      </c>
      <c r="G90" s="77">
        <v>-403.31</v>
      </c>
      <c r="H90" s="77">
        <v>-685.26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77" t="s">
        <v>21</v>
      </c>
      <c r="B91" s="77">
        <v>5.5701000000000001</v>
      </c>
      <c r="C91" s="77" t="s">
        <v>13</v>
      </c>
      <c r="D91" s="77">
        <v>-112.944</v>
      </c>
      <c r="E91" s="77">
        <v>2.8109999999999999</v>
      </c>
      <c r="F91" s="77">
        <v>-2.5579000000000001</v>
      </c>
      <c r="G91" s="77">
        <v>-434.95</v>
      </c>
      <c r="H91" s="77">
        <v>-716.9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77" t="s">
        <v>21</v>
      </c>
      <c r="B92" s="77">
        <v>7.2923999999999998</v>
      </c>
      <c r="C92" s="77" t="s">
        <v>13</v>
      </c>
      <c r="D92" s="77">
        <v>-112.95399999999999</v>
      </c>
      <c r="E92" s="77">
        <v>2.831</v>
      </c>
      <c r="F92" s="77">
        <v>-9.3549000000000007</v>
      </c>
      <c r="G92" s="77">
        <v>-551.79999999999995</v>
      </c>
      <c r="H92" s="77">
        <v>-600.16999999999996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77" t="s">
        <v>21</v>
      </c>
      <c r="B93" s="77">
        <v>14.5847</v>
      </c>
      <c r="C93" s="77" t="s">
        <v>13</v>
      </c>
      <c r="D93" s="77">
        <v>-112.997</v>
      </c>
      <c r="E93" s="77">
        <v>2.9140000000000001</v>
      </c>
      <c r="F93" s="77">
        <v>-38.511400000000002</v>
      </c>
      <c r="G93" s="77">
        <v>157.13999999999999</v>
      </c>
      <c r="H93" s="77">
        <v>-1309.6300000000001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77" t="s">
        <v>22</v>
      </c>
      <c r="B94" s="77">
        <v>0</v>
      </c>
      <c r="C94" s="77" t="s">
        <v>12</v>
      </c>
      <c r="D94" s="77">
        <v>-91.73</v>
      </c>
      <c r="E94" s="77">
        <v>-10.013999999999999</v>
      </c>
      <c r="F94" s="77">
        <v>-22.4223</v>
      </c>
      <c r="G94" s="77">
        <v>161.08000000000001</v>
      </c>
      <c r="H94" s="77">
        <v>-1305.7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77" t="s">
        <v>22</v>
      </c>
      <c r="B95" s="77">
        <v>2.4289000000000001</v>
      </c>
      <c r="C95" s="77" t="s">
        <v>12</v>
      </c>
      <c r="D95" s="77">
        <v>-91.748999999999995</v>
      </c>
      <c r="E95" s="77">
        <v>-9.9890000000000008</v>
      </c>
      <c r="F95" s="77">
        <v>9.3756000000000004</v>
      </c>
      <c r="G95" s="77">
        <v>-570.85</v>
      </c>
      <c r="H95" s="77">
        <v>-574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77" t="s">
        <v>22</v>
      </c>
      <c r="B96" s="77">
        <v>2.4289000000000001</v>
      </c>
      <c r="C96" s="77" t="s">
        <v>12</v>
      </c>
      <c r="D96" s="77">
        <v>-97.376000000000005</v>
      </c>
      <c r="E96" s="77">
        <v>2.4E-2</v>
      </c>
      <c r="F96" s="77">
        <v>9.3756000000000004</v>
      </c>
      <c r="G96" s="77">
        <v>-605.86</v>
      </c>
      <c r="H96" s="77">
        <v>-609.01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77" t="s">
        <v>22</v>
      </c>
      <c r="B97" s="77">
        <v>3.0396000000000001</v>
      </c>
      <c r="C97" s="77" t="s">
        <v>12</v>
      </c>
      <c r="D97" s="77">
        <v>-97.381</v>
      </c>
      <c r="E97" s="77">
        <v>0.03</v>
      </c>
      <c r="F97" s="77">
        <v>13.2265</v>
      </c>
      <c r="G97" s="77">
        <v>-548.99</v>
      </c>
      <c r="H97" s="77">
        <v>-665.93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77" t="s">
        <v>22</v>
      </c>
      <c r="B98" s="77">
        <v>6.0792000000000002</v>
      </c>
      <c r="C98" s="77" t="s">
        <v>12</v>
      </c>
      <c r="D98" s="77">
        <v>-97.403999999999996</v>
      </c>
      <c r="E98" s="77">
        <v>6.2E-2</v>
      </c>
      <c r="F98" s="77">
        <v>32.338000000000001</v>
      </c>
      <c r="G98" s="77">
        <v>-251.77</v>
      </c>
      <c r="H98" s="77">
        <v>-963.43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77" t="s">
        <v>22</v>
      </c>
      <c r="B99" s="77">
        <v>0</v>
      </c>
      <c r="C99" s="77" t="s">
        <v>13</v>
      </c>
      <c r="D99" s="77">
        <v>-112.057</v>
      </c>
      <c r="E99" s="77">
        <v>-15.218</v>
      </c>
      <c r="F99" s="77">
        <v>-38.511400000000002</v>
      </c>
      <c r="G99" s="77">
        <v>161.08000000000001</v>
      </c>
      <c r="H99" s="77">
        <v>-1305.7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77" t="s">
        <v>22</v>
      </c>
      <c r="B100" s="77">
        <v>2.4289000000000001</v>
      </c>
      <c r="C100" s="77" t="s">
        <v>13</v>
      </c>
      <c r="D100" s="77">
        <v>-112.07599999999999</v>
      </c>
      <c r="E100" s="77">
        <v>-15.193</v>
      </c>
      <c r="F100" s="77">
        <v>-9.5488</v>
      </c>
      <c r="G100" s="77">
        <v>-570.85</v>
      </c>
      <c r="H100" s="77">
        <v>-574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77" t="s">
        <v>22</v>
      </c>
      <c r="B101" s="77">
        <v>2.4289000000000001</v>
      </c>
      <c r="C101" s="77" t="s">
        <v>13</v>
      </c>
      <c r="D101" s="77">
        <v>-118.533</v>
      </c>
      <c r="E101" s="77">
        <v>-6.4589999999999996</v>
      </c>
      <c r="F101" s="77">
        <v>-9.5488</v>
      </c>
      <c r="G101" s="77">
        <v>-605.86</v>
      </c>
      <c r="H101" s="77">
        <v>-609.01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77" t="s">
        <v>22</v>
      </c>
      <c r="B102" s="77">
        <v>3.0396000000000001</v>
      </c>
      <c r="C102" s="77" t="s">
        <v>13</v>
      </c>
      <c r="D102" s="77">
        <v>-118.538</v>
      </c>
      <c r="E102" s="77">
        <v>-6.4530000000000003</v>
      </c>
      <c r="F102" s="77">
        <v>-8.2523</v>
      </c>
      <c r="G102" s="77">
        <v>-548.99</v>
      </c>
      <c r="H102" s="77">
        <v>-665.93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77" t="s">
        <v>22</v>
      </c>
      <c r="B103" s="77">
        <v>6.0792000000000002</v>
      </c>
      <c r="C103" s="77" t="s">
        <v>13</v>
      </c>
      <c r="D103" s="77">
        <v>-118.56100000000001</v>
      </c>
      <c r="E103" s="77">
        <v>-6.4210000000000003</v>
      </c>
      <c r="F103" s="77">
        <v>-1.8559000000000001</v>
      </c>
      <c r="G103" s="77">
        <v>-251.77</v>
      </c>
      <c r="H103" s="77">
        <v>-963.43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77" t="s">
        <v>23</v>
      </c>
      <c r="B104" s="77">
        <v>0</v>
      </c>
      <c r="C104" s="77" t="s">
        <v>12</v>
      </c>
      <c r="D104" s="77">
        <v>-100.27200000000001</v>
      </c>
      <c r="E104" s="77">
        <v>16.513999999999999</v>
      </c>
      <c r="F104" s="77">
        <v>105.28</v>
      </c>
      <c r="G104" s="77">
        <v>1558.27</v>
      </c>
      <c r="H104" s="77">
        <v>-2796.4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77" t="s">
        <v>23</v>
      </c>
      <c r="B105" s="77">
        <v>4.2527999999999997</v>
      </c>
      <c r="C105" s="77" t="s">
        <v>12</v>
      </c>
      <c r="D105" s="77">
        <v>-100.30500000000001</v>
      </c>
      <c r="E105" s="77">
        <v>16.558</v>
      </c>
      <c r="F105" s="77">
        <v>40.054299999999998</v>
      </c>
      <c r="G105" s="77">
        <v>2.8</v>
      </c>
      <c r="H105" s="77">
        <v>-1241.32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77" t="s">
        <v>23</v>
      </c>
      <c r="B106" s="77">
        <v>8.5055999999999994</v>
      </c>
      <c r="C106" s="77" t="s">
        <v>12</v>
      </c>
      <c r="D106" s="77">
        <v>-100.337</v>
      </c>
      <c r="E106" s="77">
        <v>16.602</v>
      </c>
      <c r="F106" s="77">
        <v>-25.358799999999999</v>
      </c>
      <c r="G106" s="77">
        <v>318.67</v>
      </c>
      <c r="H106" s="77">
        <v>-1557.59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77" t="s">
        <v>23</v>
      </c>
      <c r="B107" s="77">
        <v>0</v>
      </c>
      <c r="C107" s="77" t="s">
        <v>13</v>
      </c>
      <c r="D107" s="77">
        <v>-120.497</v>
      </c>
      <c r="E107" s="77">
        <v>13.938000000000001</v>
      </c>
      <c r="F107" s="77">
        <v>71.095799999999997</v>
      </c>
      <c r="G107" s="77">
        <v>1558.27</v>
      </c>
      <c r="H107" s="77">
        <v>-2796.4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77" t="s">
        <v>23</v>
      </c>
      <c r="B108" s="77">
        <v>4.2527999999999997</v>
      </c>
      <c r="C108" s="77" t="s">
        <v>13</v>
      </c>
      <c r="D108" s="77">
        <v>-120.529</v>
      </c>
      <c r="E108" s="77">
        <v>13.981999999999999</v>
      </c>
      <c r="F108" s="77">
        <v>5.4249999999999998</v>
      </c>
      <c r="G108" s="77">
        <v>2.8</v>
      </c>
      <c r="H108" s="77">
        <v>-1241.32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77" t="s">
        <v>23</v>
      </c>
      <c r="B109" s="77">
        <v>8.5055999999999994</v>
      </c>
      <c r="C109" s="77" t="s">
        <v>13</v>
      </c>
      <c r="D109" s="77">
        <v>-120.562</v>
      </c>
      <c r="E109" s="77">
        <v>14.026999999999999</v>
      </c>
      <c r="F109" s="77">
        <v>-60.433100000000003</v>
      </c>
      <c r="G109" s="77">
        <v>318.67</v>
      </c>
      <c r="H109" s="77">
        <v>-1557.59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77" t="s">
        <v>24</v>
      </c>
      <c r="B110" s="77">
        <v>0</v>
      </c>
      <c r="C110" s="77" t="s">
        <v>12</v>
      </c>
      <c r="D110" s="77">
        <v>-101.28100000000001</v>
      </c>
      <c r="E110" s="77">
        <v>-1.804</v>
      </c>
      <c r="F110" s="77">
        <v>-25.358799999999999</v>
      </c>
      <c r="G110" s="77">
        <v>312.83999999999997</v>
      </c>
      <c r="H110" s="77">
        <v>-1563.42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77" t="s">
        <v>24</v>
      </c>
      <c r="B111" s="77">
        <v>7.2923</v>
      </c>
      <c r="C111" s="77" t="s">
        <v>12</v>
      </c>
      <c r="D111" s="77">
        <v>-101.348</v>
      </c>
      <c r="E111" s="77">
        <v>-1.7390000000000001</v>
      </c>
      <c r="F111" s="77">
        <v>-12.4405</v>
      </c>
      <c r="G111" s="77">
        <v>-162.9</v>
      </c>
      <c r="H111" s="77">
        <v>-1088.51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77" t="s">
        <v>24</v>
      </c>
      <c r="B112" s="77">
        <v>14.5847</v>
      </c>
      <c r="C112" s="77" t="s">
        <v>12</v>
      </c>
      <c r="D112" s="77">
        <v>-101.41500000000001</v>
      </c>
      <c r="E112" s="77">
        <v>-1.673</v>
      </c>
      <c r="F112" s="77">
        <v>-1.212E-14</v>
      </c>
      <c r="G112" s="77">
        <v>-626.12</v>
      </c>
      <c r="H112" s="77">
        <v>-626.12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77" t="s">
        <v>24</v>
      </c>
      <c r="B113" s="77">
        <v>0</v>
      </c>
      <c r="C113" s="77" t="s">
        <v>13</v>
      </c>
      <c r="D113" s="77">
        <v>-121.51600000000001</v>
      </c>
      <c r="E113" s="77">
        <v>-4.2089999999999996</v>
      </c>
      <c r="F113" s="77">
        <v>-60.433100000000003</v>
      </c>
      <c r="G113" s="77">
        <v>312.83999999999997</v>
      </c>
      <c r="H113" s="77">
        <v>-1563.42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77" t="s">
        <v>24</v>
      </c>
      <c r="B114" s="77">
        <v>7.2923</v>
      </c>
      <c r="C114" s="77" t="s">
        <v>13</v>
      </c>
      <c r="D114" s="77">
        <v>-121.583</v>
      </c>
      <c r="E114" s="77">
        <v>-4.1440000000000001</v>
      </c>
      <c r="F114" s="77">
        <v>-29.977599999999999</v>
      </c>
      <c r="G114" s="77">
        <v>-162.9</v>
      </c>
      <c r="H114" s="77">
        <v>-1088.51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77" t="s">
        <v>24</v>
      </c>
      <c r="B115" s="77">
        <v>14.5847</v>
      </c>
      <c r="C115" s="77" t="s">
        <v>13</v>
      </c>
      <c r="D115" s="77">
        <v>-121.65</v>
      </c>
      <c r="E115" s="77">
        <v>-4.0780000000000003</v>
      </c>
      <c r="F115" s="77">
        <v>-1.212E-14</v>
      </c>
      <c r="G115" s="77">
        <v>-626.12</v>
      </c>
      <c r="H115" s="77">
        <v>-626.12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77" t="s">
        <v>25</v>
      </c>
      <c r="B116" s="77">
        <v>0</v>
      </c>
      <c r="C116" s="77" t="s">
        <v>12</v>
      </c>
      <c r="D116" s="77">
        <v>14.087</v>
      </c>
      <c r="E116" s="77">
        <v>0</v>
      </c>
      <c r="F116" s="77">
        <v>0</v>
      </c>
      <c r="G116" s="77">
        <v>1780.11</v>
      </c>
      <c r="H116" s="77">
        <v>1780.11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77" t="s">
        <v>25</v>
      </c>
      <c r="B117" s="77">
        <v>1.6528</v>
      </c>
      <c r="C117" s="77" t="s">
        <v>12</v>
      </c>
      <c r="D117" s="77">
        <v>14.087</v>
      </c>
      <c r="E117" s="77">
        <v>0</v>
      </c>
      <c r="F117" s="77">
        <v>0</v>
      </c>
      <c r="G117" s="77">
        <v>1780.11</v>
      </c>
      <c r="H117" s="77">
        <v>1780.11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77" t="s">
        <v>25</v>
      </c>
      <c r="B118" s="77">
        <v>3.3056000000000001</v>
      </c>
      <c r="C118" s="77" t="s">
        <v>12</v>
      </c>
      <c r="D118" s="77">
        <v>14.087</v>
      </c>
      <c r="E118" s="77">
        <v>0</v>
      </c>
      <c r="F118" s="77">
        <v>0</v>
      </c>
      <c r="G118" s="77">
        <v>1780.11</v>
      </c>
      <c r="H118" s="77">
        <v>1780.11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77" t="s">
        <v>25</v>
      </c>
      <c r="B119" s="77">
        <v>0</v>
      </c>
      <c r="C119" s="77" t="s">
        <v>13</v>
      </c>
      <c r="D119" s="77">
        <v>9.6389999999999993</v>
      </c>
      <c r="E119" s="77">
        <v>0</v>
      </c>
      <c r="F119" s="77">
        <v>0</v>
      </c>
      <c r="G119" s="77">
        <v>1780.11</v>
      </c>
      <c r="H119" s="77">
        <v>1780.11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77" t="s">
        <v>25</v>
      </c>
      <c r="B120" s="77">
        <v>1.6528</v>
      </c>
      <c r="C120" s="77" t="s">
        <v>13</v>
      </c>
      <c r="D120" s="77">
        <v>9.6389999999999993</v>
      </c>
      <c r="E120" s="77">
        <v>0</v>
      </c>
      <c r="F120" s="77">
        <v>0</v>
      </c>
      <c r="G120" s="77">
        <v>1780.11</v>
      </c>
      <c r="H120" s="77">
        <v>1780.11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77" t="s">
        <v>25</v>
      </c>
      <c r="B121" s="77">
        <v>3.3056000000000001</v>
      </c>
      <c r="C121" s="77" t="s">
        <v>13</v>
      </c>
      <c r="D121" s="77">
        <v>9.6389999999999993</v>
      </c>
      <c r="E121" s="77">
        <v>0</v>
      </c>
      <c r="F121" s="77">
        <v>0</v>
      </c>
      <c r="G121" s="77">
        <v>1780.11</v>
      </c>
      <c r="H121" s="77">
        <v>1780.11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77" t="s">
        <v>26</v>
      </c>
      <c r="B122" s="77">
        <v>0</v>
      </c>
      <c r="C122" s="77" t="s">
        <v>12</v>
      </c>
      <c r="D122" s="77">
        <v>15.21</v>
      </c>
      <c r="E122" s="77">
        <v>0</v>
      </c>
      <c r="F122" s="77">
        <v>0</v>
      </c>
      <c r="G122" s="77">
        <v>1966.17</v>
      </c>
      <c r="H122" s="77">
        <v>1966.17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77" t="s">
        <v>26</v>
      </c>
      <c r="B123" s="77">
        <v>4.0439999999999996</v>
      </c>
      <c r="C123" s="77" t="s">
        <v>12</v>
      </c>
      <c r="D123" s="77">
        <v>15.21</v>
      </c>
      <c r="E123" s="77">
        <v>0</v>
      </c>
      <c r="F123" s="77">
        <v>0</v>
      </c>
      <c r="G123" s="77">
        <v>1966.17</v>
      </c>
      <c r="H123" s="77">
        <v>1966.17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77" t="s">
        <v>26</v>
      </c>
      <c r="B124" s="77">
        <v>8.0878999999999994</v>
      </c>
      <c r="C124" s="77" t="s">
        <v>12</v>
      </c>
      <c r="D124" s="77">
        <v>15.21</v>
      </c>
      <c r="E124" s="77">
        <v>0</v>
      </c>
      <c r="F124" s="77">
        <v>0</v>
      </c>
      <c r="G124" s="77">
        <v>1966.17</v>
      </c>
      <c r="H124" s="77">
        <v>1966.17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77" t="s">
        <v>26</v>
      </c>
      <c r="B125" s="77">
        <v>0</v>
      </c>
      <c r="C125" s="77" t="s">
        <v>13</v>
      </c>
      <c r="D125" s="77">
        <v>10.641999999999999</v>
      </c>
      <c r="E125" s="77">
        <v>0</v>
      </c>
      <c r="F125" s="77">
        <v>0</v>
      </c>
      <c r="G125" s="77">
        <v>1966.17</v>
      </c>
      <c r="H125" s="77">
        <v>1966.17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77" t="s">
        <v>26</v>
      </c>
      <c r="B126" s="77">
        <v>4.0439999999999996</v>
      </c>
      <c r="C126" s="77" t="s">
        <v>13</v>
      </c>
      <c r="D126" s="77">
        <v>10.641999999999999</v>
      </c>
      <c r="E126" s="77">
        <v>0</v>
      </c>
      <c r="F126" s="77">
        <v>0</v>
      </c>
      <c r="G126" s="77">
        <v>1966.17</v>
      </c>
      <c r="H126" s="77">
        <v>1966.17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77" t="s">
        <v>26</v>
      </c>
      <c r="B127" s="77">
        <v>8.0878999999999994</v>
      </c>
      <c r="C127" s="77" t="s">
        <v>13</v>
      </c>
      <c r="D127" s="77">
        <v>10.641999999999999</v>
      </c>
      <c r="E127" s="77">
        <v>0</v>
      </c>
      <c r="F127" s="77">
        <v>0</v>
      </c>
      <c r="G127" s="77">
        <v>1966.17</v>
      </c>
      <c r="H127" s="77">
        <v>1966.17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77" t="s">
        <v>27</v>
      </c>
      <c r="B128" s="77">
        <v>0</v>
      </c>
      <c r="C128" s="77" t="s">
        <v>12</v>
      </c>
      <c r="D128" s="77">
        <v>14.429</v>
      </c>
      <c r="E128" s="77">
        <v>0</v>
      </c>
      <c r="F128" s="77">
        <v>0</v>
      </c>
      <c r="G128" s="77">
        <v>1868.5</v>
      </c>
      <c r="H128" s="77">
        <v>1868.5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77" t="s">
        <v>27</v>
      </c>
      <c r="B129" s="77">
        <v>5.8327999999999998</v>
      </c>
      <c r="C129" s="77" t="s">
        <v>12</v>
      </c>
      <c r="D129" s="77">
        <v>14.429</v>
      </c>
      <c r="E129" s="77">
        <v>0</v>
      </c>
      <c r="F129" s="77">
        <v>0</v>
      </c>
      <c r="G129" s="77">
        <v>1868.5</v>
      </c>
      <c r="H129" s="77">
        <v>1868.5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77" t="s">
        <v>27</v>
      </c>
      <c r="B130" s="77">
        <v>11.6656</v>
      </c>
      <c r="C130" s="77" t="s">
        <v>12</v>
      </c>
      <c r="D130" s="77">
        <v>14.429</v>
      </c>
      <c r="E130" s="77">
        <v>0</v>
      </c>
      <c r="F130" s="77">
        <v>0</v>
      </c>
      <c r="G130" s="77">
        <v>1868.5</v>
      </c>
      <c r="H130" s="77">
        <v>1868.5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77" t="s">
        <v>27</v>
      </c>
      <c r="B131" s="77">
        <v>0</v>
      </c>
      <c r="C131" s="77" t="s">
        <v>13</v>
      </c>
      <c r="D131" s="77">
        <v>10.122999999999999</v>
      </c>
      <c r="E131" s="77">
        <v>0</v>
      </c>
      <c r="F131" s="77">
        <v>0</v>
      </c>
      <c r="G131" s="77">
        <v>1868.5</v>
      </c>
      <c r="H131" s="77">
        <v>1868.5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77" t="s">
        <v>27</v>
      </c>
      <c r="B132" s="77">
        <v>5.8327999999999998</v>
      </c>
      <c r="C132" s="77" t="s">
        <v>13</v>
      </c>
      <c r="D132" s="77">
        <v>10.122999999999999</v>
      </c>
      <c r="E132" s="77">
        <v>0</v>
      </c>
      <c r="F132" s="77">
        <v>0</v>
      </c>
      <c r="G132" s="77">
        <v>1868.5</v>
      </c>
      <c r="H132" s="77">
        <v>1868.5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77" t="s">
        <v>27</v>
      </c>
      <c r="B133" s="77">
        <v>11.6656</v>
      </c>
      <c r="C133" s="77" t="s">
        <v>13</v>
      </c>
      <c r="D133" s="77">
        <v>10.122999999999999</v>
      </c>
      <c r="E133" s="77">
        <v>0</v>
      </c>
      <c r="F133" s="77">
        <v>0</v>
      </c>
      <c r="G133" s="77">
        <v>1868.5</v>
      </c>
      <c r="H133" s="77">
        <v>1868.5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77" t="s">
        <v>28</v>
      </c>
      <c r="B134" s="77">
        <v>0</v>
      </c>
      <c r="C134" s="77" t="s">
        <v>12</v>
      </c>
      <c r="D134" s="77">
        <v>14.428000000000001</v>
      </c>
      <c r="E134" s="77">
        <v>0</v>
      </c>
      <c r="F134" s="77">
        <v>0</v>
      </c>
      <c r="G134" s="77">
        <v>1814.04</v>
      </c>
      <c r="H134" s="77">
        <v>1814.04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77" t="s">
        <v>28</v>
      </c>
      <c r="B135" s="77">
        <v>6.9356999999999998</v>
      </c>
      <c r="C135" s="77" t="s">
        <v>12</v>
      </c>
      <c r="D135" s="77">
        <v>14.428000000000001</v>
      </c>
      <c r="E135" s="77">
        <v>0</v>
      </c>
      <c r="F135" s="77">
        <v>0</v>
      </c>
      <c r="G135" s="77">
        <v>1814.04</v>
      </c>
      <c r="H135" s="77">
        <v>1814.04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77" t="s">
        <v>28</v>
      </c>
      <c r="B136" s="77">
        <v>13.871499999999999</v>
      </c>
      <c r="C136" s="77" t="s">
        <v>12</v>
      </c>
      <c r="D136" s="77">
        <v>14.428000000000001</v>
      </c>
      <c r="E136" s="77">
        <v>0</v>
      </c>
      <c r="F136" s="77">
        <v>0</v>
      </c>
      <c r="G136" s="77">
        <v>1814.04</v>
      </c>
      <c r="H136" s="77">
        <v>1814.04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77" t="s">
        <v>28</v>
      </c>
      <c r="B137" s="77">
        <v>0</v>
      </c>
      <c r="C137" s="77" t="s">
        <v>13</v>
      </c>
      <c r="D137" s="77">
        <v>9.8309999999999995</v>
      </c>
      <c r="E137" s="77">
        <v>0</v>
      </c>
      <c r="F137" s="77">
        <v>0</v>
      </c>
      <c r="G137" s="77">
        <v>1814.04</v>
      </c>
      <c r="H137" s="77">
        <v>1814.04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77" t="s">
        <v>28</v>
      </c>
      <c r="B138" s="77">
        <v>6.9356999999999998</v>
      </c>
      <c r="C138" s="77" t="s">
        <v>13</v>
      </c>
      <c r="D138" s="77">
        <v>9.8309999999999995</v>
      </c>
      <c r="E138" s="77">
        <v>0</v>
      </c>
      <c r="F138" s="77">
        <v>0</v>
      </c>
      <c r="G138" s="77">
        <v>1814.04</v>
      </c>
      <c r="H138" s="77">
        <v>1814.04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77" t="s">
        <v>28</v>
      </c>
      <c r="B139" s="77">
        <v>13.871499999999999</v>
      </c>
      <c r="C139" s="77" t="s">
        <v>13</v>
      </c>
      <c r="D139" s="77">
        <v>9.8309999999999995</v>
      </c>
      <c r="E139" s="77">
        <v>0</v>
      </c>
      <c r="F139" s="77">
        <v>0</v>
      </c>
      <c r="G139" s="77">
        <v>1814.04</v>
      </c>
      <c r="H139" s="77">
        <v>1814.04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77" t="s">
        <v>29</v>
      </c>
      <c r="B140" s="77">
        <v>0</v>
      </c>
      <c r="C140" s="77" t="s">
        <v>12</v>
      </c>
      <c r="D140" s="77">
        <v>14.231</v>
      </c>
      <c r="E140" s="77">
        <v>0</v>
      </c>
      <c r="F140" s="77">
        <v>0</v>
      </c>
      <c r="G140" s="77">
        <v>1726.65</v>
      </c>
      <c r="H140" s="77">
        <v>1726.65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77" t="s">
        <v>29</v>
      </c>
      <c r="B141" s="77">
        <v>7.3832000000000004</v>
      </c>
      <c r="C141" s="77" t="s">
        <v>12</v>
      </c>
      <c r="D141" s="77">
        <v>14.231</v>
      </c>
      <c r="E141" s="77">
        <v>0</v>
      </c>
      <c r="F141" s="77">
        <v>0</v>
      </c>
      <c r="G141" s="77">
        <v>1726.65</v>
      </c>
      <c r="H141" s="77">
        <v>1726.65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77" t="s">
        <v>29</v>
      </c>
      <c r="B142" s="77">
        <v>14.766400000000001</v>
      </c>
      <c r="C142" s="77" t="s">
        <v>12</v>
      </c>
      <c r="D142" s="77">
        <v>14.231</v>
      </c>
      <c r="E142" s="77">
        <v>0</v>
      </c>
      <c r="F142" s="77">
        <v>0</v>
      </c>
      <c r="G142" s="77">
        <v>1726.65</v>
      </c>
      <c r="H142" s="77">
        <v>1726.65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77" t="s">
        <v>29</v>
      </c>
      <c r="B143" s="77">
        <v>0</v>
      </c>
      <c r="C143" s="77" t="s">
        <v>13</v>
      </c>
      <c r="D143" s="77">
        <v>9.3620000000000001</v>
      </c>
      <c r="E143" s="77">
        <v>0</v>
      </c>
      <c r="F143" s="77">
        <v>0</v>
      </c>
      <c r="G143" s="77">
        <v>1726.65</v>
      </c>
      <c r="H143" s="77">
        <v>1726.65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77" t="s">
        <v>29</v>
      </c>
      <c r="B144" s="77">
        <v>7.3832000000000004</v>
      </c>
      <c r="C144" s="77" t="s">
        <v>13</v>
      </c>
      <c r="D144" s="77">
        <v>9.3620000000000001</v>
      </c>
      <c r="E144" s="77">
        <v>0</v>
      </c>
      <c r="F144" s="77">
        <v>0</v>
      </c>
      <c r="G144" s="77">
        <v>1726.65</v>
      </c>
      <c r="H144" s="77">
        <v>1726.65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77" t="s">
        <v>29</v>
      </c>
      <c r="B145" s="77">
        <v>14.766400000000001</v>
      </c>
      <c r="C145" s="77" t="s">
        <v>13</v>
      </c>
      <c r="D145" s="77">
        <v>9.3620000000000001</v>
      </c>
      <c r="E145" s="77">
        <v>0</v>
      </c>
      <c r="F145" s="77">
        <v>0</v>
      </c>
      <c r="G145" s="77">
        <v>1726.65</v>
      </c>
      <c r="H145" s="77">
        <v>1726.65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77" t="s">
        <v>30</v>
      </c>
      <c r="B146" s="77">
        <v>0</v>
      </c>
      <c r="C146" s="77" t="s">
        <v>12</v>
      </c>
      <c r="D146" s="77">
        <v>14.268000000000001</v>
      </c>
      <c r="E146" s="77">
        <v>0</v>
      </c>
      <c r="F146" s="77">
        <v>0</v>
      </c>
      <c r="G146" s="77">
        <v>1781.86</v>
      </c>
      <c r="H146" s="77">
        <v>1781.86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77" t="s">
        <v>30</v>
      </c>
      <c r="B147" s="77">
        <v>7.3830999999999998</v>
      </c>
      <c r="C147" s="77" t="s">
        <v>12</v>
      </c>
      <c r="D147" s="77">
        <v>14.268000000000001</v>
      </c>
      <c r="E147" s="77">
        <v>0</v>
      </c>
      <c r="F147" s="77">
        <v>0</v>
      </c>
      <c r="G147" s="77">
        <v>1781.86</v>
      </c>
      <c r="H147" s="77">
        <v>1781.86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77" t="s">
        <v>30</v>
      </c>
      <c r="B148" s="77">
        <v>14.7661</v>
      </c>
      <c r="C148" s="77" t="s">
        <v>12</v>
      </c>
      <c r="D148" s="77">
        <v>14.268000000000001</v>
      </c>
      <c r="E148" s="77">
        <v>0</v>
      </c>
      <c r="F148" s="77">
        <v>0</v>
      </c>
      <c r="G148" s="77">
        <v>1781.86</v>
      </c>
      <c r="H148" s="77">
        <v>1781.86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77" t="s">
        <v>30</v>
      </c>
      <c r="B149" s="77">
        <v>0</v>
      </c>
      <c r="C149" s="77" t="s">
        <v>13</v>
      </c>
      <c r="D149" s="77">
        <v>9.6560000000000006</v>
      </c>
      <c r="E149" s="77">
        <v>0</v>
      </c>
      <c r="F149" s="77">
        <v>0</v>
      </c>
      <c r="G149" s="77">
        <v>1781.86</v>
      </c>
      <c r="H149" s="77">
        <v>1781.86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77" t="s">
        <v>30</v>
      </c>
      <c r="B150" s="77">
        <v>7.3830999999999998</v>
      </c>
      <c r="C150" s="77" t="s">
        <v>13</v>
      </c>
      <c r="D150" s="77">
        <v>9.6560000000000006</v>
      </c>
      <c r="E150" s="77">
        <v>0</v>
      </c>
      <c r="F150" s="77">
        <v>0</v>
      </c>
      <c r="G150" s="77">
        <v>1781.86</v>
      </c>
      <c r="H150" s="77">
        <v>1781.86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77" t="s">
        <v>30</v>
      </c>
      <c r="B151" s="77">
        <v>14.7661</v>
      </c>
      <c r="C151" s="77" t="s">
        <v>13</v>
      </c>
      <c r="D151" s="77">
        <v>9.6560000000000006</v>
      </c>
      <c r="E151" s="77">
        <v>0</v>
      </c>
      <c r="F151" s="77">
        <v>0</v>
      </c>
      <c r="G151" s="77">
        <v>1781.86</v>
      </c>
      <c r="H151" s="77">
        <v>1781.86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77" t="s">
        <v>31</v>
      </c>
      <c r="B152" s="77">
        <v>0</v>
      </c>
      <c r="C152" s="77" t="s">
        <v>12</v>
      </c>
      <c r="D152" s="77">
        <v>14.664999999999999</v>
      </c>
      <c r="E152" s="77">
        <v>0</v>
      </c>
      <c r="F152" s="77">
        <v>0</v>
      </c>
      <c r="G152" s="77">
        <v>1869.93</v>
      </c>
      <c r="H152" s="77">
        <v>1869.93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77" t="s">
        <v>31</v>
      </c>
      <c r="B153" s="77">
        <v>6.8327</v>
      </c>
      <c r="C153" s="77" t="s">
        <v>12</v>
      </c>
      <c r="D153" s="77">
        <v>14.664999999999999</v>
      </c>
      <c r="E153" s="77">
        <v>0</v>
      </c>
      <c r="F153" s="77">
        <v>0</v>
      </c>
      <c r="G153" s="77">
        <v>1869.93</v>
      </c>
      <c r="H153" s="77">
        <v>1869.93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77" t="s">
        <v>31</v>
      </c>
      <c r="B154" s="77">
        <v>13.6653</v>
      </c>
      <c r="C154" s="77" t="s">
        <v>12</v>
      </c>
      <c r="D154" s="77">
        <v>14.664999999999999</v>
      </c>
      <c r="E154" s="77">
        <v>0</v>
      </c>
      <c r="F154" s="77">
        <v>0</v>
      </c>
      <c r="G154" s="77">
        <v>1869.93</v>
      </c>
      <c r="H154" s="77">
        <v>1869.93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77" t="s">
        <v>31</v>
      </c>
      <c r="B155" s="77">
        <v>0</v>
      </c>
      <c r="C155" s="77" t="s">
        <v>13</v>
      </c>
      <c r="D155" s="77">
        <v>10.127000000000001</v>
      </c>
      <c r="E155" s="77">
        <v>0</v>
      </c>
      <c r="F155" s="77">
        <v>0</v>
      </c>
      <c r="G155" s="77">
        <v>1869.93</v>
      </c>
      <c r="H155" s="77">
        <v>1869.93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77" t="s">
        <v>31</v>
      </c>
      <c r="B156" s="77">
        <v>6.8327</v>
      </c>
      <c r="C156" s="77" t="s">
        <v>13</v>
      </c>
      <c r="D156" s="77">
        <v>10.127000000000001</v>
      </c>
      <c r="E156" s="77">
        <v>0</v>
      </c>
      <c r="F156" s="77">
        <v>0</v>
      </c>
      <c r="G156" s="77">
        <v>1869.93</v>
      </c>
      <c r="H156" s="77">
        <v>1869.93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77" t="s">
        <v>31</v>
      </c>
      <c r="B157" s="77">
        <v>13.6653</v>
      </c>
      <c r="C157" s="77" t="s">
        <v>13</v>
      </c>
      <c r="D157" s="77">
        <v>10.127000000000001</v>
      </c>
      <c r="E157" s="77">
        <v>0</v>
      </c>
      <c r="F157" s="77">
        <v>0</v>
      </c>
      <c r="G157" s="77">
        <v>1869.93</v>
      </c>
      <c r="H157" s="77">
        <v>1869.93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77" t="s">
        <v>32</v>
      </c>
      <c r="B158" s="77">
        <v>0</v>
      </c>
      <c r="C158" s="77" t="s">
        <v>12</v>
      </c>
      <c r="D158" s="77">
        <v>15.089</v>
      </c>
      <c r="E158" s="77">
        <v>0</v>
      </c>
      <c r="F158" s="77">
        <v>0</v>
      </c>
      <c r="G158" s="77">
        <v>1902.53</v>
      </c>
      <c r="H158" s="77">
        <v>1902.53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77" t="s">
        <v>32</v>
      </c>
      <c r="B159" s="77">
        <v>5.5156000000000001</v>
      </c>
      <c r="C159" s="77" t="s">
        <v>12</v>
      </c>
      <c r="D159" s="77">
        <v>15.089</v>
      </c>
      <c r="E159" s="77">
        <v>0</v>
      </c>
      <c r="F159" s="77">
        <v>0</v>
      </c>
      <c r="G159" s="77">
        <v>1902.53</v>
      </c>
      <c r="H159" s="77">
        <v>1902.53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77" t="s">
        <v>32</v>
      </c>
      <c r="B160" s="77">
        <v>11.0312</v>
      </c>
      <c r="C160" s="77" t="s">
        <v>12</v>
      </c>
      <c r="D160" s="77">
        <v>15.089</v>
      </c>
      <c r="E160" s="77">
        <v>0</v>
      </c>
      <c r="F160" s="77">
        <v>0</v>
      </c>
      <c r="G160" s="77">
        <v>1902.53</v>
      </c>
      <c r="H160" s="77">
        <v>1902.53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77" t="s">
        <v>32</v>
      </c>
      <c r="B161" s="77">
        <v>0</v>
      </c>
      <c r="C161" s="77" t="s">
        <v>13</v>
      </c>
      <c r="D161" s="77">
        <v>10.294</v>
      </c>
      <c r="E161" s="77">
        <v>0</v>
      </c>
      <c r="F161" s="77">
        <v>0</v>
      </c>
      <c r="G161" s="77">
        <v>1902.53</v>
      </c>
      <c r="H161" s="77">
        <v>1902.53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77" t="s">
        <v>32</v>
      </c>
      <c r="B162" s="77">
        <v>5.5156000000000001</v>
      </c>
      <c r="C162" s="77" t="s">
        <v>13</v>
      </c>
      <c r="D162" s="77">
        <v>10.294</v>
      </c>
      <c r="E162" s="77">
        <v>0</v>
      </c>
      <c r="F162" s="77">
        <v>0</v>
      </c>
      <c r="G162" s="77">
        <v>1902.53</v>
      </c>
      <c r="H162" s="77">
        <v>1902.53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77" t="s">
        <v>32</v>
      </c>
      <c r="B163" s="77">
        <v>11.0312</v>
      </c>
      <c r="C163" s="77" t="s">
        <v>13</v>
      </c>
      <c r="D163" s="77">
        <v>10.294</v>
      </c>
      <c r="E163" s="77">
        <v>0</v>
      </c>
      <c r="F163" s="77">
        <v>0</v>
      </c>
      <c r="G163" s="77">
        <v>1902.53</v>
      </c>
      <c r="H163" s="77">
        <v>1902.53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77" t="s">
        <v>33</v>
      </c>
      <c r="B164" s="77">
        <v>0</v>
      </c>
      <c r="C164" s="77" t="s">
        <v>12</v>
      </c>
      <c r="D164" s="77">
        <v>15.536</v>
      </c>
      <c r="E164" s="77">
        <v>0</v>
      </c>
      <c r="F164" s="77">
        <v>0</v>
      </c>
      <c r="G164" s="77">
        <v>2078.54</v>
      </c>
      <c r="H164" s="77">
        <v>2078.54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77" t="s">
        <v>33</v>
      </c>
      <c r="B165" s="77">
        <v>3.6257000000000001</v>
      </c>
      <c r="C165" s="77" t="s">
        <v>12</v>
      </c>
      <c r="D165" s="77">
        <v>15.536</v>
      </c>
      <c r="E165" s="77">
        <v>0</v>
      </c>
      <c r="F165" s="77">
        <v>0</v>
      </c>
      <c r="G165" s="77">
        <v>2078.54</v>
      </c>
      <c r="H165" s="77">
        <v>2078.54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77" t="s">
        <v>33</v>
      </c>
      <c r="B166" s="77">
        <v>7.2514000000000003</v>
      </c>
      <c r="C166" s="77" t="s">
        <v>12</v>
      </c>
      <c r="D166" s="77">
        <v>15.536</v>
      </c>
      <c r="E166" s="77">
        <v>0</v>
      </c>
      <c r="F166" s="77">
        <v>0</v>
      </c>
      <c r="G166" s="77">
        <v>2078.54</v>
      </c>
      <c r="H166" s="77">
        <v>2078.54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77" t="s">
        <v>33</v>
      </c>
      <c r="B167" s="77">
        <v>0</v>
      </c>
      <c r="C167" s="77" t="s">
        <v>13</v>
      </c>
      <c r="D167" s="77">
        <v>11.223000000000001</v>
      </c>
      <c r="E167" s="77">
        <v>0</v>
      </c>
      <c r="F167" s="77">
        <v>0</v>
      </c>
      <c r="G167" s="77">
        <v>2078.54</v>
      </c>
      <c r="H167" s="77">
        <v>2078.54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77" t="s">
        <v>33</v>
      </c>
      <c r="B168" s="77">
        <v>3.6257000000000001</v>
      </c>
      <c r="C168" s="77" t="s">
        <v>13</v>
      </c>
      <c r="D168" s="77">
        <v>11.223000000000001</v>
      </c>
      <c r="E168" s="77">
        <v>0</v>
      </c>
      <c r="F168" s="77">
        <v>0</v>
      </c>
      <c r="G168" s="77">
        <v>2078.54</v>
      </c>
      <c r="H168" s="77">
        <v>2078.54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77" t="s">
        <v>33</v>
      </c>
      <c r="B169" s="77">
        <v>7.2514000000000003</v>
      </c>
      <c r="C169" s="77" t="s">
        <v>13</v>
      </c>
      <c r="D169" s="77">
        <v>11.223000000000001</v>
      </c>
      <c r="E169" s="77">
        <v>0</v>
      </c>
      <c r="F169" s="77">
        <v>0</v>
      </c>
      <c r="G169" s="77">
        <v>2078.54</v>
      </c>
      <c r="H169" s="77">
        <v>2078.54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77" t="s">
        <v>34</v>
      </c>
      <c r="B170" s="77">
        <v>0</v>
      </c>
      <c r="C170" s="77" t="s">
        <v>12</v>
      </c>
      <c r="D170" s="77">
        <v>13.55</v>
      </c>
      <c r="E170" s="77">
        <v>0</v>
      </c>
      <c r="F170" s="77">
        <v>0</v>
      </c>
      <c r="G170" s="77">
        <v>1757.8</v>
      </c>
      <c r="H170" s="77">
        <v>1757.8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77" t="s">
        <v>34</v>
      </c>
      <c r="B171" s="77">
        <v>1.0318000000000001</v>
      </c>
      <c r="C171" s="77" t="s">
        <v>12</v>
      </c>
      <c r="D171" s="77">
        <v>13.55</v>
      </c>
      <c r="E171" s="77">
        <v>0</v>
      </c>
      <c r="F171" s="77">
        <v>0</v>
      </c>
      <c r="G171" s="77">
        <v>1757.8</v>
      </c>
      <c r="H171" s="77">
        <v>1757.8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77" t="s">
        <v>34</v>
      </c>
      <c r="B172" s="77">
        <v>2.0634999999999999</v>
      </c>
      <c r="C172" s="77" t="s">
        <v>12</v>
      </c>
      <c r="D172" s="77">
        <v>13.55</v>
      </c>
      <c r="E172" s="77">
        <v>0</v>
      </c>
      <c r="F172" s="77">
        <v>0</v>
      </c>
      <c r="G172" s="77">
        <v>1757.8</v>
      </c>
      <c r="H172" s="77">
        <v>1757.8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77" t="s">
        <v>34</v>
      </c>
      <c r="B173" s="77">
        <v>0</v>
      </c>
      <c r="C173" s="77" t="s">
        <v>13</v>
      </c>
      <c r="D173" s="77">
        <v>9.516</v>
      </c>
      <c r="E173" s="77">
        <v>0</v>
      </c>
      <c r="F173" s="77">
        <v>0</v>
      </c>
      <c r="G173" s="77">
        <v>1757.8</v>
      </c>
      <c r="H173" s="77">
        <v>1757.8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77" t="s">
        <v>34</v>
      </c>
      <c r="B174" s="77">
        <v>1.0318000000000001</v>
      </c>
      <c r="C174" s="77" t="s">
        <v>13</v>
      </c>
      <c r="D174" s="77">
        <v>9.516</v>
      </c>
      <c r="E174" s="77">
        <v>0</v>
      </c>
      <c r="F174" s="77">
        <v>0</v>
      </c>
      <c r="G174" s="77">
        <v>1757.8</v>
      </c>
      <c r="H174" s="77">
        <v>1757.8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77" t="s">
        <v>34</v>
      </c>
      <c r="B175" s="77">
        <v>2.0634999999999999</v>
      </c>
      <c r="C175" s="77" t="s">
        <v>13</v>
      </c>
      <c r="D175" s="77">
        <v>9.516</v>
      </c>
      <c r="E175" s="77">
        <v>0</v>
      </c>
      <c r="F175" s="77">
        <v>0</v>
      </c>
      <c r="G175" s="77">
        <v>1757.8</v>
      </c>
      <c r="H175" s="77">
        <v>1757.8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77" t="s">
        <v>35</v>
      </c>
      <c r="B176" s="77">
        <v>0</v>
      </c>
      <c r="C176" s="77" t="s">
        <v>12</v>
      </c>
      <c r="D176" s="77">
        <v>17.824999999999999</v>
      </c>
      <c r="E176" s="77">
        <v>-13.446999999999999</v>
      </c>
      <c r="F176" s="77">
        <v>7.1050000000000001E-15</v>
      </c>
      <c r="G176" s="77">
        <v>43.3</v>
      </c>
      <c r="H176" s="77">
        <v>43.3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77" t="s">
        <v>35</v>
      </c>
      <c r="B177" s="77">
        <v>5.0023</v>
      </c>
      <c r="C177" s="77" t="s">
        <v>12</v>
      </c>
      <c r="D177" s="77">
        <v>17.658000000000001</v>
      </c>
      <c r="E177" s="77">
        <v>-8.2759999999999998</v>
      </c>
      <c r="F177" s="77">
        <v>59.3446</v>
      </c>
      <c r="G177" s="77">
        <v>1363.54</v>
      </c>
      <c r="H177" s="77">
        <v>-1279.3699999999999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77" t="s">
        <v>35</v>
      </c>
      <c r="B178" s="77">
        <v>10.0046</v>
      </c>
      <c r="C178" s="77" t="s">
        <v>12</v>
      </c>
      <c r="D178" s="77">
        <v>17.491</v>
      </c>
      <c r="E178" s="77">
        <v>-3.105</v>
      </c>
      <c r="F178" s="77">
        <v>92.822299999999998</v>
      </c>
      <c r="G178" s="77">
        <v>2087.33</v>
      </c>
      <c r="H178" s="77">
        <v>-2005.59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77" t="s">
        <v>35</v>
      </c>
      <c r="B179" s="77">
        <v>0</v>
      </c>
      <c r="C179" s="77" t="s">
        <v>13</v>
      </c>
      <c r="D179" s="77">
        <v>-3.3149999999999999</v>
      </c>
      <c r="E179" s="77">
        <v>-14.449</v>
      </c>
      <c r="F179" s="77">
        <v>7.1050000000000001E-15</v>
      </c>
      <c r="G179" s="77">
        <v>43.3</v>
      </c>
      <c r="H179" s="77">
        <v>43.3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77" t="s">
        <v>35</v>
      </c>
      <c r="B180" s="77">
        <v>5.0023</v>
      </c>
      <c r="C180" s="77" t="s">
        <v>13</v>
      </c>
      <c r="D180" s="77">
        <v>-3.4820000000000002</v>
      </c>
      <c r="E180" s="77">
        <v>-9.2780000000000005</v>
      </c>
      <c r="F180" s="77">
        <v>54.332799999999999</v>
      </c>
      <c r="G180" s="77">
        <v>1363.54</v>
      </c>
      <c r="H180" s="77">
        <v>-1279.3699999999999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77" t="s">
        <v>35</v>
      </c>
      <c r="B181" s="77">
        <v>10.0046</v>
      </c>
      <c r="C181" s="77" t="s">
        <v>13</v>
      </c>
      <c r="D181" s="77">
        <v>-3.649</v>
      </c>
      <c r="E181" s="77">
        <v>-4.1070000000000002</v>
      </c>
      <c r="F181" s="77">
        <v>82.798900000000003</v>
      </c>
      <c r="G181" s="77">
        <v>2087.33</v>
      </c>
      <c r="H181" s="77">
        <v>-2005.59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77" t="s">
        <v>36</v>
      </c>
      <c r="B182" s="77">
        <v>0</v>
      </c>
      <c r="C182" s="77" t="s">
        <v>12</v>
      </c>
      <c r="D182" s="77">
        <v>17.491</v>
      </c>
      <c r="E182" s="77">
        <v>-3.105</v>
      </c>
      <c r="F182" s="77">
        <v>92.822299999999998</v>
      </c>
      <c r="G182" s="77">
        <v>2087.33</v>
      </c>
      <c r="H182" s="77">
        <v>-2005.59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77" t="s">
        <v>36</v>
      </c>
      <c r="B183" s="77">
        <v>5.0023</v>
      </c>
      <c r="C183" s="77" t="s">
        <v>12</v>
      </c>
      <c r="D183" s="77">
        <v>17.324000000000002</v>
      </c>
      <c r="E183" s="77">
        <v>2.0659999999999998</v>
      </c>
      <c r="F183" s="77">
        <v>100.4333</v>
      </c>
      <c r="G183" s="77">
        <v>2214.67</v>
      </c>
      <c r="H183" s="77">
        <v>-2135.36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77" t="s">
        <v>36</v>
      </c>
      <c r="B184" s="77">
        <v>10.0046</v>
      </c>
      <c r="C184" s="77" t="s">
        <v>12</v>
      </c>
      <c r="D184" s="77">
        <v>17.157</v>
      </c>
      <c r="E184" s="77">
        <v>7.2370000000000001</v>
      </c>
      <c r="F184" s="77">
        <v>82.177400000000006</v>
      </c>
      <c r="G184" s="77">
        <v>1745.57</v>
      </c>
      <c r="H184" s="77">
        <v>-1668.69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77" t="s">
        <v>36</v>
      </c>
      <c r="B185" s="77">
        <v>0</v>
      </c>
      <c r="C185" s="77" t="s">
        <v>13</v>
      </c>
      <c r="D185" s="77">
        <v>-3.649</v>
      </c>
      <c r="E185" s="77">
        <v>-4.1070000000000002</v>
      </c>
      <c r="F185" s="77">
        <v>82.798900000000003</v>
      </c>
      <c r="G185" s="77">
        <v>2087.33</v>
      </c>
      <c r="H185" s="77">
        <v>-2005.59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77" t="s">
        <v>36</v>
      </c>
      <c r="B186" s="77">
        <v>5.0023</v>
      </c>
      <c r="C186" s="77" t="s">
        <v>13</v>
      </c>
      <c r="D186" s="77">
        <v>-3.8159999999999998</v>
      </c>
      <c r="E186" s="77">
        <v>1.0640000000000001</v>
      </c>
      <c r="F186" s="77">
        <v>85.398099999999999</v>
      </c>
      <c r="G186" s="77">
        <v>2214.67</v>
      </c>
      <c r="H186" s="77">
        <v>-2135.36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77" t="s">
        <v>36</v>
      </c>
      <c r="B187" s="77">
        <v>10.0046</v>
      </c>
      <c r="C187" s="77" t="s">
        <v>13</v>
      </c>
      <c r="D187" s="77">
        <v>-3.9830000000000001</v>
      </c>
      <c r="E187" s="77">
        <v>6.2350000000000003</v>
      </c>
      <c r="F187" s="77">
        <v>62.130400000000002</v>
      </c>
      <c r="G187" s="77">
        <v>1745.57</v>
      </c>
      <c r="H187" s="77">
        <v>-1668.69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77" t="s">
        <v>37</v>
      </c>
      <c r="B188" s="77">
        <v>0</v>
      </c>
      <c r="C188" s="77" t="s">
        <v>12</v>
      </c>
      <c r="D188" s="77">
        <v>17.157</v>
      </c>
      <c r="E188" s="77">
        <v>7.2370000000000001</v>
      </c>
      <c r="F188" s="77">
        <v>82.177400000000006</v>
      </c>
      <c r="G188" s="77">
        <v>1745.57</v>
      </c>
      <c r="H188" s="77">
        <v>-1668.69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77" t="s">
        <v>37</v>
      </c>
      <c r="B189" s="77">
        <v>5.0023</v>
      </c>
      <c r="C189" s="77" t="s">
        <v>12</v>
      </c>
      <c r="D189" s="77">
        <v>16.989999999999998</v>
      </c>
      <c r="E189" s="77">
        <v>12.407999999999999</v>
      </c>
      <c r="F189" s="77">
        <v>38.054699999999997</v>
      </c>
      <c r="G189" s="77">
        <v>680.02</v>
      </c>
      <c r="H189" s="77">
        <v>-605.58000000000004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77" t="s">
        <v>37</v>
      </c>
      <c r="B190" s="77">
        <v>10.0046</v>
      </c>
      <c r="C190" s="77" t="s">
        <v>12</v>
      </c>
      <c r="D190" s="77">
        <v>16.823</v>
      </c>
      <c r="E190" s="77">
        <v>17.579000000000001</v>
      </c>
      <c r="F190" s="77">
        <v>-31.934899999999999</v>
      </c>
      <c r="G190" s="77">
        <v>1053.98</v>
      </c>
      <c r="H190" s="77">
        <v>-981.98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77" t="s">
        <v>37</v>
      </c>
      <c r="B191" s="77">
        <v>0</v>
      </c>
      <c r="C191" s="77" t="s">
        <v>13</v>
      </c>
      <c r="D191" s="77">
        <v>-3.9830000000000001</v>
      </c>
      <c r="E191" s="77">
        <v>6.2350000000000003</v>
      </c>
      <c r="F191" s="77">
        <v>62.130400000000002</v>
      </c>
      <c r="G191" s="77">
        <v>1745.57</v>
      </c>
      <c r="H191" s="77">
        <v>-1668.69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77" t="s">
        <v>37</v>
      </c>
      <c r="B192" s="77">
        <v>5.0023</v>
      </c>
      <c r="C192" s="77" t="s">
        <v>13</v>
      </c>
      <c r="D192" s="77">
        <v>-4.1500000000000004</v>
      </c>
      <c r="E192" s="77">
        <v>11.406000000000001</v>
      </c>
      <c r="F192" s="77">
        <v>12.996</v>
      </c>
      <c r="G192" s="77">
        <v>680.02</v>
      </c>
      <c r="H192" s="77">
        <v>-605.58000000000004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77" t="s">
        <v>37</v>
      </c>
      <c r="B193" s="77">
        <v>10.0046</v>
      </c>
      <c r="C193" s="77" t="s">
        <v>13</v>
      </c>
      <c r="D193" s="77">
        <v>-4.3170000000000002</v>
      </c>
      <c r="E193" s="77">
        <v>16.577000000000002</v>
      </c>
      <c r="F193" s="77">
        <v>-62.005200000000002</v>
      </c>
      <c r="G193" s="77">
        <v>1053.98</v>
      </c>
      <c r="H193" s="77">
        <v>-981.98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77" t="s">
        <v>38</v>
      </c>
      <c r="B194" s="77">
        <v>0</v>
      </c>
      <c r="C194" s="77" t="s">
        <v>12</v>
      </c>
      <c r="D194" s="77">
        <v>16.823</v>
      </c>
      <c r="E194" s="77">
        <v>17.579000000000001</v>
      </c>
      <c r="F194" s="77">
        <v>-31.934899999999999</v>
      </c>
      <c r="G194" s="77">
        <v>1053.98</v>
      </c>
      <c r="H194" s="77">
        <v>-981.98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77" t="s">
        <v>38</v>
      </c>
      <c r="B195" s="77">
        <v>2.2311000000000001</v>
      </c>
      <c r="C195" s="77" t="s">
        <v>12</v>
      </c>
      <c r="D195" s="77">
        <v>16.748999999999999</v>
      </c>
      <c r="E195" s="77">
        <v>19.885000000000002</v>
      </c>
      <c r="F195" s="77">
        <v>-71.492500000000007</v>
      </c>
      <c r="G195" s="77">
        <v>1986.5</v>
      </c>
      <c r="H195" s="77">
        <v>-1915.58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77" t="s">
        <v>38</v>
      </c>
      <c r="B196" s="77">
        <v>4.4622000000000002</v>
      </c>
      <c r="C196" s="77" t="s">
        <v>12</v>
      </c>
      <c r="D196" s="77">
        <v>16.673999999999999</v>
      </c>
      <c r="E196" s="77">
        <v>22.190999999999999</v>
      </c>
      <c r="F196" s="77">
        <v>-116.1957</v>
      </c>
      <c r="G196" s="77">
        <v>3037.68</v>
      </c>
      <c r="H196" s="77">
        <v>-2967.84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5">
      <c r="A197" s="77" t="s">
        <v>38</v>
      </c>
      <c r="B197" s="77">
        <v>0</v>
      </c>
      <c r="C197" s="77" t="s">
        <v>13</v>
      </c>
      <c r="D197" s="77">
        <v>-4.3170000000000002</v>
      </c>
      <c r="E197" s="77">
        <v>16.577000000000002</v>
      </c>
      <c r="F197" s="77">
        <v>-62.005200000000002</v>
      </c>
      <c r="G197" s="77">
        <v>1053.98</v>
      </c>
      <c r="H197" s="77">
        <v>-981.98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5">
      <c r="A198" s="77" t="s">
        <v>38</v>
      </c>
      <c r="B198" s="77">
        <v>2.2311000000000001</v>
      </c>
      <c r="C198" s="77" t="s">
        <v>13</v>
      </c>
      <c r="D198" s="77">
        <v>-4.3920000000000003</v>
      </c>
      <c r="E198" s="77">
        <v>18.882999999999999</v>
      </c>
      <c r="F198" s="77">
        <v>-103.79819999999999</v>
      </c>
      <c r="G198" s="77">
        <v>1986.5</v>
      </c>
      <c r="H198" s="77">
        <v>-1915.58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5">
      <c r="A199" s="77" t="s">
        <v>38</v>
      </c>
      <c r="B199" s="77">
        <v>4.4622000000000002</v>
      </c>
      <c r="C199" s="77" t="s">
        <v>13</v>
      </c>
      <c r="D199" s="77">
        <v>-4.4660000000000002</v>
      </c>
      <c r="E199" s="77">
        <v>21.19</v>
      </c>
      <c r="F199" s="77">
        <v>-150.73670000000001</v>
      </c>
      <c r="G199" s="77">
        <v>3037.68</v>
      </c>
      <c r="H199" s="77">
        <v>-2967.84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5">
      <c r="A200" s="77" t="s">
        <v>39</v>
      </c>
      <c r="B200" s="77">
        <v>0</v>
      </c>
      <c r="C200" s="77" t="s">
        <v>12</v>
      </c>
      <c r="D200" s="77">
        <v>4.7359999999999998</v>
      </c>
      <c r="E200" s="77">
        <v>0.86399999999999999</v>
      </c>
      <c r="F200" s="77">
        <v>-10.655799999999999</v>
      </c>
      <c r="G200" s="77">
        <v>722.42</v>
      </c>
      <c r="H200" s="77">
        <v>-715.15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5">
      <c r="A201" s="77" t="s">
        <v>39</v>
      </c>
      <c r="B201" s="77">
        <v>5.5448000000000004</v>
      </c>
      <c r="C201" s="77" t="s">
        <v>12</v>
      </c>
      <c r="D201" s="77">
        <v>4.5510000000000002</v>
      </c>
      <c r="E201" s="77">
        <v>6.5960000000000001</v>
      </c>
      <c r="F201" s="77">
        <v>-27.3643</v>
      </c>
      <c r="G201" s="77">
        <v>809.93</v>
      </c>
      <c r="H201" s="77">
        <v>-805.36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5">
      <c r="A202" s="77" t="s">
        <v>39</v>
      </c>
      <c r="B202" s="77">
        <v>5.5448000000000004</v>
      </c>
      <c r="C202" s="77" t="s">
        <v>12</v>
      </c>
      <c r="D202" s="77">
        <v>4.9059999999999997</v>
      </c>
      <c r="E202" s="77">
        <v>-4.2380000000000004</v>
      </c>
      <c r="F202" s="77">
        <v>-27.3643</v>
      </c>
      <c r="G202" s="77">
        <v>812.21</v>
      </c>
      <c r="H202" s="77">
        <v>-803.07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5">
      <c r="A203" s="77" t="s">
        <v>39</v>
      </c>
      <c r="B203" s="77">
        <v>7.5868000000000002</v>
      </c>
      <c r="C203" s="77" t="s">
        <v>12</v>
      </c>
      <c r="D203" s="77">
        <v>4.8380000000000001</v>
      </c>
      <c r="E203" s="77">
        <v>-2.1269999999999998</v>
      </c>
      <c r="F203" s="77">
        <v>0.5423</v>
      </c>
      <c r="G203" s="77">
        <v>572.15</v>
      </c>
      <c r="H203" s="77">
        <v>-564.01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x14ac:dyDescent="0.25">
      <c r="A204" s="77" t="s">
        <v>39</v>
      </c>
      <c r="B204" s="77">
        <v>7.5868000000000002</v>
      </c>
      <c r="C204" s="77" t="s">
        <v>12</v>
      </c>
      <c r="D204" s="77">
        <v>4.8380000000000001</v>
      </c>
      <c r="E204" s="77">
        <v>-2.1269999999999998</v>
      </c>
      <c r="F204" s="77">
        <v>0.5423</v>
      </c>
      <c r="G204" s="77">
        <v>572.15</v>
      </c>
      <c r="H204" s="77">
        <v>-564.01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x14ac:dyDescent="0.25">
      <c r="A205" s="77" t="s">
        <v>39</v>
      </c>
      <c r="B205" s="77">
        <v>15.1653</v>
      </c>
      <c r="C205" s="77" t="s">
        <v>12</v>
      </c>
      <c r="D205" s="77">
        <v>4.585</v>
      </c>
      <c r="E205" s="77">
        <v>9.9740000000000002</v>
      </c>
      <c r="F205" s="77">
        <v>12.743399999999999</v>
      </c>
      <c r="G205" s="77">
        <v>550.17999999999995</v>
      </c>
      <c r="H205" s="77">
        <v>-545.72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5">
      <c r="A206" s="77" t="s">
        <v>39</v>
      </c>
      <c r="B206" s="77">
        <v>15.1653</v>
      </c>
      <c r="C206" s="77" t="s">
        <v>12</v>
      </c>
      <c r="D206" s="77">
        <v>4.585</v>
      </c>
      <c r="E206" s="77">
        <v>9.9740000000000002</v>
      </c>
      <c r="F206" s="77">
        <v>12.743399999999999</v>
      </c>
      <c r="G206" s="77">
        <v>550.17999999999995</v>
      </c>
      <c r="H206" s="77">
        <v>-545.72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5">
      <c r="A207" s="77" t="s">
        <v>39</v>
      </c>
      <c r="B207" s="77">
        <v>15.55</v>
      </c>
      <c r="C207" s="77" t="s">
        <v>12</v>
      </c>
      <c r="D207" s="77">
        <v>4.5720000000000001</v>
      </c>
      <c r="E207" s="77">
        <v>10.371</v>
      </c>
      <c r="F207" s="77">
        <v>8.9962</v>
      </c>
      <c r="G207" s="77">
        <v>585.57000000000005</v>
      </c>
      <c r="H207" s="77">
        <v>-581.29999999999995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5">
      <c r="A208" s="77" t="s">
        <v>39</v>
      </c>
      <c r="B208" s="77">
        <v>15.55</v>
      </c>
      <c r="C208" s="77" t="s">
        <v>12</v>
      </c>
      <c r="D208" s="77">
        <v>4.9619999999999997</v>
      </c>
      <c r="E208" s="77">
        <v>-4.673</v>
      </c>
      <c r="F208" s="77">
        <v>8.9962</v>
      </c>
      <c r="G208" s="77">
        <v>588.09</v>
      </c>
      <c r="H208" s="77">
        <v>-578.78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x14ac:dyDescent="0.25">
      <c r="A209" s="77" t="s">
        <v>39</v>
      </c>
      <c r="B209" s="77">
        <v>22.7437</v>
      </c>
      <c r="C209" s="77" t="s">
        <v>12</v>
      </c>
      <c r="D209" s="77">
        <v>4.7220000000000004</v>
      </c>
      <c r="E209" s="77">
        <v>6.8920000000000003</v>
      </c>
      <c r="F209" s="77">
        <v>42.7286</v>
      </c>
      <c r="G209" s="77">
        <v>121.78</v>
      </c>
      <c r="H209" s="77">
        <v>-115.97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x14ac:dyDescent="0.25">
      <c r="A210" s="77" t="s">
        <v>39</v>
      </c>
      <c r="B210" s="77">
        <v>22.7437</v>
      </c>
      <c r="C210" s="77" t="s">
        <v>12</v>
      </c>
      <c r="D210" s="77">
        <v>4.7220000000000004</v>
      </c>
      <c r="E210" s="77">
        <v>6.8920000000000003</v>
      </c>
      <c r="F210" s="77">
        <v>42.7286</v>
      </c>
      <c r="G210" s="77">
        <v>121.78</v>
      </c>
      <c r="H210" s="77">
        <v>-115.97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5">
      <c r="A211" s="77" t="s">
        <v>39</v>
      </c>
      <c r="B211" s="77">
        <v>25.555199999999999</v>
      </c>
      <c r="C211" s="77" t="s">
        <v>12</v>
      </c>
      <c r="D211" s="77">
        <v>4.6280000000000001</v>
      </c>
      <c r="E211" s="77">
        <v>9.798</v>
      </c>
      <c r="F211" s="77">
        <v>19.267399999999999</v>
      </c>
      <c r="G211" s="77">
        <v>274.77999999999997</v>
      </c>
      <c r="H211" s="77">
        <v>-270.33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5">
      <c r="A212" s="77" t="s">
        <v>39</v>
      </c>
      <c r="B212" s="77">
        <v>25.555199999999999</v>
      </c>
      <c r="C212" s="77" t="s">
        <v>12</v>
      </c>
      <c r="D212" s="77">
        <v>4.9939999999999998</v>
      </c>
      <c r="E212" s="77">
        <v>-4.3120000000000003</v>
      </c>
      <c r="F212" s="77">
        <v>19.267399999999999</v>
      </c>
      <c r="G212" s="77">
        <v>277.17</v>
      </c>
      <c r="H212" s="77">
        <v>-267.94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5">
      <c r="A213" s="77" t="s">
        <v>39</v>
      </c>
      <c r="B213" s="77">
        <v>30.322199999999999</v>
      </c>
      <c r="C213" s="77" t="s">
        <v>12</v>
      </c>
      <c r="D213" s="77">
        <v>4.835</v>
      </c>
      <c r="E213" s="77">
        <v>3.8370000000000002</v>
      </c>
      <c r="F213" s="77">
        <v>55.75</v>
      </c>
      <c r="G213" s="77">
        <v>159.38999999999999</v>
      </c>
      <c r="H213" s="77">
        <v>-152.47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5">
      <c r="A214" s="77" t="s">
        <v>39</v>
      </c>
      <c r="B214" s="77">
        <v>30.322199999999999</v>
      </c>
      <c r="C214" s="77" t="s">
        <v>12</v>
      </c>
      <c r="D214" s="77">
        <v>4.835</v>
      </c>
      <c r="E214" s="77">
        <v>3.8370000000000002</v>
      </c>
      <c r="F214" s="77">
        <v>55.75</v>
      </c>
      <c r="G214" s="77">
        <v>159.38999999999999</v>
      </c>
      <c r="H214" s="77">
        <v>-152.47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5">
      <c r="A215" s="77" t="s">
        <v>39</v>
      </c>
      <c r="B215" s="77">
        <v>35.560400000000001</v>
      </c>
      <c r="C215" s="77" t="s">
        <v>12</v>
      </c>
      <c r="D215" s="77">
        <v>4.66</v>
      </c>
      <c r="E215" s="77">
        <v>9.2509999999999994</v>
      </c>
      <c r="F215" s="77">
        <v>28.7255</v>
      </c>
      <c r="G215" s="77">
        <v>4.34</v>
      </c>
      <c r="H215" s="77">
        <v>3.022E-2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77" t="s">
        <v>39</v>
      </c>
      <c r="B216" s="77">
        <v>35.560400000000001</v>
      </c>
      <c r="C216" s="77" t="s">
        <v>12</v>
      </c>
      <c r="D216" s="77">
        <v>5.0339999999999998</v>
      </c>
      <c r="E216" s="77">
        <v>-3.8490000000000002</v>
      </c>
      <c r="F216" s="77">
        <v>28.7255</v>
      </c>
      <c r="G216" s="77">
        <v>6.67</v>
      </c>
      <c r="H216" s="77">
        <v>2.36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77" t="s">
        <v>39</v>
      </c>
      <c r="B217" s="77">
        <v>37.900700000000001</v>
      </c>
      <c r="C217" s="77" t="s">
        <v>12</v>
      </c>
      <c r="D217" s="77">
        <v>4.9560000000000004</v>
      </c>
      <c r="E217" s="77">
        <v>0.77100000000000002</v>
      </c>
      <c r="F217" s="77">
        <v>53.817100000000003</v>
      </c>
      <c r="G217" s="77">
        <v>259.66000000000003</v>
      </c>
      <c r="H217" s="77">
        <v>-251.77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5">
      <c r="A218" s="77" t="s">
        <v>39</v>
      </c>
      <c r="B218" s="77">
        <v>37.900700000000001</v>
      </c>
      <c r="C218" s="77" t="s">
        <v>12</v>
      </c>
      <c r="D218" s="77">
        <v>4.9560000000000004</v>
      </c>
      <c r="E218" s="77">
        <v>0.77100000000000002</v>
      </c>
      <c r="F218" s="77">
        <v>53.817100000000003</v>
      </c>
      <c r="G218" s="77">
        <v>259.66000000000003</v>
      </c>
      <c r="H218" s="77">
        <v>-251.77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5">
      <c r="A219" s="77" t="s">
        <v>39</v>
      </c>
      <c r="B219" s="77">
        <v>45.479100000000003</v>
      </c>
      <c r="C219" s="77" t="s">
        <v>12</v>
      </c>
      <c r="D219" s="77">
        <v>4.6539999999999999</v>
      </c>
      <c r="E219" s="77">
        <v>12.353999999999999</v>
      </c>
      <c r="F219" s="77">
        <v>42.032699999999998</v>
      </c>
      <c r="G219" s="77">
        <v>183.06</v>
      </c>
      <c r="H219" s="77">
        <v>-178.86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x14ac:dyDescent="0.25">
      <c r="A220" s="77" t="s">
        <v>39</v>
      </c>
      <c r="B220" s="77">
        <v>45.479100000000003</v>
      </c>
      <c r="C220" s="77" t="s">
        <v>12</v>
      </c>
      <c r="D220" s="77">
        <v>4.6539999999999999</v>
      </c>
      <c r="E220" s="77">
        <v>12.353999999999999</v>
      </c>
      <c r="F220" s="77">
        <v>42.032699999999998</v>
      </c>
      <c r="G220" s="77">
        <v>183.06</v>
      </c>
      <c r="H220" s="77">
        <v>-178.86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5">
      <c r="A221" s="77" t="s">
        <v>39</v>
      </c>
      <c r="B221" s="77">
        <v>45.565600000000003</v>
      </c>
      <c r="C221" s="77" t="s">
        <v>12</v>
      </c>
      <c r="D221" s="77">
        <v>4.617</v>
      </c>
      <c r="E221" s="77">
        <v>12.443</v>
      </c>
      <c r="F221" s="77">
        <v>40.960799999999999</v>
      </c>
      <c r="G221" s="77">
        <v>174.29</v>
      </c>
      <c r="H221" s="77">
        <v>-170.13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5">
      <c r="A222" s="77" t="s">
        <v>39</v>
      </c>
      <c r="B222" s="77">
        <v>45.565600000000003</v>
      </c>
      <c r="C222" s="77" t="s">
        <v>12</v>
      </c>
      <c r="D222" s="77">
        <v>5.0190000000000001</v>
      </c>
      <c r="E222" s="77">
        <v>-1.7470000000000001</v>
      </c>
      <c r="F222" s="77">
        <v>40.960799999999999</v>
      </c>
      <c r="G222" s="77">
        <v>176.5</v>
      </c>
      <c r="H222" s="77">
        <v>-167.91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5">
      <c r="A223" s="77" t="s">
        <v>39</v>
      </c>
      <c r="B223" s="77">
        <v>49.2684</v>
      </c>
      <c r="C223" s="77" t="s">
        <v>12</v>
      </c>
      <c r="D223" s="77">
        <v>4.8959999999999999</v>
      </c>
      <c r="E223" s="77">
        <v>3.8610000000000002</v>
      </c>
      <c r="F223" s="77">
        <v>54.875799999999998</v>
      </c>
      <c r="G223" s="77">
        <v>437.25</v>
      </c>
      <c r="H223" s="77">
        <v>-430.46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5">
      <c r="A224" s="77" t="s">
        <v>39</v>
      </c>
      <c r="B224" s="77">
        <v>53.057600000000001</v>
      </c>
      <c r="C224" s="77" t="s">
        <v>12</v>
      </c>
      <c r="D224" s="77">
        <v>4.7690000000000001</v>
      </c>
      <c r="E224" s="77">
        <v>9.6</v>
      </c>
      <c r="F224" s="77">
        <v>54.442599999999999</v>
      </c>
      <c r="G224" s="77">
        <v>365.75</v>
      </c>
      <c r="H224" s="77">
        <v>-360.81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5">
      <c r="A225" s="77" t="s">
        <v>39</v>
      </c>
      <c r="B225" s="77">
        <v>53.057600000000001</v>
      </c>
      <c r="C225" s="77" t="s">
        <v>12</v>
      </c>
      <c r="D225" s="77">
        <v>4.7690000000000001</v>
      </c>
      <c r="E225" s="77">
        <v>9.6</v>
      </c>
      <c r="F225" s="77">
        <v>54.442599999999999</v>
      </c>
      <c r="G225" s="77">
        <v>365.75</v>
      </c>
      <c r="H225" s="77">
        <v>-360.81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5">
      <c r="A226" s="77" t="s">
        <v>39</v>
      </c>
      <c r="B226" s="77">
        <v>55.570799999999998</v>
      </c>
      <c r="C226" s="77" t="s">
        <v>12</v>
      </c>
      <c r="D226" s="77">
        <v>4.4400000000000004</v>
      </c>
      <c r="E226" s="77">
        <v>12.198</v>
      </c>
      <c r="F226" s="77">
        <v>29.131799999999998</v>
      </c>
      <c r="G226" s="77">
        <v>129.56</v>
      </c>
      <c r="H226" s="77">
        <v>-125.84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5">
      <c r="A227" s="77" t="s">
        <v>39</v>
      </c>
      <c r="B227" s="77">
        <v>55.570799999999998</v>
      </c>
      <c r="C227" s="77" t="s">
        <v>12</v>
      </c>
      <c r="D227" s="77">
        <v>4.8780000000000001</v>
      </c>
      <c r="E227" s="77">
        <v>-1.952</v>
      </c>
      <c r="F227" s="77">
        <v>29.131799999999998</v>
      </c>
      <c r="G227" s="77">
        <v>131.85</v>
      </c>
      <c r="H227" s="77">
        <v>-123.55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5">
      <c r="A228" s="77" t="s">
        <v>39</v>
      </c>
      <c r="B228" s="77">
        <v>60.636099999999999</v>
      </c>
      <c r="C228" s="77" t="s">
        <v>12</v>
      </c>
      <c r="D228" s="77">
        <v>4.702</v>
      </c>
      <c r="E228" s="77">
        <v>6.383</v>
      </c>
      <c r="F228" s="77">
        <v>58.365099999999998</v>
      </c>
      <c r="G228" s="77">
        <v>332.82</v>
      </c>
      <c r="H228" s="77">
        <v>-326.99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5">
      <c r="A229" s="77" t="s">
        <v>39</v>
      </c>
      <c r="B229" s="77">
        <v>60.636099999999999</v>
      </c>
      <c r="C229" s="77" t="s">
        <v>12</v>
      </c>
      <c r="D229" s="77">
        <v>4.702</v>
      </c>
      <c r="E229" s="77">
        <v>6.383</v>
      </c>
      <c r="F229" s="77">
        <v>58.365099999999998</v>
      </c>
      <c r="G229" s="77">
        <v>332.82</v>
      </c>
      <c r="H229" s="77">
        <v>-326.99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5">
      <c r="A230" s="77" t="s">
        <v>39</v>
      </c>
      <c r="B230" s="77">
        <v>65.575999999999993</v>
      </c>
      <c r="C230" s="77" t="s">
        <v>12</v>
      </c>
      <c r="D230" s="77">
        <v>4.476</v>
      </c>
      <c r="E230" s="77">
        <v>11.489000000000001</v>
      </c>
      <c r="F230" s="77">
        <v>26.186599999999999</v>
      </c>
      <c r="G230" s="77">
        <v>63.65</v>
      </c>
      <c r="H230" s="77">
        <v>-60.23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25">
      <c r="A231" s="77" t="s">
        <v>39</v>
      </c>
      <c r="B231" s="77">
        <v>65.575999999999993</v>
      </c>
      <c r="C231" s="77" t="s">
        <v>12</v>
      </c>
      <c r="D231" s="77">
        <v>4.8470000000000004</v>
      </c>
      <c r="E231" s="77">
        <v>-2.423</v>
      </c>
      <c r="F231" s="77">
        <v>26.186599999999999</v>
      </c>
      <c r="G231" s="77">
        <v>66.05</v>
      </c>
      <c r="H231" s="77">
        <v>-57.83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5">
      <c r="A232" s="77" t="s">
        <v>39</v>
      </c>
      <c r="B232" s="77">
        <v>68.214500000000001</v>
      </c>
      <c r="C232" s="77" t="s">
        <v>12</v>
      </c>
      <c r="D232" s="77">
        <v>4.7590000000000003</v>
      </c>
      <c r="E232" s="77">
        <v>2.7959999999999998</v>
      </c>
      <c r="F232" s="77">
        <v>51.188200000000002</v>
      </c>
      <c r="G232" s="77">
        <v>114.1</v>
      </c>
      <c r="H232" s="77">
        <v>-107.16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5">
      <c r="A233" s="77" t="s">
        <v>39</v>
      </c>
      <c r="B233" s="77">
        <v>68.214500000000001</v>
      </c>
      <c r="C233" s="77" t="s">
        <v>12</v>
      </c>
      <c r="D233" s="77">
        <v>4.7590000000000003</v>
      </c>
      <c r="E233" s="77">
        <v>2.7959999999999998</v>
      </c>
      <c r="F233" s="77">
        <v>51.188200000000002</v>
      </c>
      <c r="G233" s="77">
        <v>114.1</v>
      </c>
      <c r="H233" s="77">
        <v>-107.16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5">
      <c r="A234" s="77" t="s">
        <v>39</v>
      </c>
      <c r="B234" s="77">
        <v>75.581199999999995</v>
      </c>
      <c r="C234" s="77" t="s">
        <v>12</v>
      </c>
      <c r="D234" s="77">
        <v>4.5129999999999999</v>
      </c>
      <c r="E234" s="77">
        <v>10.411</v>
      </c>
      <c r="F234" s="77">
        <v>28.646999999999998</v>
      </c>
      <c r="G234" s="77">
        <v>287.63</v>
      </c>
      <c r="H234" s="77">
        <v>-284.27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5">
      <c r="A235" s="77" t="s">
        <v>39</v>
      </c>
      <c r="B235" s="77">
        <v>75.581199999999995</v>
      </c>
      <c r="C235" s="77" t="s">
        <v>12</v>
      </c>
      <c r="D235" s="77">
        <v>4.8840000000000003</v>
      </c>
      <c r="E235" s="77">
        <v>-2.5939999999999999</v>
      </c>
      <c r="F235" s="77">
        <v>28.646999999999998</v>
      </c>
      <c r="G235" s="77">
        <v>290.07</v>
      </c>
      <c r="H235" s="77">
        <v>-281.83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5">
      <c r="A236" s="77" t="s">
        <v>39</v>
      </c>
      <c r="B236" s="77">
        <v>75.793000000000006</v>
      </c>
      <c r="C236" s="77" t="s">
        <v>12</v>
      </c>
      <c r="D236" s="77">
        <v>4.8760000000000003</v>
      </c>
      <c r="E236" s="77">
        <v>-0.46300000000000002</v>
      </c>
      <c r="F236" s="77">
        <v>31.046700000000001</v>
      </c>
      <c r="G236" s="77">
        <v>269.89999999999998</v>
      </c>
      <c r="H236" s="77">
        <v>-261.77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25">
      <c r="A237" s="77" t="s">
        <v>39</v>
      </c>
      <c r="B237" s="77">
        <v>75.793000000000006</v>
      </c>
      <c r="C237" s="77" t="s">
        <v>12</v>
      </c>
      <c r="D237" s="77">
        <v>4.8760000000000003</v>
      </c>
      <c r="E237" s="77">
        <v>-0.46300000000000002</v>
      </c>
      <c r="F237" s="77">
        <v>31.046700000000001</v>
      </c>
      <c r="G237" s="77">
        <v>269.89999999999998</v>
      </c>
      <c r="H237" s="77">
        <v>-261.77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25">
      <c r="A238" s="77" t="s">
        <v>39</v>
      </c>
      <c r="B238" s="77">
        <v>83.371499999999997</v>
      </c>
      <c r="C238" s="77" t="s">
        <v>12</v>
      </c>
      <c r="D238" s="77">
        <v>4.6239999999999997</v>
      </c>
      <c r="E238" s="77">
        <v>11.743</v>
      </c>
      <c r="F238" s="77">
        <v>30.0398</v>
      </c>
      <c r="G238" s="77">
        <v>251.78</v>
      </c>
      <c r="H238" s="77">
        <v>-247.34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25">
      <c r="A239" s="77" t="s">
        <v>39</v>
      </c>
      <c r="B239" s="77">
        <v>83.371499999999997</v>
      </c>
      <c r="C239" s="77" t="s">
        <v>12</v>
      </c>
      <c r="D239" s="77">
        <v>4.6239999999999997</v>
      </c>
      <c r="E239" s="77">
        <v>11.743</v>
      </c>
      <c r="F239" s="77">
        <v>30.0398</v>
      </c>
      <c r="G239" s="77">
        <v>251.78</v>
      </c>
      <c r="H239" s="77">
        <v>-247.34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25">
      <c r="A240" s="77" t="s">
        <v>39</v>
      </c>
      <c r="B240" s="77">
        <v>85.586399999999998</v>
      </c>
      <c r="C240" s="77" t="s">
        <v>12</v>
      </c>
      <c r="D240" s="77">
        <v>4.55</v>
      </c>
      <c r="E240" s="77">
        <v>14.032999999999999</v>
      </c>
      <c r="F240" s="77">
        <v>2.3647999999999998</v>
      </c>
      <c r="G240" s="77">
        <v>505.01</v>
      </c>
      <c r="H240" s="77">
        <v>-501.64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x14ac:dyDescent="0.25">
      <c r="A241" s="77" t="s">
        <v>39</v>
      </c>
      <c r="B241" s="77">
        <v>85.586399999999998</v>
      </c>
      <c r="C241" s="77" t="s">
        <v>12</v>
      </c>
      <c r="D241" s="77">
        <v>4.9649999999999999</v>
      </c>
      <c r="E241" s="77">
        <v>-1.4950000000000001</v>
      </c>
      <c r="F241" s="77">
        <v>2.3647999999999998</v>
      </c>
      <c r="G241" s="77">
        <v>507.68</v>
      </c>
      <c r="H241" s="77">
        <v>-498.98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x14ac:dyDescent="0.25">
      <c r="A242" s="77" t="s">
        <v>39</v>
      </c>
      <c r="B242" s="77">
        <v>90.95</v>
      </c>
      <c r="C242" s="77" t="s">
        <v>12</v>
      </c>
      <c r="D242" s="77">
        <v>4.7859999999999996</v>
      </c>
      <c r="E242" s="77">
        <v>8.3219999999999992</v>
      </c>
      <c r="F242" s="77">
        <v>20.434999999999999</v>
      </c>
      <c r="G242" s="77">
        <v>203.98</v>
      </c>
      <c r="H242" s="77">
        <v>-197.89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x14ac:dyDescent="0.25">
      <c r="A243" s="77" t="s">
        <v>39</v>
      </c>
      <c r="B243" s="77">
        <v>90.95</v>
      </c>
      <c r="C243" s="77" t="s">
        <v>12</v>
      </c>
      <c r="D243" s="77">
        <v>4.7859999999999996</v>
      </c>
      <c r="E243" s="77">
        <v>8.3219999999999992</v>
      </c>
      <c r="F243" s="77">
        <v>20.434999999999999</v>
      </c>
      <c r="G243" s="77">
        <v>203.98</v>
      </c>
      <c r="H243" s="77">
        <v>-197.89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x14ac:dyDescent="0.25">
      <c r="A244" s="77" t="s">
        <v>39</v>
      </c>
      <c r="B244" s="77">
        <v>95.591700000000003</v>
      </c>
      <c r="C244" s="77" t="s">
        <v>12</v>
      </c>
      <c r="D244" s="77">
        <v>4.6310000000000002</v>
      </c>
      <c r="E244" s="77">
        <v>13.12</v>
      </c>
      <c r="F244" s="77">
        <v>-10.2355</v>
      </c>
      <c r="G244" s="77">
        <v>494.63</v>
      </c>
      <c r="H244" s="77">
        <v>-490.8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x14ac:dyDescent="0.25">
      <c r="A245" s="77" t="s">
        <v>39</v>
      </c>
      <c r="B245" s="77">
        <v>95.591700000000003</v>
      </c>
      <c r="C245" s="77" t="s">
        <v>12</v>
      </c>
      <c r="D245" s="77">
        <v>4.984</v>
      </c>
      <c r="E245" s="77">
        <v>-0.42199999999999999</v>
      </c>
      <c r="F245" s="77">
        <v>-10.2355</v>
      </c>
      <c r="G245" s="77">
        <v>496.89</v>
      </c>
      <c r="H245" s="77">
        <v>-488.54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x14ac:dyDescent="0.25">
      <c r="A246" s="77" t="s">
        <v>39</v>
      </c>
      <c r="B246" s="77">
        <v>98.536799999999999</v>
      </c>
      <c r="C246" s="77" t="s">
        <v>12</v>
      </c>
      <c r="D246" s="77">
        <v>4.8860000000000001</v>
      </c>
      <c r="E246" s="77">
        <v>9.4640000000000004</v>
      </c>
      <c r="F246" s="77">
        <v>7.8287000000000004</v>
      </c>
      <c r="G246" s="77">
        <v>296.87</v>
      </c>
      <c r="H246" s="77">
        <v>-289.95999999999998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x14ac:dyDescent="0.25">
      <c r="A247" s="77" t="s">
        <v>39</v>
      </c>
      <c r="B247" s="77">
        <v>0</v>
      </c>
      <c r="C247" s="77" t="s">
        <v>13</v>
      </c>
      <c r="D247" s="77">
        <v>-2.1019999999999999</v>
      </c>
      <c r="E247" s="77">
        <v>-13.164999999999999</v>
      </c>
      <c r="F247" s="77">
        <v>-55.747199999999999</v>
      </c>
      <c r="G247" s="77">
        <v>722.42</v>
      </c>
      <c r="H247" s="77">
        <v>-715.15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x14ac:dyDescent="0.25">
      <c r="A248" s="77" t="s">
        <v>39</v>
      </c>
      <c r="B248" s="77">
        <v>5.5448000000000004</v>
      </c>
      <c r="C248" s="77" t="s">
        <v>13</v>
      </c>
      <c r="D248" s="77">
        <v>-2.62</v>
      </c>
      <c r="E248" s="77">
        <v>-1.2689999999999999</v>
      </c>
      <c r="F248" s="77">
        <v>-46.541499999999999</v>
      </c>
      <c r="G248" s="77">
        <v>809.93</v>
      </c>
      <c r="H248" s="77">
        <v>-805.36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x14ac:dyDescent="0.25">
      <c r="A249" s="77" t="s">
        <v>39</v>
      </c>
      <c r="B249" s="77">
        <v>5.5448000000000004</v>
      </c>
      <c r="C249" s="77" t="s">
        <v>13</v>
      </c>
      <c r="D249" s="77">
        <v>-2.2919999999999998</v>
      </c>
      <c r="E249" s="77">
        <v>-15.348000000000001</v>
      </c>
      <c r="F249" s="77">
        <v>-46.541499999999999</v>
      </c>
      <c r="G249" s="77">
        <v>812.21</v>
      </c>
      <c r="H249" s="77">
        <v>-803.07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x14ac:dyDescent="0.25">
      <c r="A250" s="77" t="s">
        <v>39</v>
      </c>
      <c r="B250" s="77">
        <v>7.5868000000000002</v>
      </c>
      <c r="C250" s="77" t="s">
        <v>13</v>
      </c>
      <c r="D250" s="77">
        <v>-2.3610000000000002</v>
      </c>
      <c r="E250" s="77">
        <v>-13.238</v>
      </c>
      <c r="F250" s="77">
        <v>-33.820099999999996</v>
      </c>
      <c r="G250" s="77">
        <v>572.15</v>
      </c>
      <c r="H250" s="77">
        <v>-564.01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x14ac:dyDescent="0.25">
      <c r="A251" s="77" t="s">
        <v>39</v>
      </c>
      <c r="B251" s="77">
        <v>7.5868000000000002</v>
      </c>
      <c r="C251" s="77" t="s">
        <v>13</v>
      </c>
      <c r="D251" s="77">
        <v>-2.3610000000000002</v>
      </c>
      <c r="E251" s="77">
        <v>-13.238</v>
      </c>
      <c r="F251" s="77">
        <v>-33.820099999999996</v>
      </c>
      <c r="G251" s="77">
        <v>572.15</v>
      </c>
      <c r="H251" s="77">
        <v>-564.01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x14ac:dyDescent="0.25">
      <c r="A252" s="77" t="s">
        <v>39</v>
      </c>
      <c r="B252" s="77">
        <v>15.1653</v>
      </c>
      <c r="C252" s="77" t="s">
        <v>13</v>
      </c>
      <c r="D252" s="77">
        <v>-2.6960000000000002</v>
      </c>
      <c r="E252" s="77">
        <v>-0.74099999999999999</v>
      </c>
      <c r="F252" s="77">
        <v>-39.659799999999997</v>
      </c>
      <c r="G252" s="77">
        <v>550.17999999999995</v>
      </c>
      <c r="H252" s="77">
        <v>-545.72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5">
      <c r="A253" s="77" t="s">
        <v>39</v>
      </c>
      <c r="B253" s="77">
        <v>15.1653</v>
      </c>
      <c r="C253" s="77" t="s">
        <v>13</v>
      </c>
      <c r="D253" s="77">
        <v>-2.6960000000000002</v>
      </c>
      <c r="E253" s="77">
        <v>-0.74099999999999999</v>
      </c>
      <c r="F253" s="77">
        <v>-39.659799999999997</v>
      </c>
      <c r="G253" s="77">
        <v>550.17999999999995</v>
      </c>
      <c r="H253" s="77">
        <v>-545.72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x14ac:dyDescent="0.25">
      <c r="A254" s="77" t="s">
        <v>39</v>
      </c>
      <c r="B254" s="77">
        <v>15.55</v>
      </c>
      <c r="C254" s="77" t="s">
        <v>13</v>
      </c>
      <c r="D254" s="77">
        <v>-2.7090000000000001</v>
      </c>
      <c r="E254" s="77">
        <v>1.8919999999999999</v>
      </c>
      <c r="F254" s="77">
        <v>-41.829000000000001</v>
      </c>
      <c r="G254" s="77">
        <v>585.57000000000005</v>
      </c>
      <c r="H254" s="77">
        <v>-581.29999999999995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x14ac:dyDescent="0.25">
      <c r="A255" s="77" t="s">
        <v>39</v>
      </c>
      <c r="B255" s="77">
        <v>15.55</v>
      </c>
      <c r="C255" s="77" t="s">
        <v>13</v>
      </c>
      <c r="D255" s="77">
        <v>-2.3319999999999999</v>
      </c>
      <c r="E255" s="77">
        <v>-11.31</v>
      </c>
      <c r="F255" s="77">
        <v>-41.829000000000001</v>
      </c>
      <c r="G255" s="77">
        <v>588.09</v>
      </c>
      <c r="H255" s="77">
        <v>-578.78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x14ac:dyDescent="0.25">
      <c r="A256" s="77" t="s">
        <v>39</v>
      </c>
      <c r="B256" s="77">
        <v>22.7437</v>
      </c>
      <c r="C256" s="77" t="s">
        <v>13</v>
      </c>
      <c r="D256" s="77">
        <v>-2.5720000000000001</v>
      </c>
      <c r="E256" s="77">
        <v>-3.8740000000000001</v>
      </c>
      <c r="F256" s="77">
        <v>-25.693000000000001</v>
      </c>
      <c r="G256" s="77">
        <v>121.78</v>
      </c>
      <c r="H256" s="77">
        <v>-115.97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x14ac:dyDescent="0.25">
      <c r="A257" s="77" t="s">
        <v>39</v>
      </c>
      <c r="B257" s="77">
        <v>22.7437</v>
      </c>
      <c r="C257" s="77" t="s">
        <v>13</v>
      </c>
      <c r="D257" s="77">
        <v>-2.5720000000000001</v>
      </c>
      <c r="E257" s="77">
        <v>-3.8740000000000001</v>
      </c>
      <c r="F257" s="77">
        <v>-25.693000000000001</v>
      </c>
      <c r="G257" s="77">
        <v>121.78</v>
      </c>
      <c r="H257" s="77">
        <v>-115.97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x14ac:dyDescent="0.25">
      <c r="A258" s="77" t="s">
        <v>39</v>
      </c>
      <c r="B258" s="77">
        <v>25.555199999999999</v>
      </c>
      <c r="C258" s="77" t="s">
        <v>13</v>
      </c>
      <c r="D258" s="77">
        <v>-2.6659999999999999</v>
      </c>
      <c r="E258" s="77">
        <v>1.8640000000000001</v>
      </c>
      <c r="F258" s="77">
        <v>-34.207700000000003</v>
      </c>
      <c r="G258" s="77">
        <v>274.77999999999997</v>
      </c>
      <c r="H258" s="77">
        <v>-270.33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x14ac:dyDescent="0.25">
      <c r="A259" s="77" t="s">
        <v>39</v>
      </c>
      <c r="B259" s="77">
        <v>25.555199999999999</v>
      </c>
      <c r="C259" s="77" t="s">
        <v>13</v>
      </c>
      <c r="D259" s="77">
        <v>-2.3319999999999999</v>
      </c>
      <c r="E259" s="77">
        <v>-12.019</v>
      </c>
      <c r="F259" s="77">
        <v>-34.207700000000003</v>
      </c>
      <c r="G259" s="77">
        <v>277.17</v>
      </c>
      <c r="H259" s="77">
        <v>-267.94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x14ac:dyDescent="0.25">
      <c r="A260" s="77" t="s">
        <v>39</v>
      </c>
      <c r="B260" s="77">
        <v>30.322199999999999</v>
      </c>
      <c r="C260" s="77" t="s">
        <v>13</v>
      </c>
      <c r="D260" s="77">
        <v>-2.4910000000000001</v>
      </c>
      <c r="E260" s="77">
        <v>-7.0919999999999996</v>
      </c>
      <c r="F260" s="77">
        <v>-13.9832</v>
      </c>
      <c r="G260" s="77">
        <v>159.38999999999999</v>
      </c>
      <c r="H260" s="77">
        <v>-152.47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x14ac:dyDescent="0.25">
      <c r="A261" s="77" t="s">
        <v>39</v>
      </c>
      <c r="B261" s="77">
        <v>30.322199999999999</v>
      </c>
      <c r="C261" s="77" t="s">
        <v>13</v>
      </c>
      <c r="D261" s="77">
        <v>-2.4910000000000001</v>
      </c>
      <c r="E261" s="77">
        <v>-7.0919999999999996</v>
      </c>
      <c r="F261" s="77">
        <v>-13.9832</v>
      </c>
      <c r="G261" s="77">
        <v>159.38999999999999</v>
      </c>
      <c r="H261" s="77">
        <v>-152.47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x14ac:dyDescent="0.25">
      <c r="A262" s="77" t="s">
        <v>39</v>
      </c>
      <c r="B262" s="77">
        <v>35.560400000000001</v>
      </c>
      <c r="C262" s="77" t="s">
        <v>13</v>
      </c>
      <c r="D262" s="77">
        <v>-2.6659999999999999</v>
      </c>
      <c r="E262" s="77">
        <v>1.68</v>
      </c>
      <c r="F262" s="77">
        <v>-20.1647</v>
      </c>
      <c r="G262" s="77">
        <v>4.34</v>
      </c>
      <c r="H262" s="77">
        <v>3.022E-2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x14ac:dyDescent="0.25">
      <c r="A263" s="77" t="s">
        <v>39</v>
      </c>
      <c r="B263" s="77">
        <v>35.560400000000001</v>
      </c>
      <c r="C263" s="77" t="s">
        <v>13</v>
      </c>
      <c r="D263" s="77">
        <v>-2.3439999999999999</v>
      </c>
      <c r="E263" s="77">
        <v>-12.711</v>
      </c>
      <c r="F263" s="77">
        <v>-20.1647</v>
      </c>
      <c r="G263" s="77">
        <v>6.67</v>
      </c>
      <c r="H263" s="77">
        <v>2.36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x14ac:dyDescent="0.25">
      <c r="A264" s="77" t="s">
        <v>39</v>
      </c>
      <c r="B264" s="77">
        <v>37.900700000000001</v>
      </c>
      <c r="C264" s="77" t="s">
        <v>13</v>
      </c>
      <c r="D264" s="77">
        <v>-2.4220000000000002</v>
      </c>
      <c r="E264" s="77">
        <v>-10.292</v>
      </c>
      <c r="F264" s="77">
        <v>-7.0218999999999996</v>
      </c>
      <c r="G264" s="77">
        <v>259.66000000000003</v>
      </c>
      <c r="H264" s="77">
        <v>-251.77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x14ac:dyDescent="0.25">
      <c r="A265" s="77" t="s">
        <v>39</v>
      </c>
      <c r="B265" s="77">
        <v>37.900700000000001</v>
      </c>
      <c r="C265" s="77" t="s">
        <v>13</v>
      </c>
      <c r="D265" s="77">
        <v>-2.4220000000000002</v>
      </c>
      <c r="E265" s="77">
        <v>-10.292</v>
      </c>
      <c r="F265" s="77">
        <v>-7.0218999999999996</v>
      </c>
      <c r="G265" s="77">
        <v>259.66000000000003</v>
      </c>
      <c r="H265" s="77">
        <v>-251.77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x14ac:dyDescent="0.25">
      <c r="A266" s="77" t="s">
        <v>39</v>
      </c>
      <c r="B266" s="77">
        <v>45.479100000000003</v>
      </c>
      <c r="C266" s="77" t="s">
        <v>13</v>
      </c>
      <c r="D266" s="77">
        <v>-2.6749999999999998</v>
      </c>
      <c r="E266" s="77">
        <v>1.226</v>
      </c>
      <c r="F266" s="77">
        <v>-4.3418999999999999</v>
      </c>
      <c r="G266" s="77">
        <v>183.06</v>
      </c>
      <c r="H266" s="77">
        <v>-178.86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x14ac:dyDescent="0.25">
      <c r="A267" s="77" t="s">
        <v>39</v>
      </c>
      <c r="B267" s="77">
        <v>45.479100000000003</v>
      </c>
      <c r="C267" s="77" t="s">
        <v>13</v>
      </c>
      <c r="D267" s="77">
        <v>-2.6749999999999998</v>
      </c>
      <c r="E267" s="77">
        <v>1.226</v>
      </c>
      <c r="F267" s="77">
        <v>-4.3418999999999999</v>
      </c>
      <c r="G267" s="77">
        <v>183.06</v>
      </c>
      <c r="H267" s="77">
        <v>-178.86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x14ac:dyDescent="0.25">
      <c r="A268" s="77" t="s">
        <v>39</v>
      </c>
      <c r="B268" s="77">
        <v>45.565600000000003</v>
      </c>
      <c r="C268" s="77" t="s">
        <v>13</v>
      </c>
      <c r="D268" s="77">
        <v>-2.6779999999999999</v>
      </c>
      <c r="E268" s="77">
        <v>2.69</v>
      </c>
      <c r="F268" s="77">
        <v>-4.6745999999999999</v>
      </c>
      <c r="G268" s="77">
        <v>174.29</v>
      </c>
      <c r="H268" s="77">
        <v>-170.13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x14ac:dyDescent="0.25">
      <c r="A269" s="77" t="s">
        <v>39</v>
      </c>
      <c r="B269" s="77">
        <v>45.565600000000003</v>
      </c>
      <c r="C269" s="77" t="s">
        <v>13</v>
      </c>
      <c r="D269" s="77">
        <v>-2.371</v>
      </c>
      <c r="E269" s="77">
        <v>-9.2550000000000008</v>
      </c>
      <c r="F269" s="77">
        <v>-4.6745999999999999</v>
      </c>
      <c r="G269" s="77">
        <v>176.5</v>
      </c>
      <c r="H269" s="77">
        <v>-167.91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x14ac:dyDescent="0.25">
      <c r="A270" s="77" t="s">
        <v>39</v>
      </c>
      <c r="B270" s="77">
        <v>49.2684</v>
      </c>
      <c r="C270" s="77" t="s">
        <v>13</v>
      </c>
      <c r="D270" s="77">
        <v>-2.4950000000000001</v>
      </c>
      <c r="E270" s="77">
        <v>-5.4269999999999996</v>
      </c>
      <c r="F270" s="77">
        <v>7.1567999999999996</v>
      </c>
      <c r="G270" s="77">
        <v>437.25</v>
      </c>
      <c r="H270" s="77">
        <v>-430.46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x14ac:dyDescent="0.25">
      <c r="A271" s="77" t="s">
        <v>39</v>
      </c>
      <c r="B271" s="77">
        <v>53.057600000000001</v>
      </c>
      <c r="C271" s="77" t="s">
        <v>13</v>
      </c>
      <c r="D271" s="77">
        <v>-2.621</v>
      </c>
      <c r="E271" s="77">
        <v>-1.51</v>
      </c>
      <c r="F271" s="77">
        <v>4.5914000000000001</v>
      </c>
      <c r="G271" s="77">
        <v>365.75</v>
      </c>
      <c r="H271" s="77">
        <v>-360.81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x14ac:dyDescent="0.25">
      <c r="A272" s="77" t="s">
        <v>39</v>
      </c>
      <c r="B272" s="77">
        <v>53.057600000000001</v>
      </c>
      <c r="C272" s="77" t="s">
        <v>13</v>
      </c>
      <c r="D272" s="77">
        <v>-2.621</v>
      </c>
      <c r="E272" s="77">
        <v>-1.51</v>
      </c>
      <c r="F272" s="77">
        <v>4.5914000000000001</v>
      </c>
      <c r="G272" s="77">
        <v>365.75</v>
      </c>
      <c r="H272" s="77">
        <v>-360.81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x14ac:dyDescent="0.25">
      <c r="A273" s="77" t="s">
        <v>39</v>
      </c>
      <c r="B273" s="77">
        <v>55.570799999999998</v>
      </c>
      <c r="C273" s="77" t="s">
        <v>13</v>
      </c>
      <c r="D273" s="77">
        <v>-2.7050000000000001</v>
      </c>
      <c r="E273" s="77">
        <v>3.2709999999999999</v>
      </c>
      <c r="F273" s="77">
        <v>-8.4489999999999998</v>
      </c>
      <c r="G273" s="77">
        <v>129.56</v>
      </c>
      <c r="H273" s="77">
        <v>-125.84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x14ac:dyDescent="0.25">
      <c r="A274" s="77" t="s">
        <v>39</v>
      </c>
      <c r="B274" s="77">
        <v>55.570799999999998</v>
      </c>
      <c r="C274" s="77" t="s">
        <v>13</v>
      </c>
      <c r="D274" s="77">
        <v>-2.3889999999999998</v>
      </c>
      <c r="E274" s="77">
        <v>-9.9009999999999998</v>
      </c>
      <c r="F274" s="77">
        <v>-8.4489999999999998</v>
      </c>
      <c r="G274" s="77">
        <v>131.85</v>
      </c>
      <c r="H274" s="77">
        <v>-123.55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x14ac:dyDescent="0.25">
      <c r="A275" s="77" t="s">
        <v>39</v>
      </c>
      <c r="B275" s="77">
        <v>60.636099999999999</v>
      </c>
      <c r="C275" s="77" t="s">
        <v>13</v>
      </c>
      <c r="D275" s="77">
        <v>-2.5579999999999998</v>
      </c>
      <c r="E275" s="77">
        <v>-4.665</v>
      </c>
      <c r="F275" s="77">
        <v>-3.4376000000000002</v>
      </c>
      <c r="G275" s="77">
        <v>332.82</v>
      </c>
      <c r="H275" s="77">
        <v>-326.99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x14ac:dyDescent="0.25">
      <c r="A276" s="77" t="s">
        <v>39</v>
      </c>
      <c r="B276" s="77">
        <v>60.636099999999999</v>
      </c>
      <c r="C276" s="77" t="s">
        <v>13</v>
      </c>
      <c r="D276" s="77">
        <v>-2.5579999999999998</v>
      </c>
      <c r="E276" s="77">
        <v>-4.665</v>
      </c>
      <c r="F276" s="77">
        <v>-3.4376000000000002</v>
      </c>
      <c r="G276" s="77">
        <v>332.82</v>
      </c>
      <c r="H276" s="77">
        <v>-326.99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x14ac:dyDescent="0.25">
      <c r="A277" s="77" t="s">
        <v>39</v>
      </c>
      <c r="B277" s="77">
        <v>65.575999999999993</v>
      </c>
      <c r="C277" s="77" t="s">
        <v>13</v>
      </c>
      <c r="D277" s="77">
        <v>-2.7229999999999999</v>
      </c>
      <c r="E277" s="77">
        <v>3.5489999999999999</v>
      </c>
      <c r="F277" s="77">
        <v>-24.22</v>
      </c>
      <c r="G277" s="77">
        <v>63.65</v>
      </c>
      <c r="H277" s="77">
        <v>-60.23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x14ac:dyDescent="0.25">
      <c r="A278" s="77" t="s">
        <v>39</v>
      </c>
      <c r="B278" s="77">
        <v>65.575999999999993</v>
      </c>
      <c r="C278" s="77" t="s">
        <v>13</v>
      </c>
      <c r="D278" s="77">
        <v>-2.39</v>
      </c>
      <c r="E278" s="77">
        <v>-10.839</v>
      </c>
      <c r="F278" s="77">
        <v>-24.22</v>
      </c>
      <c r="G278" s="77">
        <v>66.05</v>
      </c>
      <c r="H278" s="77">
        <v>-57.83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x14ac:dyDescent="0.25">
      <c r="A279" s="77" t="s">
        <v>39</v>
      </c>
      <c r="B279" s="77">
        <v>68.214500000000001</v>
      </c>
      <c r="C279" s="77" t="s">
        <v>13</v>
      </c>
      <c r="D279" s="77">
        <v>-2.4790000000000001</v>
      </c>
      <c r="E279" s="77">
        <v>-8.1120000000000001</v>
      </c>
      <c r="F279" s="77">
        <v>-16.7178</v>
      </c>
      <c r="G279" s="77">
        <v>114.1</v>
      </c>
      <c r="H279" s="77">
        <v>-107.16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x14ac:dyDescent="0.25">
      <c r="A280" s="77" t="s">
        <v>39</v>
      </c>
      <c r="B280" s="77">
        <v>68.214500000000001</v>
      </c>
      <c r="C280" s="77" t="s">
        <v>13</v>
      </c>
      <c r="D280" s="77">
        <v>-2.4790000000000001</v>
      </c>
      <c r="E280" s="77">
        <v>-8.1120000000000001</v>
      </c>
      <c r="F280" s="77">
        <v>-16.7178</v>
      </c>
      <c r="G280" s="77">
        <v>114.1</v>
      </c>
      <c r="H280" s="77">
        <v>-107.16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x14ac:dyDescent="0.25">
      <c r="A281" s="77" t="s">
        <v>39</v>
      </c>
      <c r="B281" s="77">
        <v>75.581199999999995</v>
      </c>
      <c r="C281" s="77" t="s">
        <v>13</v>
      </c>
      <c r="D281" s="77">
        <v>-2.7240000000000002</v>
      </c>
      <c r="E281" s="77">
        <v>3.4529999999999998</v>
      </c>
      <c r="F281" s="77">
        <v>-35.0032</v>
      </c>
      <c r="G281" s="77">
        <v>287.63</v>
      </c>
      <c r="H281" s="77">
        <v>-284.27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x14ac:dyDescent="0.25">
      <c r="A282" s="77" t="s">
        <v>39</v>
      </c>
      <c r="B282" s="77">
        <v>75.581199999999995</v>
      </c>
      <c r="C282" s="77" t="s">
        <v>13</v>
      </c>
      <c r="D282" s="77">
        <v>-2.3860000000000001</v>
      </c>
      <c r="E282" s="77">
        <v>-11.441000000000001</v>
      </c>
      <c r="F282" s="77">
        <v>-35.0032</v>
      </c>
      <c r="G282" s="77">
        <v>290.07</v>
      </c>
      <c r="H282" s="77">
        <v>-281.83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x14ac:dyDescent="0.25">
      <c r="A283" s="77" t="s">
        <v>39</v>
      </c>
      <c r="B283" s="77">
        <v>75.793000000000006</v>
      </c>
      <c r="C283" s="77" t="s">
        <v>13</v>
      </c>
      <c r="D283" s="77">
        <v>-2.3929999999999998</v>
      </c>
      <c r="E283" s="77">
        <v>-11.222</v>
      </c>
      <c r="F283" s="77">
        <v>-33.933399999999999</v>
      </c>
      <c r="G283" s="77">
        <v>269.89999999999998</v>
      </c>
      <c r="H283" s="77">
        <v>-261.77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x14ac:dyDescent="0.25">
      <c r="A284" s="77" t="s">
        <v>39</v>
      </c>
      <c r="B284" s="77">
        <v>75.793000000000006</v>
      </c>
      <c r="C284" s="77" t="s">
        <v>13</v>
      </c>
      <c r="D284" s="77">
        <v>-2.3929999999999998</v>
      </c>
      <c r="E284" s="77">
        <v>-11.222</v>
      </c>
      <c r="F284" s="77">
        <v>-33.933399999999999</v>
      </c>
      <c r="G284" s="77">
        <v>269.89999999999998</v>
      </c>
      <c r="H284" s="77">
        <v>-261.77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x14ac:dyDescent="0.25">
      <c r="A285" s="77" t="s">
        <v>39</v>
      </c>
      <c r="B285" s="77">
        <v>83.371499999999997</v>
      </c>
      <c r="C285" s="77" t="s">
        <v>13</v>
      </c>
      <c r="D285" s="77">
        <v>-2.6459999999999999</v>
      </c>
      <c r="E285" s="77">
        <v>0.96199999999999997</v>
      </c>
      <c r="F285" s="77">
        <v>-26.944500000000001</v>
      </c>
      <c r="G285" s="77">
        <v>251.78</v>
      </c>
      <c r="H285" s="77">
        <v>-247.34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x14ac:dyDescent="0.25">
      <c r="A286" s="77" t="s">
        <v>39</v>
      </c>
      <c r="B286" s="77">
        <v>83.371499999999997</v>
      </c>
      <c r="C286" s="77" t="s">
        <v>13</v>
      </c>
      <c r="D286" s="77">
        <v>-2.6459999999999999</v>
      </c>
      <c r="E286" s="77">
        <v>0.96199999999999997</v>
      </c>
      <c r="F286" s="77">
        <v>-26.944500000000001</v>
      </c>
      <c r="G286" s="77">
        <v>251.78</v>
      </c>
      <c r="H286" s="77">
        <v>-247.34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x14ac:dyDescent="0.25">
      <c r="A287" s="77" t="s">
        <v>39</v>
      </c>
      <c r="B287" s="77">
        <v>85.586399999999998</v>
      </c>
      <c r="C287" s="77" t="s">
        <v>13</v>
      </c>
      <c r="D287" s="77">
        <v>-2.72</v>
      </c>
      <c r="E287" s="77">
        <v>5.1100000000000003</v>
      </c>
      <c r="F287" s="77">
        <v>-36.623199999999997</v>
      </c>
      <c r="G287" s="77">
        <v>505.01</v>
      </c>
      <c r="H287" s="77">
        <v>-501.64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x14ac:dyDescent="0.25">
      <c r="A288" s="77" t="s">
        <v>39</v>
      </c>
      <c r="B288" s="77">
        <v>85.586399999999998</v>
      </c>
      <c r="C288" s="77" t="s">
        <v>13</v>
      </c>
      <c r="D288" s="77">
        <v>-2.35</v>
      </c>
      <c r="E288" s="77">
        <v>-8.077</v>
      </c>
      <c r="F288" s="77">
        <v>-36.623199999999997</v>
      </c>
      <c r="G288" s="77">
        <v>507.68</v>
      </c>
      <c r="H288" s="77">
        <v>-498.98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x14ac:dyDescent="0.25">
      <c r="A289" s="77" t="s">
        <v>39</v>
      </c>
      <c r="B289" s="77">
        <v>90.95</v>
      </c>
      <c r="C289" s="77" t="s">
        <v>13</v>
      </c>
      <c r="D289" s="77">
        <v>-2.5289999999999999</v>
      </c>
      <c r="E289" s="77">
        <v>-2.532</v>
      </c>
      <c r="F289" s="77">
        <v>-16.817699999999999</v>
      </c>
      <c r="G289" s="77">
        <v>203.98</v>
      </c>
      <c r="H289" s="77">
        <v>-197.89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x14ac:dyDescent="0.25">
      <c r="A290" s="77" t="s">
        <v>39</v>
      </c>
      <c r="B290" s="77">
        <v>90.95</v>
      </c>
      <c r="C290" s="77" t="s">
        <v>13</v>
      </c>
      <c r="D290" s="77">
        <v>-2.5289999999999999</v>
      </c>
      <c r="E290" s="77">
        <v>-2.532</v>
      </c>
      <c r="F290" s="77">
        <v>-16.817699999999999</v>
      </c>
      <c r="G290" s="77">
        <v>203.98</v>
      </c>
      <c r="H290" s="77">
        <v>-197.89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x14ac:dyDescent="0.25">
      <c r="A291" s="77" t="s">
        <v>39</v>
      </c>
      <c r="B291" s="77">
        <v>95.591700000000003</v>
      </c>
      <c r="C291" s="77" t="s">
        <v>13</v>
      </c>
      <c r="D291" s="77">
        <v>-2.6840000000000002</v>
      </c>
      <c r="E291" s="77">
        <v>2.7909999999999999</v>
      </c>
      <c r="F291" s="77">
        <v>-36.109699999999997</v>
      </c>
      <c r="G291" s="77">
        <v>494.63</v>
      </c>
      <c r="H291" s="77">
        <v>-490.8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x14ac:dyDescent="0.25">
      <c r="A292" s="77" t="s">
        <v>39</v>
      </c>
      <c r="B292" s="77">
        <v>95.591700000000003</v>
      </c>
      <c r="C292" s="77" t="s">
        <v>13</v>
      </c>
      <c r="D292" s="77">
        <v>-2.371</v>
      </c>
      <c r="E292" s="77">
        <v>-7.9109999999999996</v>
      </c>
      <c r="F292" s="77">
        <v>-36.109699999999997</v>
      </c>
      <c r="G292" s="77">
        <v>496.89</v>
      </c>
      <c r="H292" s="77">
        <v>-488.54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x14ac:dyDescent="0.25">
      <c r="A293" s="77" t="s">
        <v>39</v>
      </c>
      <c r="B293" s="77">
        <v>98.536799999999999</v>
      </c>
      <c r="C293" s="77" t="s">
        <v>13</v>
      </c>
      <c r="D293" s="77">
        <v>-2.4700000000000002</v>
      </c>
      <c r="E293" s="77">
        <v>-4.867</v>
      </c>
      <c r="F293" s="77">
        <v>-35.210500000000003</v>
      </c>
      <c r="G293" s="77">
        <v>296.87</v>
      </c>
      <c r="H293" s="77">
        <v>-289.95999999999998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x14ac:dyDescent="0.25">
      <c r="A294" s="77" t="s">
        <v>40</v>
      </c>
      <c r="B294" s="77">
        <v>0</v>
      </c>
      <c r="C294" s="77" t="s">
        <v>12</v>
      </c>
      <c r="D294" s="77">
        <v>3.3340000000000001</v>
      </c>
      <c r="E294" s="77">
        <v>-16.349</v>
      </c>
      <c r="F294" s="77">
        <v>-63.826700000000002</v>
      </c>
      <c r="G294" s="77">
        <v>1838.67</v>
      </c>
      <c r="H294" s="77">
        <v>-1954.82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x14ac:dyDescent="0.25">
      <c r="A295" s="77" t="s">
        <v>40</v>
      </c>
      <c r="B295" s="77">
        <v>8.3000000000000001E-3</v>
      </c>
      <c r="C295" s="77" t="s">
        <v>12</v>
      </c>
      <c r="D295" s="77">
        <v>3.3340000000000001</v>
      </c>
      <c r="E295" s="77">
        <v>-16.341000000000001</v>
      </c>
      <c r="F295" s="77">
        <v>-63.6905</v>
      </c>
      <c r="G295" s="77">
        <v>1835.4</v>
      </c>
      <c r="H295" s="77">
        <v>-1951.55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x14ac:dyDescent="0.25">
      <c r="A296" s="77" t="s">
        <v>40</v>
      </c>
      <c r="B296" s="77">
        <v>8.3000000000000001E-3</v>
      </c>
      <c r="C296" s="77" t="s">
        <v>12</v>
      </c>
      <c r="D296" s="77">
        <v>3.3340000000000001</v>
      </c>
      <c r="E296" s="77">
        <v>-16.341000000000001</v>
      </c>
      <c r="F296" s="77">
        <v>-63.6905</v>
      </c>
      <c r="G296" s="77">
        <v>1835.4</v>
      </c>
      <c r="H296" s="77">
        <v>-1951.55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x14ac:dyDescent="0.25">
      <c r="A297" s="77" t="s">
        <v>40</v>
      </c>
      <c r="B297" s="77">
        <v>5.6912000000000003</v>
      </c>
      <c r="C297" s="77" t="s">
        <v>12</v>
      </c>
      <c r="D297" s="77">
        <v>2.8130000000000002</v>
      </c>
      <c r="E297" s="77">
        <v>-10.159000000000001</v>
      </c>
      <c r="F297" s="77">
        <v>19.0459</v>
      </c>
      <c r="G297" s="77">
        <v>-11.58</v>
      </c>
      <c r="H297" s="77">
        <v>-107.34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x14ac:dyDescent="0.25">
      <c r="A298" s="77" t="s">
        <v>40</v>
      </c>
      <c r="B298" s="77">
        <v>5.6912000000000003</v>
      </c>
      <c r="C298" s="77" t="s">
        <v>12</v>
      </c>
      <c r="D298" s="77">
        <v>2.8130000000000002</v>
      </c>
      <c r="E298" s="77">
        <v>-10.159000000000001</v>
      </c>
      <c r="F298" s="77">
        <v>19.0459</v>
      </c>
      <c r="G298" s="77">
        <v>-11.58</v>
      </c>
      <c r="H298" s="77">
        <v>-107.34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x14ac:dyDescent="0.25">
      <c r="A299" s="77" t="s">
        <v>40</v>
      </c>
      <c r="B299" s="77">
        <v>8.5327000000000002</v>
      </c>
      <c r="C299" s="77" t="s">
        <v>12</v>
      </c>
      <c r="D299" s="77">
        <v>2.718</v>
      </c>
      <c r="E299" s="77">
        <v>-6.2930000000000001</v>
      </c>
      <c r="F299" s="77">
        <v>58.781500000000001</v>
      </c>
      <c r="G299" s="77">
        <v>526.1</v>
      </c>
      <c r="H299" s="77">
        <v>-646.4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x14ac:dyDescent="0.25">
      <c r="A300" s="77" t="s">
        <v>40</v>
      </c>
      <c r="B300" s="77">
        <v>11.3741</v>
      </c>
      <c r="C300" s="77" t="s">
        <v>12</v>
      </c>
      <c r="D300" s="77">
        <v>2.6230000000000002</v>
      </c>
      <c r="E300" s="77">
        <v>-2.427</v>
      </c>
      <c r="F300" s="77">
        <v>90.171000000000006</v>
      </c>
      <c r="G300" s="77">
        <v>967.09</v>
      </c>
      <c r="H300" s="77">
        <v>-1088.78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x14ac:dyDescent="0.25">
      <c r="A301" s="77" t="s">
        <v>40</v>
      </c>
      <c r="B301" s="77">
        <v>11.3741</v>
      </c>
      <c r="C301" s="77" t="s">
        <v>12</v>
      </c>
      <c r="D301" s="77">
        <v>2.6230000000000002</v>
      </c>
      <c r="E301" s="77">
        <v>-2.427</v>
      </c>
      <c r="F301" s="77">
        <v>90.171000000000006</v>
      </c>
      <c r="G301" s="77">
        <v>967.09</v>
      </c>
      <c r="H301" s="77">
        <v>-1088.78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x14ac:dyDescent="0.25">
      <c r="A302" s="77" t="s">
        <v>40</v>
      </c>
      <c r="B302" s="77">
        <v>17.056999999999999</v>
      </c>
      <c r="C302" s="77" t="s">
        <v>12</v>
      </c>
      <c r="D302" s="77">
        <v>2.4329999999999998</v>
      </c>
      <c r="E302" s="77">
        <v>5.9889999999999999</v>
      </c>
      <c r="F302" s="77">
        <v>111.79640000000001</v>
      </c>
      <c r="G302" s="77">
        <v>1271.74</v>
      </c>
      <c r="H302" s="77">
        <v>-1396.19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x14ac:dyDescent="0.25">
      <c r="A303" s="77" t="s">
        <v>40</v>
      </c>
      <c r="B303" s="77">
        <v>17.056999999999999</v>
      </c>
      <c r="C303" s="77" t="s">
        <v>12</v>
      </c>
      <c r="D303" s="77">
        <v>2.4329999999999998</v>
      </c>
      <c r="E303" s="77">
        <v>5.9889999999999999</v>
      </c>
      <c r="F303" s="77">
        <v>111.79640000000001</v>
      </c>
      <c r="G303" s="77">
        <v>1271.74</v>
      </c>
      <c r="H303" s="77">
        <v>-1396.19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x14ac:dyDescent="0.25">
      <c r="A304" s="77" t="s">
        <v>40</v>
      </c>
      <c r="B304" s="77">
        <v>17.065300000000001</v>
      </c>
      <c r="C304" s="77" t="s">
        <v>12</v>
      </c>
      <c r="D304" s="77">
        <v>2.4329999999999998</v>
      </c>
      <c r="E304" s="77">
        <v>5.9980000000000002</v>
      </c>
      <c r="F304" s="77">
        <v>111.74639999999999</v>
      </c>
      <c r="G304" s="77">
        <v>1271.6199999999999</v>
      </c>
      <c r="H304" s="77">
        <v>-1396.08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x14ac:dyDescent="0.25">
      <c r="A305" s="77" t="s">
        <v>40</v>
      </c>
      <c r="B305" s="77">
        <v>0</v>
      </c>
      <c r="C305" s="77" t="s">
        <v>13</v>
      </c>
      <c r="D305" s="77">
        <v>-18.094999999999999</v>
      </c>
      <c r="E305" s="77">
        <v>-28.992000000000001</v>
      </c>
      <c r="F305" s="77">
        <v>-124.2206</v>
      </c>
      <c r="G305" s="77">
        <v>1838.67</v>
      </c>
      <c r="H305" s="77">
        <v>-1954.82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x14ac:dyDescent="0.25">
      <c r="A306" s="77" t="s">
        <v>40</v>
      </c>
      <c r="B306" s="77">
        <v>8.3000000000000001E-3</v>
      </c>
      <c r="C306" s="77" t="s">
        <v>13</v>
      </c>
      <c r="D306" s="77">
        <v>-18.094999999999999</v>
      </c>
      <c r="E306" s="77">
        <v>-28.983000000000001</v>
      </c>
      <c r="F306" s="77">
        <v>-124.01609999999999</v>
      </c>
      <c r="G306" s="77">
        <v>1835.4</v>
      </c>
      <c r="H306" s="77">
        <v>-1951.55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x14ac:dyDescent="0.25">
      <c r="A307" s="77" t="s">
        <v>40</v>
      </c>
      <c r="B307" s="77">
        <v>8.3000000000000001E-3</v>
      </c>
      <c r="C307" s="77" t="s">
        <v>13</v>
      </c>
      <c r="D307" s="77">
        <v>-18.094999999999999</v>
      </c>
      <c r="E307" s="77">
        <v>-28.983000000000001</v>
      </c>
      <c r="F307" s="77">
        <v>-124.01609999999999</v>
      </c>
      <c r="G307" s="77">
        <v>1835.4</v>
      </c>
      <c r="H307" s="77">
        <v>-1951.55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x14ac:dyDescent="0.25">
      <c r="A308" s="77" t="s">
        <v>40</v>
      </c>
      <c r="B308" s="77">
        <v>5.6912000000000003</v>
      </c>
      <c r="C308" s="77" t="s">
        <v>13</v>
      </c>
      <c r="D308" s="77">
        <v>-18.285</v>
      </c>
      <c r="E308" s="77">
        <v>-21.373999999999999</v>
      </c>
      <c r="F308" s="77">
        <v>-22.534099999999999</v>
      </c>
      <c r="G308" s="77">
        <v>-11.58</v>
      </c>
      <c r="H308" s="77">
        <v>-107.34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x14ac:dyDescent="0.25">
      <c r="A309" s="77" t="s">
        <v>40</v>
      </c>
      <c r="B309" s="77">
        <v>5.6912000000000003</v>
      </c>
      <c r="C309" s="77" t="s">
        <v>13</v>
      </c>
      <c r="D309" s="77">
        <v>-18.285</v>
      </c>
      <c r="E309" s="77">
        <v>-21.373999999999999</v>
      </c>
      <c r="F309" s="77">
        <v>-22.534099999999999</v>
      </c>
      <c r="G309" s="77">
        <v>-11.58</v>
      </c>
      <c r="H309" s="77">
        <v>-107.34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x14ac:dyDescent="0.25">
      <c r="A310" s="77" t="s">
        <v>40</v>
      </c>
      <c r="B310" s="77">
        <v>8.5327000000000002</v>
      </c>
      <c r="C310" s="77" t="s">
        <v>13</v>
      </c>
      <c r="D310" s="77">
        <v>-18.38</v>
      </c>
      <c r="E310" s="77">
        <v>-17.151</v>
      </c>
      <c r="F310" s="77">
        <v>7.6859999999999999</v>
      </c>
      <c r="G310" s="77">
        <v>526.1</v>
      </c>
      <c r="H310" s="77">
        <v>-646.4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x14ac:dyDescent="0.25">
      <c r="A311" s="77" t="s">
        <v>40</v>
      </c>
      <c r="B311" s="77">
        <v>11.3741</v>
      </c>
      <c r="C311" s="77" t="s">
        <v>13</v>
      </c>
      <c r="D311" s="77">
        <v>-18.475000000000001</v>
      </c>
      <c r="E311" s="77">
        <v>-12.927</v>
      </c>
      <c r="F311" s="77">
        <v>29.56</v>
      </c>
      <c r="G311" s="77">
        <v>967.09</v>
      </c>
      <c r="H311" s="77">
        <v>-1088.78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x14ac:dyDescent="0.25">
      <c r="A312" s="77" t="s">
        <v>40</v>
      </c>
      <c r="B312" s="77">
        <v>11.3741</v>
      </c>
      <c r="C312" s="77" t="s">
        <v>13</v>
      </c>
      <c r="D312" s="77">
        <v>-18.475000000000001</v>
      </c>
      <c r="E312" s="77">
        <v>-12.927</v>
      </c>
      <c r="F312" s="77">
        <v>29.56</v>
      </c>
      <c r="G312" s="77">
        <v>967.09</v>
      </c>
      <c r="H312" s="77">
        <v>-1088.78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x14ac:dyDescent="0.25">
      <c r="A313" s="77" t="s">
        <v>40</v>
      </c>
      <c r="B313" s="77">
        <v>17.056999999999999</v>
      </c>
      <c r="C313" s="77" t="s">
        <v>13</v>
      </c>
      <c r="D313" s="77">
        <v>-18.664000000000001</v>
      </c>
      <c r="E313" s="77">
        <v>-4.4139999999999997</v>
      </c>
      <c r="F313" s="77">
        <v>48.27</v>
      </c>
      <c r="G313" s="77">
        <v>1271.74</v>
      </c>
      <c r="H313" s="77">
        <v>-1396.19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x14ac:dyDescent="0.25">
      <c r="A314" s="77" t="s">
        <v>40</v>
      </c>
      <c r="B314" s="77">
        <v>17.056999999999999</v>
      </c>
      <c r="C314" s="77" t="s">
        <v>13</v>
      </c>
      <c r="D314" s="77">
        <v>-18.664000000000001</v>
      </c>
      <c r="E314" s="77">
        <v>-4.4139999999999997</v>
      </c>
      <c r="F314" s="77">
        <v>48.27</v>
      </c>
      <c r="G314" s="77">
        <v>1271.74</v>
      </c>
      <c r="H314" s="77">
        <v>-1396.19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x14ac:dyDescent="0.25">
      <c r="A315" s="77" t="s">
        <v>40</v>
      </c>
      <c r="B315" s="77">
        <v>17.065300000000001</v>
      </c>
      <c r="C315" s="77" t="s">
        <v>13</v>
      </c>
      <c r="D315" s="77">
        <v>-18.664999999999999</v>
      </c>
      <c r="E315" s="77">
        <v>-4.3979999999999997</v>
      </c>
      <c r="F315" s="77">
        <v>48.273000000000003</v>
      </c>
      <c r="G315" s="77">
        <v>1271.6199999999999</v>
      </c>
      <c r="H315" s="77">
        <v>-1396.08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x14ac:dyDescent="0.25">
      <c r="A316" s="77" t="s">
        <v>41</v>
      </c>
      <c r="B316" s="77">
        <v>0</v>
      </c>
      <c r="C316" s="77" t="s">
        <v>12</v>
      </c>
      <c r="D316" s="77">
        <v>2.4329999999999998</v>
      </c>
      <c r="E316" s="77">
        <v>5.9980000000000002</v>
      </c>
      <c r="F316" s="77">
        <v>111.74639999999999</v>
      </c>
      <c r="G316" s="77">
        <v>1271.6199999999999</v>
      </c>
      <c r="H316" s="77">
        <v>-1396.08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x14ac:dyDescent="0.25">
      <c r="A317" s="77" t="s">
        <v>41</v>
      </c>
      <c r="B317" s="77">
        <v>8.3000000000000001E-3</v>
      </c>
      <c r="C317" s="77" t="s">
        <v>12</v>
      </c>
      <c r="D317" s="77">
        <v>2.4329999999999998</v>
      </c>
      <c r="E317" s="77">
        <v>6.0149999999999997</v>
      </c>
      <c r="F317" s="77">
        <v>111.7817</v>
      </c>
      <c r="G317" s="77">
        <v>1271.5</v>
      </c>
      <c r="H317" s="77">
        <v>-1395.96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x14ac:dyDescent="0.25">
      <c r="A318" s="77" t="s">
        <v>41</v>
      </c>
      <c r="B318" s="77">
        <v>8.3000000000000001E-3</v>
      </c>
      <c r="C318" s="77" t="s">
        <v>12</v>
      </c>
      <c r="D318" s="77">
        <v>2.4329999999999998</v>
      </c>
      <c r="E318" s="77">
        <v>6.0149999999999997</v>
      </c>
      <c r="F318" s="77">
        <v>111.7817</v>
      </c>
      <c r="G318" s="77">
        <v>1271.5</v>
      </c>
      <c r="H318" s="77">
        <v>-1395.96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x14ac:dyDescent="0.25">
      <c r="A319" s="77" t="s">
        <v>41</v>
      </c>
      <c r="B319" s="77">
        <v>5.0026000000000002</v>
      </c>
      <c r="C319" s="77" t="s">
        <v>12</v>
      </c>
      <c r="D319" s="77">
        <v>2.266</v>
      </c>
      <c r="E319" s="77">
        <v>13.929</v>
      </c>
      <c r="F319" s="77">
        <v>82.617400000000004</v>
      </c>
      <c r="G319" s="77">
        <v>901.74</v>
      </c>
      <c r="H319" s="77">
        <v>-1028.6300000000001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x14ac:dyDescent="0.25">
      <c r="A320" s="77" t="s">
        <v>41</v>
      </c>
      <c r="B320" s="77">
        <v>5.0026000000000002</v>
      </c>
      <c r="C320" s="77" t="s">
        <v>12</v>
      </c>
      <c r="D320" s="77">
        <v>2.266</v>
      </c>
      <c r="E320" s="77">
        <v>13.929</v>
      </c>
      <c r="F320" s="77">
        <v>82.617400000000004</v>
      </c>
      <c r="G320" s="77">
        <v>901.74</v>
      </c>
      <c r="H320" s="77">
        <v>-1028.6300000000001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x14ac:dyDescent="0.25">
      <c r="A321" s="77" t="s">
        <v>41</v>
      </c>
      <c r="B321" s="77">
        <v>9.9969000000000001</v>
      </c>
      <c r="C321" s="77" t="s">
        <v>12</v>
      </c>
      <c r="D321" s="77">
        <v>2.0990000000000002</v>
      </c>
      <c r="E321" s="77">
        <v>22.113</v>
      </c>
      <c r="F321" s="77">
        <v>0.18429999999999999</v>
      </c>
      <c r="G321" s="77">
        <v>-62.56</v>
      </c>
      <c r="H321" s="77">
        <v>-66.760000000000005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x14ac:dyDescent="0.25">
      <c r="A322" s="77" t="s">
        <v>41</v>
      </c>
      <c r="B322" s="77">
        <v>9.9969000000000001</v>
      </c>
      <c r="C322" s="77" t="s">
        <v>12</v>
      </c>
      <c r="D322" s="77">
        <v>2.0990000000000002</v>
      </c>
      <c r="E322" s="77">
        <v>22.113</v>
      </c>
      <c r="F322" s="77">
        <v>0.18429999999999999</v>
      </c>
      <c r="G322" s="77">
        <v>-62.56</v>
      </c>
      <c r="H322" s="77">
        <v>-66.760000000000005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x14ac:dyDescent="0.25">
      <c r="A323" s="77" t="s">
        <v>41</v>
      </c>
      <c r="B323" s="77">
        <v>10.0052</v>
      </c>
      <c r="C323" s="77" t="s">
        <v>12</v>
      </c>
      <c r="D323" s="77">
        <v>2.0990000000000002</v>
      </c>
      <c r="E323" s="77">
        <v>22.122</v>
      </c>
      <c r="F323" s="77">
        <v>-1.0499999999999999E-14</v>
      </c>
      <c r="G323" s="77">
        <v>-64.66</v>
      </c>
      <c r="H323" s="77">
        <v>-64.66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x14ac:dyDescent="0.25">
      <c r="A324" s="77" t="s">
        <v>41</v>
      </c>
      <c r="B324" s="77">
        <v>0</v>
      </c>
      <c r="C324" s="77" t="s">
        <v>13</v>
      </c>
      <c r="D324" s="77">
        <v>-18.664999999999999</v>
      </c>
      <c r="E324" s="77">
        <v>-4.3979999999999997</v>
      </c>
      <c r="F324" s="77">
        <v>48.273000000000003</v>
      </c>
      <c r="G324" s="77">
        <v>1271.6199999999999</v>
      </c>
      <c r="H324" s="77">
        <v>-1396.08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x14ac:dyDescent="0.25">
      <c r="A325" s="77" t="s">
        <v>41</v>
      </c>
      <c r="B325" s="77">
        <v>8.3000000000000001E-3</v>
      </c>
      <c r="C325" s="77" t="s">
        <v>13</v>
      </c>
      <c r="D325" s="77">
        <v>-18.664999999999999</v>
      </c>
      <c r="E325" s="77">
        <v>-4.3890000000000002</v>
      </c>
      <c r="F325" s="77">
        <v>48.275799999999997</v>
      </c>
      <c r="G325" s="77">
        <v>1271.5</v>
      </c>
      <c r="H325" s="77">
        <v>-1395.96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x14ac:dyDescent="0.25">
      <c r="A326" s="77" t="s">
        <v>41</v>
      </c>
      <c r="B326" s="77">
        <v>8.3000000000000001E-3</v>
      </c>
      <c r="C326" s="77" t="s">
        <v>13</v>
      </c>
      <c r="D326" s="77">
        <v>-18.664999999999999</v>
      </c>
      <c r="E326" s="77">
        <v>-4.3890000000000002</v>
      </c>
      <c r="F326" s="77">
        <v>48.275799999999997</v>
      </c>
      <c r="G326" s="77">
        <v>1271.5</v>
      </c>
      <c r="H326" s="77">
        <v>-1395.96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x14ac:dyDescent="0.25">
      <c r="A327" s="77" t="s">
        <v>41</v>
      </c>
      <c r="B327" s="77">
        <v>5.0026000000000002</v>
      </c>
      <c r="C327" s="77" t="s">
        <v>13</v>
      </c>
      <c r="D327" s="77">
        <v>-18.832000000000001</v>
      </c>
      <c r="E327" s="77">
        <v>3.206</v>
      </c>
      <c r="F327" s="77">
        <v>37.071399999999997</v>
      </c>
      <c r="G327" s="77">
        <v>901.74</v>
      </c>
      <c r="H327" s="77">
        <v>-1028.6300000000001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x14ac:dyDescent="0.25">
      <c r="A328" s="77" t="s">
        <v>41</v>
      </c>
      <c r="B328" s="77">
        <v>5.0026000000000002</v>
      </c>
      <c r="C328" s="77" t="s">
        <v>13</v>
      </c>
      <c r="D328" s="77">
        <v>-18.832000000000001</v>
      </c>
      <c r="E328" s="77">
        <v>3.206</v>
      </c>
      <c r="F328" s="77">
        <v>37.071399999999997</v>
      </c>
      <c r="G328" s="77">
        <v>901.74</v>
      </c>
      <c r="H328" s="77">
        <v>-1028.6300000000001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x14ac:dyDescent="0.25">
      <c r="A329" s="77" t="s">
        <v>41</v>
      </c>
      <c r="B329" s="77">
        <v>9.9969000000000001</v>
      </c>
      <c r="C329" s="77" t="s">
        <v>13</v>
      </c>
      <c r="D329" s="77">
        <v>-18.998000000000001</v>
      </c>
      <c r="E329" s="77">
        <v>9.9870000000000001</v>
      </c>
      <c r="F329" s="77">
        <v>8.3299999999999999E-2</v>
      </c>
      <c r="G329" s="77">
        <v>-62.56</v>
      </c>
      <c r="H329" s="77">
        <v>-66.760000000000005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25">
      <c r="A330" s="77" t="s">
        <v>41</v>
      </c>
      <c r="B330" s="77">
        <v>9.9969000000000001</v>
      </c>
      <c r="C330" s="77" t="s">
        <v>13</v>
      </c>
      <c r="D330" s="77">
        <v>-18.998000000000001</v>
      </c>
      <c r="E330" s="77">
        <v>9.9870000000000001</v>
      </c>
      <c r="F330" s="77">
        <v>8.3299999999999999E-2</v>
      </c>
      <c r="G330" s="77">
        <v>-62.56</v>
      </c>
      <c r="H330" s="77">
        <v>-66.760000000000005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x14ac:dyDescent="0.25">
      <c r="A331" s="77" t="s">
        <v>41</v>
      </c>
      <c r="B331" s="77">
        <v>10.0052</v>
      </c>
      <c r="C331" s="77" t="s">
        <v>13</v>
      </c>
      <c r="D331" s="77">
        <v>-18.998999999999999</v>
      </c>
      <c r="E331" s="77">
        <v>9.9960000000000004</v>
      </c>
      <c r="F331" s="77">
        <v>-1.0499999999999999E-14</v>
      </c>
      <c r="G331" s="77">
        <v>-64.66</v>
      </c>
      <c r="H331" s="77">
        <v>-64.66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x14ac:dyDescent="0.25">
      <c r="A332" s="14"/>
      <c r="B332" s="14"/>
      <c r="C332" s="14"/>
      <c r="D332" s="14"/>
      <c r="E332" s="14"/>
      <c r="F332" s="14"/>
      <c r="G332" s="14"/>
      <c r="H332" s="1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x14ac:dyDescent="0.25">
      <c r="A333" s="14"/>
      <c r="B333" s="14"/>
      <c r="C333" s="14"/>
      <c r="D333" s="14"/>
      <c r="E333" s="14"/>
      <c r="F333" s="14"/>
      <c r="G333" s="14"/>
      <c r="H333" s="1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x14ac:dyDescent="0.25">
      <c r="A334" s="14"/>
      <c r="B334" s="14"/>
      <c r="C334" s="14"/>
      <c r="D334" s="14"/>
      <c r="E334" s="14"/>
      <c r="F334" s="14"/>
      <c r="G334" s="14"/>
      <c r="H334" s="1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x14ac:dyDescent="0.25">
      <c r="A335" s="14"/>
      <c r="B335" s="14"/>
      <c r="C335" s="14"/>
      <c r="D335" s="14"/>
      <c r="E335" s="14"/>
      <c r="F335" s="14"/>
      <c r="G335" s="14"/>
      <c r="H335" s="1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x14ac:dyDescent="0.25">
      <c r="A336" s="14"/>
      <c r="B336" s="14"/>
      <c r="C336" s="14"/>
      <c r="D336" s="14"/>
      <c r="E336" s="14"/>
      <c r="F336" s="14"/>
      <c r="G336" s="14"/>
      <c r="H336" s="1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x14ac:dyDescent="0.25">
      <c r="A337" s="14"/>
      <c r="B337" s="14"/>
      <c r="C337" s="14"/>
      <c r="D337" s="14"/>
      <c r="E337" s="14"/>
      <c r="F337" s="14"/>
      <c r="G337" s="14"/>
      <c r="H337" s="1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x14ac:dyDescent="0.25">
      <c r="A338" s="14"/>
      <c r="B338" s="14"/>
      <c r="C338" s="14"/>
      <c r="D338" s="14"/>
      <c r="E338" s="14"/>
      <c r="F338" s="14"/>
      <c r="G338" s="14"/>
      <c r="H338" s="1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x14ac:dyDescent="0.25">
      <c r="A339" s="14"/>
      <c r="B339" s="14"/>
      <c r="C339" s="14"/>
      <c r="D339" s="14"/>
      <c r="E339" s="14"/>
      <c r="F339" s="14"/>
      <c r="G339" s="14"/>
      <c r="H339" s="1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x14ac:dyDescent="0.25">
      <c r="A340" s="14"/>
      <c r="B340" s="14"/>
      <c r="C340" s="14"/>
      <c r="D340" s="14"/>
      <c r="E340" s="14"/>
      <c r="F340" s="14"/>
      <c r="G340" s="14"/>
      <c r="H340" s="1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x14ac:dyDescent="0.25">
      <c r="A341" s="14"/>
      <c r="B341" s="14"/>
      <c r="C341" s="14"/>
      <c r="D341" s="14"/>
      <c r="E341" s="14"/>
      <c r="F341" s="14"/>
      <c r="G341" s="14"/>
      <c r="H341" s="1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workbookViewId="0"/>
  </sheetViews>
  <sheetFormatPr defaultRowHeight="15" x14ac:dyDescent="0.25"/>
  <sheetData>
    <row r="1" spans="1:32" x14ac:dyDescent="0.25">
      <c r="A1" s="83" t="s">
        <v>389</v>
      </c>
      <c r="B1" s="84"/>
      <c r="C1" s="84"/>
      <c r="D1" s="84"/>
      <c r="E1" s="84"/>
      <c r="F1" s="84"/>
      <c r="G1" s="84"/>
      <c r="H1" s="3"/>
      <c r="I1" s="3" t="s">
        <v>50</v>
      </c>
      <c r="J1" s="3">
        <v>0.16189999999999999</v>
      </c>
      <c r="K1" s="3">
        <v>23.316500000000001</v>
      </c>
      <c r="L1" s="3"/>
      <c r="M1" s="3"/>
      <c r="N1" s="3"/>
      <c r="O1" s="3"/>
      <c r="P1" s="3"/>
      <c r="Q1" s="3"/>
      <c r="R1" s="3"/>
      <c r="S1" s="3"/>
      <c r="T1" s="3"/>
    </row>
    <row r="2" spans="1:32" x14ac:dyDescent="0.25">
      <c r="A2" s="85" t="s">
        <v>1</v>
      </c>
      <c r="B2" s="85" t="s">
        <v>2</v>
      </c>
      <c r="C2" s="85" t="s">
        <v>4</v>
      </c>
      <c r="D2" s="85" t="s">
        <v>5</v>
      </c>
      <c r="E2" s="85" t="s">
        <v>6</v>
      </c>
      <c r="F2" s="85" t="s">
        <v>55</v>
      </c>
      <c r="G2" s="85" t="s">
        <v>56</v>
      </c>
      <c r="H2" s="3"/>
      <c r="I2" s="3" t="s">
        <v>49</v>
      </c>
      <c r="J2" s="3">
        <v>5.4539999999999996E-3</v>
      </c>
      <c r="K2" s="3">
        <v>0.78539999999999999</v>
      </c>
      <c r="L2" s="3"/>
      <c r="M2" s="3"/>
      <c r="N2" s="3"/>
      <c r="O2" s="3"/>
      <c r="P2" s="3"/>
      <c r="Q2" s="3"/>
      <c r="R2" s="3"/>
      <c r="S2" s="3"/>
      <c r="T2" s="3"/>
    </row>
    <row r="3" spans="1:32" x14ac:dyDescent="0.25">
      <c r="A3" s="86" t="s">
        <v>7</v>
      </c>
      <c r="B3" s="86" t="s">
        <v>8</v>
      </c>
      <c r="C3" s="86" t="s">
        <v>9</v>
      </c>
      <c r="D3" s="86" t="s">
        <v>9</v>
      </c>
      <c r="E3" s="86" t="s">
        <v>10</v>
      </c>
      <c r="F3" s="86" t="s">
        <v>57</v>
      </c>
      <c r="G3" s="86" t="s">
        <v>57</v>
      </c>
      <c r="H3" s="3"/>
      <c r="I3" s="3" t="s">
        <v>48</v>
      </c>
      <c r="J3" s="3">
        <v>0.13569999999999999</v>
      </c>
      <c r="K3" s="3">
        <v>19.547699999999999</v>
      </c>
      <c r="L3" s="3"/>
      <c r="M3" s="3"/>
      <c r="N3" s="3"/>
      <c r="O3" s="3"/>
      <c r="P3" s="3"/>
      <c r="Q3" s="3"/>
      <c r="R3" s="3"/>
      <c r="S3" s="3"/>
      <c r="T3" s="3"/>
    </row>
    <row r="4" spans="1:32" x14ac:dyDescent="0.25">
      <c r="A4" s="82" t="s">
        <v>11</v>
      </c>
      <c r="B4" s="82">
        <v>0</v>
      </c>
      <c r="C4" s="82">
        <v>-179.56</v>
      </c>
      <c r="D4" s="82">
        <v>-1.8029999999999999</v>
      </c>
      <c r="E4" s="82">
        <v>3.5529999999999999E-15</v>
      </c>
      <c r="F4" s="82">
        <v>-1108.57</v>
      </c>
      <c r="G4" s="82">
        <v>-1108.57</v>
      </c>
      <c r="H4" s="3"/>
      <c r="I4" s="1" t="s">
        <v>1</v>
      </c>
      <c r="J4" s="1" t="s">
        <v>42</v>
      </c>
      <c r="K4" s="1" t="s">
        <v>45</v>
      </c>
      <c r="L4" s="1" t="s">
        <v>43</v>
      </c>
      <c r="M4" s="1" t="s">
        <v>46</v>
      </c>
      <c r="N4" s="1" t="s">
        <v>44</v>
      </c>
      <c r="O4" s="1" t="s">
        <v>47</v>
      </c>
      <c r="P4" s="1" t="s">
        <v>53</v>
      </c>
      <c r="Q4" s="1" t="s">
        <v>54</v>
      </c>
      <c r="R4" s="1" t="s">
        <v>53</v>
      </c>
      <c r="S4" s="1" t="s">
        <v>54</v>
      </c>
      <c r="T4" s="3"/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82" t="s">
        <v>11</v>
      </c>
      <c r="B5" s="82">
        <v>7.2923</v>
      </c>
      <c r="C5" s="82">
        <v>-179.501</v>
      </c>
      <c r="D5" s="82">
        <v>-1.73</v>
      </c>
      <c r="E5" s="82">
        <v>12.884499999999999</v>
      </c>
      <c r="F5" s="82">
        <v>-770.69</v>
      </c>
      <c r="G5" s="82">
        <v>-1445.73</v>
      </c>
      <c r="H5" s="3"/>
      <c r="I5" s="2" t="s">
        <v>7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10</v>
      </c>
      <c r="O5" s="2" t="s">
        <v>10</v>
      </c>
      <c r="P5" s="2" t="s">
        <v>51</v>
      </c>
      <c r="Q5" s="2" t="s">
        <v>51</v>
      </c>
      <c r="R5" s="2" t="s">
        <v>52</v>
      </c>
      <c r="S5" s="2" t="s">
        <v>52</v>
      </c>
      <c r="T5" s="3"/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82" t="s">
        <v>11</v>
      </c>
      <c r="B6" s="82">
        <v>14.5847</v>
      </c>
      <c r="C6" s="82">
        <v>-179.44300000000001</v>
      </c>
      <c r="D6" s="82">
        <v>-1.657</v>
      </c>
      <c r="E6" s="82">
        <v>25.2364</v>
      </c>
      <c r="F6" s="82">
        <v>-446.75</v>
      </c>
      <c r="G6" s="82">
        <v>-1768.93</v>
      </c>
      <c r="H6" s="3"/>
      <c r="I6" s="24" t="s">
        <v>11</v>
      </c>
      <c r="J6" s="24">
        <f>MAX(C4:C6)</f>
        <v>-179.44300000000001</v>
      </c>
      <c r="K6" s="24">
        <f>MIN(C4:C6)</f>
        <v>-179.56</v>
      </c>
      <c r="L6" s="24">
        <f>MAX(D4:D6)</f>
        <v>-1.657</v>
      </c>
      <c r="M6" s="24">
        <f>MIN(D4:D6)</f>
        <v>-1.8029999999999999</v>
      </c>
      <c r="N6" s="24">
        <f>MAX(E4:E6)</f>
        <v>25.2364</v>
      </c>
      <c r="O6" s="24">
        <f>MIN(E4:E6)</f>
        <v>3.5529999999999999E-15</v>
      </c>
      <c r="P6" s="24">
        <f>MAX(F4:F6)</f>
        <v>-446.75</v>
      </c>
      <c r="Q6" s="24">
        <f>MIN(G4:G6)</f>
        <v>-1768.93</v>
      </c>
      <c r="R6" s="24">
        <f>P6/144</f>
        <v>-3.1024305555555554</v>
      </c>
      <c r="S6" s="24">
        <f>Q6/144</f>
        <v>-12.284236111111111</v>
      </c>
      <c r="T6" s="3"/>
      <c r="V6" s="17" t="s">
        <v>58</v>
      </c>
      <c r="W6" s="17">
        <f>MAX(J6:J17)</f>
        <v>-130.041</v>
      </c>
      <c r="X6" s="17">
        <f>MIN(K6:K17)</f>
        <v>-179.56</v>
      </c>
      <c r="Y6" s="17">
        <f>MAX(L6:L17)</f>
        <v>22.501999999999999</v>
      </c>
      <c r="Z6" s="17">
        <f>MIN(M6:M17)</f>
        <v>-30.893000000000001</v>
      </c>
      <c r="AA6" s="17">
        <f>MAX(N6:N17)</f>
        <v>134.91210000000001</v>
      </c>
      <c r="AB6" s="17">
        <f>MIN(O6:O17)</f>
        <v>-69.0732</v>
      </c>
      <c r="AC6" s="17">
        <f>MAX(P6:P17)</f>
        <v>2507.58</v>
      </c>
      <c r="AD6" s="17">
        <f>MIN(Q6:Q17)</f>
        <v>-4625.3599999999997</v>
      </c>
      <c r="AE6" s="17">
        <f>MAX(R6:R17)</f>
        <v>17.41375</v>
      </c>
      <c r="AF6" s="17">
        <f>MIN(S6:S17)</f>
        <v>-32.120555555555555</v>
      </c>
    </row>
    <row r="7" spans="1:32" x14ac:dyDescent="0.25">
      <c r="A7" s="82" t="s">
        <v>14</v>
      </c>
      <c r="B7" s="82">
        <v>0</v>
      </c>
      <c r="C7" s="82">
        <v>-176.77099999999999</v>
      </c>
      <c r="D7" s="82">
        <v>-30.893000000000001</v>
      </c>
      <c r="E7" s="82">
        <v>25.2364</v>
      </c>
      <c r="F7" s="82">
        <v>-430.26</v>
      </c>
      <c r="G7" s="82">
        <v>-1752.44</v>
      </c>
      <c r="H7" s="3"/>
      <c r="I7" s="24" t="s">
        <v>14</v>
      </c>
      <c r="J7" s="24">
        <f>MAX(C7:C9)</f>
        <v>-176.749</v>
      </c>
      <c r="K7" s="24">
        <f>MIN(C7:C9)</f>
        <v>-176.77099999999999</v>
      </c>
      <c r="L7" s="24">
        <f>MAX(D7:D9)</f>
        <v>-30.853000000000002</v>
      </c>
      <c r="M7" s="24">
        <f>MIN(D7:D9)</f>
        <v>-30.893000000000001</v>
      </c>
      <c r="N7" s="24">
        <f>MAX(E7:E9)</f>
        <v>134.91210000000001</v>
      </c>
      <c r="O7" s="24">
        <f>MIN(E7:E9)</f>
        <v>25.2364</v>
      </c>
      <c r="P7" s="24">
        <f>MAX(F7:F9)</f>
        <v>2442.94</v>
      </c>
      <c r="Q7" s="24">
        <f>MIN(G7:G9)</f>
        <v>-4625.3599999999997</v>
      </c>
      <c r="R7" s="24">
        <f t="shared" ref="R7:S34" si="0">P7/144</f>
        <v>16.964861111111112</v>
      </c>
      <c r="S7" s="24">
        <f t="shared" si="0"/>
        <v>-32.120555555555555</v>
      </c>
      <c r="T7" s="3"/>
      <c r="V7" s="17" t="s">
        <v>59</v>
      </c>
      <c r="W7" s="17">
        <f>MAX(J18:J27)</f>
        <v>18.236999999999998</v>
      </c>
      <c r="X7" s="17">
        <f>MIN(K18:K27)</f>
        <v>15.159000000000001</v>
      </c>
      <c r="Y7" s="17">
        <f>MAX(L18:L27)</f>
        <v>0</v>
      </c>
      <c r="Z7" s="17">
        <f>MIN(M18:M27)</f>
        <v>0</v>
      </c>
      <c r="AA7" s="17">
        <f>MAX(N18:N27)</f>
        <v>0</v>
      </c>
      <c r="AB7" s="17">
        <f>MIN(O18:O27)</f>
        <v>0</v>
      </c>
      <c r="AC7" s="17">
        <f>MAX(P18:P27)</f>
        <v>3343.71</v>
      </c>
      <c r="AD7" s="17">
        <f>MIN(Q18:Q27)</f>
        <v>2779.27</v>
      </c>
      <c r="AE7" s="17">
        <f>MAX(R18:R27)</f>
        <v>23.220208333333332</v>
      </c>
      <c r="AF7" s="17">
        <f>MIN(S18:S27)</f>
        <v>19.300486111111113</v>
      </c>
    </row>
    <row r="8" spans="1:32" x14ac:dyDescent="0.25">
      <c r="A8" s="82" t="s">
        <v>14</v>
      </c>
      <c r="B8" s="82">
        <v>1.7762</v>
      </c>
      <c r="C8" s="82">
        <v>-176.76</v>
      </c>
      <c r="D8" s="82">
        <v>-30.873000000000001</v>
      </c>
      <c r="E8" s="82">
        <v>80.091899999999995</v>
      </c>
      <c r="F8" s="82">
        <v>1006.8</v>
      </c>
      <c r="G8" s="82">
        <v>-3189.36</v>
      </c>
      <c r="H8" s="3"/>
      <c r="I8" s="24" t="s">
        <v>15</v>
      </c>
      <c r="J8" s="24">
        <f>MAX(C10:C14)</f>
        <v>-143.19999999999999</v>
      </c>
      <c r="K8" s="24">
        <f>MIN(C10:C14)</f>
        <v>-150.941</v>
      </c>
      <c r="L8" s="24">
        <f>MAX(D10:D14)</f>
        <v>11.949</v>
      </c>
      <c r="M8" s="24">
        <f>MIN(D10:D14)</f>
        <v>-1.77</v>
      </c>
      <c r="N8" s="24">
        <f>MAX(E10:E14)</f>
        <v>-13.4039</v>
      </c>
      <c r="O8" s="24">
        <f>MIN(E10:E14)</f>
        <v>-69.0732</v>
      </c>
      <c r="P8" s="24">
        <f>MAX(F10:F14)</f>
        <v>925.35</v>
      </c>
      <c r="Q8" s="24">
        <f>MIN(G10:G14)</f>
        <v>-2693.53</v>
      </c>
      <c r="R8" s="24">
        <f t="shared" si="0"/>
        <v>6.4260416666666664</v>
      </c>
      <c r="S8" s="24">
        <f t="shared" si="0"/>
        <v>-18.705069444444447</v>
      </c>
      <c r="T8" s="3"/>
      <c r="V8" s="17" t="s">
        <v>60</v>
      </c>
      <c r="W8" s="17">
        <f>MAX(J28:J34)</f>
        <v>9.5850000000000009</v>
      </c>
      <c r="X8" s="17">
        <f>MIN(K28:K34)</f>
        <v>-14.212</v>
      </c>
      <c r="Y8" s="17">
        <f>MAX(L28:L34)</f>
        <v>34.750999999999998</v>
      </c>
      <c r="Z8" s="17">
        <f>MIN(M28:M34)</f>
        <v>-27.405000000000001</v>
      </c>
      <c r="AA8" s="17">
        <f>MAX(N28:N34)</f>
        <v>151.791</v>
      </c>
      <c r="AB8" s="17">
        <f>MIN(O28:O34)</f>
        <v>-209.53370000000001</v>
      </c>
      <c r="AC8" s="17">
        <f>MAX(P28:P34)</f>
        <v>4887.84</v>
      </c>
      <c r="AD8" s="17">
        <f>MIN(Q28:Q34)</f>
        <v>-4775.16</v>
      </c>
      <c r="AE8" s="17">
        <f>MAX(R28:R34)</f>
        <v>33.943333333333335</v>
      </c>
      <c r="AF8" s="17">
        <f>MIN(S28:S34)</f>
        <v>-33.160833333333329</v>
      </c>
    </row>
    <row r="9" spans="1:32" x14ac:dyDescent="0.25">
      <c r="A9" s="82" t="s">
        <v>14</v>
      </c>
      <c r="B9" s="82">
        <v>3.5525000000000002</v>
      </c>
      <c r="C9" s="82">
        <v>-176.749</v>
      </c>
      <c r="D9" s="82">
        <v>-30.853000000000002</v>
      </c>
      <c r="E9" s="82">
        <v>134.91210000000001</v>
      </c>
      <c r="F9" s="82">
        <v>2442.94</v>
      </c>
      <c r="G9" s="82">
        <v>-4625.3599999999997</v>
      </c>
      <c r="H9" s="3"/>
      <c r="I9" s="24" t="s">
        <v>16</v>
      </c>
      <c r="J9" s="24">
        <f>MAX(C15:C19)</f>
        <v>-137.25299999999999</v>
      </c>
      <c r="K9" s="24">
        <f>MIN(C15:C19)</f>
        <v>-143.232</v>
      </c>
      <c r="L9" s="24">
        <f>MAX(D15:D19)</f>
        <v>4.8259999999999996</v>
      </c>
      <c r="M9" s="24">
        <f>MIN(D15:D19)</f>
        <v>-11.557</v>
      </c>
      <c r="N9" s="24">
        <f>MAX(E15:E19)</f>
        <v>3.6823000000000001</v>
      </c>
      <c r="O9" s="24">
        <f>MIN(E15:E19)</f>
        <v>-69.0732</v>
      </c>
      <c r="P9" s="24">
        <f>MAX(F15:F19)</f>
        <v>925.15</v>
      </c>
      <c r="Q9" s="24">
        <f>MIN(G15:G19)</f>
        <v>-2693.73</v>
      </c>
      <c r="R9" s="24">
        <f t="shared" si="0"/>
        <v>6.4246527777777773</v>
      </c>
      <c r="S9" s="24">
        <f t="shared" si="0"/>
        <v>-18.706458333333334</v>
      </c>
      <c r="T9" s="3"/>
    </row>
    <row r="10" spans="1:32" x14ac:dyDescent="0.25">
      <c r="A10" s="82" t="s">
        <v>15</v>
      </c>
      <c r="B10" s="82">
        <v>0</v>
      </c>
      <c r="C10" s="82">
        <v>-150.941</v>
      </c>
      <c r="D10" s="82">
        <v>-1.77</v>
      </c>
      <c r="E10" s="82">
        <v>-24.439</v>
      </c>
      <c r="F10" s="82">
        <v>-291.68</v>
      </c>
      <c r="G10" s="82">
        <v>-1572.08</v>
      </c>
      <c r="H10" s="3"/>
      <c r="I10" s="24" t="s">
        <v>17</v>
      </c>
      <c r="J10" s="24">
        <f>MAX(C20:C26)</f>
        <v>-130.18899999999999</v>
      </c>
      <c r="K10" s="24">
        <f>MIN(C20:C26)</f>
        <v>-136.20400000000001</v>
      </c>
      <c r="L10" s="24">
        <f>MAX(D20:D26)</f>
        <v>14.331</v>
      </c>
      <c r="M10" s="24">
        <f>MIN(D20:D26)</f>
        <v>-17.611999999999998</v>
      </c>
      <c r="N10" s="24">
        <f>MAX(E20:E26)</f>
        <v>18.484100000000002</v>
      </c>
      <c r="O10" s="24">
        <f>MIN(E20:E26)</f>
        <v>-35.811199999999999</v>
      </c>
      <c r="P10" s="24">
        <f>MAX(F20:F26)</f>
        <v>97.21</v>
      </c>
      <c r="Q10" s="24">
        <f>MIN(G20:G26)</f>
        <v>-1779.01</v>
      </c>
      <c r="R10" s="24">
        <f t="shared" si="0"/>
        <v>0.67506944444444439</v>
      </c>
      <c r="S10" s="24">
        <f t="shared" si="0"/>
        <v>-12.354236111111112</v>
      </c>
      <c r="T10" s="3"/>
    </row>
    <row r="11" spans="1:32" x14ac:dyDescent="0.25">
      <c r="A11" s="82" t="s">
        <v>15</v>
      </c>
      <c r="B11" s="82">
        <v>5.5160999999999998</v>
      </c>
      <c r="C11" s="82">
        <v>-150.90600000000001</v>
      </c>
      <c r="D11" s="82">
        <v>-1.708</v>
      </c>
      <c r="E11" s="82">
        <v>-14.846399999999999</v>
      </c>
      <c r="F11" s="82">
        <v>-542.75</v>
      </c>
      <c r="G11" s="82">
        <v>-1320.58</v>
      </c>
      <c r="H11" s="3"/>
      <c r="I11" s="24" t="s">
        <v>18</v>
      </c>
      <c r="J11" s="24">
        <f>MAX(C23:C31)</f>
        <v>-130.18899999999999</v>
      </c>
      <c r="K11" s="24">
        <f>MIN(C23:C31)</f>
        <v>-133.15199999999999</v>
      </c>
      <c r="L11" s="24">
        <f>MAX(D23:D31)</f>
        <v>14.331</v>
      </c>
      <c r="M11" s="24">
        <f>MIN(D23:D31)</f>
        <v>-7.0880000000000001</v>
      </c>
      <c r="N11" s="24">
        <f>MAX(E23:E31)</f>
        <v>43.487900000000003</v>
      </c>
      <c r="O11" s="24">
        <f>MIN(E23:E31)</f>
        <v>-12.118600000000001</v>
      </c>
      <c r="P11" s="24">
        <f>MAX(F23:F31)</f>
        <v>333.88</v>
      </c>
      <c r="Q11" s="24">
        <f>MIN(G23:G31)</f>
        <v>-1946.62</v>
      </c>
      <c r="R11" s="24">
        <f t="shared" si="0"/>
        <v>2.3186111111111112</v>
      </c>
      <c r="S11" s="24">
        <f t="shared" si="0"/>
        <v>-13.518194444444443</v>
      </c>
      <c r="T11" s="3"/>
    </row>
    <row r="12" spans="1:32" x14ac:dyDescent="0.25">
      <c r="A12" s="82" t="s">
        <v>15</v>
      </c>
      <c r="B12" s="82">
        <v>6.3630000000000004</v>
      </c>
      <c r="C12" s="82">
        <v>-150.90100000000001</v>
      </c>
      <c r="D12" s="82">
        <v>-1.6990000000000001</v>
      </c>
      <c r="E12" s="82">
        <v>-13.4039</v>
      </c>
      <c r="F12" s="82">
        <v>-580.5</v>
      </c>
      <c r="G12" s="82">
        <v>-1282.76</v>
      </c>
      <c r="H12" s="3"/>
      <c r="I12" s="24" t="s">
        <v>19</v>
      </c>
      <c r="J12" s="24">
        <f>MAX(C32:C38)</f>
        <v>-130.041</v>
      </c>
      <c r="K12" s="24">
        <f>MIN(C32:C38)</f>
        <v>-134.58500000000001</v>
      </c>
      <c r="L12" s="24">
        <f>MAX(D32:D38)</f>
        <v>18.789000000000001</v>
      </c>
      <c r="M12" s="24">
        <f>MIN(D32:D38)</f>
        <v>-13.124000000000001</v>
      </c>
      <c r="N12" s="24">
        <f>MAX(E32:E38)</f>
        <v>32.529600000000002</v>
      </c>
      <c r="O12" s="24">
        <f>MIN(E32:E38)</f>
        <v>-13.662599999999999</v>
      </c>
      <c r="P12" s="24">
        <f>MAX(F32:F38)</f>
        <v>49.26</v>
      </c>
      <c r="Q12" s="24">
        <f>MIN(G32:G38)</f>
        <v>-1668.64</v>
      </c>
      <c r="R12" s="24">
        <f t="shared" si="0"/>
        <v>0.34208333333333329</v>
      </c>
      <c r="S12" s="24">
        <f t="shared" si="0"/>
        <v>-11.587777777777779</v>
      </c>
      <c r="T12" s="3"/>
    </row>
    <row r="13" spans="1:32" x14ac:dyDescent="0.25">
      <c r="A13" s="82" t="s">
        <v>15</v>
      </c>
      <c r="B13" s="82">
        <v>6.3630000000000004</v>
      </c>
      <c r="C13" s="82">
        <v>-143.22999999999999</v>
      </c>
      <c r="D13" s="82">
        <v>11.896000000000001</v>
      </c>
      <c r="E13" s="82">
        <v>-13.4039</v>
      </c>
      <c r="F13" s="82">
        <v>-533.15</v>
      </c>
      <c r="G13" s="82">
        <v>-1235.4000000000001</v>
      </c>
      <c r="H13" s="3"/>
      <c r="I13" s="24" t="s">
        <v>20</v>
      </c>
      <c r="J13" s="24">
        <f>MAX(C39:C43)</f>
        <v>-135.84800000000001</v>
      </c>
      <c r="K13" s="24">
        <f>MIN(C39:C43)</f>
        <v>-140.922</v>
      </c>
      <c r="L13" s="24">
        <f>MAX(D39:D43)</f>
        <v>12.702</v>
      </c>
      <c r="M13" s="24">
        <f>MIN(D39:D43)</f>
        <v>-3.4009999999999998</v>
      </c>
      <c r="N13" s="24">
        <f>MAX(E39:E43)</f>
        <v>17.471299999999999</v>
      </c>
      <c r="O13" s="24">
        <f>MIN(E39:E43)</f>
        <v>-49.363900000000001</v>
      </c>
      <c r="P13" s="24">
        <f>MAX(F39:F43)</f>
        <v>423.11</v>
      </c>
      <c r="Q13" s="24">
        <f>MIN(G39:G43)</f>
        <v>-2163.15</v>
      </c>
      <c r="R13" s="24">
        <f t="shared" si="0"/>
        <v>2.9382638888888888</v>
      </c>
      <c r="S13" s="24">
        <f t="shared" si="0"/>
        <v>-15.021875000000001</v>
      </c>
      <c r="T13" s="3"/>
    </row>
    <row r="14" spans="1:32" x14ac:dyDescent="0.25">
      <c r="A14" s="82" t="s">
        <v>15</v>
      </c>
      <c r="B14" s="82">
        <v>11.032299999999999</v>
      </c>
      <c r="C14" s="82">
        <v>-143.19999999999999</v>
      </c>
      <c r="D14" s="82">
        <v>11.949</v>
      </c>
      <c r="E14" s="82">
        <v>-69.0732</v>
      </c>
      <c r="F14" s="82">
        <v>925.35</v>
      </c>
      <c r="G14" s="82">
        <v>-2693.53</v>
      </c>
      <c r="H14" s="3"/>
      <c r="I14" s="24" t="s">
        <v>21</v>
      </c>
      <c r="J14" s="24">
        <f>MAX(C44:C48)</f>
        <v>-141.107</v>
      </c>
      <c r="K14" s="24">
        <f>MIN(C44:C48)</f>
        <v>-149.434</v>
      </c>
      <c r="L14" s="24">
        <f>MAX(D44:D48)</f>
        <v>5.9909999999999997</v>
      </c>
      <c r="M14" s="24">
        <f>MIN(D44:D48)</f>
        <v>-10.445</v>
      </c>
      <c r="N14" s="24">
        <f>MAX(E44:E48)</f>
        <v>8.6388999999999996</v>
      </c>
      <c r="O14" s="24">
        <f>MIN(E44:E48)</f>
        <v>-49.363900000000001</v>
      </c>
      <c r="P14" s="24">
        <f>MAX(F44:F48)</f>
        <v>421.97</v>
      </c>
      <c r="Q14" s="24">
        <f>MIN(G44:G48)</f>
        <v>-2164.3000000000002</v>
      </c>
      <c r="R14" s="24">
        <f t="shared" si="0"/>
        <v>2.9303472222222222</v>
      </c>
      <c r="S14" s="24">
        <f t="shared" si="0"/>
        <v>-15.029861111111112</v>
      </c>
      <c r="T14" s="3"/>
    </row>
    <row r="15" spans="1:32" x14ac:dyDescent="0.25">
      <c r="A15" s="82" t="s">
        <v>16</v>
      </c>
      <c r="B15" s="82">
        <v>0</v>
      </c>
      <c r="C15" s="82">
        <v>-143.232</v>
      </c>
      <c r="D15" s="82">
        <v>-11.557</v>
      </c>
      <c r="E15" s="82">
        <v>-69.0732</v>
      </c>
      <c r="F15" s="82">
        <v>925.15</v>
      </c>
      <c r="G15" s="82">
        <v>-2693.73</v>
      </c>
      <c r="H15" s="3"/>
      <c r="I15" s="24" t="s">
        <v>22</v>
      </c>
      <c r="J15" s="24">
        <f>MAX(C49:C53)</f>
        <v>-148.41200000000001</v>
      </c>
      <c r="K15" s="24">
        <f>MIN(C49:C53)</f>
        <v>-157.56899999999999</v>
      </c>
      <c r="L15" s="24">
        <f>MAX(D49:D53)</f>
        <v>-5.9649999999999999</v>
      </c>
      <c r="M15" s="24">
        <f>MIN(D49:D53)</f>
        <v>-18.454000000000001</v>
      </c>
      <c r="N15" s="24">
        <f>MAX(E49:E53)</f>
        <v>21.732900000000001</v>
      </c>
      <c r="O15" s="24">
        <f>MIN(E49:E53)</f>
        <v>-44.901699999999998</v>
      </c>
      <c r="P15" s="24">
        <f>MAX(F49:F53)</f>
        <v>259.98</v>
      </c>
      <c r="Q15" s="24">
        <f>MIN(G49:G53)</f>
        <v>-2092.5100000000002</v>
      </c>
      <c r="R15" s="24">
        <f t="shared" si="0"/>
        <v>1.8054166666666669</v>
      </c>
      <c r="S15" s="24">
        <f t="shared" si="0"/>
        <v>-14.531319444444446</v>
      </c>
      <c r="T15" s="3"/>
    </row>
    <row r="16" spans="1:32" x14ac:dyDescent="0.25">
      <c r="A16" s="82" t="s">
        <v>16</v>
      </c>
      <c r="B16" s="82">
        <v>6.3159999999999998</v>
      </c>
      <c r="C16" s="82">
        <v>-143.20500000000001</v>
      </c>
      <c r="D16" s="82">
        <v>-11.481</v>
      </c>
      <c r="E16" s="82">
        <v>3.6823000000000001</v>
      </c>
      <c r="F16" s="82">
        <v>-787.65</v>
      </c>
      <c r="G16" s="82">
        <v>-980.58</v>
      </c>
      <c r="H16" s="3"/>
      <c r="I16" s="24" t="s">
        <v>23</v>
      </c>
      <c r="J16" s="24">
        <f>MAX(C54:C56)</f>
        <v>-160.648</v>
      </c>
      <c r="K16" s="24">
        <f>MIN(C54:C56)</f>
        <v>-160.71299999999999</v>
      </c>
      <c r="L16" s="24">
        <f>MAX(D54:D56)</f>
        <v>22.501999999999999</v>
      </c>
      <c r="M16" s="24">
        <f>MIN(D54:D56)</f>
        <v>22.414000000000001</v>
      </c>
      <c r="N16" s="24">
        <f>MAX(E54:E56)</f>
        <v>133.58519999999999</v>
      </c>
      <c r="O16" s="24">
        <f>MIN(E54:E56)</f>
        <v>-57.4315</v>
      </c>
      <c r="P16" s="24">
        <f>MAX(F54:F56)</f>
        <v>2507.58</v>
      </c>
      <c r="Q16" s="24">
        <f>MIN(G54:G56)</f>
        <v>-4491.2</v>
      </c>
      <c r="R16" s="24">
        <f t="shared" si="0"/>
        <v>17.41375</v>
      </c>
      <c r="S16" s="24">
        <f t="shared" si="0"/>
        <v>-31.188888888888886</v>
      </c>
      <c r="T16" s="3"/>
    </row>
    <row r="17" spans="1:20" x14ac:dyDescent="0.25">
      <c r="A17" s="82" t="s">
        <v>16</v>
      </c>
      <c r="B17" s="82">
        <v>6.3159999999999998</v>
      </c>
      <c r="C17" s="82">
        <v>-137.29</v>
      </c>
      <c r="D17" s="82">
        <v>4.726</v>
      </c>
      <c r="E17" s="82">
        <v>3.6823000000000001</v>
      </c>
      <c r="F17" s="82">
        <v>-751.14</v>
      </c>
      <c r="G17" s="82">
        <v>-944.06</v>
      </c>
      <c r="H17" s="3"/>
      <c r="I17" s="24" t="s">
        <v>24</v>
      </c>
      <c r="J17" s="24">
        <f>MAX(C57:C59)</f>
        <v>-162.23099999999999</v>
      </c>
      <c r="K17" s="24">
        <f>MIN(C57:C59)</f>
        <v>-162.36500000000001</v>
      </c>
      <c r="L17" s="24">
        <f>MAX(D57:D59)</f>
        <v>-3.8719999999999999</v>
      </c>
      <c r="M17" s="24">
        <f>MIN(D57:D59)</f>
        <v>-4.0030000000000001</v>
      </c>
      <c r="N17" s="24">
        <f>MAX(E57:E59)</f>
        <v>-1.9219999999999999E-14</v>
      </c>
      <c r="O17" s="24">
        <f>MIN(E57:E59)</f>
        <v>-57.4315</v>
      </c>
      <c r="P17" s="24">
        <f>MAX(F57:F59)</f>
        <v>502.89</v>
      </c>
      <c r="Q17" s="24">
        <f>MIN(G57:G59)</f>
        <v>-2506.06</v>
      </c>
      <c r="R17" s="24">
        <f t="shared" si="0"/>
        <v>3.4922916666666666</v>
      </c>
      <c r="S17" s="24">
        <f t="shared" si="0"/>
        <v>-17.403194444444445</v>
      </c>
      <c r="T17" s="3"/>
    </row>
    <row r="18" spans="1:20" x14ac:dyDescent="0.25">
      <c r="A18" s="82" t="s">
        <v>16</v>
      </c>
      <c r="B18" s="82">
        <v>7.2923</v>
      </c>
      <c r="C18" s="82">
        <v>-137.286</v>
      </c>
      <c r="D18" s="82">
        <v>4.7380000000000004</v>
      </c>
      <c r="E18" s="82">
        <v>-0.93799999999999994</v>
      </c>
      <c r="F18" s="82">
        <v>-823</v>
      </c>
      <c r="G18" s="82">
        <v>-872.15</v>
      </c>
      <c r="H18" s="3"/>
      <c r="I18" s="24" t="s">
        <v>25</v>
      </c>
      <c r="J18" s="24">
        <f>MAX(C60:C62)</f>
        <v>15.611000000000001</v>
      </c>
      <c r="K18" s="24">
        <f>MIN(C60:C62)</f>
        <v>15.611000000000001</v>
      </c>
      <c r="L18" s="24">
        <f>MAX(D60:D62)</f>
        <v>0</v>
      </c>
      <c r="M18" s="24">
        <f>MIN(D60:D62)</f>
        <v>0</v>
      </c>
      <c r="N18" s="24">
        <f>MAX(E60:E62)</f>
        <v>0</v>
      </c>
      <c r="O18" s="24">
        <f>MIN(E60:E62)</f>
        <v>0</v>
      </c>
      <c r="P18" s="24">
        <f>MAX(F60:F62)</f>
        <v>2862.28</v>
      </c>
      <c r="Q18" s="24">
        <f>MIN(G60:G62)</f>
        <v>2862.28</v>
      </c>
      <c r="R18" s="24">
        <f t="shared" si="0"/>
        <v>19.876944444444447</v>
      </c>
      <c r="S18" s="24">
        <f t="shared" si="0"/>
        <v>19.876944444444447</v>
      </c>
      <c r="T18" s="3"/>
    </row>
    <row r="19" spans="1:20" x14ac:dyDescent="0.25">
      <c r="A19" s="82" t="s">
        <v>16</v>
      </c>
      <c r="B19" s="82">
        <v>14.5847</v>
      </c>
      <c r="C19" s="82">
        <v>-137.25299999999999</v>
      </c>
      <c r="D19" s="82">
        <v>4.8259999999999996</v>
      </c>
      <c r="E19" s="82">
        <v>-35.811199999999999</v>
      </c>
      <c r="F19" s="82">
        <v>90.73</v>
      </c>
      <c r="G19" s="82">
        <v>-1785.48</v>
      </c>
      <c r="H19" s="3"/>
      <c r="I19" s="24" t="s">
        <v>26</v>
      </c>
      <c r="J19" s="24">
        <f>MAX(C63:C65)</f>
        <v>17.254000000000001</v>
      </c>
      <c r="K19" s="24">
        <f>MIN(C63:C65)</f>
        <v>17.254000000000001</v>
      </c>
      <c r="L19" s="24">
        <f>MAX(D63:D65)</f>
        <v>0</v>
      </c>
      <c r="M19" s="24">
        <f>MIN(D63:D65)</f>
        <v>0</v>
      </c>
      <c r="N19" s="24">
        <f>MAX(E63:E65)</f>
        <v>0</v>
      </c>
      <c r="O19" s="24">
        <f>MIN(E63:E65)</f>
        <v>0</v>
      </c>
      <c r="P19" s="24">
        <f>MAX(F63:F65)</f>
        <v>3163.51</v>
      </c>
      <c r="Q19" s="24">
        <f>MIN(G63:G65)</f>
        <v>3163.51</v>
      </c>
      <c r="R19" s="24">
        <f t="shared" si="0"/>
        <v>21.968819444444446</v>
      </c>
      <c r="S19" s="24">
        <f t="shared" si="0"/>
        <v>21.968819444444446</v>
      </c>
      <c r="T19" s="3"/>
    </row>
    <row r="20" spans="1:20" x14ac:dyDescent="0.25">
      <c r="A20" s="82" t="s">
        <v>17</v>
      </c>
      <c r="B20" s="82">
        <v>0</v>
      </c>
      <c r="C20" s="82">
        <v>-136.20400000000001</v>
      </c>
      <c r="D20" s="82">
        <v>-17.611999999999998</v>
      </c>
      <c r="E20" s="82">
        <v>-35.811199999999999</v>
      </c>
      <c r="F20" s="82">
        <v>97.21</v>
      </c>
      <c r="G20" s="82">
        <v>-1779.01</v>
      </c>
      <c r="H20" s="3"/>
      <c r="I20" s="24" t="s">
        <v>27</v>
      </c>
      <c r="J20" s="24">
        <f>MAX(C66:C68)</f>
        <v>16.398</v>
      </c>
      <c r="K20" s="24">
        <f>MIN(C66:C68)</f>
        <v>16.398</v>
      </c>
      <c r="L20" s="24">
        <f>MAX(D66:D68)</f>
        <v>0</v>
      </c>
      <c r="M20" s="24">
        <f>MIN(D66:D68)</f>
        <v>0</v>
      </c>
      <c r="N20" s="24">
        <f>MAX(E66:E68)</f>
        <v>0</v>
      </c>
      <c r="O20" s="24">
        <f>MIN(E66:E68)</f>
        <v>0</v>
      </c>
      <c r="P20" s="24">
        <f>MAX(F66:F68)</f>
        <v>3006.53</v>
      </c>
      <c r="Q20" s="24">
        <f>MIN(G66:G68)</f>
        <v>3006.53</v>
      </c>
      <c r="R20" s="24">
        <f t="shared" si="0"/>
        <v>20.878680555555558</v>
      </c>
      <c r="S20" s="24">
        <f t="shared" si="0"/>
        <v>20.878680555555558</v>
      </c>
      <c r="T20" s="3"/>
    </row>
    <row r="21" spans="1:20" x14ac:dyDescent="0.25">
      <c r="A21" s="82" t="s">
        <v>17</v>
      </c>
      <c r="B21" s="82">
        <v>2.2715000000000001</v>
      </c>
      <c r="C21" s="82">
        <v>-136.19900000000001</v>
      </c>
      <c r="D21" s="82">
        <v>-17.582999999999998</v>
      </c>
      <c r="E21" s="82">
        <v>4.1616</v>
      </c>
      <c r="F21" s="82">
        <v>-731.85</v>
      </c>
      <c r="G21" s="82">
        <v>-949.88</v>
      </c>
      <c r="H21" s="3"/>
      <c r="I21" s="24" t="s">
        <v>28</v>
      </c>
      <c r="J21" s="24">
        <f>MAX(C69:C71)</f>
        <v>15.922000000000001</v>
      </c>
      <c r="K21" s="24">
        <f>MIN(C69:C71)</f>
        <v>15.922000000000001</v>
      </c>
      <c r="L21" s="24">
        <f>MAX(D69:D71)</f>
        <v>0</v>
      </c>
      <c r="M21" s="24">
        <f>MIN(D69:D71)</f>
        <v>0</v>
      </c>
      <c r="N21" s="24">
        <f>MAX(E69:E71)</f>
        <v>0</v>
      </c>
      <c r="O21" s="24">
        <f>MIN(E69:E71)</f>
        <v>0</v>
      </c>
      <c r="P21" s="24">
        <f>MAX(F69:F71)</f>
        <v>2919.18</v>
      </c>
      <c r="Q21" s="24">
        <f>MIN(G69:G71)</f>
        <v>2919.18</v>
      </c>
      <c r="R21" s="24">
        <f t="shared" si="0"/>
        <v>20.272083333333331</v>
      </c>
      <c r="S21" s="24">
        <f t="shared" si="0"/>
        <v>20.272083333333331</v>
      </c>
      <c r="T21" s="3"/>
    </row>
    <row r="22" spans="1:20" x14ac:dyDescent="0.25">
      <c r="A22" s="82" t="s">
        <v>17</v>
      </c>
      <c r="B22" s="82">
        <v>2.2715000000000001</v>
      </c>
      <c r="C22" s="82">
        <v>-133.16399999999999</v>
      </c>
      <c r="D22" s="82">
        <v>-1.472</v>
      </c>
      <c r="E22" s="82">
        <v>4.1616</v>
      </c>
      <c r="F22" s="82">
        <v>-713.11</v>
      </c>
      <c r="G22" s="82">
        <v>-931.14</v>
      </c>
      <c r="H22" s="3"/>
      <c r="I22" s="24" t="s">
        <v>29</v>
      </c>
      <c r="J22" s="24">
        <f>MAX(C72:C74)</f>
        <v>15.159000000000001</v>
      </c>
      <c r="K22" s="24">
        <f>MIN(C72:C74)</f>
        <v>15.159000000000001</v>
      </c>
      <c r="L22" s="24">
        <f>MAX(D72:D74)</f>
        <v>0</v>
      </c>
      <c r="M22" s="24">
        <f>MIN(D72:D74)</f>
        <v>0</v>
      </c>
      <c r="N22" s="24">
        <f>MAX(E72:E74)</f>
        <v>0</v>
      </c>
      <c r="O22" s="24">
        <f>MIN(E72:E74)</f>
        <v>0</v>
      </c>
      <c r="P22" s="24">
        <f>MAX(F72:F74)</f>
        <v>2779.27</v>
      </c>
      <c r="Q22" s="24">
        <f>MIN(G72:G74)</f>
        <v>2779.27</v>
      </c>
      <c r="R22" s="24">
        <f t="shared" si="0"/>
        <v>19.300486111111113</v>
      </c>
      <c r="S22" s="24">
        <f t="shared" si="0"/>
        <v>19.300486111111113</v>
      </c>
      <c r="T22" s="3"/>
    </row>
    <row r="23" spans="1:20" x14ac:dyDescent="0.25">
      <c r="A23" s="82" t="s">
        <v>17</v>
      </c>
      <c r="B23" s="82">
        <v>7.2923</v>
      </c>
      <c r="C23" s="82">
        <v>-133.15199999999999</v>
      </c>
      <c r="D23" s="82">
        <v>-1.4079999999999999</v>
      </c>
      <c r="E23" s="82">
        <v>11.3919</v>
      </c>
      <c r="F23" s="82">
        <v>-523.63</v>
      </c>
      <c r="G23" s="82">
        <v>-1120.48</v>
      </c>
      <c r="H23" s="3"/>
      <c r="I23" s="24" t="s">
        <v>30</v>
      </c>
      <c r="J23" s="24">
        <f>MAX(C75:C77)</f>
        <v>15.641</v>
      </c>
      <c r="K23" s="24">
        <f>MIN(C75:C77)</f>
        <v>15.641</v>
      </c>
      <c r="L23" s="24">
        <f>MAX(D75:D77)</f>
        <v>0</v>
      </c>
      <c r="M23" s="24">
        <f>MIN(D75:D77)</f>
        <v>0</v>
      </c>
      <c r="N23" s="24">
        <f>MAX(E75:E77)</f>
        <v>0</v>
      </c>
      <c r="O23" s="24">
        <f>MIN(E75:E77)</f>
        <v>0</v>
      </c>
      <c r="P23" s="24">
        <f>MAX(F75:F77)</f>
        <v>2867.66</v>
      </c>
      <c r="Q23" s="24">
        <f>MIN(G75:G77)</f>
        <v>2867.66</v>
      </c>
      <c r="R23" s="24">
        <f t="shared" si="0"/>
        <v>19.914305555555554</v>
      </c>
      <c r="S23" s="24">
        <f t="shared" si="0"/>
        <v>19.914305555555554</v>
      </c>
      <c r="T23" s="3"/>
    </row>
    <row r="24" spans="1:20" x14ac:dyDescent="0.25">
      <c r="A24" s="82" t="s">
        <v>17</v>
      </c>
      <c r="B24" s="82">
        <v>12.4473</v>
      </c>
      <c r="C24" s="82">
        <v>-133.13999999999999</v>
      </c>
      <c r="D24" s="82">
        <v>-1.343</v>
      </c>
      <c r="E24" s="82">
        <v>18.484100000000002</v>
      </c>
      <c r="F24" s="82">
        <v>-337.77</v>
      </c>
      <c r="G24" s="82">
        <v>-1306.19</v>
      </c>
      <c r="H24" s="3"/>
      <c r="I24" s="24" t="s">
        <v>31</v>
      </c>
      <c r="J24" s="24">
        <f>MAX(C78:C80)</f>
        <v>16.41</v>
      </c>
      <c r="K24" s="24">
        <f>MIN(C78:C80)</f>
        <v>16.41</v>
      </c>
      <c r="L24" s="24">
        <f>MAX(D78:D80)</f>
        <v>0</v>
      </c>
      <c r="M24" s="24">
        <f>MIN(D78:D80)</f>
        <v>0</v>
      </c>
      <c r="N24" s="24">
        <f>MAX(E78:E80)</f>
        <v>0</v>
      </c>
      <c r="O24" s="24">
        <f>MIN(E78:E80)</f>
        <v>0</v>
      </c>
      <c r="P24" s="24">
        <f>MAX(F78:F80)</f>
        <v>3008.77</v>
      </c>
      <c r="Q24" s="24">
        <f>MIN(G78:G80)</f>
        <v>3008.77</v>
      </c>
      <c r="R24" s="24">
        <f t="shared" si="0"/>
        <v>20.894236111111113</v>
      </c>
      <c r="S24" s="24">
        <f t="shared" si="0"/>
        <v>20.894236111111113</v>
      </c>
      <c r="T24" s="3"/>
    </row>
    <row r="25" spans="1:20" x14ac:dyDescent="0.25">
      <c r="A25" s="82" t="s">
        <v>17</v>
      </c>
      <c r="B25" s="82">
        <v>12.4473</v>
      </c>
      <c r="C25" s="82">
        <v>-130.19399999999999</v>
      </c>
      <c r="D25" s="82">
        <v>14.304</v>
      </c>
      <c r="E25" s="82">
        <v>18.484100000000002</v>
      </c>
      <c r="F25" s="82">
        <v>-319.58</v>
      </c>
      <c r="G25" s="82">
        <v>-1288</v>
      </c>
      <c r="H25" s="3"/>
      <c r="I25" s="24" t="s">
        <v>32</v>
      </c>
      <c r="J25" s="24">
        <f>MAX(C81:C83)</f>
        <v>16.696999999999999</v>
      </c>
      <c r="K25" s="24">
        <f>MIN(C81:C83)</f>
        <v>16.696999999999999</v>
      </c>
      <c r="L25" s="24">
        <f>MAX(D81:D83)</f>
        <v>0</v>
      </c>
      <c r="M25" s="24">
        <f>MIN(D81:D83)</f>
        <v>0</v>
      </c>
      <c r="N25" s="24">
        <f>MAX(E81:E83)</f>
        <v>0</v>
      </c>
      <c r="O25" s="24">
        <f>MIN(E81:E83)</f>
        <v>0</v>
      </c>
      <c r="P25" s="24">
        <f>MAX(F81:F83)</f>
        <v>3061.26</v>
      </c>
      <c r="Q25" s="24">
        <f>MIN(G81:G83)</f>
        <v>3061.26</v>
      </c>
      <c r="R25" s="24">
        <f t="shared" si="0"/>
        <v>21.258750000000003</v>
      </c>
      <c r="S25" s="24">
        <f t="shared" si="0"/>
        <v>21.258750000000003</v>
      </c>
      <c r="T25" s="3"/>
    </row>
    <row r="26" spans="1:20" x14ac:dyDescent="0.25">
      <c r="A26" s="82" t="s">
        <v>17</v>
      </c>
      <c r="B26" s="82">
        <v>14.5847</v>
      </c>
      <c r="C26" s="82">
        <v>-130.18899999999999</v>
      </c>
      <c r="D26" s="82">
        <v>14.331</v>
      </c>
      <c r="E26" s="82">
        <v>-12.118600000000001</v>
      </c>
      <c r="F26" s="82">
        <v>-486.3</v>
      </c>
      <c r="G26" s="82">
        <v>-1121.22</v>
      </c>
      <c r="H26" s="3"/>
      <c r="I26" s="24" t="s">
        <v>33</v>
      </c>
      <c r="J26" s="24">
        <f>MAX(C84:C86)</f>
        <v>18.236999999999998</v>
      </c>
      <c r="K26" s="24">
        <f>MIN(C84:C86)</f>
        <v>18.236999999999998</v>
      </c>
      <c r="L26" s="24">
        <f>MAX(D84:D86)</f>
        <v>0</v>
      </c>
      <c r="M26" s="24">
        <f>MIN(D84:D86)</f>
        <v>0</v>
      </c>
      <c r="N26" s="24">
        <f>MAX(E84:E86)</f>
        <v>0</v>
      </c>
      <c r="O26" s="24">
        <f>MIN(E84:E86)</f>
        <v>0</v>
      </c>
      <c r="P26" s="24">
        <f>MAX(F84:F86)</f>
        <v>3343.71</v>
      </c>
      <c r="Q26" s="24">
        <f>MIN(G84:G86)</f>
        <v>3343.71</v>
      </c>
      <c r="R26" s="24">
        <f t="shared" si="0"/>
        <v>23.220208333333332</v>
      </c>
      <c r="S26" s="24">
        <f t="shared" si="0"/>
        <v>23.220208333333332</v>
      </c>
      <c r="T26" s="3"/>
    </row>
    <row r="27" spans="1:20" x14ac:dyDescent="0.25">
      <c r="A27" s="82" t="s">
        <v>18</v>
      </c>
      <c r="B27" s="82">
        <v>0</v>
      </c>
      <c r="C27" s="82">
        <v>-130.78299999999999</v>
      </c>
      <c r="D27" s="82">
        <v>-7.0880000000000001</v>
      </c>
      <c r="E27" s="82">
        <v>-12.118600000000001</v>
      </c>
      <c r="F27" s="82">
        <v>-489.97</v>
      </c>
      <c r="G27" s="82">
        <v>-1124.8900000000001</v>
      </c>
      <c r="H27" s="3"/>
      <c r="I27" s="24" t="s">
        <v>34</v>
      </c>
      <c r="J27" s="24">
        <f>MAX(C87:C89)</f>
        <v>15.407</v>
      </c>
      <c r="K27" s="24">
        <f>MIN(C87:C89)</f>
        <v>15.407</v>
      </c>
      <c r="L27" s="24">
        <f>MAX(D87:D89)</f>
        <v>0</v>
      </c>
      <c r="M27" s="24">
        <f>MIN(D87:D89)</f>
        <v>0</v>
      </c>
      <c r="N27" s="24">
        <f>MAX(E87:E89)</f>
        <v>0</v>
      </c>
      <c r="O27" s="24">
        <f>MIN(E87:E89)</f>
        <v>0</v>
      </c>
      <c r="P27" s="24">
        <f>MAX(F87:F89)</f>
        <v>2824.77</v>
      </c>
      <c r="Q27" s="24">
        <f>MIN(G87:G89)</f>
        <v>2824.77</v>
      </c>
      <c r="R27" s="24">
        <f t="shared" si="0"/>
        <v>19.616458333333334</v>
      </c>
      <c r="S27" s="24">
        <f t="shared" si="0"/>
        <v>19.616458333333334</v>
      </c>
      <c r="T27" s="3"/>
    </row>
    <row r="28" spans="1:20" x14ac:dyDescent="0.25">
      <c r="A28" s="82" t="s">
        <v>18</v>
      </c>
      <c r="B28" s="82">
        <v>7.2923999999999998</v>
      </c>
      <c r="C28" s="82">
        <v>-130.78100000000001</v>
      </c>
      <c r="D28" s="82">
        <v>-6.9950000000000001</v>
      </c>
      <c r="E28" s="82">
        <v>39.229900000000001</v>
      </c>
      <c r="F28" s="82">
        <v>220.25</v>
      </c>
      <c r="G28" s="82">
        <v>-1835.08</v>
      </c>
      <c r="H28" s="3"/>
      <c r="I28" s="24" t="s">
        <v>35</v>
      </c>
      <c r="J28" s="24">
        <f>MAX(C90:C92)</f>
        <v>9.5850000000000009</v>
      </c>
      <c r="K28" s="24">
        <f>MIN(C90:C92)</f>
        <v>9.0470000000000006</v>
      </c>
      <c r="L28" s="24">
        <f>MAX(D90:D92)</f>
        <v>-5.9539999999999997</v>
      </c>
      <c r="M28" s="24">
        <f>MIN(D90:D92)</f>
        <v>-22.596</v>
      </c>
      <c r="N28" s="24">
        <f>MAX(E90:E92)</f>
        <v>142.81720000000001</v>
      </c>
      <c r="O28" s="24">
        <f>MIN(E90:E92)</f>
        <v>9.2370000000000002E-14</v>
      </c>
      <c r="P28" s="24">
        <f>MAX(F90:F92)</f>
        <v>3359.04</v>
      </c>
      <c r="Q28" s="24">
        <f>MIN(G90:G92)</f>
        <v>-3227.21</v>
      </c>
      <c r="R28" s="24">
        <f t="shared" si="0"/>
        <v>23.326666666666668</v>
      </c>
      <c r="S28" s="24">
        <f t="shared" si="0"/>
        <v>-22.411180555555557</v>
      </c>
      <c r="T28" s="3"/>
    </row>
    <row r="29" spans="1:20" x14ac:dyDescent="0.25">
      <c r="A29" s="82" t="s">
        <v>18</v>
      </c>
      <c r="B29" s="82">
        <v>7.9015000000000004</v>
      </c>
      <c r="C29" s="82">
        <v>-130.78100000000001</v>
      </c>
      <c r="D29" s="82">
        <v>-6.9870000000000001</v>
      </c>
      <c r="E29" s="82">
        <v>43.487900000000003</v>
      </c>
      <c r="F29" s="82">
        <v>331.79</v>
      </c>
      <c r="G29" s="82">
        <v>-1946.62</v>
      </c>
      <c r="H29" s="3"/>
      <c r="I29" s="24" t="s">
        <v>36</v>
      </c>
      <c r="J29" s="24">
        <f>MAX(C93:C95)</f>
        <v>9.0470000000000006</v>
      </c>
      <c r="K29" s="24">
        <f>MIN(C93:C95)</f>
        <v>8.51</v>
      </c>
      <c r="L29" s="24">
        <f>MAX(D93:D95)</f>
        <v>10.686999999999999</v>
      </c>
      <c r="M29" s="24">
        <f>MIN(D93:D95)</f>
        <v>-5.9539999999999997</v>
      </c>
      <c r="N29" s="24">
        <f>MAX(E93:E95)</f>
        <v>151.791</v>
      </c>
      <c r="O29" s="24">
        <f>MIN(E93:E95)</f>
        <v>119.1416</v>
      </c>
      <c r="P29" s="24">
        <f>MAX(F93:F95)</f>
        <v>3564.01</v>
      </c>
      <c r="Q29" s="24">
        <f>MIN(G93:G95)</f>
        <v>-3436.09</v>
      </c>
      <c r="R29" s="24">
        <f t="shared" si="0"/>
        <v>24.750069444444446</v>
      </c>
      <c r="S29" s="24">
        <f t="shared" si="0"/>
        <v>-23.861736111111114</v>
      </c>
      <c r="T29" s="3"/>
    </row>
    <row r="30" spans="1:20" x14ac:dyDescent="0.25">
      <c r="A30" s="82" t="s">
        <v>18</v>
      </c>
      <c r="B30" s="82">
        <v>7.9015000000000004</v>
      </c>
      <c r="C30" s="82">
        <v>-130.44200000000001</v>
      </c>
      <c r="D30" s="82">
        <v>8.1679999999999993</v>
      </c>
      <c r="E30" s="82">
        <v>43.487900000000003</v>
      </c>
      <c r="F30" s="82">
        <v>333.88</v>
      </c>
      <c r="G30" s="82">
        <v>-1944.53</v>
      </c>
      <c r="H30" s="3"/>
      <c r="I30" s="24" t="s">
        <v>37</v>
      </c>
      <c r="J30" s="24">
        <f>MAX(C96:C98)</f>
        <v>8.51</v>
      </c>
      <c r="K30" s="24">
        <f>MIN(C96:C98)</f>
        <v>7.9720000000000004</v>
      </c>
      <c r="L30" s="24">
        <f>MAX(D96:D98)</f>
        <v>27.329000000000001</v>
      </c>
      <c r="M30" s="24">
        <f>MIN(D96:D98)</f>
        <v>10.686999999999999</v>
      </c>
      <c r="N30" s="24">
        <f>MAX(E96:E98)</f>
        <v>119.1416</v>
      </c>
      <c r="O30" s="24">
        <f>MIN(E96:E98)</f>
        <v>-71.026799999999994</v>
      </c>
      <c r="P30" s="24">
        <f>MAX(F96:F98)</f>
        <v>2809.21</v>
      </c>
      <c r="Q30" s="24">
        <f>MIN(G96:G98)</f>
        <v>-2685.21</v>
      </c>
      <c r="R30" s="24">
        <f t="shared" si="0"/>
        <v>19.508402777777778</v>
      </c>
      <c r="S30" s="24">
        <f t="shared" si="0"/>
        <v>-18.647291666666668</v>
      </c>
      <c r="T30" s="3"/>
    </row>
    <row r="31" spans="1:20" x14ac:dyDescent="0.25">
      <c r="A31" s="82" t="s">
        <v>18</v>
      </c>
      <c r="B31" s="82">
        <v>14.5847</v>
      </c>
      <c r="C31" s="82">
        <v>-130.44</v>
      </c>
      <c r="D31" s="82">
        <v>8.2539999999999996</v>
      </c>
      <c r="E31" s="82">
        <v>-11.389699999999999</v>
      </c>
      <c r="F31" s="82">
        <v>-506.95</v>
      </c>
      <c r="G31" s="82">
        <v>-1103.68</v>
      </c>
      <c r="H31" s="3"/>
      <c r="I31" s="24" t="s">
        <v>38</v>
      </c>
      <c r="J31" s="24">
        <f>MAX(C99:C101)</f>
        <v>7.9720000000000004</v>
      </c>
      <c r="K31" s="24">
        <f>MIN(C99:C101)</f>
        <v>7.7329999999999997</v>
      </c>
      <c r="L31" s="24">
        <f>MAX(D99:D101)</f>
        <v>34.750999999999998</v>
      </c>
      <c r="M31" s="24">
        <f>MIN(D99:D101)</f>
        <v>27.329000000000001</v>
      </c>
      <c r="N31" s="24">
        <f>MAX(E99:E101)</f>
        <v>-71.026799999999994</v>
      </c>
      <c r="O31" s="24">
        <f>MIN(E99:E101)</f>
        <v>-209.53370000000001</v>
      </c>
      <c r="P31" s="24">
        <f>MAX(F99:F101)</f>
        <v>4887.84</v>
      </c>
      <c r="Q31" s="24">
        <f>MIN(G99:G101)</f>
        <v>-4775.16</v>
      </c>
      <c r="R31" s="24">
        <f t="shared" si="0"/>
        <v>33.943333333333335</v>
      </c>
      <c r="S31" s="24">
        <f>Q31/144</f>
        <v>-33.160833333333329</v>
      </c>
      <c r="T31" s="3"/>
    </row>
    <row r="32" spans="1:20" x14ac:dyDescent="0.25">
      <c r="A32" s="82" t="s">
        <v>19</v>
      </c>
      <c r="B32" s="82">
        <v>0</v>
      </c>
      <c r="C32" s="82">
        <v>-130.041</v>
      </c>
      <c r="D32" s="82">
        <v>-13.124000000000001</v>
      </c>
      <c r="E32" s="82">
        <v>-11.389699999999999</v>
      </c>
      <c r="F32" s="82">
        <v>-504.48</v>
      </c>
      <c r="G32" s="82">
        <v>-1101.21</v>
      </c>
      <c r="H32" s="3"/>
      <c r="I32" s="24" t="s">
        <v>39</v>
      </c>
      <c r="J32" s="24">
        <f>MAX(C102:C148)</f>
        <v>1.002</v>
      </c>
      <c r="K32" s="24">
        <f>MIN(C102:C148)</f>
        <v>0.34399999999999997</v>
      </c>
      <c r="L32" s="24">
        <f>MAX(D102:D148)</f>
        <v>9.8810000000000002</v>
      </c>
      <c r="M32" s="24">
        <f>MIN(D102:D148)</f>
        <v>-10.487</v>
      </c>
      <c r="N32" s="24">
        <f>MAX(E102:E148)</f>
        <v>30.218699999999998</v>
      </c>
      <c r="O32" s="24">
        <f>MIN(E102:E148)</f>
        <v>-56.324100000000001</v>
      </c>
      <c r="P32" s="24">
        <f>MAX(F102:F148)</f>
        <v>1305.9000000000001</v>
      </c>
      <c r="Q32" s="24">
        <f>MIN(G102:G148)</f>
        <v>-1295.25</v>
      </c>
      <c r="R32" s="24">
        <f t="shared" si="0"/>
        <v>9.0687500000000014</v>
      </c>
      <c r="S32" s="24">
        <f t="shared" si="0"/>
        <v>-8.9947916666666661</v>
      </c>
      <c r="T32" s="3"/>
    </row>
    <row r="33" spans="1:20" x14ac:dyDescent="0.25">
      <c r="A33" s="82" t="s">
        <v>19</v>
      </c>
      <c r="B33" s="82">
        <v>3.3519000000000001</v>
      </c>
      <c r="C33" s="82">
        <v>-130.047</v>
      </c>
      <c r="D33" s="82">
        <v>-13.082000000000001</v>
      </c>
      <c r="E33" s="82">
        <v>32.529600000000002</v>
      </c>
      <c r="F33" s="82">
        <v>49.26</v>
      </c>
      <c r="G33" s="82">
        <v>-1655.02</v>
      </c>
      <c r="H33" s="3"/>
      <c r="I33" s="24" t="s">
        <v>40</v>
      </c>
      <c r="J33" s="24">
        <f>MAX(C149:C159)</f>
        <v>-12.757999999999999</v>
      </c>
      <c r="K33" s="24">
        <f>MIN(C149:C159)</f>
        <v>-13.675000000000001</v>
      </c>
      <c r="L33" s="24">
        <f>MAX(D149:D159)</f>
        <v>0.98199999999999998</v>
      </c>
      <c r="M33" s="24">
        <f>MIN(D149:D159)</f>
        <v>-27.405000000000001</v>
      </c>
      <c r="N33" s="24">
        <f>MAX(E149:E159)</f>
        <v>93.085999999999999</v>
      </c>
      <c r="O33" s="24">
        <f>MIN(E149:E159)</f>
        <v>-132.38</v>
      </c>
      <c r="P33" s="24">
        <f>MAX(F149:F159)</f>
        <v>2959.51</v>
      </c>
      <c r="Q33" s="24">
        <f>MIN(G149:G159)</f>
        <v>-3145.42</v>
      </c>
      <c r="R33" s="24">
        <f t="shared" si="0"/>
        <v>20.552152777777778</v>
      </c>
      <c r="S33" s="24">
        <f t="shared" si="0"/>
        <v>-21.843194444444446</v>
      </c>
      <c r="T33" s="3"/>
    </row>
    <row r="34" spans="1:20" x14ac:dyDescent="0.25">
      <c r="A34" s="82" t="s">
        <v>19</v>
      </c>
      <c r="B34" s="82">
        <v>3.3519000000000001</v>
      </c>
      <c r="C34" s="82">
        <v>-132.251</v>
      </c>
      <c r="D34" s="82">
        <v>2.4039999999999999</v>
      </c>
      <c r="E34" s="82">
        <v>32.529600000000002</v>
      </c>
      <c r="F34" s="82">
        <v>35.65</v>
      </c>
      <c r="G34" s="82">
        <v>-1668.64</v>
      </c>
      <c r="H34" s="3"/>
      <c r="I34" s="24" t="s">
        <v>41</v>
      </c>
      <c r="J34" s="24">
        <f>MAX(C160:C167)</f>
        <v>-13.675000000000001</v>
      </c>
      <c r="K34" s="24">
        <f>MIN(C160:C167)</f>
        <v>-14.212</v>
      </c>
      <c r="L34" s="24">
        <f>MAX(D160:D167)</f>
        <v>17.623999999999999</v>
      </c>
      <c r="M34" s="24">
        <f>MIN(D160:D167)</f>
        <v>0.98199999999999998</v>
      </c>
      <c r="N34" s="24">
        <f>MAX(E160:E167)</f>
        <v>93.0779</v>
      </c>
      <c r="O34" s="24">
        <f>MIN(E160:E167)</f>
        <v>-4.2239999999999998E-14</v>
      </c>
      <c r="P34" s="24">
        <f>MAX(F160:F167)</f>
        <v>2046.59</v>
      </c>
      <c r="Q34" s="24">
        <f>MIN(G160:G167)</f>
        <v>-2245.85</v>
      </c>
      <c r="R34" s="24">
        <f t="shared" si="0"/>
        <v>14.212430555555555</v>
      </c>
      <c r="S34" s="24">
        <f t="shared" si="0"/>
        <v>-15.596180555555556</v>
      </c>
      <c r="T34" s="3"/>
    </row>
    <row r="35" spans="1:20" x14ac:dyDescent="0.25">
      <c r="A35" s="82" t="s">
        <v>19</v>
      </c>
      <c r="B35" s="82">
        <v>7.2923999999999998</v>
      </c>
      <c r="C35" s="82">
        <v>-132.25899999999999</v>
      </c>
      <c r="D35" s="82">
        <v>2.4540000000000002</v>
      </c>
      <c r="E35" s="82">
        <v>22.958100000000002</v>
      </c>
      <c r="F35" s="82">
        <v>-215.13</v>
      </c>
      <c r="G35" s="82">
        <v>-1417.95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82" t="s">
        <v>19</v>
      </c>
      <c r="B36" s="82">
        <v>13.4527</v>
      </c>
      <c r="C36" s="82">
        <v>-132.27000000000001</v>
      </c>
      <c r="D36" s="82">
        <v>2.532</v>
      </c>
      <c r="E36" s="82">
        <v>7.5987999999999998</v>
      </c>
      <c r="F36" s="82">
        <v>-617.54999999999995</v>
      </c>
      <c r="G36" s="82">
        <v>-1015.66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82" t="s">
        <v>19</v>
      </c>
      <c r="B37" s="82">
        <v>13.4527</v>
      </c>
      <c r="C37" s="82">
        <v>-134.583</v>
      </c>
      <c r="D37" s="82">
        <v>18.774999999999999</v>
      </c>
      <c r="E37" s="82">
        <v>7.5987999999999998</v>
      </c>
      <c r="F37" s="82">
        <v>-631.83000000000004</v>
      </c>
      <c r="G37" s="82">
        <v>-1029.95</v>
      </c>
      <c r="H37" s="3"/>
      <c r="T37" s="3"/>
    </row>
    <row r="38" spans="1:20" x14ac:dyDescent="0.25">
      <c r="A38" s="82" t="s">
        <v>19</v>
      </c>
      <c r="B38" s="82">
        <v>14.5847</v>
      </c>
      <c r="C38" s="82">
        <v>-134.58500000000001</v>
      </c>
      <c r="D38" s="82">
        <v>18.789000000000001</v>
      </c>
      <c r="E38" s="82">
        <v>-13.662599999999999</v>
      </c>
      <c r="F38" s="82">
        <v>-473</v>
      </c>
      <c r="G38" s="82">
        <v>-1188.81</v>
      </c>
      <c r="H38" s="3"/>
      <c r="T38" s="3"/>
    </row>
    <row r="39" spans="1:20" x14ac:dyDescent="0.25">
      <c r="A39" s="82" t="s">
        <v>20</v>
      </c>
      <c r="B39" s="82">
        <v>0</v>
      </c>
      <c r="C39" s="82">
        <v>-135.84800000000001</v>
      </c>
      <c r="D39" s="82">
        <v>-3.4009999999999998</v>
      </c>
      <c r="E39" s="82">
        <v>-13.662599999999999</v>
      </c>
      <c r="F39" s="82">
        <v>-480.79</v>
      </c>
      <c r="G39" s="82">
        <v>-1196.5999999999999</v>
      </c>
      <c r="H39" s="3"/>
      <c r="T39" s="3"/>
    </row>
    <row r="40" spans="1:20" x14ac:dyDescent="0.25">
      <c r="A40" s="82" t="s">
        <v>20</v>
      </c>
      <c r="B40" s="82">
        <v>7.2923</v>
      </c>
      <c r="C40" s="82">
        <v>-135.876</v>
      </c>
      <c r="D40" s="82">
        <v>-3.3119999999999998</v>
      </c>
      <c r="E40" s="82">
        <v>10.815200000000001</v>
      </c>
      <c r="F40" s="82">
        <v>-555.55999999999995</v>
      </c>
      <c r="G40" s="82">
        <v>-1122.19</v>
      </c>
      <c r="H40" s="3"/>
      <c r="T40" s="3"/>
    </row>
    <row r="41" spans="1:20" x14ac:dyDescent="0.25">
      <c r="A41" s="82" t="s">
        <v>20</v>
      </c>
      <c r="B41" s="82">
        <v>9.3094999999999999</v>
      </c>
      <c r="C41" s="82">
        <v>-135.88399999999999</v>
      </c>
      <c r="D41" s="82">
        <v>-3.2869999999999999</v>
      </c>
      <c r="E41" s="82">
        <v>17.471299999999999</v>
      </c>
      <c r="F41" s="82">
        <v>-381.24</v>
      </c>
      <c r="G41" s="82">
        <v>-1296.5999999999999</v>
      </c>
      <c r="H41" s="3"/>
      <c r="T41" s="3"/>
    </row>
    <row r="42" spans="1:20" x14ac:dyDescent="0.25">
      <c r="A42" s="82" t="s">
        <v>20</v>
      </c>
      <c r="B42" s="82">
        <v>9.3094999999999999</v>
      </c>
      <c r="C42" s="82">
        <v>-140.90100000000001</v>
      </c>
      <c r="D42" s="82">
        <v>12.638</v>
      </c>
      <c r="E42" s="82">
        <v>17.471299999999999</v>
      </c>
      <c r="F42" s="82">
        <v>-412.22</v>
      </c>
      <c r="G42" s="82">
        <v>-1327.57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82" t="s">
        <v>20</v>
      </c>
      <c r="B43" s="82">
        <v>14.5846</v>
      </c>
      <c r="C43" s="82">
        <v>-140.922</v>
      </c>
      <c r="D43" s="82">
        <v>12.702</v>
      </c>
      <c r="E43" s="82">
        <v>-49.363900000000001</v>
      </c>
      <c r="F43" s="82">
        <v>423.11</v>
      </c>
      <c r="G43" s="82">
        <v>-2163.15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82" t="s">
        <v>21</v>
      </c>
      <c r="B44" s="82">
        <v>0</v>
      </c>
      <c r="C44" s="82">
        <v>-141.107</v>
      </c>
      <c r="D44" s="82">
        <v>-10.445</v>
      </c>
      <c r="E44" s="82">
        <v>-49.363900000000001</v>
      </c>
      <c r="F44" s="82">
        <v>421.97</v>
      </c>
      <c r="G44" s="82">
        <v>-2164.3000000000002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82" t="s">
        <v>21</v>
      </c>
      <c r="B45" s="82">
        <v>5.5701000000000001</v>
      </c>
      <c r="C45" s="82">
        <v>-141.13900000000001</v>
      </c>
      <c r="D45" s="82">
        <v>-10.381</v>
      </c>
      <c r="E45" s="82">
        <v>8.6388999999999996</v>
      </c>
      <c r="F45" s="82">
        <v>-645.05999999999995</v>
      </c>
      <c r="G45" s="82">
        <v>-1097.67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82" t="s">
        <v>21</v>
      </c>
      <c r="B46" s="82">
        <v>5.5701000000000001</v>
      </c>
      <c r="C46" s="82">
        <v>-149.38200000000001</v>
      </c>
      <c r="D46" s="82">
        <v>5.8879999999999999</v>
      </c>
      <c r="E46" s="82">
        <v>8.6388999999999996</v>
      </c>
      <c r="F46" s="82">
        <v>-695.95</v>
      </c>
      <c r="G46" s="82">
        <v>-1148.56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82" t="s">
        <v>21</v>
      </c>
      <c r="B47" s="82">
        <v>7.2923999999999998</v>
      </c>
      <c r="C47" s="82">
        <v>-149.392</v>
      </c>
      <c r="D47" s="82">
        <v>5.907</v>
      </c>
      <c r="E47" s="82">
        <v>-1.518</v>
      </c>
      <c r="F47" s="82">
        <v>-882.55</v>
      </c>
      <c r="G47" s="82">
        <v>-962.08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82" t="s">
        <v>21</v>
      </c>
      <c r="B48" s="82">
        <v>14.5847</v>
      </c>
      <c r="C48" s="82">
        <v>-149.434</v>
      </c>
      <c r="D48" s="82">
        <v>5.9909999999999997</v>
      </c>
      <c r="E48" s="82">
        <v>-44.901699999999998</v>
      </c>
      <c r="F48" s="82">
        <v>253.66</v>
      </c>
      <c r="G48" s="82">
        <v>-2098.8200000000002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82" t="s">
        <v>22</v>
      </c>
      <c r="B49" s="82">
        <v>0</v>
      </c>
      <c r="C49" s="82">
        <v>-148.41200000000001</v>
      </c>
      <c r="D49" s="82">
        <v>-18.454000000000001</v>
      </c>
      <c r="E49" s="82">
        <v>-44.901699999999998</v>
      </c>
      <c r="F49" s="82">
        <v>259.98</v>
      </c>
      <c r="G49" s="82">
        <v>-2092.5100000000002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82" t="s">
        <v>22</v>
      </c>
      <c r="B50" s="82">
        <v>2.4289000000000001</v>
      </c>
      <c r="C50" s="82">
        <v>-148.43</v>
      </c>
      <c r="D50" s="82">
        <v>-18.428000000000001</v>
      </c>
      <c r="E50" s="82">
        <v>-0.10979999999999999</v>
      </c>
      <c r="F50" s="82">
        <v>-913.5</v>
      </c>
      <c r="G50" s="82">
        <v>-919.25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82" t="s">
        <v>22</v>
      </c>
      <c r="B51" s="82">
        <v>2.4289000000000001</v>
      </c>
      <c r="C51" s="82">
        <v>-157.541</v>
      </c>
      <c r="D51" s="82">
        <v>-6.0030000000000001</v>
      </c>
      <c r="E51" s="82">
        <v>-0.10979999999999999</v>
      </c>
      <c r="F51" s="82">
        <v>-969.75</v>
      </c>
      <c r="G51" s="82">
        <v>-975.5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82" t="s">
        <v>22</v>
      </c>
      <c r="B52" s="82">
        <v>3.0396000000000001</v>
      </c>
      <c r="C52" s="82">
        <v>-157.54599999999999</v>
      </c>
      <c r="D52" s="82">
        <v>-5.9969999999999999</v>
      </c>
      <c r="E52" s="82">
        <v>3.5537999999999998</v>
      </c>
      <c r="F52" s="82">
        <v>-879.56</v>
      </c>
      <c r="G52" s="82">
        <v>-1065.75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82" t="s">
        <v>22</v>
      </c>
      <c r="B53" s="82">
        <v>6.0792000000000002</v>
      </c>
      <c r="C53" s="82">
        <v>-157.56899999999999</v>
      </c>
      <c r="D53" s="82">
        <v>-5.9649999999999999</v>
      </c>
      <c r="E53" s="82">
        <v>21.732900000000001</v>
      </c>
      <c r="F53" s="82">
        <v>-403.48</v>
      </c>
      <c r="G53" s="82">
        <v>-1542.11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82" t="s">
        <v>23</v>
      </c>
      <c r="B54" s="82">
        <v>0</v>
      </c>
      <c r="C54" s="82">
        <v>-160.648</v>
      </c>
      <c r="D54" s="82">
        <v>22.414000000000001</v>
      </c>
      <c r="E54" s="82">
        <v>133.58519999999999</v>
      </c>
      <c r="F54" s="82">
        <v>2507.58</v>
      </c>
      <c r="G54" s="82">
        <v>-4491.2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82" t="s">
        <v>23</v>
      </c>
      <c r="B55" s="82">
        <v>4.2527999999999997</v>
      </c>
      <c r="C55" s="82">
        <v>-160.68100000000001</v>
      </c>
      <c r="D55" s="82">
        <v>22.457999999999998</v>
      </c>
      <c r="E55" s="82">
        <v>38.170499999999997</v>
      </c>
      <c r="F55" s="82">
        <v>7.9</v>
      </c>
      <c r="G55" s="82">
        <v>-1991.92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82" t="s">
        <v>23</v>
      </c>
      <c r="B56" s="82">
        <v>8.5055999999999994</v>
      </c>
      <c r="C56" s="82">
        <v>-160.71299999999999</v>
      </c>
      <c r="D56" s="82">
        <v>22.501999999999999</v>
      </c>
      <c r="E56" s="82">
        <v>-57.4315</v>
      </c>
      <c r="F56" s="82">
        <v>512.26</v>
      </c>
      <c r="G56" s="82">
        <v>-2496.6799999999998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82" t="s">
        <v>24</v>
      </c>
      <c r="B57" s="82">
        <v>0</v>
      </c>
      <c r="C57" s="82">
        <v>-162.23099999999999</v>
      </c>
      <c r="D57" s="82">
        <v>-4.0030000000000001</v>
      </c>
      <c r="E57" s="82">
        <v>-57.4315</v>
      </c>
      <c r="F57" s="82">
        <v>502.89</v>
      </c>
      <c r="G57" s="82">
        <v>-2506.06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82" t="s">
        <v>24</v>
      </c>
      <c r="B58" s="82">
        <v>7.2923</v>
      </c>
      <c r="C58" s="82">
        <v>-162.298</v>
      </c>
      <c r="D58" s="82">
        <v>-3.9380000000000002</v>
      </c>
      <c r="E58" s="82">
        <v>-28.476900000000001</v>
      </c>
      <c r="F58" s="82">
        <v>-256.02</v>
      </c>
      <c r="G58" s="82">
        <v>-1747.97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82" t="s">
        <v>24</v>
      </c>
      <c r="B59" s="82">
        <v>14.5847</v>
      </c>
      <c r="C59" s="82">
        <v>-162.36500000000001</v>
      </c>
      <c r="D59" s="82">
        <v>-3.8719999999999999</v>
      </c>
      <c r="E59" s="82">
        <v>-1.9219999999999999E-14</v>
      </c>
      <c r="F59" s="82">
        <v>-1002.41</v>
      </c>
      <c r="G59" s="82">
        <v>-1002.41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82" t="s">
        <v>25</v>
      </c>
      <c r="B60" s="82">
        <v>0</v>
      </c>
      <c r="C60" s="82">
        <v>15.611000000000001</v>
      </c>
      <c r="D60" s="82">
        <v>0</v>
      </c>
      <c r="E60" s="82">
        <v>0</v>
      </c>
      <c r="F60" s="82">
        <v>2862.28</v>
      </c>
      <c r="G60" s="82">
        <v>2862.28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82" t="s">
        <v>25</v>
      </c>
      <c r="B61" s="82">
        <v>1.6528</v>
      </c>
      <c r="C61" s="82">
        <v>15.611000000000001</v>
      </c>
      <c r="D61" s="82">
        <v>0</v>
      </c>
      <c r="E61" s="82">
        <v>0</v>
      </c>
      <c r="F61" s="82">
        <v>2862.28</v>
      </c>
      <c r="G61" s="82">
        <v>2862.28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82" t="s">
        <v>25</v>
      </c>
      <c r="B62" s="82">
        <v>3.3056000000000001</v>
      </c>
      <c r="C62" s="82">
        <v>15.611000000000001</v>
      </c>
      <c r="D62" s="82">
        <v>0</v>
      </c>
      <c r="E62" s="82">
        <v>0</v>
      </c>
      <c r="F62" s="82">
        <v>2862.28</v>
      </c>
      <c r="G62" s="82">
        <v>2862.28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82" t="s">
        <v>26</v>
      </c>
      <c r="B63" s="82">
        <v>0</v>
      </c>
      <c r="C63" s="82">
        <v>17.254000000000001</v>
      </c>
      <c r="D63" s="82">
        <v>0</v>
      </c>
      <c r="E63" s="82">
        <v>0</v>
      </c>
      <c r="F63" s="82">
        <v>3163.51</v>
      </c>
      <c r="G63" s="82">
        <v>3163.51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82" t="s">
        <v>26</v>
      </c>
      <c r="B64" s="82">
        <v>4.0439999999999996</v>
      </c>
      <c r="C64" s="82">
        <v>17.254000000000001</v>
      </c>
      <c r="D64" s="82">
        <v>0</v>
      </c>
      <c r="E64" s="82">
        <v>0</v>
      </c>
      <c r="F64" s="82">
        <v>3163.51</v>
      </c>
      <c r="G64" s="82">
        <v>3163.51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82" t="s">
        <v>26</v>
      </c>
      <c r="B65" s="82">
        <v>8.0878999999999994</v>
      </c>
      <c r="C65" s="82">
        <v>17.254000000000001</v>
      </c>
      <c r="D65" s="82">
        <v>0</v>
      </c>
      <c r="E65" s="82">
        <v>0</v>
      </c>
      <c r="F65" s="82">
        <v>3163.51</v>
      </c>
      <c r="G65" s="82">
        <v>3163.51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82" t="s">
        <v>27</v>
      </c>
      <c r="B66" s="82">
        <v>0</v>
      </c>
      <c r="C66" s="82">
        <v>16.398</v>
      </c>
      <c r="D66" s="82">
        <v>0</v>
      </c>
      <c r="E66" s="82">
        <v>0</v>
      </c>
      <c r="F66" s="82">
        <v>3006.53</v>
      </c>
      <c r="G66" s="82">
        <v>3006.53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82" t="s">
        <v>27</v>
      </c>
      <c r="B67" s="82">
        <v>5.8327999999999998</v>
      </c>
      <c r="C67" s="82">
        <v>16.398</v>
      </c>
      <c r="D67" s="82">
        <v>0</v>
      </c>
      <c r="E67" s="82">
        <v>0</v>
      </c>
      <c r="F67" s="82">
        <v>3006.53</v>
      </c>
      <c r="G67" s="82">
        <v>3006.53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82" t="s">
        <v>27</v>
      </c>
      <c r="B68" s="82">
        <v>11.6656</v>
      </c>
      <c r="C68" s="82">
        <v>16.398</v>
      </c>
      <c r="D68" s="82">
        <v>0</v>
      </c>
      <c r="E68" s="82">
        <v>0</v>
      </c>
      <c r="F68" s="82">
        <v>3006.53</v>
      </c>
      <c r="G68" s="82">
        <v>3006.53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82" t="s">
        <v>28</v>
      </c>
      <c r="B69" s="82">
        <v>0</v>
      </c>
      <c r="C69" s="82">
        <v>15.922000000000001</v>
      </c>
      <c r="D69" s="82">
        <v>0</v>
      </c>
      <c r="E69" s="82">
        <v>0</v>
      </c>
      <c r="F69" s="82">
        <v>2919.18</v>
      </c>
      <c r="G69" s="82">
        <v>2919.18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82" t="s">
        <v>28</v>
      </c>
      <c r="B70" s="82">
        <v>6.9356999999999998</v>
      </c>
      <c r="C70" s="82">
        <v>15.922000000000001</v>
      </c>
      <c r="D70" s="82">
        <v>0</v>
      </c>
      <c r="E70" s="82">
        <v>0</v>
      </c>
      <c r="F70" s="82">
        <v>2919.18</v>
      </c>
      <c r="G70" s="82">
        <v>2919.18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82" t="s">
        <v>28</v>
      </c>
      <c r="B71" s="82">
        <v>13.871499999999999</v>
      </c>
      <c r="C71" s="82">
        <v>15.922000000000001</v>
      </c>
      <c r="D71" s="82">
        <v>0</v>
      </c>
      <c r="E71" s="82">
        <v>0</v>
      </c>
      <c r="F71" s="82">
        <v>2919.18</v>
      </c>
      <c r="G71" s="82">
        <v>2919.18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82" t="s">
        <v>29</v>
      </c>
      <c r="B72" s="82">
        <v>0</v>
      </c>
      <c r="C72" s="82">
        <v>15.159000000000001</v>
      </c>
      <c r="D72" s="82">
        <v>0</v>
      </c>
      <c r="E72" s="82">
        <v>0</v>
      </c>
      <c r="F72" s="82">
        <v>2779.27</v>
      </c>
      <c r="G72" s="82">
        <v>2779.27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82" t="s">
        <v>29</v>
      </c>
      <c r="B73" s="82">
        <v>7.3832000000000004</v>
      </c>
      <c r="C73" s="82">
        <v>15.159000000000001</v>
      </c>
      <c r="D73" s="82">
        <v>0</v>
      </c>
      <c r="E73" s="82">
        <v>0</v>
      </c>
      <c r="F73" s="82">
        <v>2779.27</v>
      </c>
      <c r="G73" s="82">
        <v>2779.27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82" t="s">
        <v>29</v>
      </c>
      <c r="B74" s="82">
        <v>14.766400000000001</v>
      </c>
      <c r="C74" s="82">
        <v>15.159000000000001</v>
      </c>
      <c r="D74" s="82">
        <v>0</v>
      </c>
      <c r="E74" s="82">
        <v>0</v>
      </c>
      <c r="F74" s="82">
        <v>2779.27</v>
      </c>
      <c r="G74" s="82">
        <v>2779.27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82" t="s">
        <v>30</v>
      </c>
      <c r="B75" s="82">
        <v>0</v>
      </c>
      <c r="C75" s="82">
        <v>15.641</v>
      </c>
      <c r="D75" s="82">
        <v>0</v>
      </c>
      <c r="E75" s="82">
        <v>0</v>
      </c>
      <c r="F75" s="82">
        <v>2867.66</v>
      </c>
      <c r="G75" s="82">
        <v>2867.66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82" t="s">
        <v>30</v>
      </c>
      <c r="B76" s="82">
        <v>7.3830999999999998</v>
      </c>
      <c r="C76" s="82">
        <v>15.641</v>
      </c>
      <c r="D76" s="82">
        <v>0</v>
      </c>
      <c r="E76" s="82">
        <v>0</v>
      </c>
      <c r="F76" s="82">
        <v>2867.66</v>
      </c>
      <c r="G76" s="82">
        <v>2867.66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82" t="s">
        <v>30</v>
      </c>
      <c r="B77" s="82">
        <v>14.7661</v>
      </c>
      <c r="C77" s="82">
        <v>15.641</v>
      </c>
      <c r="D77" s="82">
        <v>0</v>
      </c>
      <c r="E77" s="82">
        <v>0</v>
      </c>
      <c r="F77" s="82">
        <v>2867.66</v>
      </c>
      <c r="G77" s="82">
        <v>2867.66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82" t="s">
        <v>31</v>
      </c>
      <c r="B78" s="82">
        <v>0</v>
      </c>
      <c r="C78" s="82">
        <v>16.41</v>
      </c>
      <c r="D78" s="82">
        <v>0</v>
      </c>
      <c r="E78" s="82">
        <v>0</v>
      </c>
      <c r="F78" s="82">
        <v>3008.77</v>
      </c>
      <c r="G78" s="82">
        <v>3008.77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82" t="s">
        <v>31</v>
      </c>
      <c r="B79" s="82">
        <v>6.8327</v>
      </c>
      <c r="C79" s="82">
        <v>16.41</v>
      </c>
      <c r="D79" s="82">
        <v>0</v>
      </c>
      <c r="E79" s="82">
        <v>0</v>
      </c>
      <c r="F79" s="82">
        <v>3008.77</v>
      </c>
      <c r="G79" s="82">
        <v>3008.77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82" t="s">
        <v>31</v>
      </c>
      <c r="B80" s="82">
        <v>13.6653</v>
      </c>
      <c r="C80" s="82">
        <v>16.41</v>
      </c>
      <c r="D80" s="82">
        <v>0</v>
      </c>
      <c r="E80" s="82">
        <v>0</v>
      </c>
      <c r="F80" s="82">
        <v>3008.77</v>
      </c>
      <c r="G80" s="82">
        <v>3008.77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82" t="s">
        <v>32</v>
      </c>
      <c r="B81" s="82">
        <v>0</v>
      </c>
      <c r="C81" s="82">
        <v>16.696999999999999</v>
      </c>
      <c r="D81" s="82">
        <v>0</v>
      </c>
      <c r="E81" s="82">
        <v>0</v>
      </c>
      <c r="F81" s="82">
        <v>3061.26</v>
      </c>
      <c r="G81" s="82">
        <v>3061.26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82" t="s">
        <v>32</v>
      </c>
      <c r="B82" s="82">
        <v>5.5156000000000001</v>
      </c>
      <c r="C82" s="82">
        <v>16.696999999999999</v>
      </c>
      <c r="D82" s="82">
        <v>0</v>
      </c>
      <c r="E82" s="82">
        <v>0</v>
      </c>
      <c r="F82" s="82">
        <v>3061.26</v>
      </c>
      <c r="G82" s="82">
        <v>3061.26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82" t="s">
        <v>32</v>
      </c>
      <c r="B83" s="82">
        <v>11.0312</v>
      </c>
      <c r="C83" s="82">
        <v>16.696999999999999</v>
      </c>
      <c r="D83" s="82">
        <v>0</v>
      </c>
      <c r="E83" s="82">
        <v>0</v>
      </c>
      <c r="F83" s="82">
        <v>3061.26</v>
      </c>
      <c r="G83" s="82">
        <v>3061.26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82" t="s">
        <v>33</v>
      </c>
      <c r="B84" s="82">
        <v>0</v>
      </c>
      <c r="C84" s="82">
        <v>18.236999999999998</v>
      </c>
      <c r="D84" s="82">
        <v>0</v>
      </c>
      <c r="E84" s="82">
        <v>0</v>
      </c>
      <c r="F84" s="82">
        <v>3343.71</v>
      </c>
      <c r="G84" s="82">
        <v>3343.71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82" t="s">
        <v>33</v>
      </c>
      <c r="B85" s="82">
        <v>3.6257000000000001</v>
      </c>
      <c r="C85" s="82">
        <v>18.236999999999998</v>
      </c>
      <c r="D85" s="82">
        <v>0</v>
      </c>
      <c r="E85" s="82">
        <v>0</v>
      </c>
      <c r="F85" s="82">
        <v>3343.71</v>
      </c>
      <c r="G85" s="82">
        <v>3343.71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82" t="s">
        <v>33</v>
      </c>
      <c r="B86" s="82">
        <v>7.2514000000000003</v>
      </c>
      <c r="C86" s="82">
        <v>18.236999999999998</v>
      </c>
      <c r="D86" s="82">
        <v>0</v>
      </c>
      <c r="E86" s="82">
        <v>0</v>
      </c>
      <c r="F86" s="82">
        <v>3343.71</v>
      </c>
      <c r="G86" s="82">
        <v>3343.71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82" t="s">
        <v>34</v>
      </c>
      <c r="B87" s="82">
        <v>0</v>
      </c>
      <c r="C87" s="82">
        <v>15.407</v>
      </c>
      <c r="D87" s="82">
        <v>0</v>
      </c>
      <c r="E87" s="82">
        <v>0</v>
      </c>
      <c r="F87" s="82">
        <v>2824.77</v>
      </c>
      <c r="G87" s="82">
        <v>2824.77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82" t="s">
        <v>34</v>
      </c>
      <c r="B88" s="82">
        <v>1.0318000000000001</v>
      </c>
      <c r="C88" s="82">
        <v>15.407</v>
      </c>
      <c r="D88" s="82">
        <v>0</v>
      </c>
      <c r="E88" s="82">
        <v>0</v>
      </c>
      <c r="F88" s="82">
        <v>2824.77</v>
      </c>
      <c r="G88" s="82">
        <v>2824.77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82" t="s">
        <v>34</v>
      </c>
      <c r="B89" s="82">
        <v>2.0634999999999999</v>
      </c>
      <c r="C89" s="82">
        <v>15.407</v>
      </c>
      <c r="D89" s="82">
        <v>0</v>
      </c>
      <c r="E89" s="82">
        <v>0</v>
      </c>
      <c r="F89" s="82">
        <v>2824.77</v>
      </c>
      <c r="G89" s="82">
        <v>2824.77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82" t="s">
        <v>35</v>
      </c>
      <c r="B90" s="82">
        <v>0</v>
      </c>
      <c r="C90" s="82">
        <v>9.5850000000000009</v>
      </c>
      <c r="D90" s="82">
        <v>-22.596</v>
      </c>
      <c r="E90" s="82">
        <v>9.2370000000000002E-14</v>
      </c>
      <c r="F90" s="82">
        <v>69.83</v>
      </c>
      <c r="G90" s="82">
        <v>69.83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82" t="s">
        <v>35</v>
      </c>
      <c r="B91" s="82">
        <v>5.0023</v>
      </c>
      <c r="C91" s="82">
        <v>9.3160000000000007</v>
      </c>
      <c r="D91" s="82">
        <v>-14.275</v>
      </c>
      <c r="E91" s="82">
        <v>92.220200000000006</v>
      </c>
      <c r="F91" s="82">
        <v>2194.3200000000002</v>
      </c>
      <c r="G91" s="82">
        <v>-2058.5700000000002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82" t="s">
        <v>35</v>
      </c>
      <c r="B92" s="82">
        <v>10.0046</v>
      </c>
      <c r="C92" s="82">
        <v>9.0470000000000006</v>
      </c>
      <c r="D92" s="82">
        <v>-5.9539999999999997</v>
      </c>
      <c r="E92" s="82">
        <v>142.81720000000001</v>
      </c>
      <c r="F92" s="82">
        <v>3359.04</v>
      </c>
      <c r="G92" s="82">
        <v>-3227.21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82" t="s">
        <v>36</v>
      </c>
      <c r="B93" s="82">
        <v>0</v>
      </c>
      <c r="C93" s="82">
        <v>9.0470000000000006</v>
      </c>
      <c r="D93" s="82">
        <v>-5.9539999999999997</v>
      </c>
      <c r="E93" s="82">
        <v>142.81720000000001</v>
      </c>
      <c r="F93" s="82">
        <v>3359.04</v>
      </c>
      <c r="G93" s="82">
        <v>-3227.21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82" t="s">
        <v>36</v>
      </c>
      <c r="B94" s="82">
        <v>5.0023</v>
      </c>
      <c r="C94" s="82">
        <v>8.7789999999999999</v>
      </c>
      <c r="D94" s="82">
        <v>2.3660000000000001</v>
      </c>
      <c r="E94" s="82">
        <v>151.791</v>
      </c>
      <c r="F94" s="82">
        <v>3564.01</v>
      </c>
      <c r="G94" s="82">
        <v>-3436.09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82" t="s">
        <v>36</v>
      </c>
      <c r="B95" s="82">
        <v>10.0046</v>
      </c>
      <c r="C95" s="82">
        <v>8.51</v>
      </c>
      <c r="D95" s="82">
        <v>10.686999999999999</v>
      </c>
      <c r="E95" s="82">
        <v>119.1416</v>
      </c>
      <c r="F95" s="82">
        <v>2809.21</v>
      </c>
      <c r="G95" s="82">
        <v>-2685.21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82" t="s">
        <v>37</v>
      </c>
      <c r="B96" s="82">
        <v>0</v>
      </c>
      <c r="C96" s="82">
        <v>8.51</v>
      </c>
      <c r="D96" s="82">
        <v>10.686999999999999</v>
      </c>
      <c r="E96" s="82">
        <v>119.1416</v>
      </c>
      <c r="F96" s="82">
        <v>2809.21</v>
      </c>
      <c r="G96" s="82">
        <v>-2685.21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82" t="s">
        <v>37</v>
      </c>
      <c r="B97" s="82">
        <v>5.0023</v>
      </c>
      <c r="C97" s="82">
        <v>8.2409999999999997</v>
      </c>
      <c r="D97" s="82">
        <v>19.007999999999999</v>
      </c>
      <c r="E97" s="82">
        <v>44.869</v>
      </c>
      <c r="F97" s="82">
        <v>1094.6500000000001</v>
      </c>
      <c r="G97" s="82">
        <v>-974.56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82" t="s">
        <v>37</v>
      </c>
      <c r="B98" s="82">
        <v>10.0046</v>
      </c>
      <c r="C98" s="82">
        <v>7.9720000000000004</v>
      </c>
      <c r="D98" s="82">
        <v>27.329000000000001</v>
      </c>
      <c r="E98" s="82">
        <v>-71.026799999999994</v>
      </c>
      <c r="F98" s="82">
        <v>1695.84</v>
      </c>
      <c r="G98" s="82">
        <v>-1579.67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82" t="s">
        <v>38</v>
      </c>
      <c r="B99" s="82">
        <v>0</v>
      </c>
      <c r="C99" s="82">
        <v>7.9720000000000004</v>
      </c>
      <c r="D99" s="82">
        <v>27.329000000000001</v>
      </c>
      <c r="E99" s="82">
        <v>-71.026799999999994</v>
      </c>
      <c r="F99" s="82">
        <v>1695.84</v>
      </c>
      <c r="G99" s="82">
        <v>-1579.67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82" t="s">
        <v>38</v>
      </c>
      <c r="B100" s="82">
        <v>2.2311000000000001</v>
      </c>
      <c r="C100" s="82">
        <v>7.8529999999999998</v>
      </c>
      <c r="D100" s="82">
        <v>31.04</v>
      </c>
      <c r="E100" s="82">
        <v>-136.14019999999999</v>
      </c>
      <c r="F100" s="82">
        <v>3196.38</v>
      </c>
      <c r="G100" s="82">
        <v>-3081.95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82" t="s">
        <v>38</v>
      </c>
      <c r="B101" s="82">
        <v>4.4622000000000002</v>
      </c>
      <c r="C101" s="82">
        <v>7.7329999999999997</v>
      </c>
      <c r="D101" s="82">
        <v>34.750999999999998</v>
      </c>
      <c r="E101" s="82">
        <v>-209.53370000000001</v>
      </c>
      <c r="F101" s="82">
        <v>4887.84</v>
      </c>
      <c r="G101" s="82">
        <v>-4775.16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82" t="s">
        <v>39</v>
      </c>
      <c r="B102" s="82">
        <v>0</v>
      </c>
      <c r="C102" s="82">
        <v>0.77700000000000002</v>
      </c>
      <c r="D102" s="82">
        <v>-3.504</v>
      </c>
      <c r="E102" s="82">
        <v>-50.182600000000001</v>
      </c>
      <c r="F102" s="82">
        <v>1162.79</v>
      </c>
      <c r="G102" s="82">
        <v>-1151.47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82" t="s">
        <v>39</v>
      </c>
      <c r="B103" s="82">
        <v>5.5448000000000004</v>
      </c>
      <c r="C103" s="82">
        <v>0.47899999999999998</v>
      </c>
      <c r="D103" s="82">
        <v>5.7190000000000003</v>
      </c>
      <c r="E103" s="82">
        <v>-56.324100000000001</v>
      </c>
      <c r="F103" s="82">
        <v>1302.23</v>
      </c>
      <c r="G103" s="82">
        <v>-1295.25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82" t="s">
        <v>39</v>
      </c>
      <c r="B104" s="82">
        <v>5.5448000000000004</v>
      </c>
      <c r="C104" s="82">
        <v>0.98299999999999998</v>
      </c>
      <c r="D104" s="82">
        <v>-9.8840000000000003</v>
      </c>
      <c r="E104" s="82">
        <v>-56.324100000000001</v>
      </c>
      <c r="F104" s="82">
        <v>1305.9000000000001</v>
      </c>
      <c r="G104" s="82">
        <v>-1291.58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82" t="s">
        <v>39</v>
      </c>
      <c r="B105" s="82">
        <v>7.5868000000000002</v>
      </c>
      <c r="C105" s="82">
        <v>0.873</v>
      </c>
      <c r="D105" s="82">
        <v>-6.4870000000000001</v>
      </c>
      <c r="E105" s="82">
        <v>-39.608499999999999</v>
      </c>
      <c r="F105" s="82">
        <v>919.67</v>
      </c>
      <c r="G105" s="82">
        <v>-906.95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82" t="s">
        <v>39</v>
      </c>
      <c r="B106" s="82">
        <v>7.5868000000000002</v>
      </c>
      <c r="C106" s="82">
        <v>0.873</v>
      </c>
      <c r="D106" s="82">
        <v>-6.4870000000000001</v>
      </c>
      <c r="E106" s="82">
        <v>-39.608499999999999</v>
      </c>
      <c r="F106" s="82">
        <v>919.67</v>
      </c>
      <c r="G106" s="82">
        <v>-906.95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82" t="s">
        <v>39</v>
      </c>
      <c r="B107" s="82">
        <v>15.1653</v>
      </c>
      <c r="C107" s="82">
        <v>0.46600000000000003</v>
      </c>
      <c r="D107" s="82">
        <v>6.1189999999999998</v>
      </c>
      <c r="E107" s="82">
        <v>-38.211500000000001</v>
      </c>
      <c r="F107" s="82">
        <v>884.49</v>
      </c>
      <c r="G107" s="82">
        <v>-877.7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82" t="s">
        <v>39</v>
      </c>
      <c r="B108" s="82">
        <v>15.1653</v>
      </c>
      <c r="C108" s="82">
        <v>0.46600000000000003</v>
      </c>
      <c r="D108" s="82">
        <v>6.1189999999999998</v>
      </c>
      <c r="E108" s="82">
        <v>-38.211500000000001</v>
      </c>
      <c r="F108" s="82">
        <v>884.49</v>
      </c>
      <c r="G108" s="82">
        <v>-877.7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82" t="s">
        <v>39</v>
      </c>
      <c r="B109" s="82">
        <v>15.55</v>
      </c>
      <c r="C109" s="82">
        <v>0.44500000000000001</v>
      </c>
      <c r="D109" s="82">
        <v>6.7590000000000003</v>
      </c>
      <c r="E109" s="82">
        <v>-40.688400000000001</v>
      </c>
      <c r="F109" s="82">
        <v>941.45</v>
      </c>
      <c r="G109" s="82">
        <v>-934.96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82" t="s">
        <v>39</v>
      </c>
      <c r="B110" s="82">
        <v>15.55</v>
      </c>
      <c r="C110" s="82">
        <v>1.002</v>
      </c>
      <c r="D110" s="82">
        <v>-10.487</v>
      </c>
      <c r="E110" s="82">
        <v>-40.688400000000001</v>
      </c>
      <c r="F110" s="82">
        <v>945.51</v>
      </c>
      <c r="G110" s="82">
        <v>-930.91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82" t="s">
        <v>39</v>
      </c>
      <c r="B111" s="82">
        <v>22.7437</v>
      </c>
      <c r="C111" s="82">
        <v>0.61599999999999999</v>
      </c>
      <c r="D111" s="82">
        <v>1.4790000000000001</v>
      </c>
      <c r="E111" s="82">
        <v>-8.2894000000000005</v>
      </c>
      <c r="F111" s="82">
        <v>195.63</v>
      </c>
      <c r="G111" s="82">
        <v>-186.65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82" t="s">
        <v>39</v>
      </c>
      <c r="B112" s="82">
        <v>22.7437</v>
      </c>
      <c r="C112" s="82">
        <v>0.61599999999999999</v>
      </c>
      <c r="D112" s="82">
        <v>1.4790000000000001</v>
      </c>
      <c r="E112" s="82">
        <v>-8.2894000000000005</v>
      </c>
      <c r="F112" s="82">
        <v>195.63</v>
      </c>
      <c r="G112" s="82">
        <v>-186.65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82" t="s">
        <v>39</v>
      </c>
      <c r="B113" s="82">
        <v>25.555199999999999</v>
      </c>
      <c r="C113" s="82">
        <v>0.46500000000000002</v>
      </c>
      <c r="D113" s="82">
        <v>6.1559999999999997</v>
      </c>
      <c r="E113" s="82">
        <v>-19.021999999999998</v>
      </c>
      <c r="F113" s="82">
        <v>442</v>
      </c>
      <c r="G113" s="82">
        <v>-435.23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82" t="s">
        <v>39</v>
      </c>
      <c r="B114" s="82">
        <v>25.555199999999999</v>
      </c>
      <c r="C114" s="82">
        <v>0.99399999999999999</v>
      </c>
      <c r="D114" s="82">
        <v>-10.234</v>
      </c>
      <c r="E114" s="82">
        <v>-19.021999999999998</v>
      </c>
      <c r="F114" s="82">
        <v>445.86</v>
      </c>
      <c r="G114" s="82">
        <v>-431.37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82" t="s">
        <v>39</v>
      </c>
      <c r="B115" s="82">
        <v>30.322199999999999</v>
      </c>
      <c r="C115" s="82">
        <v>0.73799999999999999</v>
      </c>
      <c r="D115" s="82">
        <v>-2.3039999999999998</v>
      </c>
      <c r="E115" s="82">
        <v>10.8628</v>
      </c>
      <c r="F115" s="82">
        <v>255.85</v>
      </c>
      <c r="G115" s="82">
        <v>-245.1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82" t="s">
        <v>39</v>
      </c>
      <c r="B116" s="82">
        <v>30.322199999999999</v>
      </c>
      <c r="C116" s="82">
        <v>0.73799999999999999</v>
      </c>
      <c r="D116" s="82">
        <v>-2.3039999999999998</v>
      </c>
      <c r="E116" s="82">
        <v>10.8628</v>
      </c>
      <c r="F116" s="82">
        <v>255.85</v>
      </c>
      <c r="G116" s="82">
        <v>-245.1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82" t="s">
        <v>39</v>
      </c>
      <c r="B117" s="82">
        <v>35.560400000000001</v>
      </c>
      <c r="C117" s="82">
        <v>0.45700000000000002</v>
      </c>
      <c r="D117" s="82">
        <v>6.4089999999999998</v>
      </c>
      <c r="E117" s="82">
        <v>0.113</v>
      </c>
      <c r="F117" s="82">
        <v>5.93</v>
      </c>
      <c r="G117" s="82">
        <v>0.72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82" t="s">
        <v>39</v>
      </c>
      <c r="B118" s="82">
        <v>35.560400000000001</v>
      </c>
      <c r="C118" s="82">
        <v>0.97</v>
      </c>
      <c r="D118" s="82">
        <v>-9.5050000000000008</v>
      </c>
      <c r="E118" s="82">
        <v>0.113</v>
      </c>
      <c r="F118" s="82">
        <v>9.68</v>
      </c>
      <c r="G118" s="82">
        <v>4.46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82" t="s">
        <v>39</v>
      </c>
      <c r="B119" s="82">
        <v>37.900700000000001</v>
      </c>
      <c r="C119" s="82">
        <v>0.84499999999999997</v>
      </c>
      <c r="D119" s="82">
        <v>-5.6120000000000001</v>
      </c>
      <c r="E119" s="82">
        <v>17.801400000000001</v>
      </c>
      <c r="F119" s="82">
        <v>416.62</v>
      </c>
      <c r="G119" s="82">
        <v>-404.32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82" t="s">
        <v>39</v>
      </c>
      <c r="B120" s="82">
        <v>37.900700000000001</v>
      </c>
      <c r="C120" s="82">
        <v>0.84499999999999997</v>
      </c>
      <c r="D120" s="82">
        <v>-5.6120000000000001</v>
      </c>
      <c r="E120" s="82">
        <v>17.801400000000001</v>
      </c>
      <c r="F120" s="82">
        <v>416.62</v>
      </c>
      <c r="G120" s="82">
        <v>-404.32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82" t="s">
        <v>39</v>
      </c>
      <c r="B121" s="82">
        <v>45.479100000000003</v>
      </c>
      <c r="C121" s="82">
        <v>0.438</v>
      </c>
      <c r="D121" s="82">
        <v>6.9939999999999998</v>
      </c>
      <c r="E121" s="82">
        <v>12.5633</v>
      </c>
      <c r="F121" s="82">
        <v>292.88</v>
      </c>
      <c r="G121" s="82">
        <v>-286.5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82" t="s">
        <v>39</v>
      </c>
      <c r="B122" s="82">
        <v>45.479100000000003</v>
      </c>
      <c r="C122" s="82">
        <v>0.438</v>
      </c>
      <c r="D122" s="82">
        <v>6.9939999999999998</v>
      </c>
      <c r="E122" s="82">
        <v>12.5633</v>
      </c>
      <c r="F122" s="82">
        <v>292.88</v>
      </c>
      <c r="G122" s="82">
        <v>-286.5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82" t="s">
        <v>39</v>
      </c>
      <c r="B123" s="82">
        <v>45.565600000000003</v>
      </c>
      <c r="C123" s="82">
        <v>0.433</v>
      </c>
      <c r="D123" s="82">
        <v>7.1379999999999999</v>
      </c>
      <c r="E123" s="82">
        <v>11.952400000000001</v>
      </c>
      <c r="F123" s="82">
        <v>278.76</v>
      </c>
      <c r="G123" s="82">
        <v>-272.45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82" t="s">
        <v>39</v>
      </c>
      <c r="B124" s="82">
        <v>45.565600000000003</v>
      </c>
      <c r="C124" s="82">
        <v>0.92200000000000004</v>
      </c>
      <c r="D124" s="82">
        <v>-8.0129999999999999</v>
      </c>
      <c r="E124" s="82">
        <v>11.952400000000001</v>
      </c>
      <c r="F124" s="82">
        <v>282.32</v>
      </c>
      <c r="G124" s="82">
        <v>-268.88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82" t="s">
        <v>39</v>
      </c>
      <c r="B125" s="82">
        <v>49.2684</v>
      </c>
      <c r="C125" s="82">
        <v>0.72299999999999998</v>
      </c>
      <c r="D125" s="82">
        <v>-1.8540000000000001</v>
      </c>
      <c r="E125" s="82">
        <v>30.218699999999998</v>
      </c>
      <c r="F125" s="82">
        <v>702.06</v>
      </c>
      <c r="G125" s="82">
        <v>-691.52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82" t="s">
        <v>39</v>
      </c>
      <c r="B126" s="82">
        <v>53.057600000000001</v>
      </c>
      <c r="C126" s="82">
        <v>0.52</v>
      </c>
      <c r="D126" s="82">
        <v>4.4489999999999998</v>
      </c>
      <c r="E126" s="82">
        <v>25.3005</v>
      </c>
      <c r="F126" s="82">
        <v>587.16999999999996</v>
      </c>
      <c r="G126" s="82">
        <v>-579.6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82" t="s">
        <v>39</v>
      </c>
      <c r="B127" s="82">
        <v>53.057600000000001</v>
      </c>
      <c r="C127" s="82">
        <v>0.52</v>
      </c>
      <c r="D127" s="82">
        <v>4.4489999999999998</v>
      </c>
      <c r="E127" s="82">
        <v>25.3005</v>
      </c>
      <c r="F127" s="82">
        <v>587.16999999999996</v>
      </c>
      <c r="G127" s="82">
        <v>-579.6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82" t="s">
        <v>39</v>
      </c>
      <c r="B128" s="82">
        <v>55.570799999999998</v>
      </c>
      <c r="C128" s="82">
        <v>0.38500000000000001</v>
      </c>
      <c r="D128" s="82">
        <v>8.6300000000000008</v>
      </c>
      <c r="E128" s="82">
        <v>8.8651</v>
      </c>
      <c r="F128" s="82">
        <v>207.22</v>
      </c>
      <c r="G128" s="82">
        <v>-201.61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82" t="s">
        <v>39</v>
      </c>
      <c r="B129" s="82">
        <v>55.570799999999998</v>
      </c>
      <c r="C129" s="82">
        <v>0.89</v>
      </c>
      <c r="D129" s="82">
        <v>-7.0030000000000001</v>
      </c>
      <c r="E129" s="82">
        <v>8.8651</v>
      </c>
      <c r="F129" s="82">
        <v>210.9</v>
      </c>
      <c r="G129" s="82">
        <v>-197.93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82" t="s">
        <v>39</v>
      </c>
      <c r="B130" s="82">
        <v>60.636099999999999</v>
      </c>
      <c r="C130" s="82">
        <v>0.61799999999999999</v>
      </c>
      <c r="D130" s="82">
        <v>1.423</v>
      </c>
      <c r="E130" s="82">
        <v>22.9969</v>
      </c>
      <c r="F130" s="82">
        <v>534.77</v>
      </c>
      <c r="G130" s="82">
        <v>-525.77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82" t="s">
        <v>39</v>
      </c>
      <c r="B131" s="82">
        <v>60.636099999999999</v>
      </c>
      <c r="C131" s="82">
        <v>0.61799999999999999</v>
      </c>
      <c r="D131" s="82">
        <v>1.423</v>
      </c>
      <c r="E131" s="82">
        <v>22.9969</v>
      </c>
      <c r="F131" s="82">
        <v>534.77</v>
      </c>
      <c r="G131" s="82">
        <v>-525.77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82" t="s">
        <v>39</v>
      </c>
      <c r="B132" s="82">
        <v>65.575999999999993</v>
      </c>
      <c r="C132" s="82">
        <v>0.35199999999999998</v>
      </c>
      <c r="D132" s="82">
        <v>9.64</v>
      </c>
      <c r="E132" s="82">
        <v>-4.3274999999999997</v>
      </c>
      <c r="F132" s="82">
        <v>102.35</v>
      </c>
      <c r="G132" s="82">
        <v>-97.22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82" t="s">
        <v>39</v>
      </c>
      <c r="B133" s="82">
        <v>65.575999999999993</v>
      </c>
      <c r="C133" s="82">
        <v>0.88200000000000001</v>
      </c>
      <c r="D133" s="82">
        <v>-6.7619999999999996</v>
      </c>
      <c r="E133" s="82">
        <v>-4.3274999999999997</v>
      </c>
      <c r="F133" s="82">
        <v>106.21</v>
      </c>
      <c r="G133" s="82">
        <v>-93.36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82" t="s">
        <v>39</v>
      </c>
      <c r="B134" s="82">
        <v>68.214500000000001</v>
      </c>
      <c r="C134" s="82">
        <v>0.74</v>
      </c>
      <c r="D134" s="82">
        <v>-2.3730000000000002</v>
      </c>
      <c r="E134" s="82">
        <v>7.7237999999999998</v>
      </c>
      <c r="F134" s="82">
        <v>183.49</v>
      </c>
      <c r="G134" s="82">
        <v>-172.7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82" t="s">
        <v>39</v>
      </c>
      <c r="B135" s="82">
        <v>68.214500000000001</v>
      </c>
      <c r="C135" s="82">
        <v>0.74</v>
      </c>
      <c r="D135" s="82">
        <v>-2.3730000000000002</v>
      </c>
      <c r="E135" s="82">
        <v>7.7237999999999998</v>
      </c>
      <c r="F135" s="82">
        <v>183.49</v>
      </c>
      <c r="G135" s="82">
        <v>-172.7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82" t="s">
        <v>39</v>
      </c>
      <c r="B136" s="82">
        <v>75.581199999999995</v>
      </c>
      <c r="C136" s="82">
        <v>0.34399999999999997</v>
      </c>
      <c r="D136" s="82">
        <v>9.8810000000000002</v>
      </c>
      <c r="E136" s="82">
        <v>-19.929400000000001</v>
      </c>
      <c r="F136" s="82">
        <v>462.05</v>
      </c>
      <c r="G136" s="82">
        <v>-457.03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82" t="s">
        <v>39</v>
      </c>
      <c r="B137" s="82">
        <v>75.581199999999995</v>
      </c>
      <c r="C137" s="82">
        <v>0.88300000000000001</v>
      </c>
      <c r="D137" s="82">
        <v>-6.8070000000000004</v>
      </c>
      <c r="E137" s="82">
        <v>-19.929400000000001</v>
      </c>
      <c r="F137" s="82">
        <v>465.97</v>
      </c>
      <c r="G137" s="82">
        <v>-453.1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82" t="s">
        <v>39</v>
      </c>
      <c r="B138" s="82">
        <v>75.793000000000006</v>
      </c>
      <c r="C138" s="82">
        <v>0.872</v>
      </c>
      <c r="D138" s="82">
        <v>-6.4550000000000001</v>
      </c>
      <c r="E138" s="82">
        <v>-18.525099999999998</v>
      </c>
      <c r="F138" s="82">
        <v>433.51</v>
      </c>
      <c r="G138" s="82">
        <v>-420.8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82" t="s">
        <v>39</v>
      </c>
      <c r="B139" s="82">
        <v>75.793000000000006</v>
      </c>
      <c r="C139" s="82">
        <v>0.872</v>
      </c>
      <c r="D139" s="82">
        <v>-6.4550000000000001</v>
      </c>
      <c r="E139" s="82">
        <v>-18.525099999999998</v>
      </c>
      <c r="F139" s="82">
        <v>433.51</v>
      </c>
      <c r="G139" s="82">
        <v>-420.8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82" t="s">
        <v>39</v>
      </c>
      <c r="B140" s="82">
        <v>83.371499999999997</v>
      </c>
      <c r="C140" s="82">
        <v>0.46500000000000002</v>
      </c>
      <c r="D140" s="82">
        <v>6.1509999999999998</v>
      </c>
      <c r="E140" s="82">
        <v>-17.373200000000001</v>
      </c>
      <c r="F140" s="82">
        <v>403.98</v>
      </c>
      <c r="G140" s="82">
        <v>-397.21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82" t="s">
        <v>39</v>
      </c>
      <c r="B141" s="82">
        <v>83.371499999999997</v>
      </c>
      <c r="C141" s="82">
        <v>0.46500000000000002</v>
      </c>
      <c r="D141" s="82">
        <v>6.1509999999999998</v>
      </c>
      <c r="E141" s="82">
        <v>-17.373200000000001</v>
      </c>
      <c r="F141" s="82">
        <v>403.98</v>
      </c>
      <c r="G141" s="82">
        <v>-397.21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82" t="s">
        <v>39</v>
      </c>
      <c r="B142" s="82">
        <v>85.586399999999998</v>
      </c>
      <c r="C142" s="82">
        <v>0.34599999999999997</v>
      </c>
      <c r="D142" s="82">
        <v>9.8350000000000009</v>
      </c>
      <c r="E142" s="82">
        <v>-35.0777</v>
      </c>
      <c r="F142" s="82">
        <v>811.35</v>
      </c>
      <c r="G142" s="82">
        <v>-806.31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82" t="s">
        <v>39</v>
      </c>
      <c r="B143" s="82">
        <v>85.586399999999998</v>
      </c>
      <c r="C143" s="82">
        <v>0.93500000000000005</v>
      </c>
      <c r="D143" s="82">
        <v>-8.3919999999999995</v>
      </c>
      <c r="E143" s="82">
        <v>-35.0777</v>
      </c>
      <c r="F143" s="82">
        <v>815.64</v>
      </c>
      <c r="G143" s="82">
        <v>-802.02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82" t="s">
        <v>39</v>
      </c>
      <c r="B144" s="82">
        <v>90.95</v>
      </c>
      <c r="C144" s="82">
        <v>0.64600000000000002</v>
      </c>
      <c r="D144" s="82">
        <v>0.52900000000000003</v>
      </c>
      <c r="E144" s="82">
        <v>-13.991</v>
      </c>
      <c r="F144" s="82">
        <v>327.32</v>
      </c>
      <c r="G144" s="82">
        <v>-317.89999999999998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82" t="s">
        <v>39</v>
      </c>
      <c r="B145" s="82">
        <v>90.95</v>
      </c>
      <c r="C145" s="82">
        <v>0.64600000000000002</v>
      </c>
      <c r="D145" s="82">
        <v>0.52900000000000003</v>
      </c>
      <c r="E145" s="82">
        <v>-13.991</v>
      </c>
      <c r="F145" s="82">
        <v>327.32</v>
      </c>
      <c r="G145" s="82">
        <v>-317.89999999999998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82" t="s">
        <v>39</v>
      </c>
      <c r="B146" s="82">
        <v>95.591700000000003</v>
      </c>
      <c r="C146" s="82">
        <v>0.39700000000000002</v>
      </c>
      <c r="D146" s="82">
        <v>8.25</v>
      </c>
      <c r="E146" s="82">
        <v>-34.366900000000001</v>
      </c>
      <c r="F146" s="82">
        <v>795.34</v>
      </c>
      <c r="G146" s="82">
        <v>-789.55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82" t="s">
        <v>39</v>
      </c>
      <c r="B147" s="82">
        <v>95.591700000000003</v>
      </c>
      <c r="C147" s="82">
        <v>0.89400000000000002</v>
      </c>
      <c r="D147" s="82">
        <v>-7.1479999999999997</v>
      </c>
      <c r="E147" s="82">
        <v>-34.366900000000001</v>
      </c>
      <c r="F147" s="82">
        <v>798.96</v>
      </c>
      <c r="G147" s="82">
        <v>-785.93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82" t="s">
        <v>39</v>
      </c>
      <c r="B148" s="82">
        <v>98.536799999999999</v>
      </c>
      <c r="C148" s="82">
        <v>0.73599999999999999</v>
      </c>
      <c r="D148" s="82">
        <v>-2.25</v>
      </c>
      <c r="E148" s="82">
        <v>-20.527799999999999</v>
      </c>
      <c r="F148" s="82">
        <v>478.7</v>
      </c>
      <c r="G148" s="82">
        <v>-467.97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82" t="s">
        <v>40</v>
      </c>
      <c r="B149" s="82">
        <v>0</v>
      </c>
      <c r="C149" s="82">
        <v>-12.757999999999999</v>
      </c>
      <c r="D149" s="82">
        <v>-27.405000000000001</v>
      </c>
      <c r="E149" s="82">
        <v>-132.38</v>
      </c>
      <c r="F149" s="82">
        <v>2959.51</v>
      </c>
      <c r="G149" s="82">
        <v>-3145.42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82" t="s">
        <v>40</v>
      </c>
      <c r="B150" s="82">
        <v>8.3000000000000001E-3</v>
      </c>
      <c r="C150" s="82">
        <v>-12.759</v>
      </c>
      <c r="D150" s="82">
        <v>-27.390999999999998</v>
      </c>
      <c r="E150" s="82">
        <v>-132.15170000000001</v>
      </c>
      <c r="F150" s="82">
        <v>2954.24</v>
      </c>
      <c r="G150" s="82">
        <v>-3140.15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82" t="s">
        <v>40</v>
      </c>
      <c r="B151" s="82">
        <v>8.3000000000000001E-3</v>
      </c>
      <c r="C151" s="82">
        <v>-12.759</v>
      </c>
      <c r="D151" s="82">
        <v>-27.390999999999998</v>
      </c>
      <c r="E151" s="82">
        <v>-132.15170000000001</v>
      </c>
      <c r="F151" s="82">
        <v>2954.24</v>
      </c>
      <c r="G151" s="82">
        <v>-3140.15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82" t="s">
        <v>40</v>
      </c>
      <c r="B152" s="82">
        <v>5.6912000000000003</v>
      </c>
      <c r="C152" s="82">
        <v>-13.064</v>
      </c>
      <c r="D152" s="82">
        <v>-17.937999999999999</v>
      </c>
      <c r="E152" s="82">
        <v>-3.3530000000000002</v>
      </c>
      <c r="F152" s="82">
        <v>-17.87</v>
      </c>
      <c r="G152" s="82">
        <v>-172.5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82" t="s">
        <v>40</v>
      </c>
      <c r="B153" s="82">
        <v>5.6912000000000003</v>
      </c>
      <c r="C153" s="82">
        <v>-13.064</v>
      </c>
      <c r="D153" s="82">
        <v>-17.937999999999999</v>
      </c>
      <c r="E153" s="82">
        <v>-3.3530000000000002</v>
      </c>
      <c r="F153" s="82">
        <v>-17.87</v>
      </c>
      <c r="G153" s="82">
        <v>-172.5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82" t="s">
        <v>40</v>
      </c>
      <c r="B154" s="82">
        <v>8.5327000000000002</v>
      </c>
      <c r="C154" s="82">
        <v>-13.217000000000001</v>
      </c>
      <c r="D154" s="82">
        <v>-13.211</v>
      </c>
      <c r="E154" s="82">
        <v>40.901499999999999</v>
      </c>
      <c r="F154" s="82">
        <v>846.83</v>
      </c>
      <c r="G154" s="82">
        <v>-1039.4100000000001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82" t="s">
        <v>40</v>
      </c>
      <c r="B155" s="82">
        <v>11.3741</v>
      </c>
      <c r="C155" s="82">
        <v>-13.369</v>
      </c>
      <c r="D155" s="82">
        <v>-8.4849999999999994</v>
      </c>
      <c r="E155" s="82">
        <v>71.726200000000006</v>
      </c>
      <c r="F155" s="82">
        <v>1556.48</v>
      </c>
      <c r="G155" s="82">
        <v>-1751.29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82" t="s">
        <v>40</v>
      </c>
      <c r="B156" s="82">
        <v>11.3741</v>
      </c>
      <c r="C156" s="82">
        <v>-13.369</v>
      </c>
      <c r="D156" s="82">
        <v>-8.4849999999999994</v>
      </c>
      <c r="E156" s="82">
        <v>71.726200000000006</v>
      </c>
      <c r="F156" s="82">
        <v>1556.48</v>
      </c>
      <c r="G156" s="82">
        <v>-1751.29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82" t="s">
        <v>40</v>
      </c>
      <c r="B157" s="82">
        <v>17.056999999999999</v>
      </c>
      <c r="C157" s="82">
        <v>-13.673999999999999</v>
      </c>
      <c r="D157" s="82">
        <v>0.96799999999999997</v>
      </c>
      <c r="E157" s="82">
        <v>93.085999999999999</v>
      </c>
      <c r="F157" s="82">
        <v>2046.78</v>
      </c>
      <c r="G157" s="82">
        <v>-2246.04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82" t="s">
        <v>40</v>
      </c>
      <c r="B158" s="82">
        <v>17.056999999999999</v>
      </c>
      <c r="C158" s="82">
        <v>-13.673999999999999</v>
      </c>
      <c r="D158" s="82">
        <v>0.96799999999999997</v>
      </c>
      <c r="E158" s="82">
        <v>93.085999999999999</v>
      </c>
      <c r="F158" s="82">
        <v>2046.78</v>
      </c>
      <c r="G158" s="82">
        <v>-2246.04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82" t="s">
        <v>40</v>
      </c>
      <c r="B159" s="82">
        <v>17.065300000000001</v>
      </c>
      <c r="C159" s="82">
        <v>-13.675000000000001</v>
      </c>
      <c r="D159" s="82">
        <v>0.98199999999999998</v>
      </c>
      <c r="E159" s="82">
        <v>93.0779</v>
      </c>
      <c r="F159" s="82">
        <v>2046.59</v>
      </c>
      <c r="G159" s="82">
        <v>-2245.85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82" t="s">
        <v>41</v>
      </c>
      <c r="B160" s="82">
        <v>0</v>
      </c>
      <c r="C160" s="82">
        <v>-13.675000000000001</v>
      </c>
      <c r="D160" s="82">
        <v>0.98199999999999998</v>
      </c>
      <c r="E160" s="82">
        <v>93.0779</v>
      </c>
      <c r="F160" s="82">
        <v>2046.59</v>
      </c>
      <c r="G160" s="82">
        <v>-2245.85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82" t="s">
        <v>41</v>
      </c>
      <c r="B161" s="82">
        <v>8.3000000000000001E-3</v>
      </c>
      <c r="C161" s="82">
        <v>-13.675000000000001</v>
      </c>
      <c r="D161" s="82">
        <v>0.996</v>
      </c>
      <c r="E161" s="82">
        <v>93.069599999999994</v>
      </c>
      <c r="F161" s="82">
        <v>2046.39</v>
      </c>
      <c r="G161" s="82">
        <v>-2245.67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82" t="s">
        <v>41</v>
      </c>
      <c r="B162" s="82">
        <v>8.3000000000000001E-3</v>
      </c>
      <c r="C162" s="82">
        <v>-13.675000000000001</v>
      </c>
      <c r="D162" s="82">
        <v>0.996</v>
      </c>
      <c r="E162" s="82">
        <v>93.069599999999994</v>
      </c>
      <c r="F162" s="82">
        <v>2046.39</v>
      </c>
      <c r="G162" s="82">
        <v>-2245.67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82" t="s">
        <v>41</v>
      </c>
      <c r="B163" s="82">
        <v>5.0026000000000002</v>
      </c>
      <c r="C163" s="82">
        <v>-13.944000000000001</v>
      </c>
      <c r="D163" s="82">
        <v>9.3030000000000008</v>
      </c>
      <c r="E163" s="82">
        <v>67.352999999999994</v>
      </c>
      <c r="F163" s="82">
        <v>1451.46</v>
      </c>
      <c r="G163" s="82">
        <v>-1654.64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82" t="s">
        <v>41</v>
      </c>
      <c r="B164" s="82">
        <v>5.0026000000000002</v>
      </c>
      <c r="C164" s="82">
        <v>-13.944000000000001</v>
      </c>
      <c r="D164" s="82">
        <v>9.3030000000000008</v>
      </c>
      <c r="E164" s="82">
        <v>67.352999999999994</v>
      </c>
      <c r="F164" s="82">
        <v>1451.46</v>
      </c>
      <c r="G164" s="82">
        <v>-1654.64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82" t="s">
        <v>41</v>
      </c>
      <c r="B165" s="82">
        <v>9.9969000000000001</v>
      </c>
      <c r="C165" s="82">
        <v>-14.212</v>
      </c>
      <c r="D165" s="82">
        <v>17.61</v>
      </c>
      <c r="E165" s="82">
        <v>0.14680000000000001</v>
      </c>
      <c r="F165" s="82">
        <v>-100.16</v>
      </c>
      <c r="G165" s="82">
        <v>-106.93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82" t="s">
        <v>41</v>
      </c>
      <c r="B166" s="82">
        <v>9.9969000000000001</v>
      </c>
      <c r="C166" s="82">
        <v>-14.212</v>
      </c>
      <c r="D166" s="82">
        <v>17.61</v>
      </c>
      <c r="E166" s="82">
        <v>0.14680000000000001</v>
      </c>
      <c r="F166" s="82">
        <v>-100.16</v>
      </c>
      <c r="G166" s="82">
        <v>-106.93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82" t="s">
        <v>41</v>
      </c>
      <c r="B167" s="82">
        <v>10.0052</v>
      </c>
      <c r="C167" s="82">
        <v>-14.212</v>
      </c>
      <c r="D167" s="82">
        <v>17.623999999999999</v>
      </c>
      <c r="E167" s="82">
        <v>-4.2239999999999998E-14</v>
      </c>
      <c r="F167" s="82">
        <v>-103.55</v>
      </c>
      <c r="G167" s="82">
        <v>-103.55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15"/>
      <c r="B168" s="15"/>
      <c r="C168" s="15"/>
      <c r="D168" s="15"/>
      <c r="E168" s="15"/>
      <c r="F168" s="15"/>
      <c r="G168" s="1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15"/>
      <c r="B169" s="15"/>
      <c r="C169" s="15"/>
      <c r="D169" s="15"/>
      <c r="E169" s="15"/>
      <c r="F169" s="15"/>
      <c r="G169" s="1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15"/>
      <c r="B170" s="15"/>
      <c r="C170" s="15"/>
      <c r="D170" s="15"/>
      <c r="E170" s="15"/>
      <c r="F170" s="15"/>
      <c r="G170" s="1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15"/>
      <c r="B171" s="15"/>
      <c r="C171" s="15"/>
      <c r="D171" s="15"/>
      <c r="E171" s="15"/>
      <c r="F171" s="15"/>
      <c r="G171" s="1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15"/>
      <c r="B172" s="15"/>
      <c r="C172" s="15"/>
      <c r="D172" s="15"/>
      <c r="E172" s="15"/>
      <c r="F172" s="15"/>
      <c r="G172" s="1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workbookViewId="0"/>
  </sheetViews>
  <sheetFormatPr defaultRowHeight="15" x14ac:dyDescent="0.25"/>
  <sheetData>
    <row r="1" spans="1:32" x14ac:dyDescent="0.25">
      <c r="A1" s="88" t="s">
        <v>390</v>
      </c>
      <c r="B1" s="89"/>
      <c r="C1" s="89"/>
      <c r="D1" s="89"/>
      <c r="E1" s="89"/>
      <c r="F1" s="89"/>
      <c r="G1" s="89"/>
      <c r="H1" s="89"/>
      <c r="I1" s="3"/>
      <c r="J1" s="3" t="s">
        <v>50</v>
      </c>
      <c r="K1" s="3">
        <v>0.16189999999999999</v>
      </c>
      <c r="L1" s="3">
        <v>23.316500000000001</v>
      </c>
      <c r="M1" s="3"/>
      <c r="N1" s="3"/>
      <c r="O1" s="3"/>
      <c r="P1" s="3"/>
      <c r="Q1" s="3"/>
      <c r="R1" s="3"/>
      <c r="S1" s="3"/>
      <c r="T1" s="3"/>
      <c r="U1" s="3"/>
    </row>
    <row r="2" spans="1:32" x14ac:dyDescent="0.25">
      <c r="A2" s="90" t="s">
        <v>1</v>
      </c>
      <c r="B2" s="90" t="s">
        <v>2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55</v>
      </c>
      <c r="H2" s="90" t="s">
        <v>56</v>
      </c>
      <c r="I2" s="3"/>
      <c r="J2" s="3" t="s">
        <v>49</v>
      </c>
      <c r="K2" s="3">
        <v>5.4539999999999996E-3</v>
      </c>
      <c r="L2" s="3">
        <v>0.78539999999999999</v>
      </c>
      <c r="M2" s="3"/>
      <c r="N2" s="3"/>
      <c r="O2" s="3"/>
      <c r="P2" s="3"/>
      <c r="Q2" s="3"/>
      <c r="R2" s="3"/>
      <c r="S2" s="3"/>
      <c r="T2" s="3"/>
      <c r="U2" s="3"/>
    </row>
    <row r="3" spans="1:32" x14ac:dyDescent="0.25">
      <c r="A3" s="91" t="s">
        <v>7</v>
      </c>
      <c r="B3" s="91" t="s">
        <v>8</v>
      </c>
      <c r="C3" s="91" t="s">
        <v>7</v>
      </c>
      <c r="D3" s="91" t="s">
        <v>9</v>
      </c>
      <c r="E3" s="91" t="s">
        <v>9</v>
      </c>
      <c r="F3" s="91" t="s">
        <v>10</v>
      </c>
      <c r="G3" s="91" t="s">
        <v>57</v>
      </c>
      <c r="H3" s="91" t="s">
        <v>57</v>
      </c>
      <c r="I3" s="3"/>
      <c r="J3" s="3" t="s">
        <v>48</v>
      </c>
      <c r="K3" s="3">
        <v>0.13569999999999999</v>
      </c>
      <c r="L3" s="3">
        <v>19.547699999999999</v>
      </c>
      <c r="M3" s="3"/>
      <c r="N3" s="3"/>
      <c r="O3" s="3"/>
      <c r="P3" s="3"/>
      <c r="Q3" s="3"/>
      <c r="R3" s="3"/>
      <c r="S3" s="3"/>
      <c r="T3" s="3"/>
      <c r="U3" s="3"/>
    </row>
    <row r="4" spans="1:32" x14ac:dyDescent="0.25">
      <c r="A4" s="87" t="s">
        <v>11</v>
      </c>
      <c r="B4" s="87">
        <v>0</v>
      </c>
      <c r="C4" s="87" t="s">
        <v>12</v>
      </c>
      <c r="D4" s="87">
        <v>1.6E-2</v>
      </c>
      <c r="E4" s="87">
        <v>1.9550000000000001</v>
      </c>
      <c r="F4" s="87">
        <v>0</v>
      </c>
      <c r="G4" s="87">
        <v>0</v>
      </c>
      <c r="H4" s="87">
        <v>0</v>
      </c>
      <c r="I4" s="3"/>
      <c r="J4" s="1" t="s">
        <v>1</v>
      </c>
      <c r="K4" s="1" t="s">
        <v>42</v>
      </c>
      <c r="L4" s="1" t="s">
        <v>45</v>
      </c>
      <c r="M4" s="1" t="s">
        <v>43</v>
      </c>
      <c r="N4" s="1" t="s">
        <v>46</v>
      </c>
      <c r="O4" s="1" t="s">
        <v>44</v>
      </c>
      <c r="P4" s="1" t="s">
        <v>47</v>
      </c>
      <c r="Q4" s="1" t="s">
        <v>53</v>
      </c>
      <c r="R4" s="1" t="s">
        <v>54</v>
      </c>
      <c r="S4" s="1" t="s">
        <v>53</v>
      </c>
      <c r="T4" s="1" t="s">
        <v>54</v>
      </c>
      <c r="U4" s="3"/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87" t="s">
        <v>11</v>
      </c>
      <c r="B5" s="87">
        <v>7.2923</v>
      </c>
      <c r="C5" s="87" t="s">
        <v>12</v>
      </c>
      <c r="D5" s="87">
        <v>1.6E-2</v>
      </c>
      <c r="E5" s="87">
        <v>1.9550000000000001</v>
      </c>
      <c r="F5" s="87">
        <v>8.6986000000000008</v>
      </c>
      <c r="G5" s="87">
        <v>0</v>
      </c>
      <c r="H5" s="87">
        <v>0</v>
      </c>
      <c r="I5" s="3"/>
      <c r="J5" s="2" t="s">
        <v>7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10</v>
      </c>
      <c r="P5" s="2" t="s">
        <v>10</v>
      </c>
      <c r="Q5" s="2" t="s">
        <v>51</v>
      </c>
      <c r="R5" s="2" t="s">
        <v>51</v>
      </c>
      <c r="S5" s="2" t="s">
        <v>52</v>
      </c>
      <c r="T5" s="2" t="s">
        <v>52</v>
      </c>
      <c r="U5" s="3"/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87" t="s">
        <v>11</v>
      </c>
      <c r="B6" s="87">
        <v>14.5847</v>
      </c>
      <c r="C6" s="87" t="s">
        <v>12</v>
      </c>
      <c r="D6" s="87">
        <v>1.6E-2</v>
      </c>
      <c r="E6" s="87">
        <v>1.9550000000000001</v>
      </c>
      <c r="F6" s="87">
        <v>17.397300000000001</v>
      </c>
      <c r="G6" s="87">
        <v>0</v>
      </c>
      <c r="H6" s="87">
        <v>0</v>
      </c>
      <c r="I6" s="3"/>
      <c r="J6" s="24" t="s">
        <v>11</v>
      </c>
      <c r="K6" s="24">
        <f>MAX(D4:D9)</f>
        <v>1.6E-2</v>
      </c>
      <c r="L6" s="24">
        <f>MIN(D4:D9)</f>
        <v>-21.276</v>
      </c>
      <c r="M6" s="24">
        <f>MAX(E4:E9)</f>
        <v>1.9550000000000001</v>
      </c>
      <c r="N6" s="24">
        <f>MIN(E4:E9)</f>
        <v>-1.1930000000000001</v>
      </c>
      <c r="O6" s="24">
        <f>MAX(F4:F9)</f>
        <v>17.397300000000001</v>
      </c>
      <c r="P6" s="24">
        <f>MIN(F4:F9)</f>
        <v>-28.519500000000001</v>
      </c>
      <c r="Q6" s="24">
        <f>MIN(G4:G9)</f>
        <v>0</v>
      </c>
      <c r="R6" s="24">
        <f>MIN(H4:H9)</f>
        <v>0</v>
      </c>
      <c r="S6" s="24">
        <f>Q6/144</f>
        <v>0</v>
      </c>
      <c r="T6" s="24">
        <f>R6/144</f>
        <v>0</v>
      </c>
      <c r="U6" s="3"/>
      <c r="V6" s="17" t="s">
        <v>58</v>
      </c>
      <c r="W6" s="17">
        <f>MAX(K6:K17)</f>
        <v>1.0469999999999999</v>
      </c>
      <c r="X6" s="17">
        <f>MIN(L6:L17)</f>
        <v>-21.276</v>
      </c>
      <c r="Y6" s="17">
        <f>MAX(M6:M17)</f>
        <v>4.1479999999999997</v>
      </c>
      <c r="Z6" s="17">
        <f>MIN(N6:N17)</f>
        <v>-3.9830000000000001</v>
      </c>
      <c r="AA6" s="17">
        <f>MAX(O6:O17)</f>
        <v>31.288</v>
      </c>
      <c r="AB6" s="17">
        <f>MIN(P6:P17)</f>
        <v>-28.519500000000001</v>
      </c>
      <c r="AC6" s="17">
        <f>MAX(Q6:Q17)</f>
        <v>0</v>
      </c>
      <c r="AD6" s="17">
        <f>MIN(R6:R17)</f>
        <v>0</v>
      </c>
      <c r="AE6" s="17">
        <f>MAX(S6:S17)</f>
        <v>0</v>
      </c>
      <c r="AF6" s="17">
        <f>MIN(T6:T17)</f>
        <v>0</v>
      </c>
    </row>
    <row r="7" spans="1:32" x14ac:dyDescent="0.25">
      <c r="A7" s="87" t="s">
        <v>11</v>
      </c>
      <c r="B7" s="87">
        <v>0</v>
      </c>
      <c r="C7" s="87" t="s">
        <v>13</v>
      </c>
      <c r="D7" s="87">
        <v>-21.276</v>
      </c>
      <c r="E7" s="87">
        <v>-1.1930000000000001</v>
      </c>
      <c r="F7" s="87">
        <v>0</v>
      </c>
      <c r="G7" s="87">
        <v>0</v>
      </c>
      <c r="H7" s="87">
        <v>0</v>
      </c>
      <c r="I7" s="3"/>
      <c r="J7" s="24" t="s">
        <v>14</v>
      </c>
      <c r="K7" s="24">
        <f>MAX(D10:D15)</f>
        <v>0</v>
      </c>
      <c r="L7" s="24">
        <f>MIN(D10:D15)</f>
        <v>-21.273</v>
      </c>
      <c r="M7" s="24">
        <f>MAX(E10:E15)</f>
        <v>0.13800000000000001</v>
      </c>
      <c r="N7" s="24">
        <f>MIN(E10:E15)</f>
        <v>-2.6779999999999999</v>
      </c>
      <c r="O7" s="24">
        <f>MAX(F10:F15)</f>
        <v>23.470400000000001</v>
      </c>
      <c r="P7" s="24">
        <f>MIN(F10:F15)</f>
        <v>-28.519500000000001</v>
      </c>
      <c r="Q7" s="24">
        <f>MIN(G10:G15)</f>
        <v>0</v>
      </c>
      <c r="R7" s="24">
        <f>MIN(H10:H15)</f>
        <v>0</v>
      </c>
      <c r="S7" s="24">
        <f t="shared" ref="S7:T34" si="0">Q7/144</f>
        <v>0</v>
      </c>
      <c r="T7" s="24">
        <f t="shared" si="0"/>
        <v>0</v>
      </c>
      <c r="U7" s="3"/>
      <c r="V7" s="17" t="s">
        <v>59</v>
      </c>
      <c r="W7" s="17">
        <f>MAX(K18:K27)</f>
        <v>4.8140000000000001</v>
      </c>
      <c r="X7" s="17">
        <f>MIN(L18:L27)</f>
        <v>-0.113</v>
      </c>
      <c r="Y7" s="17">
        <f>MAX(M18:M27)</f>
        <v>0</v>
      </c>
      <c r="Z7" s="17">
        <f>MIN(N18:N27)</f>
        <v>0</v>
      </c>
      <c r="AA7" s="17">
        <f>MAX(O18:O27)</f>
        <v>0</v>
      </c>
      <c r="AB7" s="17">
        <f>MIN(P18:P27)</f>
        <v>0</v>
      </c>
      <c r="AC7" s="17">
        <f>MAX(Q18:Q27)</f>
        <v>0</v>
      </c>
      <c r="AD7" s="17">
        <f>MIN(R18:R27)</f>
        <v>0</v>
      </c>
      <c r="AE7" s="17">
        <f>MAX(S18:S27)</f>
        <v>0</v>
      </c>
      <c r="AF7" s="17">
        <f>MIN(T18:T27)</f>
        <v>0</v>
      </c>
    </row>
    <row r="8" spans="1:32" x14ac:dyDescent="0.25">
      <c r="A8" s="87" t="s">
        <v>11</v>
      </c>
      <c r="B8" s="87">
        <v>7.2923</v>
      </c>
      <c r="C8" s="87" t="s">
        <v>13</v>
      </c>
      <c r="D8" s="87">
        <v>-21.276</v>
      </c>
      <c r="E8" s="87">
        <v>-1.1930000000000001</v>
      </c>
      <c r="F8" s="87">
        <v>-14.2597</v>
      </c>
      <c r="G8" s="87">
        <v>0</v>
      </c>
      <c r="H8" s="87">
        <v>0</v>
      </c>
      <c r="I8" s="3"/>
      <c r="J8" s="24" t="s">
        <v>15</v>
      </c>
      <c r="K8" s="24">
        <f>MAX(D16:D25)</f>
        <v>1.0469999999999999</v>
      </c>
      <c r="L8" s="24">
        <f>MIN(D16:D25)</f>
        <v>-19.484000000000002</v>
      </c>
      <c r="M8" s="24">
        <f>MAX(E16:E25)</f>
        <v>2.8769999999999998</v>
      </c>
      <c r="N8" s="24">
        <f>MIN(E16:E25)</f>
        <v>-3.9830000000000001</v>
      </c>
      <c r="O8" s="24">
        <f>MAX(F16:F25)</f>
        <v>16.898700000000002</v>
      </c>
      <c r="P8" s="24">
        <f>MIN(F16:F25)</f>
        <v>-19.470199999999998</v>
      </c>
      <c r="Q8" s="24">
        <f>MIN(G16:G25)</f>
        <v>0</v>
      </c>
      <c r="R8" s="24">
        <f>MIN(H16:H25)</f>
        <v>0</v>
      </c>
      <c r="S8" s="24">
        <f t="shared" si="0"/>
        <v>0</v>
      </c>
      <c r="T8" s="24">
        <f t="shared" si="0"/>
        <v>0</v>
      </c>
      <c r="U8" s="3"/>
      <c r="V8" s="17" t="s">
        <v>60</v>
      </c>
      <c r="W8" s="17">
        <f>MAX(K28:K34)</f>
        <v>11.882</v>
      </c>
      <c r="X8" s="17">
        <f>MIN(L28:L34)</f>
        <v>-10.124000000000001</v>
      </c>
      <c r="Y8" s="17">
        <f>MAX(M28:M34)</f>
        <v>11.169</v>
      </c>
      <c r="Z8" s="17">
        <f>MIN(N28:N34)</f>
        <v>-11.962</v>
      </c>
      <c r="AA8" s="17">
        <f>MAX(O28:O34)</f>
        <v>53.944499999999998</v>
      </c>
      <c r="AB8" s="17">
        <f>MIN(P28:P34)</f>
        <v>-41.962000000000003</v>
      </c>
      <c r="AC8" s="17">
        <f>MAX(Q28:Q34)</f>
        <v>0</v>
      </c>
      <c r="AD8" s="17">
        <f>MIN(R28:R34)</f>
        <v>0</v>
      </c>
      <c r="AE8" s="17">
        <f>MAX(S28:S34)</f>
        <v>0</v>
      </c>
      <c r="AF8" s="17">
        <f>MIN(T28:T34)</f>
        <v>0</v>
      </c>
    </row>
    <row r="9" spans="1:32" x14ac:dyDescent="0.25">
      <c r="A9" s="87" t="s">
        <v>11</v>
      </c>
      <c r="B9" s="87">
        <v>14.5847</v>
      </c>
      <c r="C9" s="87" t="s">
        <v>13</v>
      </c>
      <c r="D9" s="87">
        <v>-21.276</v>
      </c>
      <c r="E9" s="87">
        <v>-1.1930000000000001</v>
      </c>
      <c r="F9" s="87">
        <v>-28.519500000000001</v>
      </c>
      <c r="G9" s="87">
        <v>0</v>
      </c>
      <c r="H9" s="87">
        <v>0</v>
      </c>
      <c r="I9" s="3"/>
      <c r="J9" s="24" t="s">
        <v>16</v>
      </c>
      <c r="K9" s="24">
        <f>MAX(D25:D35)</f>
        <v>1.034</v>
      </c>
      <c r="L9" s="24">
        <f>MIN(D26:D35)</f>
        <v>-18.991</v>
      </c>
      <c r="M9" s="24">
        <f>MAX(E26:E35)</f>
        <v>1.33</v>
      </c>
      <c r="N9" s="24">
        <f>MIN(E26:E35)</f>
        <v>-3.28</v>
      </c>
      <c r="O9" s="24">
        <f>MAX(F26:F35)</f>
        <v>27.130099999999999</v>
      </c>
      <c r="P9" s="24">
        <f>MIN(F26:F35)</f>
        <v>-20.4665</v>
      </c>
      <c r="Q9" s="24">
        <f>MIN(G26:G35)</f>
        <v>0</v>
      </c>
      <c r="R9" s="24">
        <f>MIN(H26:H35)</f>
        <v>0</v>
      </c>
      <c r="S9" s="24">
        <f t="shared" si="0"/>
        <v>0</v>
      </c>
      <c r="T9" s="24">
        <f t="shared" si="0"/>
        <v>0</v>
      </c>
      <c r="U9" s="3"/>
    </row>
    <row r="10" spans="1:32" x14ac:dyDescent="0.25">
      <c r="A10" s="87" t="s">
        <v>14</v>
      </c>
      <c r="B10" s="87">
        <v>0</v>
      </c>
      <c r="C10" s="87" t="s">
        <v>12</v>
      </c>
      <c r="D10" s="87">
        <v>0</v>
      </c>
      <c r="E10" s="87">
        <v>0.13800000000000001</v>
      </c>
      <c r="F10" s="87">
        <v>17.397300000000001</v>
      </c>
      <c r="G10" s="87">
        <v>0</v>
      </c>
      <c r="H10" s="87">
        <v>0</v>
      </c>
      <c r="I10" s="3"/>
      <c r="J10" s="24" t="s">
        <v>17</v>
      </c>
      <c r="K10" s="24">
        <f>MAX(D36:D49)</f>
        <v>1.0129999999999999</v>
      </c>
      <c r="L10" s="24">
        <f>MIN(D36:D49)</f>
        <v>-18.387</v>
      </c>
      <c r="M10" s="24">
        <f>MAX(E36:E49)</f>
        <v>3.552</v>
      </c>
      <c r="N10" s="24">
        <f>MIN(E36:E49)</f>
        <v>-3.87</v>
      </c>
      <c r="O10" s="24">
        <f>MAX(F36:F49)</f>
        <v>29.713699999999999</v>
      </c>
      <c r="P10" s="24">
        <f>MIN(F36:F49)</f>
        <v>-20.4665</v>
      </c>
      <c r="Q10" s="24">
        <f>MIN(G36:G49)</f>
        <v>0</v>
      </c>
      <c r="R10" s="24">
        <f>MIN(H36:H49)</f>
        <v>0</v>
      </c>
      <c r="S10" s="24">
        <f t="shared" si="0"/>
        <v>0</v>
      </c>
      <c r="T10" s="24">
        <f t="shared" si="0"/>
        <v>0</v>
      </c>
      <c r="U10" s="3"/>
    </row>
    <row r="11" spans="1:32" x14ac:dyDescent="0.25">
      <c r="A11" s="87" t="s">
        <v>14</v>
      </c>
      <c r="B11" s="87">
        <v>1.7762</v>
      </c>
      <c r="C11" s="87" t="s">
        <v>12</v>
      </c>
      <c r="D11" s="87">
        <v>0</v>
      </c>
      <c r="E11" s="87">
        <v>0.13800000000000001</v>
      </c>
      <c r="F11" s="87">
        <v>20.433800000000002</v>
      </c>
      <c r="G11" s="87">
        <v>0</v>
      </c>
      <c r="H11" s="87">
        <v>0</v>
      </c>
      <c r="I11" s="3"/>
      <c r="J11" s="24" t="s">
        <v>18</v>
      </c>
      <c r="K11" s="24">
        <f>MAX(D50:D59)</f>
        <v>0.99099999999999999</v>
      </c>
      <c r="L11" s="24">
        <f>MIN(D50:D59)</f>
        <v>-17.704000000000001</v>
      </c>
      <c r="M11" s="24">
        <f>MAX(E50:E59)</f>
        <v>2.9790000000000001</v>
      </c>
      <c r="N11" s="24">
        <f>MIN(E50:E59)</f>
        <v>-2.6840000000000002</v>
      </c>
      <c r="O11" s="24">
        <f>MAX(F50:F59)</f>
        <v>26.134799999999998</v>
      </c>
      <c r="P11" s="24">
        <f>MIN(F50:F59)</f>
        <v>-18.0504</v>
      </c>
      <c r="Q11" s="24">
        <f>MIN(G50:G59)</f>
        <v>0</v>
      </c>
      <c r="R11" s="24">
        <f>MIN(H50:H59)</f>
        <v>0</v>
      </c>
      <c r="S11" s="24">
        <f t="shared" si="0"/>
        <v>0</v>
      </c>
      <c r="T11" s="24">
        <f t="shared" si="0"/>
        <v>0</v>
      </c>
      <c r="U11" s="3"/>
    </row>
    <row r="12" spans="1:32" x14ac:dyDescent="0.25">
      <c r="A12" s="87" t="s">
        <v>14</v>
      </c>
      <c r="B12" s="87">
        <v>3.5525000000000002</v>
      </c>
      <c r="C12" s="87" t="s">
        <v>12</v>
      </c>
      <c r="D12" s="87">
        <v>0</v>
      </c>
      <c r="E12" s="87">
        <v>0.13800000000000001</v>
      </c>
      <c r="F12" s="87">
        <v>23.470400000000001</v>
      </c>
      <c r="G12" s="87">
        <v>0</v>
      </c>
      <c r="H12" s="87">
        <v>0</v>
      </c>
      <c r="I12" s="3"/>
      <c r="J12" s="24" t="s">
        <v>19</v>
      </c>
      <c r="K12" s="24">
        <f>MAX(D60:D73)</f>
        <v>0.99199999999999999</v>
      </c>
      <c r="L12" s="24">
        <f>MIN(D60:D73)</f>
        <v>-18.318000000000001</v>
      </c>
      <c r="M12" s="24">
        <f>MAX(E60:E73)</f>
        <v>4.1479999999999997</v>
      </c>
      <c r="N12" s="24">
        <f>MIN(E60:E73)</f>
        <v>-3.7149999999999999</v>
      </c>
      <c r="O12" s="24">
        <f>MAX(F60:F73)</f>
        <v>26.152000000000001</v>
      </c>
      <c r="P12" s="24">
        <f>MIN(F60:F73)</f>
        <v>-19.950399999999998</v>
      </c>
      <c r="Q12" s="24">
        <f>MIN(G60:G73)</f>
        <v>0</v>
      </c>
      <c r="R12" s="24">
        <f>MIN(H60:H73)</f>
        <v>0</v>
      </c>
      <c r="S12" s="24">
        <f t="shared" si="0"/>
        <v>0</v>
      </c>
      <c r="T12" s="24">
        <f t="shared" si="0"/>
        <v>0</v>
      </c>
      <c r="U12" s="3"/>
    </row>
    <row r="13" spans="1:32" x14ac:dyDescent="0.25">
      <c r="A13" s="87" t="s">
        <v>14</v>
      </c>
      <c r="B13" s="87">
        <v>0</v>
      </c>
      <c r="C13" s="87" t="s">
        <v>13</v>
      </c>
      <c r="D13" s="87">
        <v>-21.273</v>
      </c>
      <c r="E13" s="87">
        <v>-2.6779999999999999</v>
      </c>
      <c r="F13" s="87">
        <v>-28.519500000000001</v>
      </c>
      <c r="G13" s="87">
        <v>0</v>
      </c>
      <c r="H13" s="87">
        <v>0</v>
      </c>
      <c r="I13" s="3"/>
      <c r="J13" s="24" t="s">
        <v>20</v>
      </c>
      <c r="K13" s="24">
        <f>MAX(D74:D83)</f>
        <v>0.997</v>
      </c>
      <c r="L13" s="24">
        <f>MIN(D74:D83)</f>
        <v>-18.971</v>
      </c>
      <c r="M13" s="24">
        <f>MAX(E74:E83)</f>
        <v>3.1040000000000001</v>
      </c>
      <c r="N13" s="24">
        <f>MIN(E74:E83)</f>
        <v>-1.831</v>
      </c>
      <c r="O13" s="24">
        <f>MAX(F74:F83)</f>
        <v>31.288</v>
      </c>
      <c r="P13" s="24">
        <f>MIN(F74:F83)</f>
        <v>-19.950399999999998</v>
      </c>
      <c r="Q13" s="24">
        <f>MIN(G74:G83)</f>
        <v>0</v>
      </c>
      <c r="R13" s="24">
        <f>MIN(H74:H83)</f>
        <v>0</v>
      </c>
      <c r="S13" s="24">
        <f t="shared" si="0"/>
        <v>0</v>
      </c>
      <c r="T13" s="24">
        <f t="shared" si="0"/>
        <v>0</v>
      </c>
      <c r="U13" s="3"/>
    </row>
    <row r="14" spans="1:32" x14ac:dyDescent="0.25">
      <c r="A14" s="87" t="s">
        <v>14</v>
      </c>
      <c r="B14" s="87">
        <v>1.7762</v>
      </c>
      <c r="C14" s="87" t="s">
        <v>13</v>
      </c>
      <c r="D14" s="87">
        <v>-21.273</v>
      </c>
      <c r="E14" s="87">
        <v>-2.6779999999999999</v>
      </c>
      <c r="F14" s="87">
        <v>-26.0261</v>
      </c>
      <c r="G14" s="87">
        <v>0</v>
      </c>
      <c r="H14" s="87">
        <v>0</v>
      </c>
      <c r="I14" s="3"/>
      <c r="J14" s="24" t="s">
        <v>21</v>
      </c>
      <c r="K14" s="24">
        <f>MAX(D84:D93)</f>
        <v>1.014</v>
      </c>
      <c r="L14" s="24">
        <f>MIN(D84:D93)</f>
        <v>-19.658999999999999</v>
      </c>
      <c r="M14" s="24">
        <f>MAX(E84:E93)</f>
        <v>3.1110000000000002</v>
      </c>
      <c r="N14" s="24">
        <f>MIN(E84:E93)</f>
        <v>-2.0790000000000002</v>
      </c>
      <c r="O14" s="24">
        <f>MAX(F84:F93)</f>
        <v>23.057099999999998</v>
      </c>
      <c r="P14" s="24">
        <f>MIN(F84:F93)</f>
        <v>-19.1158</v>
      </c>
      <c r="Q14" s="24">
        <f>MIN(G84:G93)</f>
        <v>0</v>
      </c>
      <c r="R14" s="24">
        <f>MIN(H84:H93)</f>
        <v>0</v>
      </c>
      <c r="S14" s="24">
        <f t="shared" si="0"/>
        <v>0</v>
      </c>
      <c r="T14" s="24">
        <f t="shared" si="0"/>
        <v>0</v>
      </c>
      <c r="U14" s="3"/>
    </row>
    <row r="15" spans="1:32" x14ac:dyDescent="0.25">
      <c r="A15" s="87" t="s">
        <v>14</v>
      </c>
      <c r="B15" s="87">
        <v>3.5525000000000002</v>
      </c>
      <c r="C15" s="87" t="s">
        <v>13</v>
      </c>
      <c r="D15" s="87">
        <v>-21.273</v>
      </c>
      <c r="E15" s="87">
        <v>-2.6779999999999999</v>
      </c>
      <c r="F15" s="87">
        <v>-23.532699999999998</v>
      </c>
      <c r="G15" s="87">
        <v>0</v>
      </c>
      <c r="H15" s="87">
        <v>0</v>
      </c>
      <c r="I15" s="3"/>
      <c r="J15" s="24" t="s">
        <v>22</v>
      </c>
      <c r="K15" s="24">
        <f>MAX(D94:D103)</f>
        <v>1.012</v>
      </c>
      <c r="L15" s="24">
        <f>MIN(D94:D103)</f>
        <v>-20.143999999999998</v>
      </c>
      <c r="M15" s="24">
        <f>MAX(E94:E103)</f>
        <v>3.7810000000000001</v>
      </c>
      <c r="N15" s="24">
        <f>MIN(E94:E103)</f>
        <v>-3.7040000000000002</v>
      </c>
      <c r="O15" s="24">
        <f>MAX(F94:F103)</f>
        <v>18.7545</v>
      </c>
      <c r="P15" s="24">
        <f>MIN(F94:F103)</f>
        <v>-15.439299999999999</v>
      </c>
      <c r="Q15" s="24">
        <f>MIN(G94:G103)</f>
        <v>0</v>
      </c>
      <c r="R15" s="24">
        <f>MIN(H94:H103)</f>
        <v>0</v>
      </c>
      <c r="S15" s="24">
        <f t="shared" si="0"/>
        <v>0</v>
      </c>
      <c r="T15" s="24">
        <f t="shared" si="0"/>
        <v>0</v>
      </c>
      <c r="U15" s="3"/>
    </row>
    <row r="16" spans="1:32" x14ac:dyDescent="0.25">
      <c r="A16" s="87" t="s">
        <v>15</v>
      </c>
      <c r="B16" s="87">
        <v>0</v>
      </c>
      <c r="C16" s="87" t="s">
        <v>12</v>
      </c>
      <c r="D16" s="87">
        <v>1.0469999999999999</v>
      </c>
      <c r="E16" s="87">
        <v>1.865</v>
      </c>
      <c r="F16" s="87">
        <v>16.898700000000002</v>
      </c>
      <c r="G16" s="87">
        <v>0</v>
      </c>
      <c r="H16" s="87">
        <v>0</v>
      </c>
      <c r="I16" s="3"/>
      <c r="J16" s="24" t="s">
        <v>23</v>
      </c>
      <c r="K16" s="24">
        <f>MAX(D104:D109)</f>
        <v>0</v>
      </c>
      <c r="L16" s="24">
        <f>MIN(D104:D109)</f>
        <v>-20.224</v>
      </c>
      <c r="M16" s="24">
        <f>MAX(E104:E109)</f>
        <v>2.5760000000000001</v>
      </c>
      <c r="N16" s="24">
        <f>MIN(E104:E109)</f>
        <v>0</v>
      </c>
      <c r="O16" s="24">
        <f>MAX(F104:F109)</f>
        <v>22.162800000000001</v>
      </c>
      <c r="P16" s="24">
        <f>MIN(F104:F109)</f>
        <v>-24.620999999999999</v>
      </c>
      <c r="Q16" s="24">
        <f>MIN(G104:G109)</f>
        <v>0</v>
      </c>
      <c r="R16" s="24">
        <f>MIN(H104:H109)</f>
        <v>0</v>
      </c>
      <c r="S16" s="24">
        <f t="shared" si="0"/>
        <v>0</v>
      </c>
      <c r="T16" s="24">
        <f t="shared" si="0"/>
        <v>0</v>
      </c>
      <c r="U16" s="3"/>
    </row>
    <row r="17" spans="1:21" x14ac:dyDescent="0.25">
      <c r="A17" s="87" t="s">
        <v>15</v>
      </c>
      <c r="B17" s="87">
        <v>5.5160999999999998</v>
      </c>
      <c r="C17" s="87" t="s">
        <v>12</v>
      </c>
      <c r="D17" s="87">
        <v>1.0469999999999999</v>
      </c>
      <c r="E17" s="87">
        <v>1.865</v>
      </c>
      <c r="F17" s="87">
        <v>11.790100000000001</v>
      </c>
      <c r="G17" s="87">
        <v>0</v>
      </c>
      <c r="H17" s="87">
        <v>0</v>
      </c>
      <c r="I17" s="3"/>
      <c r="J17" s="24" t="s">
        <v>24</v>
      </c>
      <c r="K17" s="24">
        <f>MAX(D110:D115)</f>
        <v>0</v>
      </c>
      <c r="L17" s="24">
        <f>MIN(D110:D115)</f>
        <v>-20.234999999999999</v>
      </c>
      <c r="M17" s="24">
        <f>MAX(E110:E115)</f>
        <v>0.71699999999999997</v>
      </c>
      <c r="N17" s="24">
        <f>MIN(E110:E115)</f>
        <v>-1.6879999999999999</v>
      </c>
      <c r="O17" s="24">
        <f>MAX(F110:F115)</f>
        <v>10.4533</v>
      </c>
      <c r="P17" s="24">
        <f>MIN(F110:F115)</f>
        <v>-24.620999999999999</v>
      </c>
      <c r="Q17" s="24">
        <f>MIN(G110:G115)</f>
        <v>0</v>
      </c>
      <c r="R17" s="24">
        <f>MIN(H110:H115)</f>
        <v>0</v>
      </c>
      <c r="S17" s="24">
        <f t="shared" si="0"/>
        <v>0</v>
      </c>
      <c r="T17" s="24">
        <f t="shared" si="0"/>
        <v>0</v>
      </c>
      <c r="U17" s="3"/>
    </row>
    <row r="18" spans="1:21" x14ac:dyDescent="0.25">
      <c r="A18" s="87" t="s">
        <v>15</v>
      </c>
      <c r="B18" s="87">
        <v>6.3630000000000004</v>
      </c>
      <c r="C18" s="87" t="s">
        <v>12</v>
      </c>
      <c r="D18" s="87">
        <v>1.0469999999999999</v>
      </c>
      <c r="E18" s="87">
        <v>1.865</v>
      </c>
      <c r="F18" s="87">
        <v>11.005800000000001</v>
      </c>
      <c r="G18" s="87">
        <v>0</v>
      </c>
      <c r="H18" s="87">
        <v>0</v>
      </c>
      <c r="I18" s="3"/>
      <c r="J18" s="24" t="s">
        <v>25</v>
      </c>
      <c r="K18" s="24">
        <f>MAX(D116:D121)</f>
        <v>4.3780000000000001</v>
      </c>
      <c r="L18" s="24">
        <f>MIN(D116:D121)</f>
        <v>-7.0000000000000007E-2</v>
      </c>
      <c r="M18" s="24">
        <f>MAX(E116:E121)</f>
        <v>0</v>
      </c>
      <c r="N18" s="24">
        <f>MIN(E116:E121)</f>
        <v>0</v>
      </c>
      <c r="O18" s="24">
        <f>MAX(F116:F121)</f>
        <v>0</v>
      </c>
      <c r="P18" s="24">
        <f>MIN(F116:F121)</f>
        <v>0</v>
      </c>
      <c r="Q18" s="24">
        <f>MIN(G116:G121)</f>
        <v>0</v>
      </c>
      <c r="R18" s="24">
        <f>MIN(H116:H121)</f>
        <v>0</v>
      </c>
      <c r="S18" s="24">
        <f t="shared" si="0"/>
        <v>0</v>
      </c>
      <c r="T18" s="24">
        <f t="shared" si="0"/>
        <v>0</v>
      </c>
      <c r="U18" s="3"/>
    </row>
    <row r="19" spans="1:21" x14ac:dyDescent="0.25">
      <c r="A19" s="87" t="s">
        <v>15</v>
      </c>
      <c r="B19" s="87">
        <v>6.3630000000000004</v>
      </c>
      <c r="C19" s="87" t="s">
        <v>12</v>
      </c>
      <c r="D19" s="87">
        <v>1.012</v>
      </c>
      <c r="E19" s="87">
        <v>2.8769999999999998</v>
      </c>
      <c r="F19" s="87">
        <v>11.005800000000001</v>
      </c>
      <c r="G19" s="87">
        <v>0</v>
      </c>
      <c r="H19" s="87">
        <v>0</v>
      </c>
      <c r="I19" s="3"/>
      <c r="J19" s="24" t="s">
        <v>26</v>
      </c>
      <c r="K19" s="24">
        <f>MAX(D122:D127)</f>
        <v>4.4859999999999998</v>
      </c>
      <c r="L19" s="24">
        <f>MIN(D122:D127)</f>
        <v>-8.2000000000000003E-2</v>
      </c>
      <c r="M19" s="24">
        <f>MAX(E122:E127)</f>
        <v>0</v>
      </c>
      <c r="N19" s="24">
        <f>MIN(E122:E127)</f>
        <v>0</v>
      </c>
      <c r="O19" s="24">
        <f>MAX(F122:F127)</f>
        <v>0</v>
      </c>
      <c r="P19" s="24">
        <f>MIN(F122:F127)</f>
        <v>0</v>
      </c>
      <c r="Q19" s="24">
        <f>MIN(G122:G127)</f>
        <v>0</v>
      </c>
      <c r="R19" s="24">
        <f>MIN(H122:H127)</f>
        <v>0</v>
      </c>
      <c r="S19" s="24">
        <f t="shared" si="0"/>
        <v>0</v>
      </c>
      <c r="T19" s="24">
        <f t="shared" si="0"/>
        <v>0</v>
      </c>
      <c r="U19" s="3"/>
    </row>
    <row r="20" spans="1:21" x14ac:dyDescent="0.25">
      <c r="A20" s="87" t="s">
        <v>15</v>
      </c>
      <c r="B20" s="87">
        <v>11.032299999999999</v>
      </c>
      <c r="C20" s="87" t="s">
        <v>12</v>
      </c>
      <c r="D20" s="87">
        <v>1.012</v>
      </c>
      <c r="E20" s="87">
        <v>2.8769999999999998</v>
      </c>
      <c r="F20" s="87">
        <v>10.586600000000001</v>
      </c>
      <c r="G20" s="87">
        <v>0</v>
      </c>
      <c r="H20" s="87">
        <v>0</v>
      </c>
      <c r="I20" s="3"/>
      <c r="J20" s="24" t="s">
        <v>27</v>
      </c>
      <c r="K20" s="24">
        <f>MAX(D128:D133)</f>
        <v>4.2380000000000004</v>
      </c>
      <c r="L20" s="24">
        <f>MIN(D128:D133)</f>
        <v>-6.8000000000000005E-2</v>
      </c>
      <c r="M20" s="24">
        <f>MAX(E128:E133)</f>
        <v>0</v>
      </c>
      <c r="N20" s="24">
        <f>MIN(E128:E133)</f>
        <v>0</v>
      </c>
      <c r="O20" s="24">
        <f>MAX(F128:F133)</f>
        <v>0</v>
      </c>
      <c r="P20" s="24">
        <f>MIN(F128:F133)</f>
        <v>0</v>
      </c>
      <c r="Q20" s="24">
        <f>MIN(G128:G133)</f>
        <v>0</v>
      </c>
      <c r="R20" s="24">
        <f>MIN(H128:H133)</f>
        <v>0</v>
      </c>
      <c r="S20" s="24">
        <f t="shared" si="0"/>
        <v>0</v>
      </c>
      <c r="T20" s="24">
        <f t="shared" si="0"/>
        <v>0</v>
      </c>
      <c r="U20" s="3"/>
    </row>
    <row r="21" spans="1:21" x14ac:dyDescent="0.25">
      <c r="A21" s="87" t="s">
        <v>15</v>
      </c>
      <c r="B21" s="87">
        <v>0</v>
      </c>
      <c r="C21" s="87" t="s">
        <v>13</v>
      </c>
      <c r="D21" s="87">
        <v>-19.484000000000002</v>
      </c>
      <c r="E21" s="87">
        <v>-3.9830000000000001</v>
      </c>
      <c r="F21" s="87">
        <v>-19.470199999999998</v>
      </c>
      <c r="G21" s="87">
        <v>0</v>
      </c>
      <c r="H21" s="87">
        <v>0</v>
      </c>
      <c r="I21" s="3"/>
      <c r="J21" s="24" t="s">
        <v>28</v>
      </c>
      <c r="K21" s="24">
        <f>MAX(D134:D139)</f>
        <v>4.5339999999999998</v>
      </c>
      <c r="L21" s="24">
        <f>MIN(D134:D139)</f>
        <v>-6.3E-2</v>
      </c>
      <c r="M21" s="24">
        <f>MAX(E134:E139)</f>
        <v>0</v>
      </c>
      <c r="N21" s="24">
        <f>MIN(E134:E139)</f>
        <v>0</v>
      </c>
      <c r="O21" s="24">
        <f>MAX(F134:F139)</f>
        <v>0</v>
      </c>
      <c r="P21" s="24">
        <f>MIN(F134:F139)</f>
        <v>0</v>
      </c>
      <c r="Q21" s="24">
        <f>MIN(G134:G139)</f>
        <v>0</v>
      </c>
      <c r="R21" s="24">
        <f>MIN(H134:H139)</f>
        <v>0</v>
      </c>
      <c r="S21" s="24">
        <f t="shared" si="0"/>
        <v>0</v>
      </c>
      <c r="T21" s="24">
        <f t="shared" si="0"/>
        <v>0</v>
      </c>
      <c r="U21" s="3"/>
    </row>
    <row r="22" spans="1:21" x14ac:dyDescent="0.25">
      <c r="A22" s="87" t="s">
        <v>15</v>
      </c>
      <c r="B22" s="87">
        <v>5.5160999999999998</v>
      </c>
      <c r="C22" s="87" t="s">
        <v>13</v>
      </c>
      <c r="D22" s="87">
        <v>-19.484000000000002</v>
      </c>
      <c r="E22" s="87">
        <v>-3.9830000000000001</v>
      </c>
      <c r="F22" s="87">
        <v>-8.5591000000000008</v>
      </c>
      <c r="G22" s="87">
        <v>0</v>
      </c>
      <c r="H22" s="87">
        <v>0</v>
      </c>
      <c r="I22" s="3"/>
      <c r="J22" s="24" t="s">
        <v>29</v>
      </c>
      <c r="K22" s="24">
        <f>MAX(D140:D145)</f>
        <v>4.8140000000000001</v>
      </c>
      <c r="L22" s="24">
        <f>MIN(D140:D145)</f>
        <v>-5.6000000000000001E-2</v>
      </c>
      <c r="M22" s="24">
        <f>MAX(E140:E145)</f>
        <v>0</v>
      </c>
      <c r="N22" s="24">
        <f>MIN(E140:E145)</f>
        <v>0</v>
      </c>
      <c r="O22" s="24">
        <f>MAX(F140:F145)</f>
        <v>0</v>
      </c>
      <c r="P22" s="24">
        <f>MIN(F140:F145)</f>
        <v>0</v>
      </c>
      <c r="Q22" s="24">
        <f>MIN(G140:G145)</f>
        <v>0</v>
      </c>
      <c r="R22" s="24">
        <f>MIN(H140:H145)</f>
        <v>0</v>
      </c>
      <c r="S22" s="24">
        <f t="shared" si="0"/>
        <v>0</v>
      </c>
      <c r="T22" s="24">
        <f t="shared" si="0"/>
        <v>0</v>
      </c>
      <c r="U22" s="3"/>
    </row>
    <row r="23" spans="1:21" x14ac:dyDescent="0.25">
      <c r="A23" s="87" t="s">
        <v>15</v>
      </c>
      <c r="B23" s="87">
        <v>6.3630000000000004</v>
      </c>
      <c r="C23" s="87" t="s">
        <v>13</v>
      </c>
      <c r="D23" s="87">
        <v>-19.484000000000002</v>
      </c>
      <c r="E23" s="87">
        <v>-3.9830000000000001</v>
      </c>
      <c r="F23" s="87">
        <v>-6.8840000000000003</v>
      </c>
      <c r="G23" s="87">
        <v>0</v>
      </c>
      <c r="H23" s="87">
        <v>0</v>
      </c>
      <c r="I23" s="3"/>
      <c r="J23" s="24" t="s">
        <v>30</v>
      </c>
      <c r="K23" s="24">
        <f>MAX(D146:D151)</f>
        <v>4.55</v>
      </c>
      <c r="L23" s="24">
        <f>MIN(D146:D151)</f>
        <v>-6.3E-2</v>
      </c>
      <c r="M23" s="24">
        <f>MAX(E146:E151)</f>
        <v>0</v>
      </c>
      <c r="N23" s="24">
        <f>MIN(E146:E151)</f>
        <v>0</v>
      </c>
      <c r="O23" s="24">
        <f>MAX(F146:F151)</f>
        <v>0</v>
      </c>
      <c r="P23" s="24">
        <f>MIN(F146:F151)</f>
        <v>0</v>
      </c>
      <c r="Q23" s="24">
        <f>MIN(G146:G151)</f>
        <v>0</v>
      </c>
      <c r="R23" s="24">
        <f>MIN(H146:H151)</f>
        <v>0</v>
      </c>
      <c r="S23" s="24">
        <f t="shared" si="0"/>
        <v>0</v>
      </c>
      <c r="T23" s="24">
        <f t="shared" si="0"/>
        <v>0</v>
      </c>
      <c r="U23" s="3"/>
    </row>
    <row r="24" spans="1:21" x14ac:dyDescent="0.25">
      <c r="A24" s="87" t="s">
        <v>15</v>
      </c>
      <c r="B24" s="87">
        <v>6.3630000000000004</v>
      </c>
      <c r="C24" s="87" t="s">
        <v>13</v>
      </c>
      <c r="D24" s="87">
        <v>-18.838000000000001</v>
      </c>
      <c r="E24" s="87">
        <v>-1.6419999999999999</v>
      </c>
      <c r="F24" s="87">
        <v>-6.8840000000000003</v>
      </c>
      <c r="G24" s="87">
        <v>0</v>
      </c>
      <c r="H24" s="87">
        <v>0</v>
      </c>
      <c r="I24" s="3"/>
      <c r="J24" s="24" t="s">
        <v>31</v>
      </c>
      <c r="K24" s="24">
        <f>MAX(D152:D157)</f>
        <v>4.4660000000000002</v>
      </c>
      <c r="L24" s="24">
        <f>MIN(D152:D157)</f>
        <v>-7.1999999999999995E-2</v>
      </c>
      <c r="M24" s="24">
        <f>MAX(E152:E157)</f>
        <v>0</v>
      </c>
      <c r="N24" s="24">
        <f>MIN(E152:E157)</f>
        <v>0</v>
      </c>
      <c r="O24" s="24">
        <f>MAX(F152:F157)</f>
        <v>0</v>
      </c>
      <c r="P24" s="24">
        <f>MIN(F152:F157)</f>
        <v>0</v>
      </c>
      <c r="Q24" s="24">
        <f>MIN(G152:G157)</f>
        <v>0</v>
      </c>
      <c r="R24" s="24">
        <f>MIN(H152:H157)</f>
        <v>0</v>
      </c>
      <c r="S24" s="24">
        <f t="shared" si="0"/>
        <v>0</v>
      </c>
      <c r="T24" s="24">
        <f t="shared" si="0"/>
        <v>0</v>
      </c>
      <c r="U24" s="3"/>
    </row>
    <row r="25" spans="1:21" x14ac:dyDescent="0.25">
      <c r="A25" s="87" t="s">
        <v>15</v>
      </c>
      <c r="B25" s="87">
        <v>11.032299999999999</v>
      </c>
      <c r="C25" s="87" t="s">
        <v>13</v>
      </c>
      <c r="D25" s="87">
        <v>-18.838000000000001</v>
      </c>
      <c r="E25" s="87">
        <v>-1.6419999999999999</v>
      </c>
      <c r="F25" s="87">
        <v>-12.2553</v>
      </c>
      <c r="G25" s="87">
        <v>0</v>
      </c>
      <c r="H25" s="87">
        <v>0</v>
      </c>
      <c r="I25" s="3"/>
      <c r="J25" s="24" t="s">
        <v>32</v>
      </c>
      <c r="K25" s="24">
        <f>MAX(D158:D163)</f>
        <v>4.7119999999999997</v>
      </c>
      <c r="L25" s="24">
        <f>MIN(D158:D163)</f>
        <v>-8.3000000000000004E-2</v>
      </c>
      <c r="M25" s="24">
        <f>MAX(E158:E163)</f>
        <v>0</v>
      </c>
      <c r="N25" s="24">
        <f>MIN(E158:E163)</f>
        <v>0</v>
      </c>
      <c r="O25" s="24">
        <f>MAX(F158:F163)</f>
        <v>0</v>
      </c>
      <c r="P25" s="24">
        <f>MIN(F158:F163)</f>
        <v>0</v>
      </c>
      <c r="Q25" s="24">
        <f>MIN(G158:G163)</f>
        <v>0</v>
      </c>
      <c r="R25" s="24">
        <f>MIN(H158:H163)</f>
        <v>0</v>
      </c>
      <c r="S25" s="24">
        <f t="shared" si="0"/>
        <v>0</v>
      </c>
      <c r="T25" s="24">
        <f t="shared" si="0"/>
        <v>0</v>
      </c>
      <c r="U25" s="3"/>
    </row>
    <row r="26" spans="1:21" x14ac:dyDescent="0.25">
      <c r="A26" s="87" t="s">
        <v>16</v>
      </c>
      <c r="B26" s="87">
        <v>0</v>
      </c>
      <c r="C26" s="87" t="s">
        <v>12</v>
      </c>
      <c r="D26" s="87">
        <v>1.034</v>
      </c>
      <c r="E26" s="87">
        <v>0.32400000000000001</v>
      </c>
      <c r="F26" s="87">
        <v>10.586600000000001</v>
      </c>
      <c r="G26" s="87">
        <v>0</v>
      </c>
      <c r="H26" s="87">
        <v>0</v>
      </c>
      <c r="I26" s="3"/>
      <c r="J26" s="24" t="s">
        <v>33</v>
      </c>
      <c r="K26" s="24">
        <f>MAX(D164:D169)</f>
        <v>4.1989999999999998</v>
      </c>
      <c r="L26" s="24">
        <f>MIN(D164:D169)</f>
        <v>-0.113</v>
      </c>
      <c r="M26" s="24">
        <f>MAX(E164:E169)</f>
        <v>0</v>
      </c>
      <c r="N26" s="24">
        <f>MIN(E164:E169)</f>
        <v>0</v>
      </c>
      <c r="O26" s="24">
        <f>MAX(F164:F169)</f>
        <v>0</v>
      </c>
      <c r="P26" s="24">
        <f>MIN(F164:F169)</f>
        <v>0</v>
      </c>
      <c r="Q26" s="24">
        <f>MIN(G164:G169)</f>
        <v>0</v>
      </c>
      <c r="R26" s="24">
        <f>MIN(H164:H169)</f>
        <v>0</v>
      </c>
      <c r="S26" s="24">
        <f t="shared" si="0"/>
        <v>0</v>
      </c>
      <c r="T26" s="24">
        <f t="shared" si="0"/>
        <v>0</v>
      </c>
      <c r="U26" s="3"/>
    </row>
    <row r="27" spans="1:21" x14ac:dyDescent="0.25">
      <c r="A27" s="87" t="s">
        <v>16</v>
      </c>
      <c r="B27" s="87">
        <v>6.3159999999999998</v>
      </c>
      <c r="C27" s="87" t="s">
        <v>12</v>
      </c>
      <c r="D27" s="87">
        <v>1.034</v>
      </c>
      <c r="E27" s="87">
        <v>0.32400000000000001</v>
      </c>
      <c r="F27" s="87">
        <v>27.130099999999999</v>
      </c>
      <c r="G27" s="87">
        <v>0</v>
      </c>
      <c r="H27" s="87">
        <v>0</v>
      </c>
      <c r="I27" s="3"/>
      <c r="J27" s="24" t="s">
        <v>34</v>
      </c>
      <c r="K27" s="24">
        <f>MAX(D170:D175)</f>
        <v>3.9620000000000002</v>
      </c>
      <c r="L27" s="24">
        <f>MIN(D170:D175)</f>
        <v>-7.0999999999999994E-2</v>
      </c>
      <c r="M27" s="24">
        <f>MAX(E170:E175)</f>
        <v>0</v>
      </c>
      <c r="N27" s="24">
        <f>MIN(E170:E175)</f>
        <v>0</v>
      </c>
      <c r="O27" s="24">
        <f>MAX(F170:F175)</f>
        <v>0</v>
      </c>
      <c r="P27" s="24">
        <f>MIN(F170:F175)</f>
        <v>0</v>
      </c>
      <c r="Q27" s="24">
        <f>MIN(G170:G175)</f>
        <v>0</v>
      </c>
      <c r="R27" s="24">
        <f>MIN(H170:H175)</f>
        <v>0</v>
      </c>
      <c r="S27" s="24">
        <f t="shared" si="0"/>
        <v>0</v>
      </c>
      <c r="T27" s="24">
        <f t="shared" si="0"/>
        <v>0</v>
      </c>
      <c r="U27" s="3"/>
    </row>
    <row r="28" spans="1:21" x14ac:dyDescent="0.25">
      <c r="A28" s="87" t="s">
        <v>16</v>
      </c>
      <c r="B28" s="87">
        <v>6.3159999999999998</v>
      </c>
      <c r="C28" s="87" t="s">
        <v>12</v>
      </c>
      <c r="D28" s="87">
        <v>1.006</v>
      </c>
      <c r="E28" s="87">
        <v>1.33</v>
      </c>
      <c r="F28" s="87">
        <v>27.130099999999999</v>
      </c>
      <c r="G28" s="87">
        <v>0</v>
      </c>
      <c r="H28" s="87">
        <v>0</v>
      </c>
      <c r="I28" s="3"/>
      <c r="J28" s="24" t="s">
        <v>35</v>
      </c>
      <c r="K28" s="24">
        <f>MAX(D176:D181)</f>
        <v>11.882</v>
      </c>
      <c r="L28" s="24">
        <f>MIN(D176:D181)</f>
        <v>-9.2590000000000003</v>
      </c>
      <c r="M28" s="24">
        <f>MAX(E176:E181)</f>
        <v>0.59499999999999997</v>
      </c>
      <c r="N28" s="24">
        <f>MIN(E76:E181)</f>
        <v>-3.7040000000000002</v>
      </c>
      <c r="O28" s="24">
        <f>MAX(F176:F181)</f>
        <v>4.0709999999999997</v>
      </c>
      <c r="P28" s="24">
        <f>MIN(F176:F181)</f>
        <v>-5.9523999999999999</v>
      </c>
      <c r="Q28" s="24">
        <f>MAX(G176:G181)</f>
        <v>0</v>
      </c>
      <c r="R28" s="24">
        <f>MIN(H176:H181)</f>
        <v>0</v>
      </c>
      <c r="S28" s="24">
        <f t="shared" si="0"/>
        <v>0</v>
      </c>
      <c r="T28" s="24">
        <f t="shared" si="0"/>
        <v>0</v>
      </c>
      <c r="U28" s="3"/>
    </row>
    <row r="29" spans="1:21" x14ac:dyDescent="0.25">
      <c r="A29" s="87" t="s">
        <v>16</v>
      </c>
      <c r="B29" s="87">
        <v>7.2923</v>
      </c>
      <c r="C29" s="87" t="s">
        <v>12</v>
      </c>
      <c r="D29" s="87">
        <v>1.006</v>
      </c>
      <c r="E29" s="87">
        <v>1.33</v>
      </c>
      <c r="F29" s="87">
        <v>26.805299999999999</v>
      </c>
      <c r="G29" s="87">
        <v>0</v>
      </c>
      <c r="H29" s="87">
        <v>0</v>
      </c>
      <c r="I29" s="3"/>
      <c r="J29" s="24" t="s">
        <v>36</v>
      </c>
      <c r="K29" s="24">
        <f>MAX(D182:D187)</f>
        <v>11.882</v>
      </c>
      <c r="L29" s="24">
        <f>MIN(D182:D187)</f>
        <v>-9.2590000000000003</v>
      </c>
      <c r="M29" s="24">
        <f>MAX(E182:E187)</f>
        <v>0.59499999999999997</v>
      </c>
      <c r="N29" s="24">
        <f>MIN(E182:E187)</f>
        <v>-0.40699999999999997</v>
      </c>
      <c r="O29" s="24">
        <f>MAX(F182:F187)</f>
        <v>8.1420999999999992</v>
      </c>
      <c r="P29" s="24">
        <f>MIN(F182:F187)</f>
        <v>-11.9049</v>
      </c>
      <c r="Q29" s="24">
        <f>MAX(G182:G187)</f>
        <v>0</v>
      </c>
      <c r="R29" s="24">
        <f>MIN(H182:H187)</f>
        <v>0</v>
      </c>
      <c r="S29" s="24">
        <f t="shared" si="0"/>
        <v>0</v>
      </c>
      <c r="T29" s="24">
        <f t="shared" si="0"/>
        <v>0</v>
      </c>
      <c r="U29" s="3"/>
    </row>
    <row r="30" spans="1:21" x14ac:dyDescent="0.25">
      <c r="A30" s="87" t="s">
        <v>16</v>
      </c>
      <c r="B30" s="87">
        <v>14.5847</v>
      </c>
      <c r="C30" s="87" t="s">
        <v>12</v>
      </c>
      <c r="D30" s="87">
        <v>1.006</v>
      </c>
      <c r="E30" s="87">
        <v>1.33</v>
      </c>
      <c r="F30" s="87">
        <v>24.378699999999998</v>
      </c>
      <c r="G30" s="87">
        <v>0</v>
      </c>
      <c r="H30" s="87">
        <v>0</v>
      </c>
      <c r="I30" s="3"/>
      <c r="J30" s="24" t="s">
        <v>37</v>
      </c>
      <c r="K30" s="24">
        <f>MAX(D188:D193)</f>
        <v>11.882</v>
      </c>
      <c r="L30" s="24">
        <f>MIN(D188:D193)</f>
        <v>-9.2590000000000003</v>
      </c>
      <c r="M30" s="24">
        <f>MAX(E188:E193)</f>
        <v>0.59499999999999997</v>
      </c>
      <c r="N30" s="24">
        <f>MIN(E88:E193)</f>
        <v>-3.7040000000000002</v>
      </c>
      <c r="O30" s="24">
        <f>MAX(F188:F193)</f>
        <v>12.213100000000001</v>
      </c>
      <c r="P30" s="24">
        <f>MIN(F188:F193)</f>
        <v>-17.857299999999999</v>
      </c>
      <c r="Q30" s="24">
        <f>MAX(G188:G193)</f>
        <v>0</v>
      </c>
      <c r="R30" s="24">
        <f>MIN(H188:H193)</f>
        <v>0</v>
      </c>
      <c r="S30" s="24">
        <f t="shared" si="0"/>
        <v>0</v>
      </c>
      <c r="T30" s="24">
        <f t="shared" si="0"/>
        <v>0</v>
      </c>
      <c r="U30" s="3"/>
    </row>
    <row r="31" spans="1:21" x14ac:dyDescent="0.25">
      <c r="A31" s="87" t="s">
        <v>16</v>
      </c>
      <c r="B31" s="87">
        <v>0</v>
      </c>
      <c r="C31" s="87" t="s">
        <v>13</v>
      </c>
      <c r="D31" s="87">
        <v>-18.991</v>
      </c>
      <c r="E31" s="87">
        <v>-3.28</v>
      </c>
      <c r="F31" s="87">
        <v>-12.2553</v>
      </c>
      <c r="G31" s="87">
        <v>0</v>
      </c>
      <c r="H31" s="87">
        <v>0</v>
      </c>
      <c r="I31" s="3"/>
      <c r="J31" s="24" t="s">
        <v>38</v>
      </c>
      <c r="K31" s="24">
        <f>MAX(D194:D199)</f>
        <v>11.882</v>
      </c>
      <c r="L31" s="24">
        <f>MIN(D194:D199)</f>
        <v>-9.2590000000000003</v>
      </c>
      <c r="M31" s="24">
        <f>MAX(E194:E199)</f>
        <v>0.59499999999999997</v>
      </c>
      <c r="N31" s="24">
        <f>MIN(E194:E199)</f>
        <v>-0.40699999999999997</v>
      </c>
      <c r="O31" s="24">
        <f>MAX(F194:F199)</f>
        <v>14.0289</v>
      </c>
      <c r="P31" s="24">
        <f>MIN(F194:F199)</f>
        <v>-20.5121</v>
      </c>
      <c r="Q31" s="24">
        <f>MAX(G194:G199)</f>
        <v>0</v>
      </c>
      <c r="R31" s="24">
        <f>MIN(H194:H199)</f>
        <v>0</v>
      </c>
      <c r="S31" s="24">
        <f t="shared" si="0"/>
        <v>0</v>
      </c>
      <c r="T31" s="24">
        <f>R31/144</f>
        <v>0</v>
      </c>
      <c r="U31" s="3"/>
    </row>
    <row r="32" spans="1:21" x14ac:dyDescent="0.25">
      <c r="A32" s="87" t="s">
        <v>16</v>
      </c>
      <c r="B32" s="87">
        <v>6.3159999999999998</v>
      </c>
      <c r="C32" s="87" t="s">
        <v>13</v>
      </c>
      <c r="D32" s="87">
        <v>-18.991</v>
      </c>
      <c r="E32" s="87">
        <v>-3.28</v>
      </c>
      <c r="F32" s="87">
        <v>-9.8057999999999996</v>
      </c>
      <c r="G32" s="87">
        <v>0</v>
      </c>
      <c r="H32" s="87">
        <v>0</v>
      </c>
      <c r="I32" s="3"/>
      <c r="J32" s="24" t="s">
        <v>39</v>
      </c>
      <c r="K32" s="24">
        <f>MAX(D200:D293)</f>
        <v>4.43</v>
      </c>
      <c r="L32" s="24">
        <f>MIN(D200:D292)</f>
        <v>-3.0019999999999998</v>
      </c>
      <c r="M32" s="24">
        <f>MAX(E200:E293)</f>
        <v>10.877000000000001</v>
      </c>
      <c r="N32" s="24">
        <f>MIN(E200:E292)</f>
        <v>-10.994</v>
      </c>
      <c r="O32" s="24">
        <f>MAX(F200:F293)</f>
        <v>48.987699999999997</v>
      </c>
      <c r="P32" s="24">
        <f>MIN(F200:F292)</f>
        <v>-24.5747</v>
      </c>
      <c r="Q32" s="24">
        <f>MAX(G200:G293)</f>
        <v>0</v>
      </c>
      <c r="R32" s="24">
        <f>MIN(H200:H292)</f>
        <v>0</v>
      </c>
      <c r="S32" s="24">
        <f t="shared" si="0"/>
        <v>0</v>
      </c>
      <c r="T32" s="24">
        <f t="shared" si="0"/>
        <v>0</v>
      </c>
      <c r="U32" s="3"/>
    </row>
    <row r="33" spans="1:21" x14ac:dyDescent="0.25">
      <c r="A33" s="87" t="s">
        <v>16</v>
      </c>
      <c r="B33" s="87">
        <v>6.3159999999999998</v>
      </c>
      <c r="C33" s="87" t="s">
        <v>13</v>
      </c>
      <c r="D33" s="87">
        <v>-18.530999999999999</v>
      </c>
      <c r="E33" s="87">
        <v>-1.3280000000000001</v>
      </c>
      <c r="F33" s="87">
        <v>-9.8057999999999996</v>
      </c>
      <c r="G33" s="87">
        <v>0</v>
      </c>
      <c r="H33" s="87">
        <v>0</v>
      </c>
      <c r="I33" s="3"/>
      <c r="J33" s="24" t="s">
        <v>40</v>
      </c>
      <c r="K33" s="24">
        <f>MAX(D294:D315)</f>
        <v>11.305999999999999</v>
      </c>
      <c r="L33" s="24">
        <f>MIN(D294:D315)</f>
        <v>-10.124000000000001</v>
      </c>
      <c r="M33" s="24">
        <f>MAX(E294:E315)</f>
        <v>5.3869999999999996</v>
      </c>
      <c r="N33" s="24">
        <f>MIN(E294:E315)</f>
        <v>-11.962</v>
      </c>
      <c r="O33" s="24">
        <f>MAX(F294:F315)</f>
        <v>53.944499999999998</v>
      </c>
      <c r="P33" s="24">
        <f>MIN(F294:F315)</f>
        <v>-41.962000000000003</v>
      </c>
      <c r="Q33" s="24">
        <f>MAX(G294:G315)</f>
        <v>0</v>
      </c>
      <c r="R33" s="24">
        <f>MIN(H294:H315)</f>
        <v>0</v>
      </c>
      <c r="S33" s="24">
        <f t="shared" si="0"/>
        <v>0</v>
      </c>
      <c r="T33" s="24">
        <f t="shared" si="0"/>
        <v>0</v>
      </c>
      <c r="U33" s="3"/>
    </row>
    <row r="34" spans="1:21" x14ac:dyDescent="0.25">
      <c r="A34" s="87" t="s">
        <v>16</v>
      </c>
      <c r="B34" s="87">
        <v>7.2923</v>
      </c>
      <c r="C34" s="87" t="s">
        <v>13</v>
      </c>
      <c r="D34" s="87">
        <v>-18.530999999999999</v>
      </c>
      <c r="E34" s="87">
        <v>-1.3280000000000001</v>
      </c>
      <c r="F34" s="87">
        <v>-11.0646</v>
      </c>
      <c r="G34" s="87">
        <v>0</v>
      </c>
      <c r="H34" s="87">
        <v>0</v>
      </c>
      <c r="I34" s="3"/>
      <c r="J34" s="24" t="s">
        <v>41</v>
      </c>
      <c r="K34" s="24">
        <f>MAX(D316:D331)</f>
        <v>10.974</v>
      </c>
      <c r="L34" s="24">
        <f>MIN(D316:D331)</f>
        <v>-10.124000000000001</v>
      </c>
      <c r="M34" s="24">
        <f>MAX(E316:E331)</f>
        <v>11.169</v>
      </c>
      <c r="N34" s="24">
        <f>MIN(E316:E331)</f>
        <v>-5.008</v>
      </c>
      <c r="O34" s="24">
        <f>MAX(F316:F331)</f>
        <v>53.939900000000002</v>
      </c>
      <c r="P34" s="24">
        <f>MIN(F316:F331)</f>
        <v>-9.5739000000000001</v>
      </c>
      <c r="Q34" s="24">
        <f>MAX(G316:G331)</f>
        <v>0</v>
      </c>
      <c r="R34" s="24">
        <f>MIN(H316:H331)</f>
        <v>0</v>
      </c>
      <c r="S34" s="24">
        <f t="shared" si="0"/>
        <v>0</v>
      </c>
      <c r="T34" s="24">
        <f t="shared" si="0"/>
        <v>0</v>
      </c>
      <c r="U34" s="3"/>
    </row>
    <row r="35" spans="1:21" x14ac:dyDescent="0.25">
      <c r="A35" s="87" t="s">
        <v>16</v>
      </c>
      <c r="B35" s="87">
        <v>14.5847</v>
      </c>
      <c r="C35" s="87" t="s">
        <v>13</v>
      </c>
      <c r="D35" s="87">
        <v>-18.530999999999999</v>
      </c>
      <c r="E35" s="87">
        <v>-1.3280000000000001</v>
      </c>
      <c r="F35" s="87">
        <v>-20.4665</v>
      </c>
      <c r="G35" s="87">
        <v>0</v>
      </c>
      <c r="H35" s="87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87" t="s">
        <v>17</v>
      </c>
      <c r="B36" s="87">
        <v>0</v>
      </c>
      <c r="C36" s="87" t="s">
        <v>12</v>
      </c>
      <c r="D36" s="87">
        <v>1.0129999999999999</v>
      </c>
      <c r="E36" s="87">
        <v>0.38600000000000001</v>
      </c>
      <c r="F36" s="87">
        <v>24.378699999999998</v>
      </c>
      <c r="G36" s="87">
        <v>0</v>
      </c>
      <c r="H36" s="87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87" t="s">
        <v>17</v>
      </c>
      <c r="B37" s="87">
        <v>2.2715000000000001</v>
      </c>
      <c r="C37" s="87" t="s">
        <v>12</v>
      </c>
      <c r="D37" s="87">
        <v>1.0129999999999999</v>
      </c>
      <c r="E37" s="87">
        <v>0.38600000000000001</v>
      </c>
      <c r="F37" s="87">
        <v>29.713699999999999</v>
      </c>
      <c r="G37" s="87">
        <v>0</v>
      </c>
      <c r="H37" s="87">
        <v>0</v>
      </c>
      <c r="I37" s="3"/>
      <c r="U37" s="3"/>
    </row>
    <row r="38" spans="1:21" x14ac:dyDescent="0.25">
      <c r="A38" s="87" t="s">
        <v>17</v>
      </c>
      <c r="B38" s="87">
        <v>2.2715000000000001</v>
      </c>
      <c r="C38" s="87" t="s">
        <v>12</v>
      </c>
      <c r="D38" s="87">
        <v>1.0009999999999999</v>
      </c>
      <c r="E38" s="87">
        <v>1.8069999999999999</v>
      </c>
      <c r="F38" s="87">
        <v>29.713699999999999</v>
      </c>
      <c r="G38" s="87">
        <v>0</v>
      </c>
      <c r="H38" s="87">
        <v>0</v>
      </c>
      <c r="I38" s="3"/>
      <c r="U38" s="3"/>
    </row>
    <row r="39" spans="1:21" x14ac:dyDescent="0.25">
      <c r="A39" s="87" t="s">
        <v>17</v>
      </c>
      <c r="B39" s="87">
        <v>7.2923</v>
      </c>
      <c r="C39" s="87" t="s">
        <v>12</v>
      </c>
      <c r="D39" s="87">
        <v>1.0009999999999999</v>
      </c>
      <c r="E39" s="87">
        <v>1.8069999999999999</v>
      </c>
      <c r="F39" s="87">
        <v>28.387499999999999</v>
      </c>
      <c r="G39" s="87">
        <v>0</v>
      </c>
      <c r="H39" s="87">
        <v>0</v>
      </c>
      <c r="I39" s="3"/>
      <c r="U39" s="3"/>
    </row>
    <row r="40" spans="1:21" x14ac:dyDescent="0.25">
      <c r="A40" s="87" t="s">
        <v>17</v>
      </c>
      <c r="B40" s="87">
        <v>12.4473</v>
      </c>
      <c r="C40" s="87" t="s">
        <v>12</v>
      </c>
      <c r="D40" s="87">
        <v>1.0009999999999999</v>
      </c>
      <c r="E40" s="87">
        <v>1.8069999999999999</v>
      </c>
      <c r="F40" s="87">
        <v>27.0258</v>
      </c>
      <c r="G40" s="87">
        <v>0</v>
      </c>
      <c r="H40" s="87">
        <v>0</v>
      </c>
      <c r="I40" s="3"/>
      <c r="U40" s="3"/>
    </row>
    <row r="41" spans="1:21" x14ac:dyDescent="0.25">
      <c r="A41" s="87" t="s">
        <v>17</v>
      </c>
      <c r="B41" s="87">
        <v>12.4473</v>
      </c>
      <c r="C41" s="87" t="s">
        <v>12</v>
      </c>
      <c r="D41" s="87">
        <v>0.98899999999999999</v>
      </c>
      <c r="E41" s="87">
        <v>3.552</v>
      </c>
      <c r="F41" s="87">
        <v>27.0258</v>
      </c>
      <c r="G41" s="87">
        <v>0</v>
      </c>
      <c r="H41" s="87">
        <v>0</v>
      </c>
      <c r="I41" s="3"/>
      <c r="U41" s="3"/>
    </row>
    <row r="42" spans="1:21" x14ac:dyDescent="0.25">
      <c r="A42" s="87" t="s">
        <v>17</v>
      </c>
      <c r="B42" s="87">
        <v>14.5847</v>
      </c>
      <c r="C42" s="87" t="s">
        <v>12</v>
      </c>
      <c r="D42" s="87">
        <v>0.98899999999999999</v>
      </c>
      <c r="E42" s="87">
        <v>3.552</v>
      </c>
      <c r="F42" s="87">
        <v>20.358899999999998</v>
      </c>
      <c r="G42" s="87">
        <v>0</v>
      </c>
      <c r="H42" s="87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87" t="s">
        <v>17</v>
      </c>
      <c r="B43" s="87">
        <v>0</v>
      </c>
      <c r="C43" s="87" t="s">
        <v>13</v>
      </c>
      <c r="D43" s="87">
        <v>-18.387</v>
      </c>
      <c r="E43" s="87">
        <v>-3.87</v>
      </c>
      <c r="F43" s="87">
        <v>-20.4665</v>
      </c>
      <c r="G43" s="87">
        <v>0</v>
      </c>
      <c r="H43" s="87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87" t="s">
        <v>17</v>
      </c>
      <c r="B44" s="87">
        <v>2.2715000000000001</v>
      </c>
      <c r="C44" s="87" t="s">
        <v>13</v>
      </c>
      <c r="D44" s="87">
        <v>-18.387</v>
      </c>
      <c r="E44" s="87">
        <v>-3.87</v>
      </c>
      <c r="F44" s="87">
        <v>-17.464700000000001</v>
      </c>
      <c r="G44" s="87">
        <v>0</v>
      </c>
      <c r="H44" s="87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87" t="s">
        <v>17</v>
      </c>
      <c r="B45" s="87">
        <v>2.2715000000000001</v>
      </c>
      <c r="C45" s="87" t="s">
        <v>13</v>
      </c>
      <c r="D45" s="87">
        <v>-18.199000000000002</v>
      </c>
      <c r="E45" s="87">
        <v>-1.891</v>
      </c>
      <c r="F45" s="87">
        <v>-17.464700000000001</v>
      </c>
      <c r="G45" s="87">
        <v>0</v>
      </c>
      <c r="H45" s="87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87" t="s">
        <v>17</v>
      </c>
      <c r="B46" s="87">
        <v>7.2923</v>
      </c>
      <c r="C46" s="87" t="s">
        <v>13</v>
      </c>
      <c r="D46" s="87">
        <v>-18.199000000000002</v>
      </c>
      <c r="E46" s="87">
        <v>-1.891</v>
      </c>
      <c r="F46" s="87">
        <v>-16.924600000000002</v>
      </c>
      <c r="G46" s="87">
        <v>0</v>
      </c>
      <c r="H46" s="87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87" t="s">
        <v>17</v>
      </c>
      <c r="B47" s="87">
        <v>12.4473</v>
      </c>
      <c r="C47" s="87" t="s">
        <v>13</v>
      </c>
      <c r="D47" s="87">
        <v>-18.199000000000002</v>
      </c>
      <c r="E47" s="87">
        <v>-1.891</v>
      </c>
      <c r="F47" s="87">
        <v>-16.370100000000001</v>
      </c>
      <c r="G47" s="87">
        <v>0</v>
      </c>
      <c r="H47" s="87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87" t="s">
        <v>17</v>
      </c>
      <c r="B48" s="87">
        <v>12.4473</v>
      </c>
      <c r="C48" s="87" t="s">
        <v>13</v>
      </c>
      <c r="D48" s="87">
        <v>-17.870999999999999</v>
      </c>
      <c r="E48" s="87">
        <v>-0.09</v>
      </c>
      <c r="F48" s="87">
        <v>-16.370100000000001</v>
      </c>
      <c r="G48" s="87">
        <v>0</v>
      </c>
      <c r="H48" s="87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87" t="s">
        <v>17</v>
      </c>
      <c r="B49" s="87">
        <v>14.5847</v>
      </c>
      <c r="C49" s="87" t="s">
        <v>13</v>
      </c>
      <c r="D49" s="87">
        <v>-17.870999999999999</v>
      </c>
      <c r="E49" s="87">
        <v>-0.09</v>
      </c>
      <c r="F49" s="87">
        <v>-18.0504</v>
      </c>
      <c r="G49" s="87">
        <v>0</v>
      </c>
      <c r="H49" s="87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87" t="s">
        <v>18</v>
      </c>
      <c r="B50" s="87">
        <v>0</v>
      </c>
      <c r="C50" s="87" t="s">
        <v>12</v>
      </c>
      <c r="D50" s="87">
        <v>0.99099999999999999</v>
      </c>
      <c r="E50" s="87">
        <v>1.5169999999999999</v>
      </c>
      <c r="F50" s="87">
        <v>20.358899999999998</v>
      </c>
      <c r="G50" s="87">
        <v>0</v>
      </c>
      <c r="H50" s="87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87" t="s">
        <v>18</v>
      </c>
      <c r="B51" s="87">
        <v>7.2923999999999998</v>
      </c>
      <c r="C51" s="87" t="s">
        <v>12</v>
      </c>
      <c r="D51" s="87">
        <v>0.99099999999999999</v>
      </c>
      <c r="E51" s="87">
        <v>1.5169999999999999</v>
      </c>
      <c r="F51" s="87">
        <v>25.689499999999999</v>
      </c>
      <c r="G51" s="87">
        <v>0</v>
      </c>
      <c r="H51" s="87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87" t="s">
        <v>18</v>
      </c>
      <c r="B52" s="87">
        <v>7.9015000000000004</v>
      </c>
      <c r="C52" s="87" t="s">
        <v>12</v>
      </c>
      <c r="D52" s="87">
        <v>0.99099999999999999</v>
      </c>
      <c r="E52" s="87">
        <v>1.5169999999999999</v>
      </c>
      <c r="F52" s="87">
        <v>26.134799999999998</v>
      </c>
      <c r="G52" s="87">
        <v>0</v>
      </c>
      <c r="H52" s="87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87" t="s">
        <v>18</v>
      </c>
      <c r="B53" s="87">
        <v>7.9015000000000004</v>
      </c>
      <c r="C53" s="87" t="s">
        <v>12</v>
      </c>
      <c r="D53" s="87">
        <v>0.98899999999999999</v>
      </c>
      <c r="E53" s="87">
        <v>2.9790000000000001</v>
      </c>
      <c r="F53" s="87">
        <v>26.134799999999998</v>
      </c>
      <c r="G53" s="87">
        <v>0</v>
      </c>
      <c r="H53" s="87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87" t="s">
        <v>18</v>
      </c>
      <c r="B54" s="87">
        <v>14.5847</v>
      </c>
      <c r="C54" s="87" t="s">
        <v>12</v>
      </c>
      <c r="D54" s="87">
        <v>0.98899999999999999</v>
      </c>
      <c r="E54" s="87">
        <v>2.9790000000000001</v>
      </c>
      <c r="F54" s="87">
        <v>14.092499999999999</v>
      </c>
      <c r="G54" s="87">
        <v>0</v>
      </c>
      <c r="H54" s="87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87" t="s">
        <v>18</v>
      </c>
      <c r="B55" s="87">
        <v>0</v>
      </c>
      <c r="C55" s="87" t="s">
        <v>13</v>
      </c>
      <c r="D55" s="87">
        <v>-17.704000000000001</v>
      </c>
      <c r="E55" s="87">
        <v>-2.6840000000000002</v>
      </c>
      <c r="F55" s="87">
        <v>-18.0504</v>
      </c>
      <c r="G55" s="87">
        <v>0</v>
      </c>
      <c r="H55" s="87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87" t="s">
        <v>18</v>
      </c>
      <c r="B56" s="87">
        <v>7.2923999999999998</v>
      </c>
      <c r="C56" s="87" t="s">
        <v>13</v>
      </c>
      <c r="D56" s="87">
        <v>-17.704000000000001</v>
      </c>
      <c r="E56" s="87">
        <v>-2.6840000000000002</v>
      </c>
      <c r="F56" s="87">
        <v>-9.5318000000000005</v>
      </c>
      <c r="G56" s="87">
        <v>0</v>
      </c>
      <c r="H56" s="87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87" t="s">
        <v>18</v>
      </c>
      <c r="B57" s="87">
        <v>7.9015000000000004</v>
      </c>
      <c r="C57" s="87" t="s">
        <v>13</v>
      </c>
      <c r="D57" s="87">
        <v>-17.704000000000001</v>
      </c>
      <c r="E57" s="87">
        <v>-2.6840000000000002</v>
      </c>
      <c r="F57" s="87">
        <v>-8.8202999999999996</v>
      </c>
      <c r="G57" s="87">
        <v>0</v>
      </c>
      <c r="H57" s="87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87" t="s">
        <v>18</v>
      </c>
      <c r="B58" s="87">
        <v>7.9015000000000004</v>
      </c>
      <c r="C58" s="87" t="s">
        <v>13</v>
      </c>
      <c r="D58" s="87">
        <v>-17.635999999999999</v>
      </c>
      <c r="E58" s="87">
        <v>-1.1819999999999999</v>
      </c>
      <c r="F58" s="87">
        <v>-8.8202999999999996</v>
      </c>
      <c r="G58" s="87">
        <v>0</v>
      </c>
      <c r="H58" s="87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87" t="s">
        <v>18</v>
      </c>
      <c r="B59" s="87">
        <v>14.5847</v>
      </c>
      <c r="C59" s="87" t="s">
        <v>13</v>
      </c>
      <c r="D59" s="87">
        <v>-17.635999999999999</v>
      </c>
      <c r="E59" s="87">
        <v>-1.1819999999999999</v>
      </c>
      <c r="F59" s="87">
        <v>-11.047800000000001</v>
      </c>
      <c r="G59" s="87">
        <v>0</v>
      </c>
      <c r="H59" s="87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87" t="s">
        <v>19</v>
      </c>
      <c r="B60" s="87">
        <v>0</v>
      </c>
      <c r="C60" s="87" t="s">
        <v>12</v>
      </c>
      <c r="D60" s="87">
        <v>0.97299999999999998</v>
      </c>
      <c r="E60" s="87">
        <v>0.443</v>
      </c>
      <c r="F60" s="87">
        <v>14.092499999999999</v>
      </c>
      <c r="G60" s="87">
        <v>0</v>
      </c>
      <c r="H60" s="87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87" t="s">
        <v>19</v>
      </c>
      <c r="B61" s="87">
        <v>3.3519000000000001</v>
      </c>
      <c r="C61" s="87" t="s">
        <v>12</v>
      </c>
      <c r="D61" s="87">
        <v>0.97299999999999998</v>
      </c>
      <c r="E61" s="87">
        <v>0.443</v>
      </c>
      <c r="F61" s="87">
        <v>24.0139</v>
      </c>
      <c r="G61" s="87">
        <v>0</v>
      </c>
      <c r="H61" s="87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87" t="s">
        <v>19</v>
      </c>
      <c r="B62" s="87">
        <v>3.3519000000000001</v>
      </c>
      <c r="C62" s="87" t="s">
        <v>12</v>
      </c>
      <c r="D62" s="87">
        <v>0.98199999999999998</v>
      </c>
      <c r="E62" s="87">
        <v>2.1909999999999998</v>
      </c>
      <c r="F62" s="87">
        <v>24.0139</v>
      </c>
      <c r="G62" s="87">
        <v>0</v>
      </c>
      <c r="H62" s="87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87" t="s">
        <v>19</v>
      </c>
      <c r="B63" s="87">
        <v>7.2923999999999998</v>
      </c>
      <c r="C63" s="87" t="s">
        <v>12</v>
      </c>
      <c r="D63" s="87">
        <v>0.98199999999999998</v>
      </c>
      <c r="E63" s="87">
        <v>2.1909999999999998</v>
      </c>
      <c r="F63" s="87">
        <v>24.847999999999999</v>
      </c>
      <c r="G63" s="87">
        <v>0</v>
      </c>
      <c r="H63" s="87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87" t="s">
        <v>19</v>
      </c>
      <c r="B64" s="87">
        <v>13.4527</v>
      </c>
      <c r="C64" s="87" t="s">
        <v>12</v>
      </c>
      <c r="D64" s="87">
        <v>0.98199999999999998</v>
      </c>
      <c r="E64" s="87">
        <v>2.1909999999999998</v>
      </c>
      <c r="F64" s="87">
        <v>26.152000000000001</v>
      </c>
      <c r="G64" s="87">
        <v>0</v>
      </c>
      <c r="H64" s="87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87" t="s">
        <v>19</v>
      </c>
      <c r="B65" s="87">
        <v>13.4527</v>
      </c>
      <c r="C65" s="87" t="s">
        <v>12</v>
      </c>
      <c r="D65" s="87">
        <v>0.99199999999999999</v>
      </c>
      <c r="E65" s="87">
        <v>4.1479999999999997</v>
      </c>
      <c r="F65" s="87">
        <v>26.152000000000001</v>
      </c>
      <c r="G65" s="87">
        <v>0</v>
      </c>
      <c r="H65" s="87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87" t="s">
        <v>19</v>
      </c>
      <c r="B66" s="87">
        <v>14.5847</v>
      </c>
      <c r="C66" s="87" t="s">
        <v>12</v>
      </c>
      <c r="D66" s="87">
        <v>0.99199999999999999</v>
      </c>
      <c r="E66" s="87">
        <v>4.1479999999999997</v>
      </c>
      <c r="F66" s="87">
        <v>23.625800000000002</v>
      </c>
      <c r="G66" s="87">
        <v>0</v>
      </c>
      <c r="H66" s="87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87" t="s">
        <v>19</v>
      </c>
      <c r="B67" s="87">
        <v>0</v>
      </c>
      <c r="C67" s="87" t="s">
        <v>13</v>
      </c>
      <c r="D67" s="87">
        <v>-17.713000000000001</v>
      </c>
      <c r="E67" s="87">
        <v>-3.7149999999999999</v>
      </c>
      <c r="F67" s="87">
        <v>-11.047800000000001</v>
      </c>
      <c r="G67" s="87">
        <v>0</v>
      </c>
      <c r="H67" s="87"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87" t="s">
        <v>19</v>
      </c>
      <c r="B68" s="87">
        <v>3.3519000000000001</v>
      </c>
      <c r="C68" s="87" t="s">
        <v>13</v>
      </c>
      <c r="D68" s="87">
        <v>-17.713000000000001</v>
      </c>
      <c r="E68" s="87">
        <v>-3.7149999999999999</v>
      </c>
      <c r="F68" s="87">
        <v>-10.6509</v>
      </c>
      <c r="G68" s="87">
        <v>0</v>
      </c>
      <c r="H68" s="87">
        <v>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87" t="s">
        <v>19</v>
      </c>
      <c r="B69" s="87">
        <v>3.3519000000000001</v>
      </c>
      <c r="C69" s="87" t="s">
        <v>13</v>
      </c>
      <c r="D69" s="87">
        <v>-18.137</v>
      </c>
      <c r="E69" s="87">
        <v>-1.923</v>
      </c>
      <c r="F69" s="87">
        <v>-10.6509</v>
      </c>
      <c r="G69" s="87">
        <v>0</v>
      </c>
      <c r="H69" s="87">
        <v>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87" t="s">
        <v>19</v>
      </c>
      <c r="B70" s="87">
        <v>7.2923999999999998</v>
      </c>
      <c r="C70" s="87" t="s">
        <v>13</v>
      </c>
      <c r="D70" s="87">
        <v>-18.137</v>
      </c>
      <c r="E70" s="87">
        <v>-1.923</v>
      </c>
      <c r="F70" s="87">
        <v>-13.473599999999999</v>
      </c>
      <c r="G70" s="87">
        <v>0</v>
      </c>
      <c r="H70" s="87">
        <v>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87" t="s">
        <v>19</v>
      </c>
      <c r="B71" s="87">
        <v>13.4527</v>
      </c>
      <c r="C71" s="87" t="s">
        <v>13</v>
      </c>
      <c r="D71" s="87">
        <v>-18.137</v>
      </c>
      <c r="E71" s="87">
        <v>-1.923</v>
      </c>
      <c r="F71" s="87">
        <v>-17.886399999999998</v>
      </c>
      <c r="G71" s="87">
        <v>0</v>
      </c>
      <c r="H71" s="87">
        <v>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87" t="s">
        <v>19</v>
      </c>
      <c r="B72" s="87">
        <v>13.4527</v>
      </c>
      <c r="C72" s="87" t="s">
        <v>13</v>
      </c>
      <c r="D72" s="87">
        <v>-18.318000000000001</v>
      </c>
      <c r="E72" s="87">
        <v>-0.49199999999999999</v>
      </c>
      <c r="F72" s="87">
        <v>-17.886399999999998</v>
      </c>
      <c r="G72" s="87">
        <v>0</v>
      </c>
      <c r="H72" s="87">
        <v>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87" t="s">
        <v>19</v>
      </c>
      <c r="B73" s="87">
        <v>14.5847</v>
      </c>
      <c r="C73" s="87" t="s">
        <v>13</v>
      </c>
      <c r="D73" s="87">
        <v>-18.318000000000001</v>
      </c>
      <c r="E73" s="87">
        <v>-0.49199999999999999</v>
      </c>
      <c r="F73" s="87">
        <v>-19.950399999999998</v>
      </c>
      <c r="G73" s="87">
        <v>0</v>
      </c>
      <c r="H73" s="87">
        <v>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87" t="s">
        <v>20</v>
      </c>
      <c r="B74" s="87">
        <v>0</v>
      </c>
      <c r="C74" s="87" t="s">
        <v>12</v>
      </c>
      <c r="D74" s="87">
        <v>0.97199999999999998</v>
      </c>
      <c r="E74" s="87">
        <v>1.216</v>
      </c>
      <c r="F74" s="87">
        <v>23.625800000000002</v>
      </c>
      <c r="G74" s="87">
        <v>0</v>
      </c>
      <c r="H74" s="87">
        <v>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87" t="s">
        <v>20</v>
      </c>
      <c r="B75" s="87">
        <v>7.2923</v>
      </c>
      <c r="C75" s="87" t="s">
        <v>12</v>
      </c>
      <c r="D75" s="87">
        <v>0.97199999999999998</v>
      </c>
      <c r="E75" s="87">
        <v>1.216</v>
      </c>
      <c r="F75" s="87">
        <v>29.627700000000001</v>
      </c>
      <c r="G75" s="87">
        <v>0</v>
      </c>
      <c r="H75" s="87">
        <v>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87" t="s">
        <v>20</v>
      </c>
      <c r="B76" s="87">
        <v>9.3094999999999999</v>
      </c>
      <c r="C76" s="87" t="s">
        <v>12</v>
      </c>
      <c r="D76" s="87">
        <v>0.97199999999999998</v>
      </c>
      <c r="E76" s="87">
        <v>1.216</v>
      </c>
      <c r="F76" s="87">
        <v>31.288</v>
      </c>
      <c r="G76" s="87">
        <v>0</v>
      </c>
      <c r="H76" s="87">
        <v>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87" t="s">
        <v>20</v>
      </c>
      <c r="B77" s="87">
        <v>9.3094999999999999</v>
      </c>
      <c r="C77" s="87" t="s">
        <v>12</v>
      </c>
      <c r="D77" s="87">
        <v>0.997</v>
      </c>
      <c r="E77" s="87">
        <v>3.1040000000000001</v>
      </c>
      <c r="F77" s="87">
        <v>31.288</v>
      </c>
      <c r="G77" s="87">
        <v>0</v>
      </c>
      <c r="H77" s="87">
        <v>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87" t="s">
        <v>20</v>
      </c>
      <c r="B78" s="87">
        <v>14.5846</v>
      </c>
      <c r="C78" s="87" t="s">
        <v>12</v>
      </c>
      <c r="D78" s="87">
        <v>0.997</v>
      </c>
      <c r="E78" s="87">
        <v>3.1040000000000001</v>
      </c>
      <c r="F78" s="87">
        <v>19.250599999999999</v>
      </c>
      <c r="G78" s="87">
        <v>0</v>
      </c>
      <c r="H78" s="87">
        <v>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87" t="s">
        <v>20</v>
      </c>
      <c r="B79" s="87">
        <v>0</v>
      </c>
      <c r="C79" s="87" t="s">
        <v>13</v>
      </c>
      <c r="D79" s="87">
        <v>-18.638999999999999</v>
      </c>
      <c r="E79" s="87">
        <v>-1.831</v>
      </c>
      <c r="F79" s="87">
        <v>-19.950399999999998</v>
      </c>
      <c r="G79" s="87">
        <v>0</v>
      </c>
      <c r="H79" s="87">
        <v>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87" t="s">
        <v>20</v>
      </c>
      <c r="B80" s="87">
        <v>7.2923</v>
      </c>
      <c r="C80" s="87" t="s">
        <v>13</v>
      </c>
      <c r="D80" s="87">
        <v>-18.638999999999999</v>
      </c>
      <c r="E80" s="87">
        <v>-1.831</v>
      </c>
      <c r="F80" s="87">
        <v>-16.503299999999999</v>
      </c>
      <c r="G80" s="87">
        <v>0</v>
      </c>
      <c r="H80" s="87">
        <v>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87" t="s">
        <v>20</v>
      </c>
      <c r="B81" s="87">
        <v>9.3094999999999999</v>
      </c>
      <c r="C81" s="87" t="s">
        <v>13</v>
      </c>
      <c r="D81" s="87">
        <v>-18.638999999999999</v>
      </c>
      <c r="E81" s="87">
        <v>-1.831</v>
      </c>
      <c r="F81" s="87">
        <v>-15.549799999999999</v>
      </c>
      <c r="G81" s="87">
        <v>0</v>
      </c>
      <c r="H81" s="87">
        <v>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87" t="s">
        <v>20</v>
      </c>
      <c r="B82" s="87">
        <v>9.3094999999999999</v>
      </c>
      <c r="C82" s="87" t="s">
        <v>13</v>
      </c>
      <c r="D82" s="87">
        <v>-18.971</v>
      </c>
      <c r="E82" s="87">
        <v>-0.55400000000000005</v>
      </c>
      <c r="F82" s="87">
        <v>-15.549799999999999</v>
      </c>
      <c r="G82" s="87">
        <v>0</v>
      </c>
      <c r="H82" s="87">
        <v>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87" t="s">
        <v>20</v>
      </c>
      <c r="B83" s="87">
        <v>14.5846</v>
      </c>
      <c r="C83" s="87" t="s">
        <v>13</v>
      </c>
      <c r="D83" s="87">
        <v>-18.971</v>
      </c>
      <c r="E83" s="87">
        <v>-0.55400000000000005</v>
      </c>
      <c r="F83" s="87">
        <v>-19.1158</v>
      </c>
      <c r="G83" s="87">
        <v>0</v>
      </c>
      <c r="H83" s="87">
        <v>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87" t="s">
        <v>21</v>
      </c>
      <c r="B84" s="87">
        <v>0</v>
      </c>
      <c r="C84" s="87" t="s">
        <v>12</v>
      </c>
      <c r="D84" s="87">
        <v>0.96299999999999997</v>
      </c>
      <c r="E84" s="87">
        <v>0.93700000000000006</v>
      </c>
      <c r="F84" s="87">
        <v>19.250599999999999</v>
      </c>
      <c r="G84" s="87">
        <v>0</v>
      </c>
      <c r="H84" s="87">
        <v>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87" t="s">
        <v>21</v>
      </c>
      <c r="B85" s="87">
        <v>5.5701000000000001</v>
      </c>
      <c r="C85" s="87" t="s">
        <v>12</v>
      </c>
      <c r="D85" s="87">
        <v>0.96299999999999997</v>
      </c>
      <c r="E85" s="87">
        <v>0.93700000000000006</v>
      </c>
      <c r="F85" s="87">
        <v>23.057099999999998</v>
      </c>
      <c r="G85" s="87">
        <v>0</v>
      </c>
      <c r="H85" s="87">
        <v>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87" t="s">
        <v>21</v>
      </c>
      <c r="B86" s="87">
        <v>5.5701000000000001</v>
      </c>
      <c r="C86" s="87" t="s">
        <v>12</v>
      </c>
      <c r="D86" s="87">
        <v>1.014</v>
      </c>
      <c r="E86" s="87">
        <v>3.1110000000000002</v>
      </c>
      <c r="F86" s="87">
        <v>23.057099999999998</v>
      </c>
      <c r="G86" s="87">
        <v>0</v>
      </c>
      <c r="H86" s="87">
        <v>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87" t="s">
        <v>21</v>
      </c>
      <c r="B87" s="87">
        <v>7.2923999999999998</v>
      </c>
      <c r="C87" s="87" t="s">
        <v>12</v>
      </c>
      <c r="D87" s="87">
        <v>1.014</v>
      </c>
      <c r="E87" s="87">
        <v>3.1110000000000002</v>
      </c>
      <c r="F87" s="87">
        <v>19.716999999999999</v>
      </c>
      <c r="G87" s="87">
        <v>0</v>
      </c>
      <c r="H87" s="87">
        <v>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87" t="s">
        <v>21</v>
      </c>
      <c r="B88" s="87">
        <v>14.5847</v>
      </c>
      <c r="C88" s="87" t="s">
        <v>12</v>
      </c>
      <c r="D88" s="87">
        <v>1.014</v>
      </c>
      <c r="E88" s="87">
        <v>3.1110000000000002</v>
      </c>
      <c r="F88" s="87">
        <v>5.5739999999999998</v>
      </c>
      <c r="G88" s="87">
        <v>0</v>
      </c>
      <c r="H88" s="87">
        <v>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87" t="s">
        <v>21</v>
      </c>
      <c r="B89" s="87">
        <v>0</v>
      </c>
      <c r="C89" s="87" t="s">
        <v>13</v>
      </c>
      <c r="D89" s="87">
        <v>-18.96</v>
      </c>
      <c r="E89" s="87">
        <v>-2.0790000000000002</v>
      </c>
      <c r="F89" s="87">
        <v>-19.1158</v>
      </c>
      <c r="G89" s="87">
        <v>0</v>
      </c>
      <c r="H89" s="87">
        <v>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87" t="s">
        <v>21</v>
      </c>
      <c r="B90" s="87">
        <v>5.5701000000000001</v>
      </c>
      <c r="C90" s="87" t="s">
        <v>13</v>
      </c>
      <c r="D90" s="87">
        <v>-18.96</v>
      </c>
      <c r="E90" s="87">
        <v>-2.0790000000000002</v>
      </c>
      <c r="F90" s="87">
        <v>-7.9394999999999998</v>
      </c>
      <c r="G90" s="87">
        <v>0</v>
      </c>
      <c r="H90" s="87">
        <v>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87" t="s">
        <v>21</v>
      </c>
      <c r="B91" s="87">
        <v>5.5701000000000001</v>
      </c>
      <c r="C91" s="87" t="s">
        <v>13</v>
      </c>
      <c r="D91" s="87">
        <v>-19.658999999999999</v>
      </c>
      <c r="E91" s="87">
        <v>-0.84</v>
      </c>
      <c r="F91" s="87">
        <v>-7.9394999999999998</v>
      </c>
      <c r="G91" s="87">
        <v>0</v>
      </c>
      <c r="H91" s="87">
        <v>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87" t="s">
        <v>21</v>
      </c>
      <c r="B92" s="87">
        <v>7.2923999999999998</v>
      </c>
      <c r="C92" s="87" t="s">
        <v>13</v>
      </c>
      <c r="D92" s="87">
        <v>-19.658999999999999</v>
      </c>
      <c r="E92" s="87">
        <v>-0.84</v>
      </c>
      <c r="F92" s="87">
        <v>-8.4315999999999995</v>
      </c>
      <c r="G92" s="87">
        <v>0</v>
      </c>
      <c r="H92" s="87">
        <v>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87" t="s">
        <v>21</v>
      </c>
      <c r="B93" s="87">
        <v>14.5847</v>
      </c>
      <c r="C93" s="87" t="s">
        <v>13</v>
      </c>
      <c r="D93" s="87">
        <v>-19.658999999999999</v>
      </c>
      <c r="E93" s="87">
        <v>-0.84</v>
      </c>
      <c r="F93" s="87">
        <v>-10.5151</v>
      </c>
      <c r="G93" s="87">
        <v>0</v>
      </c>
      <c r="H93" s="87">
        <v>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87" t="s">
        <v>22</v>
      </c>
      <c r="B94" s="87">
        <v>0</v>
      </c>
      <c r="C94" s="87" t="s">
        <v>12</v>
      </c>
      <c r="D94" s="87">
        <v>0.97</v>
      </c>
      <c r="E94" s="87">
        <v>1.5</v>
      </c>
      <c r="F94" s="87">
        <v>5.5739999999999998</v>
      </c>
      <c r="G94" s="87">
        <v>0</v>
      </c>
      <c r="H94" s="87">
        <v>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87" t="s">
        <v>22</v>
      </c>
      <c r="B95" s="87">
        <v>2.4289000000000001</v>
      </c>
      <c r="C95" s="87" t="s">
        <v>12</v>
      </c>
      <c r="D95" s="87">
        <v>0.97</v>
      </c>
      <c r="E95" s="87">
        <v>1.5</v>
      </c>
      <c r="F95" s="87">
        <v>9.4357000000000006</v>
      </c>
      <c r="G95" s="87">
        <v>0</v>
      </c>
      <c r="H95" s="87">
        <v>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87" t="s">
        <v>22</v>
      </c>
      <c r="B96" s="87">
        <v>2.4289000000000001</v>
      </c>
      <c r="C96" s="87" t="s">
        <v>12</v>
      </c>
      <c r="D96" s="87">
        <v>1.012</v>
      </c>
      <c r="E96" s="87">
        <v>3.7810000000000001</v>
      </c>
      <c r="F96" s="87">
        <v>9.4357000000000006</v>
      </c>
      <c r="G96" s="87">
        <v>0</v>
      </c>
      <c r="H96" s="87">
        <v>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87" t="s">
        <v>22</v>
      </c>
      <c r="B97" s="87">
        <v>3.0396000000000001</v>
      </c>
      <c r="C97" s="87" t="s">
        <v>12</v>
      </c>
      <c r="D97" s="87">
        <v>1.012</v>
      </c>
      <c r="E97" s="87">
        <v>3.7810000000000001</v>
      </c>
      <c r="F97" s="87">
        <v>10.9946</v>
      </c>
      <c r="G97" s="87">
        <v>0</v>
      </c>
      <c r="H97" s="87">
        <v>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87" t="s">
        <v>22</v>
      </c>
      <c r="B98" s="87">
        <v>6.0792000000000002</v>
      </c>
      <c r="C98" s="87" t="s">
        <v>12</v>
      </c>
      <c r="D98" s="87">
        <v>1.012</v>
      </c>
      <c r="E98" s="87">
        <v>3.7810000000000001</v>
      </c>
      <c r="F98" s="87">
        <v>18.7545</v>
      </c>
      <c r="G98" s="87">
        <v>0</v>
      </c>
      <c r="H98" s="87">
        <v>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87" t="s">
        <v>22</v>
      </c>
      <c r="B99" s="87">
        <v>0</v>
      </c>
      <c r="C99" s="87" t="s">
        <v>13</v>
      </c>
      <c r="D99" s="87">
        <v>-19.356999999999999</v>
      </c>
      <c r="E99" s="87">
        <v>-3.7040000000000002</v>
      </c>
      <c r="F99" s="87">
        <v>-10.5151</v>
      </c>
      <c r="G99" s="87">
        <v>0</v>
      </c>
      <c r="H99" s="87">
        <v>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87" t="s">
        <v>22</v>
      </c>
      <c r="B100" s="87">
        <v>2.4289000000000001</v>
      </c>
      <c r="C100" s="87" t="s">
        <v>13</v>
      </c>
      <c r="D100" s="87">
        <v>-19.356999999999999</v>
      </c>
      <c r="E100" s="87">
        <v>-3.7040000000000002</v>
      </c>
      <c r="F100" s="87">
        <v>-9.4886999999999997</v>
      </c>
      <c r="G100" s="87">
        <v>0</v>
      </c>
      <c r="H100" s="87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87" t="s">
        <v>22</v>
      </c>
      <c r="B101" s="87">
        <v>2.4289000000000001</v>
      </c>
      <c r="C101" s="87" t="s">
        <v>13</v>
      </c>
      <c r="D101" s="87">
        <v>-20.143999999999998</v>
      </c>
      <c r="E101" s="87">
        <v>-2.702</v>
      </c>
      <c r="F101" s="87">
        <v>-9.4886999999999997</v>
      </c>
      <c r="G101" s="87">
        <v>0</v>
      </c>
      <c r="H101" s="87">
        <v>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87" t="s">
        <v>22</v>
      </c>
      <c r="B102" s="87">
        <v>3.0396000000000001</v>
      </c>
      <c r="C102" s="87" t="s">
        <v>13</v>
      </c>
      <c r="D102" s="87">
        <v>-20.143999999999998</v>
      </c>
      <c r="E102" s="87">
        <v>-2.702</v>
      </c>
      <c r="F102" s="87">
        <v>-10.4842</v>
      </c>
      <c r="G102" s="87">
        <v>0</v>
      </c>
      <c r="H102" s="87">
        <v>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87" t="s">
        <v>22</v>
      </c>
      <c r="B103" s="87">
        <v>6.0792000000000002</v>
      </c>
      <c r="C103" s="87" t="s">
        <v>13</v>
      </c>
      <c r="D103" s="87">
        <v>-20.143999999999998</v>
      </c>
      <c r="E103" s="87">
        <v>-2.702</v>
      </c>
      <c r="F103" s="87">
        <v>-15.439299999999999</v>
      </c>
      <c r="G103" s="87">
        <v>0</v>
      </c>
      <c r="H103" s="87">
        <v>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87" t="s">
        <v>23</v>
      </c>
      <c r="B104" s="87">
        <v>0</v>
      </c>
      <c r="C104" s="87" t="s">
        <v>12</v>
      </c>
      <c r="D104" s="87">
        <v>0</v>
      </c>
      <c r="E104" s="87">
        <v>2.5760000000000001</v>
      </c>
      <c r="F104" s="87">
        <v>22.162800000000001</v>
      </c>
      <c r="G104" s="87">
        <v>0</v>
      </c>
      <c r="H104" s="87">
        <v>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87" t="s">
        <v>23</v>
      </c>
      <c r="B105" s="87">
        <v>4.2527999999999997</v>
      </c>
      <c r="C105" s="87" t="s">
        <v>12</v>
      </c>
      <c r="D105" s="87">
        <v>0</v>
      </c>
      <c r="E105" s="87">
        <v>2.5760000000000001</v>
      </c>
      <c r="F105" s="87">
        <v>16.308</v>
      </c>
      <c r="G105" s="87">
        <v>0</v>
      </c>
      <c r="H105" s="87">
        <v>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87" t="s">
        <v>23</v>
      </c>
      <c r="B106" s="87">
        <v>8.5055999999999994</v>
      </c>
      <c r="C106" s="87" t="s">
        <v>12</v>
      </c>
      <c r="D106" s="87">
        <v>0</v>
      </c>
      <c r="E106" s="87">
        <v>2.5760000000000001</v>
      </c>
      <c r="F106" s="87">
        <v>10.4533</v>
      </c>
      <c r="G106" s="87">
        <v>0</v>
      </c>
      <c r="H106" s="87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87" t="s">
        <v>23</v>
      </c>
      <c r="B107" s="87">
        <v>0</v>
      </c>
      <c r="C107" s="87" t="s">
        <v>13</v>
      </c>
      <c r="D107" s="87">
        <v>-20.224</v>
      </c>
      <c r="E107" s="87">
        <v>0</v>
      </c>
      <c r="F107" s="87">
        <v>-12.0215</v>
      </c>
      <c r="G107" s="87">
        <v>0</v>
      </c>
      <c r="H107" s="87">
        <v>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87" t="s">
        <v>23</v>
      </c>
      <c r="B108" s="87">
        <v>4.2527999999999997</v>
      </c>
      <c r="C108" s="87" t="s">
        <v>13</v>
      </c>
      <c r="D108" s="87">
        <v>-20.224</v>
      </c>
      <c r="E108" s="87">
        <v>0</v>
      </c>
      <c r="F108" s="87">
        <v>-18.321300000000001</v>
      </c>
      <c r="G108" s="87">
        <v>0</v>
      </c>
      <c r="H108" s="87">
        <v>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87" t="s">
        <v>23</v>
      </c>
      <c r="B109" s="87">
        <v>8.5055999999999994</v>
      </c>
      <c r="C109" s="87" t="s">
        <v>13</v>
      </c>
      <c r="D109" s="87">
        <v>-20.224</v>
      </c>
      <c r="E109" s="87">
        <v>0</v>
      </c>
      <c r="F109" s="87">
        <v>-24.620999999999999</v>
      </c>
      <c r="G109" s="87">
        <v>0</v>
      </c>
      <c r="H109" s="87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87" t="s">
        <v>24</v>
      </c>
      <c r="B110" s="87">
        <v>0</v>
      </c>
      <c r="C110" s="87" t="s">
        <v>12</v>
      </c>
      <c r="D110" s="87">
        <v>0</v>
      </c>
      <c r="E110" s="87">
        <v>0.71699999999999997</v>
      </c>
      <c r="F110" s="87">
        <v>10.4533</v>
      </c>
      <c r="G110" s="87">
        <v>0</v>
      </c>
      <c r="H110" s="87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87" t="s">
        <v>24</v>
      </c>
      <c r="B111" s="87">
        <v>7.2923</v>
      </c>
      <c r="C111" s="87" t="s">
        <v>12</v>
      </c>
      <c r="D111" s="87">
        <v>0</v>
      </c>
      <c r="E111" s="87">
        <v>0.71699999999999997</v>
      </c>
      <c r="F111" s="87">
        <v>5.2266000000000004</v>
      </c>
      <c r="G111" s="87">
        <v>0</v>
      </c>
      <c r="H111" s="87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87" t="s">
        <v>24</v>
      </c>
      <c r="B112" s="87">
        <v>14.5847</v>
      </c>
      <c r="C112" s="87" t="s">
        <v>12</v>
      </c>
      <c r="D112" s="87">
        <v>0</v>
      </c>
      <c r="E112" s="87">
        <v>0.71699999999999997</v>
      </c>
      <c r="F112" s="87">
        <v>0</v>
      </c>
      <c r="G112" s="87">
        <v>0</v>
      </c>
      <c r="H112" s="87">
        <v>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87" t="s">
        <v>24</v>
      </c>
      <c r="B113" s="87">
        <v>0</v>
      </c>
      <c r="C113" s="87" t="s">
        <v>13</v>
      </c>
      <c r="D113" s="87">
        <v>-20.234999999999999</v>
      </c>
      <c r="E113" s="87">
        <v>-1.6879999999999999</v>
      </c>
      <c r="F113" s="87">
        <v>-24.620999999999999</v>
      </c>
      <c r="G113" s="87">
        <v>0</v>
      </c>
      <c r="H113" s="87">
        <v>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87" t="s">
        <v>24</v>
      </c>
      <c r="B114" s="87">
        <v>7.2923</v>
      </c>
      <c r="C114" s="87" t="s">
        <v>13</v>
      </c>
      <c r="D114" s="87">
        <v>-20.234999999999999</v>
      </c>
      <c r="E114" s="87">
        <v>-1.6879999999999999</v>
      </c>
      <c r="F114" s="87">
        <v>-12.310499999999999</v>
      </c>
      <c r="G114" s="87">
        <v>0</v>
      </c>
      <c r="H114" s="87">
        <v>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87" t="s">
        <v>24</v>
      </c>
      <c r="B115" s="87">
        <v>14.5847</v>
      </c>
      <c r="C115" s="87" t="s">
        <v>13</v>
      </c>
      <c r="D115" s="87">
        <v>-20.234999999999999</v>
      </c>
      <c r="E115" s="87">
        <v>-1.6879999999999999</v>
      </c>
      <c r="F115" s="87">
        <v>0</v>
      </c>
      <c r="G115" s="87">
        <v>0</v>
      </c>
      <c r="H115" s="87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87" t="s">
        <v>25</v>
      </c>
      <c r="B116" s="87">
        <v>0</v>
      </c>
      <c r="C116" s="87" t="s">
        <v>12</v>
      </c>
      <c r="D116" s="87">
        <v>4.3780000000000001</v>
      </c>
      <c r="E116" s="87">
        <v>0</v>
      </c>
      <c r="F116" s="87">
        <v>0</v>
      </c>
      <c r="G116" s="87">
        <v>0</v>
      </c>
      <c r="H116" s="87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87" t="s">
        <v>25</v>
      </c>
      <c r="B117" s="87">
        <v>1.6528</v>
      </c>
      <c r="C117" s="87" t="s">
        <v>12</v>
      </c>
      <c r="D117" s="87">
        <v>4.3780000000000001</v>
      </c>
      <c r="E117" s="87">
        <v>0</v>
      </c>
      <c r="F117" s="87">
        <v>0</v>
      </c>
      <c r="G117" s="87">
        <v>0</v>
      </c>
      <c r="H117" s="87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87" t="s">
        <v>25</v>
      </c>
      <c r="B118" s="87">
        <v>3.3056000000000001</v>
      </c>
      <c r="C118" s="87" t="s">
        <v>12</v>
      </c>
      <c r="D118" s="87">
        <v>4.3780000000000001</v>
      </c>
      <c r="E118" s="87">
        <v>0</v>
      </c>
      <c r="F118" s="87">
        <v>0</v>
      </c>
      <c r="G118" s="87">
        <v>0</v>
      </c>
      <c r="H118" s="87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87" t="s">
        <v>25</v>
      </c>
      <c r="B119" s="87">
        <v>0</v>
      </c>
      <c r="C119" s="87" t="s">
        <v>13</v>
      </c>
      <c r="D119" s="87">
        <v>-7.0000000000000007E-2</v>
      </c>
      <c r="E119" s="87">
        <v>0</v>
      </c>
      <c r="F119" s="87">
        <v>0</v>
      </c>
      <c r="G119" s="87">
        <v>0</v>
      </c>
      <c r="H119" s="87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87" t="s">
        <v>25</v>
      </c>
      <c r="B120" s="87">
        <v>1.6528</v>
      </c>
      <c r="C120" s="87" t="s">
        <v>13</v>
      </c>
      <c r="D120" s="87">
        <v>-7.0000000000000007E-2</v>
      </c>
      <c r="E120" s="87">
        <v>0</v>
      </c>
      <c r="F120" s="87">
        <v>0</v>
      </c>
      <c r="G120" s="87">
        <v>0</v>
      </c>
      <c r="H120" s="87"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87" t="s">
        <v>25</v>
      </c>
      <c r="B121" s="87">
        <v>3.3056000000000001</v>
      </c>
      <c r="C121" s="87" t="s">
        <v>13</v>
      </c>
      <c r="D121" s="87">
        <v>-7.0000000000000007E-2</v>
      </c>
      <c r="E121" s="87">
        <v>0</v>
      </c>
      <c r="F121" s="87">
        <v>0</v>
      </c>
      <c r="G121" s="87">
        <v>0</v>
      </c>
      <c r="H121" s="87">
        <v>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87" t="s">
        <v>26</v>
      </c>
      <c r="B122" s="87">
        <v>0</v>
      </c>
      <c r="C122" s="87" t="s">
        <v>12</v>
      </c>
      <c r="D122" s="87">
        <v>4.4859999999999998</v>
      </c>
      <c r="E122" s="87">
        <v>0</v>
      </c>
      <c r="F122" s="87">
        <v>0</v>
      </c>
      <c r="G122" s="87">
        <v>0</v>
      </c>
      <c r="H122" s="87">
        <v>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87" t="s">
        <v>26</v>
      </c>
      <c r="B123" s="87">
        <v>4.0439999999999996</v>
      </c>
      <c r="C123" s="87" t="s">
        <v>12</v>
      </c>
      <c r="D123" s="87">
        <v>4.4859999999999998</v>
      </c>
      <c r="E123" s="87">
        <v>0</v>
      </c>
      <c r="F123" s="87">
        <v>0</v>
      </c>
      <c r="G123" s="87">
        <v>0</v>
      </c>
      <c r="H123" s="87">
        <v>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87" t="s">
        <v>26</v>
      </c>
      <c r="B124" s="87">
        <v>8.0878999999999994</v>
      </c>
      <c r="C124" s="87" t="s">
        <v>12</v>
      </c>
      <c r="D124" s="87">
        <v>4.4859999999999998</v>
      </c>
      <c r="E124" s="87">
        <v>0</v>
      </c>
      <c r="F124" s="87">
        <v>0</v>
      </c>
      <c r="G124" s="87">
        <v>0</v>
      </c>
      <c r="H124" s="87">
        <v>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87" t="s">
        <v>26</v>
      </c>
      <c r="B125" s="87">
        <v>0</v>
      </c>
      <c r="C125" s="87" t="s">
        <v>13</v>
      </c>
      <c r="D125" s="87">
        <v>-8.2000000000000003E-2</v>
      </c>
      <c r="E125" s="87">
        <v>0</v>
      </c>
      <c r="F125" s="87">
        <v>0</v>
      </c>
      <c r="G125" s="87">
        <v>0</v>
      </c>
      <c r="H125" s="87">
        <v>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87" t="s">
        <v>26</v>
      </c>
      <c r="B126" s="87">
        <v>4.0439999999999996</v>
      </c>
      <c r="C126" s="87" t="s">
        <v>13</v>
      </c>
      <c r="D126" s="87">
        <v>-8.2000000000000003E-2</v>
      </c>
      <c r="E126" s="87">
        <v>0</v>
      </c>
      <c r="F126" s="87">
        <v>0</v>
      </c>
      <c r="G126" s="87">
        <v>0</v>
      </c>
      <c r="H126" s="87">
        <v>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87" t="s">
        <v>26</v>
      </c>
      <c r="B127" s="87">
        <v>8.0878999999999994</v>
      </c>
      <c r="C127" s="87" t="s">
        <v>13</v>
      </c>
      <c r="D127" s="87">
        <v>-8.2000000000000003E-2</v>
      </c>
      <c r="E127" s="87">
        <v>0</v>
      </c>
      <c r="F127" s="87">
        <v>0</v>
      </c>
      <c r="G127" s="87">
        <v>0</v>
      </c>
      <c r="H127" s="87">
        <v>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87" t="s">
        <v>27</v>
      </c>
      <c r="B128" s="87">
        <v>0</v>
      </c>
      <c r="C128" s="87" t="s">
        <v>12</v>
      </c>
      <c r="D128" s="87">
        <v>4.2380000000000004</v>
      </c>
      <c r="E128" s="87">
        <v>0</v>
      </c>
      <c r="F128" s="87">
        <v>0</v>
      </c>
      <c r="G128" s="87">
        <v>0</v>
      </c>
      <c r="H128" s="87">
        <v>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87" t="s">
        <v>27</v>
      </c>
      <c r="B129" s="87">
        <v>5.8327999999999998</v>
      </c>
      <c r="C129" s="87" t="s">
        <v>12</v>
      </c>
      <c r="D129" s="87">
        <v>4.2380000000000004</v>
      </c>
      <c r="E129" s="87">
        <v>0</v>
      </c>
      <c r="F129" s="87">
        <v>0</v>
      </c>
      <c r="G129" s="87">
        <v>0</v>
      </c>
      <c r="H129" s="87">
        <v>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87" t="s">
        <v>27</v>
      </c>
      <c r="B130" s="87">
        <v>11.6656</v>
      </c>
      <c r="C130" s="87" t="s">
        <v>12</v>
      </c>
      <c r="D130" s="87">
        <v>4.2380000000000004</v>
      </c>
      <c r="E130" s="87">
        <v>0</v>
      </c>
      <c r="F130" s="87">
        <v>0</v>
      </c>
      <c r="G130" s="87">
        <v>0</v>
      </c>
      <c r="H130" s="87">
        <v>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87" t="s">
        <v>27</v>
      </c>
      <c r="B131" s="87">
        <v>0</v>
      </c>
      <c r="C131" s="87" t="s">
        <v>13</v>
      </c>
      <c r="D131" s="87">
        <v>-6.8000000000000005E-2</v>
      </c>
      <c r="E131" s="87">
        <v>0</v>
      </c>
      <c r="F131" s="87">
        <v>0</v>
      </c>
      <c r="G131" s="87">
        <v>0</v>
      </c>
      <c r="H131" s="87">
        <v>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87" t="s">
        <v>27</v>
      </c>
      <c r="B132" s="87">
        <v>5.8327999999999998</v>
      </c>
      <c r="C132" s="87" t="s">
        <v>13</v>
      </c>
      <c r="D132" s="87">
        <v>-6.8000000000000005E-2</v>
      </c>
      <c r="E132" s="87">
        <v>0</v>
      </c>
      <c r="F132" s="87">
        <v>0</v>
      </c>
      <c r="G132" s="87">
        <v>0</v>
      </c>
      <c r="H132" s="87">
        <v>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87" t="s">
        <v>27</v>
      </c>
      <c r="B133" s="87">
        <v>11.6656</v>
      </c>
      <c r="C133" s="87" t="s">
        <v>13</v>
      </c>
      <c r="D133" s="87">
        <v>-6.8000000000000005E-2</v>
      </c>
      <c r="E133" s="87">
        <v>0</v>
      </c>
      <c r="F133" s="87">
        <v>0</v>
      </c>
      <c r="G133" s="87">
        <v>0</v>
      </c>
      <c r="H133" s="87">
        <v>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87" t="s">
        <v>28</v>
      </c>
      <c r="B134" s="87">
        <v>0</v>
      </c>
      <c r="C134" s="87" t="s">
        <v>12</v>
      </c>
      <c r="D134" s="87">
        <v>4.5339999999999998</v>
      </c>
      <c r="E134" s="87">
        <v>0</v>
      </c>
      <c r="F134" s="87">
        <v>0</v>
      </c>
      <c r="G134" s="87">
        <v>0</v>
      </c>
      <c r="H134" s="87">
        <v>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87" t="s">
        <v>28</v>
      </c>
      <c r="B135" s="87">
        <v>6.9356999999999998</v>
      </c>
      <c r="C135" s="87" t="s">
        <v>12</v>
      </c>
      <c r="D135" s="87">
        <v>4.5339999999999998</v>
      </c>
      <c r="E135" s="87">
        <v>0</v>
      </c>
      <c r="F135" s="87">
        <v>0</v>
      </c>
      <c r="G135" s="87">
        <v>0</v>
      </c>
      <c r="H135" s="87">
        <v>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87" t="s">
        <v>28</v>
      </c>
      <c r="B136" s="87">
        <v>13.871499999999999</v>
      </c>
      <c r="C136" s="87" t="s">
        <v>12</v>
      </c>
      <c r="D136" s="87">
        <v>4.5339999999999998</v>
      </c>
      <c r="E136" s="87">
        <v>0</v>
      </c>
      <c r="F136" s="87">
        <v>0</v>
      </c>
      <c r="G136" s="87">
        <v>0</v>
      </c>
      <c r="H136" s="87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87" t="s">
        <v>28</v>
      </c>
      <c r="B137" s="87">
        <v>0</v>
      </c>
      <c r="C137" s="87" t="s">
        <v>13</v>
      </c>
      <c r="D137" s="87">
        <v>-6.3E-2</v>
      </c>
      <c r="E137" s="87">
        <v>0</v>
      </c>
      <c r="F137" s="87">
        <v>0</v>
      </c>
      <c r="G137" s="87">
        <v>0</v>
      </c>
      <c r="H137" s="87">
        <v>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87" t="s">
        <v>28</v>
      </c>
      <c r="B138" s="87">
        <v>6.9356999999999998</v>
      </c>
      <c r="C138" s="87" t="s">
        <v>13</v>
      </c>
      <c r="D138" s="87">
        <v>-6.3E-2</v>
      </c>
      <c r="E138" s="87">
        <v>0</v>
      </c>
      <c r="F138" s="87">
        <v>0</v>
      </c>
      <c r="G138" s="87">
        <v>0</v>
      </c>
      <c r="H138" s="87">
        <v>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87" t="s">
        <v>28</v>
      </c>
      <c r="B139" s="87">
        <v>13.871499999999999</v>
      </c>
      <c r="C139" s="87" t="s">
        <v>13</v>
      </c>
      <c r="D139" s="87">
        <v>-6.3E-2</v>
      </c>
      <c r="E139" s="87">
        <v>0</v>
      </c>
      <c r="F139" s="87">
        <v>0</v>
      </c>
      <c r="G139" s="87">
        <v>0</v>
      </c>
      <c r="H139" s="87">
        <v>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87" t="s">
        <v>29</v>
      </c>
      <c r="B140" s="87">
        <v>0</v>
      </c>
      <c r="C140" s="87" t="s">
        <v>12</v>
      </c>
      <c r="D140" s="87">
        <v>4.8140000000000001</v>
      </c>
      <c r="E140" s="87">
        <v>0</v>
      </c>
      <c r="F140" s="87">
        <v>0</v>
      </c>
      <c r="G140" s="87">
        <v>0</v>
      </c>
      <c r="H140" s="87">
        <v>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87" t="s">
        <v>29</v>
      </c>
      <c r="B141" s="87">
        <v>7.3832000000000004</v>
      </c>
      <c r="C141" s="87" t="s">
        <v>12</v>
      </c>
      <c r="D141" s="87">
        <v>4.8140000000000001</v>
      </c>
      <c r="E141" s="87">
        <v>0</v>
      </c>
      <c r="F141" s="87">
        <v>0</v>
      </c>
      <c r="G141" s="87">
        <v>0</v>
      </c>
      <c r="H141" s="87">
        <v>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87" t="s">
        <v>29</v>
      </c>
      <c r="B142" s="87">
        <v>14.766400000000001</v>
      </c>
      <c r="C142" s="87" t="s">
        <v>12</v>
      </c>
      <c r="D142" s="87">
        <v>4.8140000000000001</v>
      </c>
      <c r="E142" s="87">
        <v>0</v>
      </c>
      <c r="F142" s="87">
        <v>0</v>
      </c>
      <c r="G142" s="87">
        <v>0</v>
      </c>
      <c r="H142" s="87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87" t="s">
        <v>29</v>
      </c>
      <c r="B143" s="87">
        <v>0</v>
      </c>
      <c r="C143" s="87" t="s">
        <v>13</v>
      </c>
      <c r="D143" s="87">
        <v>-5.6000000000000001E-2</v>
      </c>
      <c r="E143" s="87">
        <v>0</v>
      </c>
      <c r="F143" s="87">
        <v>0</v>
      </c>
      <c r="G143" s="87">
        <v>0</v>
      </c>
      <c r="H143" s="87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87" t="s">
        <v>29</v>
      </c>
      <c r="B144" s="87">
        <v>7.3832000000000004</v>
      </c>
      <c r="C144" s="87" t="s">
        <v>13</v>
      </c>
      <c r="D144" s="87">
        <v>-5.6000000000000001E-2</v>
      </c>
      <c r="E144" s="87">
        <v>0</v>
      </c>
      <c r="F144" s="87">
        <v>0</v>
      </c>
      <c r="G144" s="87">
        <v>0</v>
      </c>
      <c r="H144" s="87">
        <v>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87" t="s">
        <v>29</v>
      </c>
      <c r="B145" s="87">
        <v>14.766400000000001</v>
      </c>
      <c r="C145" s="87" t="s">
        <v>13</v>
      </c>
      <c r="D145" s="87">
        <v>-5.6000000000000001E-2</v>
      </c>
      <c r="E145" s="87">
        <v>0</v>
      </c>
      <c r="F145" s="87">
        <v>0</v>
      </c>
      <c r="G145" s="87">
        <v>0</v>
      </c>
      <c r="H145" s="87">
        <v>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87" t="s">
        <v>30</v>
      </c>
      <c r="B146" s="87">
        <v>0</v>
      </c>
      <c r="C146" s="87" t="s">
        <v>12</v>
      </c>
      <c r="D146" s="87">
        <v>4.55</v>
      </c>
      <c r="E146" s="87">
        <v>0</v>
      </c>
      <c r="F146" s="87">
        <v>0</v>
      </c>
      <c r="G146" s="87">
        <v>0</v>
      </c>
      <c r="H146" s="87">
        <v>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87" t="s">
        <v>30</v>
      </c>
      <c r="B147" s="87">
        <v>7.3830999999999998</v>
      </c>
      <c r="C147" s="87" t="s">
        <v>12</v>
      </c>
      <c r="D147" s="87">
        <v>4.55</v>
      </c>
      <c r="E147" s="87">
        <v>0</v>
      </c>
      <c r="F147" s="87">
        <v>0</v>
      </c>
      <c r="G147" s="87">
        <v>0</v>
      </c>
      <c r="H147" s="87">
        <v>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87" t="s">
        <v>30</v>
      </c>
      <c r="B148" s="87">
        <v>14.7661</v>
      </c>
      <c r="C148" s="87" t="s">
        <v>12</v>
      </c>
      <c r="D148" s="87">
        <v>4.55</v>
      </c>
      <c r="E148" s="87">
        <v>0</v>
      </c>
      <c r="F148" s="87">
        <v>0</v>
      </c>
      <c r="G148" s="87">
        <v>0</v>
      </c>
      <c r="H148" s="87">
        <v>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87" t="s">
        <v>30</v>
      </c>
      <c r="B149" s="87">
        <v>0</v>
      </c>
      <c r="C149" s="87" t="s">
        <v>13</v>
      </c>
      <c r="D149" s="87">
        <v>-6.3E-2</v>
      </c>
      <c r="E149" s="87">
        <v>0</v>
      </c>
      <c r="F149" s="87">
        <v>0</v>
      </c>
      <c r="G149" s="87">
        <v>0</v>
      </c>
      <c r="H149" s="87">
        <v>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87" t="s">
        <v>30</v>
      </c>
      <c r="B150" s="87">
        <v>7.3830999999999998</v>
      </c>
      <c r="C150" s="87" t="s">
        <v>13</v>
      </c>
      <c r="D150" s="87">
        <v>-6.3E-2</v>
      </c>
      <c r="E150" s="87">
        <v>0</v>
      </c>
      <c r="F150" s="87">
        <v>0</v>
      </c>
      <c r="G150" s="87">
        <v>0</v>
      </c>
      <c r="H150" s="87">
        <v>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87" t="s">
        <v>30</v>
      </c>
      <c r="B151" s="87">
        <v>14.7661</v>
      </c>
      <c r="C151" s="87" t="s">
        <v>13</v>
      </c>
      <c r="D151" s="87">
        <v>-6.3E-2</v>
      </c>
      <c r="E151" s="87">
        <v>0</v>
      </c>
      <c r="F151" s="87">
        <v>0</v>
      </c>
      <c r="G151" s="87">
        <v>0</v>
      </c>
      <c r="H151" s="87">
        <v>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87" t="s">
        <v>31</v>
      </c>
      <c r="B152" s="87">
        <v>0</v>
      </c>
      <c r="C152" s="87" t="s">
        <v>12</v>
      </c>
      <c r="D152" s="87">
        <v>4.4660000000000002</v>
      </c>
      <c r="E152" s="87">
        <v>0</v>
      </c>
      <c r="F152" s="87">
        <v>0</v>
      </c>
      <c r="G152" s="87">
        <v>0</v>
      </c>
      <c r="H152" s="87">
        <v>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87" t="s">
        <v>31</v>
      </c>
      <c r="B153" s="87">
        <v>6.8327</v>
      </c>
      <c r="C153" s="87" t="s">
        <v>12</v>
      </c>
      <c r="D153" s="87">
        <v>4.4660000000000002</v>
      </c>
      <c r="E153" s="87">
        <v>0</v>
      </c>
      <c r="F153" s="87">
        <v>0</v>
      </c>
      <c r="G153" s="87">
        <v>0</v>
      </c>
      <c r="H153" s="87">
        <v>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87" t="s">
        <v>31</v>
      </c>
      <c r="B154" s="87">
        <v>13.6653</v>
      </c>
      <c r="C154" s="87" t="s">
        <v>12</v>
      </c>
      <c r="D154" s="87">
        <v>4.4660000000000002</v>
      </c>
      <c r="E154" s="87">
        <v>0</v>
      </c>
      <c r="F154" s="87">
        <v>0</v>
      </c>
      <c r="G154" s="87">
        <v>0</v>
      </c>
      <c r="H154" s="87">
        <v>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87" t="s">
        <v>31</v>
      </c>
      <c r="B155" s="87">
        <v>0</v>
      </c>
      <c r="C155" s="87" t="s">
        <v>13</v>
      </c>
      <c r="D155" s="87">
        <v>-7.1999999999999995E-2</v>
      </c>
      <c r="E155" s="87">
        <v>0</v>
      </c>
      <c r="F155" s="87">
        <v>0</v>
      </c>
      <c r="G155" s="87">
        <v>0</v>
      </c>
      <c r="H155" s="87">
        <v>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87" t="s">
        <v>31</v>
      </c>
      <c r="B156" s="87">
        <v>6.8327</v>
      </c>
      <c r="C156" s="87" t="s">
        <v>13</v>
      </c>
      <c r="D156" s="87">
        <v>-7.1999999999999995E-2</v>
      </c>
      <c r="E156" s="87">
        <v>0</v>
      </c>
      <c r="F156" s="87">
        <v>0</v>
      </c>
      <c r="G156" s="87">
        <v>0</v>
      </c>
      <c r="H156" s="87">
        <v>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87" t="s">
        <v>31</v>
      </c>
      <c r="B157" s="87">
        <v>13.6653</v>
      </c>
      <c r="C157" s="87" t="s">
        <v>13</v>
      </c>
      <c r="D157" s="87">
        <v>-7.1999999999999995E-2</v>
      </c>
      <c r="E157" s="87">
        <v>0</v>
      </c>
      <c r="F157" s="87">
        <v>0</v>
      </c>
      <c r="G157" s="87">
        <v>0</v>
      </c>
      <c r="H157" s="87">
        <v>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87" t="s">
        <v>32</v>
      </c>
      <c r="B158" s="87">
        <v>0</v>
      </c>
      <c r="C158" s="87" t="s">
        <v>12</v>
      </c>
      <c r="D158" s="87">
        <v>4.7119999999999997</v>
      </c>
      <c r="E158" s="87">
        <v>0</v>
      </c>
      <c r="F158" s="87">
        <v>0</v>
      </c>
      <c r="G158" s="87">
        <v>0</v>
      </c>
      <c r="H158" s="87">
        <v>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87" t="s">
        <v>32</v>
      </c>
      <c r="B159" s="87">
        <v>5.5156000000000001</v>
      </c>
      <c r="C159" s="87" t="s">
        <v>12</v>
      </c>
      <c r="D159" s="87">
        <v>4.7119999999999997</v>
      </c>
      <c r="E159" s="87">
        <v>0</v>
      </c>
      <c r="F159" s="87">
        <v>0</v>
      </c>
      <c r="G159" s="87">
        <v>0</v>
      </c>
      <c r="H159" s="87">
        <v>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87" t="s">
        <v>32</v>
      </c>
      <c r="B160" s="87">
        <v>11.0312</v>
      </c>
      <c r="C160" s="87" t="s">
        <v>12</v>
      </c>
      <c r="D160" s="87">
        <v>4.7119999999999997</v>
      </c>
      <c r="E160" s="87">
        <v>0</v>
      </c>
      <c r="F160" s="87">
        <v>0</v>
      </c>
      <c r="G160" s="87">
        <v>0</v>
      </c>
      <c r="H160" s="87">
        <v>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87" t="s">
        <v>32</v>
      </c>
      <c r="B161" s="87">
        <v>0</v>
      </c>
      <c r="C161" s="87" t="s">
        <v>13</v>
      </c>
      <c r="D161" s="87">
        <v>-8.3000000000000004E-2</v>
      </c>
      <c r="E161" s="87">
        <v>0</v>
      </c>
      <c r="F161" s="87">
        <v>0</v>
      </c>
      <c r="G161" s="87">
        <v>0</v>
      </c>
      <c r="H161" s="87">
        <v>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87" t="s">
        <v>32</v>
      </c>
      <c r="B162" s="87">
        <v>5.5156000000000001</v>
      </c>
      <c r="C162" s="87" t="s">
        <v>13</v>
      </c>
      <c r="D162" s="87">
        <v>-8.3000000000000004E-2</v>
      </c>
      <c r="E162" s="87">
        <v>0</v>
      </c>
      <c r="F162" s="87">
        <v>0</v>
      </c>
      <c r="G162" s="87">
        <v>0</v>
      </c>
      <c r="H162" s="87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87" t="s">
        <v>32</v>
      </c>
      <c r="B163" s="87">
        <v>11.0312</v>
      </c>
      <c r="C163" s="87" t="s">
        <v>13</v>
      </c>
      <c r="D163" s="87">
        <v>-8.3000000000000004E-2</v>
      </c>
      <c r="E163" s="87">
        <v>0</v>
      </c>
      <c r="F163" s="87">
        <v>0</v>
      </c>
      <c r="G163" s="87">
        <v>0</v>
      </c>
      <c r="H163" s="87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87" t="s">
        <v>33</v>
      </c>
      <c r="B164" s="87">
        <v>0</v>
      </c>
      <c r="C164" s="87" t="s">
        <v>12</v>
      </c>
      <c r="D164" s="87">
        <v>4.1989999999999998</v>
      </c>
      <c r="E164" s="87">
        <v>0</v>
      </c>
      <c r="F164" s="87">
        <v>0</v>
      </c>
      <c r="G164" s="87">
        <v>0</v>
      </c>
      <c r="H164" s="87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87" t="s">
        <v>33</v>
      </c>
      <c r="B165" s="87">
        <v>3.6257000000000001</v>
      </c>
      <c r="C165" s="87" t="s">
        <v>12</v>
      </c>
      <c r="D165" s="87">
        <v>4.1989999999999998</v>
      </c>
      <c r="E165" s="87">
        <v>0</v>
      </c>
      <c r="F165" s="87">
        <v>0</v>
      </c>
      <c r="G165" s="87">
        <v>0</v>
      </c>
      <c r="H165" s="87">
        <v>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87" t="s">
        <v>33</v>
      </c>
      <c r="B166" s="87">
        <v>7.2514000000000003</v>
      </c>
      <c r="C166" s="87" t="s">
        <v>12</v>
      </c>
      <c r="D166" s="87">
        <v>4.1989999999999998</v>
      </c>
      <c r="E166" s="87">
        <v>0</v>
      </c>
      <c r="F166" s="87">
        <v>0</v>
      </c>
      <c r="G166" s="87">
        <v>0</v>
      </c>
      <c r="H166" s="87">
        <v>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87" t="s">
        <v>33</v>
      </c>
      <c r="B167" s="87">
        <v>0</v>
      </c>
      <c r="C167" s="87" t="s">
        <v>13</v>
      </c>
      <c r="D167" s="87">
        <v>-0.113</v>
      </c>
      <c r="E167" s="87">
        <v>0</v>
      </c>
      <c r="F167" s="87">
        <v>0</v>
      </c>
      <c r="G167" s="87">
        <v>0</v>
      </c>
      <c r="H167" s="87">
        <v>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87" t="s">
        <v>33</v>
      </c>
      <c r="B168" s="87">
        <v>3.6257000000000001</v>
      </c>
      <c r="C168" s="87" t="s">
        <v>13</v>
      </c>
      <c r="D168" s="87">
        <v>-0.113</v>
      </c>
      <c r="E168" s="87">
        <v>0</v>
      </c>
      <c r="F168" s="87">
        <v>0</v>
      </c>
      <c r="G168" s="87">
        <v>0</v>
      </c>
      <c r="H168" s="87">
        <v>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87" t="s">
        <v>33</v>
      </c>
      <c r="B169" s="87">
        <v>7.2514000000000003</v>
      </c>
      <c r="C169" s="87" t="s">
        <v>13</v>
      </c>
      <c r="D169" s="87">
        <v>-0.113</v>
      </c>
      <c r="E169" s="87">
        <v>0</v>
      </c>
      <c r="F169" s="87">
        <v>0</v>
      </c>
      <c r="G169" s="87">
        <v>0</v>
      </c>
      <c r="H169" s="87">
        <v>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87" t="s">
        <v>34</v>
      </c>
      <c r="B170" s="87">
        <v>0</v>
      </c>
      <c r="C170" s="87" t="s">
        <v>12</v>
      </c>
      <c r="D170" s="87">
        <v>3.9620000000000002</v>
      </c>
      <c r="E170" s="87">
        <v>0</v>
      </c>
      <c r="F170" s="87">
        <v>0</v>
      </c>
      <c r="G170" s="87">
        <v>0</v>
      </c>
      <c r="H170" s="87">
        <v>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87" t="s">
        <v>34</v>
      </c>
      <c r="B171" s="87">
        <v>1.0318000000000001</v>
      </c>
      <c r="C171" s="87" t="s">
        <v>12</v>
      </c>
      <c r="D171" s="87">
        <v>3.9620000000000002</v>
      </c>
      <c r="E171" s="87">
        <v>0</v>
      </c>
      <c r="F171" s="87">
        <v>0</v>
      </c>
      <c r="G171" s="87">
        <v>0</v>
      </c>
      <c r="H171" s="87">
        <v>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87" t="s">
        <v>34</v>
      </c>
      <c r="B172" s="87">
        <v>2.0634999999999999</v>
      </c>
      <c r="C172" s="87" t="s">
        <v>12</v>
      </c>
      <c r="D172" s="87">
        <v>3.9620000000000002</v>
      </c>
      <c r="E172" s="87">
        <v>0</v>
      </c>
      <c r="F172" s="87">
        <v>0</v>
      </c>
      <c r="G172" s="87">
        <v>0</v>
      </c>
      <c r="H172" s="87">
        <v>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87" t="s">
        <v>34</v>
      </c>
      <c r="B173" s="87">
        <v>0</v>
      </c>
      <c r="C173" s="87" t="s">
        <v>13</v>
      </c>
      <c r="D173" s="87">
        <v>-7.0999999999999994E-2</v>
      </c>
      <c r="E173" s="87">
        <v>0</v>
      </c>
      <c r="F173" s="87">
        <v>0</v>
      </c>
      <c r="G173" s="87">
        <v>0</v>
      </c>
      <c r="H173" s="87">
        <v>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87" t="s">
        <v>34</v>
      </c>
      <c r="B174" s="87">
        <v>1.0318000000000001</v>
      </c>
      <c r="C174" s="87" t="s">
        <v>13</v>
      </c>
      <c r="D174" s="87">
        <v>-7.0999999999999994E-2</v>
      </c>
      <c r="E174" s="87">
        <v>0</v>
      </c>
      <c r="F174" s="87">
        <v>0</v>
      </c>
      <c r="G174" s="87">
        <v>0</v>
      </c>
      <c r="H174" s="87">
        <v>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87" t="s">
        <v>34</v>
      </c>
      <c r="B175" s="87">
        <v>2.0634999999999999</v>
      </c>
      <c r="C175" s="87" t="s">
        <v>13</v>
      </c>
      <c r="D175" s="87">
        <v>-7.0999999999999994E-2</v>
      </c>
      <c r="E175" s="87">
        <v>0</v>
      </c>
      <c r="F175" s="87">
        <v>0</v>
      </c>
      <c r="G175" s="87">
        <v>0</v>
      </c>
      <c r="H175" s="87">
        <v>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87" t="s">
        <v>35</v>
      </c>
      <c r="B176" s="87">
        <v>0</v>
      </c>
      <c r="C176" s="87" t="s">
        <v>12</v>
      </c>
      <c r="D176" s="87">
        <v>11.882</v>
      </c>
      <c r="E176" s="87">
        <v>0.59499999999999997</v>
      </c>
      <c r="F176" s="87">
        <v>0</v>
      </c>
      <c r="G176" s="87">
        <v>0</v>
      </c>
      <c r="H176" s="87">
        <v>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87" t="s">
        <v>35</v>
      </c>
      <c r="B177" s="87">
        <v>5.0023</v>
      </c>
      <c r="C177" s="87" t="s">
        <v>12</v>
      </c>
      <c r="D177" s="87">
        <v>11.882</v>
      </c>
      <c r="E177" s="87">
        <v>0.59499999999999997</v>
      </c>
      <c r="F177" s="87">
        <v>2.0354999999999999</v>
      </c>
      <c r="G177" s="87">
        <v>0</v>
      </c>
      <c r="H177" s="87">
        <v>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87" t="s">
        <v>35</v>
      </c>
      <c r="B178" s="87">
        <v>10.0046</v>
      </c>
      <c r="C178" s="87" t="s">
        <v>12</v>
      </c>
      <c r="D178" s="87">
        <v>11.882</v>
      </c>
      <c r="E178" s="87">
        <v>0.59499999999999997</v>
      </c>
      <c r="F178" s="87">
        <v>4.0709999999999997</v>
      </c>
      <c r="G178" s="87">
        <v>0</v>
      </c>
      <c r="H178" s="87">
        <v>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87" t="s">
        <v>35</v>
      </c>
      <c r="B179" s="87">
        <v>0</v>
      </c>
      <c r="C179" s="87" t="s">
        <v>13</v>
      </c>
      <c r="D179" s="87">
        <v>-9.2590000000000003</v>
      </c>
      <c r="E179" s="87">
        <v>-0.40699999999999997</v>
      </c>
      <c r="F179" s="87">
        <v>0</v>
      </c>
      <c r="G179" s="87">
        <v>0</v>
      </c>
      <c r="H179" s="87">
        <v>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87" t="s">
        <v>35</v>
      </c>
      <c r="B180" s="87">
        <v>5.0023</v>
      </c>
      <c r="C180" s="87" t="s">
        <v>13</v>
      </c>
      <c r="D180" s="87">
        <v>-9.2590000000000003</v>
      </c>
      <c r="E180" s="87">
        <v>-0.40699999999999997</v>
      </c>
      <c r="F180" s="87">
        <v>-2.9762</v>
      </c>
      <c r="G180" s="87">
        <v>0</v>
      </c>
      <c r="H180" s="87">
        <v>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87" t="s">
        <v>35</v>
      </c>
      <c r="B181" s="87">
        <v>10.0046</v>
      </c>
      <c r="C181" s="87" t="s">
        <v>13</v>
      </c>
      <c r="D181" s="87">
        <v>-9.2590000000000003</v>
      </c>
      <c r="E181" s="87">
        <v>-0.40699999999999997</v>
      </c>
      <c r="F181" s="87">
        <v>-5.9523999999999999</v>
      </c>
      <c r="G181" s="87">
        <v>0</v>
      </c>
      <c r="H181" s="87">
        <v>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87" t="s">
        <v>36</v>
      </c>
      <c r="B182" s="87">
        <v>0</v>
      </c>
      <c r="C182" s="87" t="s">
        <v>12</v>
      </c>
      <c r="D182" s="87">
        <v>11.882</v>
      </c>
      <c r="E182" s="87">
        <v>0.59499999999999997</v>
      </c>
      <c r="F182" s="87">
        <v>4.0709999999999997</v>
      </c>
      <c r="G182" s="87">
        <v>0</v>
      </c>
      <c r="H182" s="87">
        <v>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87" t="s">
        <v>36</v>
      </c>
      <c r="B183" s="87">
        <v>5.0023</v>
      </c>
      <c r="C183" s="87" t="s">
        <v>12</v>
      </c>
      <c r="D183" s="87">
        <v>11.882</v>
      </c>
      <c r="E183" s="87">
        <v>0.59499999999999997</v>
      </c>
      <c r="F183" s="87">
        <v>6.1066000000000003</v>
      </c>
      <c r="G183" s="87">
        <v>0</v>
      </c>
      <c r="H183" s="87">
        <v>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87" t="s">
        <v>36</v>
      </c>
      <c r="B184" s="87">
        <v>10.0046</v>
      </c>
      <c r="C184" s="87" t="s">
        <v>12</v>
      </c>
      <c r="D184" s="87">
        <v>11.882</v>
      </c>
      <c r="E184" s="87">
        <v>0.59499999999999997</v>
      </c>
      <c r="F184" s="87">
        <v>8.1420999999999992</v>
      </c>
      <c r="G184" s="87">
        <v>0</v>
      </c>
      <c r="H184" s="87">
        <v>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87" t="s">
        <v>36</v>
      </c>
      <c r="B185" s="87">
        <v>0</v>
      </c>
      <c r="C185" s="87" t="s">
        <v>13</v>
      </c>
      <c r="D185" s="87">
        <v>-9.2590000000000003</v>
      </c>
      <c r="E185" s="87">
        <v>-0.40699999999999997</v>
      </c>
      <c r="F185" s="87">
        <v>-5.9523999999999999</v>
      </c>
      <c r="G185" s="87">
        <v>0</v>
      </c>
      <c r="H185" s="87">
        <v>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87" t="s">
        <v>36</v>
      </c>
      <c r="B186" s="87">
        <v>5.0023</v>
      </c>
      <c r="C186" s="87" t="s">
        <v>13</v>
      </c>
      <c r="D186" s="87">
        <v>-9.2590000000000003</v>
      </c>
      <c r="E186" s="87">
        <v>-0.40699999999999997</v>
      </c>
      <c r="F186" s="87">
        <v>-8.9285999999999994</v>
      </c>
      <c r="G186" s="87">
        <v>0</v>
      </c>
      <c r="H186" s="87">
        <v>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87" t="s">
        <v>36</v>
      </c>
      <c r="B187" s="87">
        <v>10.0046</v>
      </c>
      <c r="C187" s="87" t="s">
        <v>13</v>
      </c>
      <c r="D187" s="87">
        <v>-9.2590000000000003</v>
      </c>
      <c r="E187" s="87">
        <v>-0.40699999999999997</v>
      </c>
      <c r="F187" s="87">
        <v>-11.9049</v>
      </c>
      <c r="G187" s="87">
        <v>0</v>
      </c>
      <c r="H187" s="87">
        <v>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87" t="s">
        <v>37</v>
      </c>
      <c r="B188" s="87">
        <v>0</v>
      </c>
      <c r="C188" s="87" t="s">
        <v>12</v>
      </c>
      <c r="D188" s="87">
        <v>11.882</v>
      </c>
      <c r="E188" s="87">
        <v>0.59499999999999997</v>
      </c>
      <c r="F188" s="87">
        <v>8.1420999999999992</v>
      </c>
      <c r="G188" s="87">
        <v>0</v>
      </c>
      <c r="H188" s="87">
        <v>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87" t="s">
        <v>37</v>
      </c>
      <c r="B189" s="87">
        <v>5.0023</v>
      </c>
      <c r="C189" s="87" t="s">
        <v>12</v>
      </c>
      <c r="D189" s="87">
        <v>11.882</v>
      </c>
      <c r="E189" s="87">
        <v>0.59499999999999997</v>
      </c>
      <c r="F189" s="87">
        <v>10.1776</v>
      </c>
      <c r="G189" s="87">
        <v>0</v>
      </c>
      <c r="H189" s="87">
        <v>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87" t="s">
        <v>37</v>
      </c>
      <c r="B190" s="87">
        <v>10.0046</v>
      </c>
      <c r="C190" s="87" t="s">
        <v>12</v>
      </c>
      <c r="D190" s="87">
        <v>11.882</v>
      </c>
      <c r="E190" s="87">
        <v>0.59499999999999997</v>
      </c>
      <c r="F190" s="87">
        <v>12.213100000000001</v>
      </c>
      <c r="G190" s="87">
        <v>0</v>
      </c>
      <c r="H190" s="87">
        <v>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87" t="s">
        <v>37</v>
      </c>
      <c r="B191" s="87">
        <v>0</v>
      </c>
      <c r="C191" s="87" t="s">
        <v>13</v>
      </c>
      <c r="D191" s="87">
        <v>-9.2590000000000003</v>
      </c>
      <c r="E191" s="87">
        <v>-0.40699999999999997</v>
      </c>
      <c r="F191" s="87">
        <v>-11.9049</v>
      </c>
      <c r="G191" s="87">
        <v>0</v>
      </c>
      <c r="H191" s="87">
        <v>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87" t="s">
        <v>37</v>
      </c>
      <c r="B192" s="87">
        <v>5.0023</v>
      </c>
      <c r="C192" s="87" t="s">
        <v>13</v>
      </c>
      <c r="D192" s="87">
        <v>-9.2590000000000003</v>
      </c>
      <c r="E192" s="87">
        <v>-0.40699999999999997</v>
      </c>
      <c r="F192" s="87">
        <v>-14.8811</v>
      </c>
      <c r="G192" s="87">
        <v>0</v>
      </c>
      <c r="H192" s="87">
        <v>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87" t="s">
        <v>37</v>
      </c>
      <c r="B193" s="87">
        <v>10.0046</v>
      </c>
      <c r="C193" s="87" t="s">
        <v>13</v>
      </c>
      <c r="D193" s="87">
        <v>-9.2590000000000003</v>
      </c>
      <c r="E193" s="87">
        <v>-0.40699999999999997</v>
      </c>
      <c r="F193" s="87">
        <v>-17.857299999999999</v>
      </c>
      <c r="G193" s="87">
        <v>0</v>
      </c>
      <c r="H193" s="87">
        <v>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87" t="s">
        <v>38</v>
      </c>
      <c r="B194" s="87">
        <v>0</v>
      </c>
      <c r="C194" s="87" t="s">
        <v>12</v>
      </c>
      <c r="D194" s="87">
        <v>11.882</v>
      </c>
      <c r="E194" s="87">
        <v>0.59499999999999997</v>
      </c>
      <c r="F194" s="87">
        <v>12.213100000000001</v>
      </c>
      <c r="G194" s="87">
        <v>0</v>
      </c>
      <c r="H194" s="87">
        <v>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x14ac:dyDescent="0.25">
      <c r="A195" s="87" t="s">
        <v>38</v>
      </c>
      <c r="B195" s="87">
        <v>2.2311000000000001</v>
      </c>
      <c r="C195" s="87" t="s">
        <v>12</v>
      </c>
      <c r="D195" s="87">
        <v>11.882</v>
      </c>
      <c r="E195" s="87">
        <v>0.59499999999999997</v>
      </c>
      <c r="F195" s="87">
        <v>13.121</v>
      </c>
      <c r="G195" s="87">
        <v>0</v>
      </c>
      <c r="H195" s="87">
        <v>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x14ac:dyDescent="0.25">
      <c r="A196" s="87" t="s">
        <v>38</v>
      </c>
      <c r="B196" s="87">
        <v>4.4622000000000002</v>
      </c>
      <c r="C196" s="87" t="s">
        <v>12</v>
      </c>
      <c r="D196" s="87">
        <v>11.882</v>
      </c>
      <c r="E196" s="87">
        <v>0.59499999999999997</v>
      </c>
      <c r="F196" s="87">
        <v>14.0289</v>
      </c>
      <c r="G196" s="87">
        <v>0</v>
      </c>
      <c r="H196" s="87">
        <v>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x14ac:dyDescent="0.25">
      <c r="A197" s="87" t="s">
        <v>38</v>
      </c>
      <c r="B197" s="87">
        <v>0</v>
      </c>
      <c r="C197" s="87" t="s">
        <v>13</v>
      </c>
      <c r="D197" s="87">
        <v>-9.2590000000000003</v>
      </c>
      <c r="E197" s="87">
        <v>-0.40699999999999997</v>
      </c>
      <c r="F197" s="87">
        <v>-17.857299999999999</v>
      </c>
      <c r="G197" s="87">
        <v>0</v>
      </c>
      <c r="H197" s="87">
        <v>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x14ac:dyDescent="0.25">
      <c r="A198" s="87" t="s">
        <v>38</v>
      </c>
      <c r="B198" s="87">
        <v>2.2311000000000001</v>
      </c>
      <c r="C198" s="87" t="s">
        <v>13</v>
      </c>
      <c r="D198" s="87">
        <v>-9.2590000000000003</v>
      </c>
      <c r="E198" s="87">
        <v>-0.40699999999999997</v>
      </c>
      <c r="F198" s="87">
        <v>-19.184699999999999</v>
      </c>
      <c r="G198" s="87">
        <v>0</v>
      </c>
      <c r="H198" s="87">
        <v>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x14ac:dyDescent="0.25">
      <c r="A199" s="87" t="s">
        <v>38</v>
      </c>
      <c r="B199" s="87">
        <v>4.4622000000000002</v>
      </c>
      <c r="C199" s="87" t="s">
        <v>13</v>
      </c>
      <c r="D199" s="87">
        <v>-9.2590000000000003</v>
      </c>
      <c r="E199" s="87">
        <v>-0.40699999999999997</v>
      </c>
      <c r="F199" s="87">
        <v>-20.5121</v>
      </c>
      <c r="G199" s="87">
        <v>0</v>
      </c>
      <c r="H199" s="87">
        <v>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x14ac:dyDescent="0.25">
      <c r="A200" s="87" t="s">
        <v>39</v>
      </c>
      <c r="B200" s="87">
        <v>0</v>
      </c>
      <c r="C200" s="87" t="s">
        <v>12</v>
      </c>
      <c r="D200" s="87">
        <v>4.2370000000000001</v>
      </c>
      <c r="E200" s="87">
        <v>3.0350000000000001</v>
      </c>
      <c r="F200" s="87">
        <v>20.5167</v>
      </c>
      <c r="G200" s="87">
        <v>0</v>
      </c>
      <c r="H200" s="87">
        <v>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x14ac:dyDescent="0.25">
      <c r="A201" s="87" t="s">
        <v>39</v>
      </c>
      <c r="B201" s="87">
        <v>5.5448000000000004</v>
      </c>
      <c r="C201" s="87" t="s">
        <v>12</v>
      </c>
      <c r="D201" s="87">
        <v>4.2370000000000001</v>
      </c>
      <c r="E201" s="87">
        <v>3.0350000000000001</v>
      </c>
      <c r="F201" s="87">
        <v>7.6618000000000004</v>
      </c>
      <c r="G201" s="87">
        <v>0</v>
      </c>
      <c r="H201" s="87">
        <v>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x14ac:dyDescent="0.25">
      <c r="A202" s="87" t="s">
        <v>39</v>
      </c>
      <c r="B202" s="87">
        <v>5.5448000000000004</v>
      </c>
      <c r="C202" s="87" t="s">
        <v>12</v>
      </c>
      <c r="D202" s="87">
        <v>4.2789999999999999</v>
      </c>
      <c r="E202" s="87">
        <v>1.9059999999999999</v>
      </c>
      <c r="F202" s="87">
        <v>7.6618000000000004</v>
      </c>
      <c r="G202" s="87">
        <v>0</v>
      </c>
      <c r="H202" s="87">
        <v>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x14ac:dyDescent="0.25">
      <c r="A203" s="87" t="s">
        <v>39</v>
      </c>
      <c r="B203" s="87">
        <v>7.5868000000000002</v>
      </c>
      <c r="C203" s="87" t="s">
        <v>12</v>
      </c>
      <c r="D203" s="87">
        <v>4.2789999999999999</v>
      </c>
      <c r="E203" s="87">
        <v>1.9059999999999999</v>
      </c>
      <c r="F203" s="87">
        <v>25.179099999999998</v>
      </c>
      <c r="G203" s="87">
        <v>0</v>
      </c>
      <c r="H203" s="87">
        <v>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x14ac:dyDescent="0.25">
      <c r="A204" s="87" t="s">
        <v>39</v>
      </c>
      <c r="B204" s="87">
        <v>7.5868000000000002</v>
      </c>
      <c r="C204" s="87" t="s">
        <v>12</v>
      </c>
      <c r="D204" s="87">
        <v>4.2789999999999999</v>
      </c>
      <c r="E204" s="87">
        <v>1.9059999999999999</v>
      </c>
      <c r="F204" s="87">
        <v>25.179099999999998</v>
      </c>
      <c r="G204" s="87">
        <v>0</v>
      </c>
      <c r="H204" s="87">
        <v>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x14ac:dyDescent="0.25">
      <c r="A205" s="87" t="s">
        <v>39</v>
      </c>
      <c r="B205" s="87">
        <v>15.1653</v>
      </c>
      <c r="C205" s="87" t="s">
        <v>12</v>
      </c>
      <c r="D205" s="87">
        <v>4.2789999999999999</v>
      </c>
      <c r="E205" s="87">
        <v>6.1719999999999997</v>
      </c>
      <c r="F205" s="87">
        <v>36.506999999999998</v>
      </c>
      <c r="G205" s="87">
        <v>0</v>
      </c>
      <c r="H205" s="87">
        <v>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x14ac:dyDescent="0.25">
      <c r="A206" s="87" t="s">
        <v>39</v>
      </c>
      <c r="B206" s="87">
        <v>15.1653</v>
      </c>
      <c r="C206" s="87" t="s">
        <v>12</v>
      </c>
      <c r="D206" s="87">
        <v>4.2789999999999999</v>
      </c>
      <c r="E206" s="87">
        <v>6.1719999999999997</v>
      </c>
      <c r="F206" s="87">
        <v>36.506999999999998</v>
      </c>
      <c r="G206" s="87">
        <v>0</v>
      </c>
      <c r="H206" s="87">
        <v>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x14ac:dyDescent="0.25">
      <c r="A207" s="87" t="s">
        <v>39</v>
      </c>
      <c r="B207" s="87">
        <v>15.55</v>
      </c>
      <c r="C207" s="87" t="s">
        <v>12</v>
      </c>
      <c r="D207" s="87">
        <v>4.2789999999999999</v>
      </c>
      <c r="E207" s="87">
        <v>6.1719999999999997</v>
      </c>
      <c r="F207" s="87">
        <v>34.2988</v>
      </c>
      <c r="G207" s="87">
        <v>0</v>
      </c>
      <c r="H207" s="87">
        <v>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x14ac:dyDescent="0.25">
      <c r="A208" s="87" t="s">
        <v>39</v>
      </c>
      <c r="B208" s="87">
        <v>15.55</v>
      </c>
      <c r="C208" s="87" t="s">
        <v>12</v>
      </c>
      <c r="D208" s="87">
        <v>4.3230000000000004</v>
      </c>
      <c r="E208" s="87">
        <v>1.8460000000000001</v>
      </c>
      <c r="F208" s="87">
        <v>34.2988</v>
      </c>
      <c r="G208" s="87">
        <v>0</v>
      </c>
      <c r="H208" s="87">
        <v>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x14ac:dyDescent="0.25">
      <c r="A209" s="87" t="s">
        <v>39</v>
      </c>
      <c r="B209" s="87">
        <v>22.7437</v>
      </c>
      <c r="C209" s="87" t="s">
        <v>12</v>
      </c>
      <c r="D209" s="87">
        <v>4.3230000000000004</v>
      </c>
      <c r="E209" s="87">
        <v>5.9740000000000002</v>
      </c>
      <c r="F209" s="87">
        <v>47.884</v>
      </c>
      <c r="G209" s="87">
        <v>0</v>
      </c>
      <c r="H209" s="87">
        <v>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x14ac:dyDescent="0.25">
      <c r="A210" s="87" t="s">
        <v>39</v>
      </c>
      <c r="B210" s="87">
        <v>22.7437</v>
      </c>
      <c r="C210" s="87" t="s">
        <v>12</v>
      </c>
      <c r="D210" s="87">
        <v>4.3230000000000004</v>
      </c>
      <c r="E210" s="87">
        <v>5.9740000000000002</v>
      </c>
      <c r="F210" s="87">
        <v>47.884</v>
      </c>
      <c r="G210" s="87">
        <v>0</v>
      </c>
      <c r="H210" s="87">
        <v>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x14ac:dyDescent="0.25">
      <c r="A211" s="87" t="s">
        <v>39</v>
      </c>
      <c r="B211" s="87">
        <v>25.555199999999999</v>
      </c>
      <c r="C211" s="87" t="s">
        <v>12</v>
      </c>
      <c r="D211" s="87">
        <v>4.3230000000000004</v>
      </c>
      <c r="E211" s="87">
        <v>5.9740000000000002</v>
      </c>
      <c r="F211" s="87">
        <v>31.087599999999998</v>
      </c>
      <c r="G211" s="87">
        <v>0</v>
      </c>
      <c r="H211" s="87">
        <v>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x14ac:dyDescent="0.25">
      <c r="A212" s="87" t="s">
        <v>39</v>
      </c>
      <c r="B212" s="87">
        <v>25.555199999999999</v>
      </c>
      <c r="C212" s="87" t="s">
        <v>12</v>
      </c>
      <c r="D212" s="87">
        <v>4.3600000000000003</v>
      </c>
      <c r="E212" s="87">
        <v>2.0499999999999998</v>
      </c>
      <c r="F212" s="87">
        <v>31.087599999999998</v>
      </c>
      <c r="G212" s="87">
        <v>0</v>
      </c>
      <c r="H212" s="87">
        <v>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x14ac:dyDescent="0.25">
      <c r="A213" s="87" t="s">
        <v>39</v>
      </c>
      <c r="B213" s="87">
        <v>30.322199999999999</v>
      </c>
      <c r="C213" s="87" t="s">
        <v>12</v>
      </c>
      <c r="D213" s="87">
        <v>4.3600000000000003</v>
      </c>
      <c r="E213" s="87">
        <v>5.2709999999999999</v>
      </c>
      <c r="F213" s="87">
        <v>48.987699999999997</v>
      </c>
      <c r="G213" s="87">
        <v>0</v>
      </c>
      <c r="H213" s="87">
        <v>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x14ac:dyDescent="0.25">
      <c r="A214" s="87" t="s">
        <v>39</v>
      </c>
      <c r="B214" s="87">
        <v>30.322199999999999</v>
      </c>
      <c r="C214" s="87" t="s">
        <v>12</v>
      </c>
      <c r="D214" s="87">
        <v>4.3600000000000003</v>
      </c>
      <c r="E214" s="87">
        <v>5.2709999999999999</v>
      </c>
      <c r="F214" s="87">
        <v>48.987699999999997</v>
      </c>
      <c r="G214" s="87">
        <v>0</v>
      </c>
      <c r="H214" s="87">
        <v>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x14ac:dyDescent="0.25">
      <c r="A215" s="87" t="s">
        <v>39</v>
      </c>
      <c r="B215" s="87">
        <v>35.560400000000001</v>
      </c>
      <c r="C215" s="87" t="s">
        <v>12</v>
      </c>
      <c r="D215" s="87">
        <v>4.3600000000000003</v>
      </c>
      <c r="E215" s="87">
        <v>5.2709999999999999</v>
      </c>
      <c r="F215" s="87">
        <v>28.631900000000002</v>
      </c>
      <c r="G215" s="87">
        <v>0</v>
      </c>
      <c r="H215" s="87">
        <v>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x14ac:dyDescent="0.25">
      <c r="A216" s="87" t="s">
        <v>39</v>
      </c>
      <c r="B216" s="87">
        <v>35.560400000000001</v>
      </c>
      <c r="C216" s="87" t="s">
        <v>12</v>
      </c>
      <c r="D216" s="87">
        <v>4.415</v>
      </c>
      <c r="E216" s="87">
        <v>2.0590000000000002</v>
      </c>
      <c r="F216" s="87">
        <v>28.631900000000002</v>
      </c>
      <c r="G216" s="87">
        <v>0</v>
      </c>
      <c r="H216" s="87">
        <v>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x14ac:dyDescent="0.25">
      <c r="A217" s="87" t="s">
        <v>39</v>
      </c>
      <c r="B217" s="87">
        <v>37.900700000000001</v>
      </c>
      <c r="C217" s="87" t="s">
        <v>12</v>
      </c>
      <c r="D217" s="87">
        <v>4.415</v>
      </c>
      <c r="E217" s="87">
        <v>4.26</v>
      </c>
      <c r="F217" s="87">
        <v>42.7271</v>
      </c>
      <c r="G217" s="87">
        <v>0</v>
      </c>
      <c r="H217" s="87">
        <v>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x14ac:dyDescent="0.25">
      <c r="A218" s="87" t="s">
        <v>39</v>
      </c>
      <c r="B218" s="87">
        <v>37.900700000000001</v>
      </c>
      <c r="C218" s="87" t="s">
        <v>12</v>
      </c>
      <c r="D218" s="87">
        <v>4.415</v>
      </c>
      <c r="E218" s="87">
        <v>4.26</v>
      </c>
      <c r="F218" s="87">
        <v>42.7271</v>
      </c>
      <c r="G218" s="87">
        <v>0</v>
      </c>
      <c r="H218" s="87">
        <v>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x14ac:dyDescent="0.25">
      <c r="A219" s="87" t="s">
        <v>39</v>
      </c>
      <c r="B219" s="87">
        <v>45.479100000000003</v>
      </c>
      <c r="C219" s="87" t="s">
        <v>12</v>
      </c>
      <c r="D219" s="87">
        <v>4.3650000000000002</v>
      </c>
      <c r="E219" s="87">
        <v>8.0090000000000003</v>
      </c>
      <c r="F219" s="87">
        <v>34.184899999999999</v>
      </c>
      <c r="G219" s="87">
        <v>0</v>
      </c>
      <c r="H219" s="87">
        <v>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x14ac:dyDescent="0.25">
      <c r="A220" s="87" t="s">
        <v>39</v>
      </c>
      <c r="B220" s="87">
        <v>45.479100000000003</v>
      </c>
      <c r="C220" s="87" t="s">
        <v>12</v>
      </c>
      <c r="D220" s="87">
        <v>4.3650000000000002</v>
      </c>
      <c r="E220" s="87">
        <v>8.0090000000000003</v>
      </c>
      <c r="F220" s="87">
        <v>34.184899999999999</v>
      </c>
      <c r="G220" s="87">
        <v>0</v>
      </c>
      <c r="H220" s="87">
        <v>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x14ac:dyDescent="0.25">
      <c r="A221" s="87" t="s">
        <v>39</v>
      </c>
      <c r="B221" s="87">
        <v>45.565600000000003</v>
      </c>
      <c r="C221" s="87" t="s">
        <v>12</v>
      </c>
      <c r="D221" s="87">
        <v>4.3319999999999999</v>
      </c>
      <c r="E221" s="87">
        <v>8.0090000000000003</v>
      </c>
      <c r="F221" s="87">
        <v>33.4925</v>
      </c>
      <c r="G221" s="87">
        <v>0</v>
      </c>
      <c r="H221" s="87">
        <v>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x14ac:dyDescent="0.25">
      <c r="A222" s="87" t="s">
        <v>39</v>
      </c>
      <c r="B222" s="87">
        <v>45.565600000000003</v>
      </c>
      <c r="C222" s="87" t="s">
        <v>12</v>
      </c>
      <c r="D222" s="87">
        <v>4.43</v>
      </c>
      <c r="E222" s="87">
        <v>3.2320000000000002</v>
      </c>
      <c r="F222" s="87">
        <v>33.4925</v>
      </c>
      <c r="G222" s="87">
        <v>0</v>
      </c>
      <c r="H222" s="87">
        <v>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x14ac:dyDescent="0.25">
      <c r="A223" s="87" t="s">
        <v>39</v>
      </c>
      <c r="B223" s="87">
        <v>49.2684</v>
      </c>
      <c r="C223" s="87" t="s">
        <v>12</v>
      </c>
      <c r="D223" s="87">
        <v>4.43</v>
      </c>
      <c r="E223" s="87">
        <v>5.0119999999999996</v>
      </c>
      <c r="F223" s="87">
        <v>36.060099999999998</v>
      </c>
      <c r="G223" s="87">
        <v>0</v>
      </c>
      <c r="H223" s="87">
        <v>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x14ac:dyDescent="0.25">
      <c r="A224" s="87" t="s">
        <v>39</v>
      </c>
      <c r="B224" s="87">
        <v>53.057600000000001</v>
      </c>
      <c r="C224" s="87" t="s">
        <v>12</v>
      </c>
      <c r="D224" s="87">
        <v>4.43</v>
      </c>
      <c r="E224" s="87">
        <v>6.8339999999999996</v>
      </c>
      <c r="F224" s="87">
        <v>38.6877</v>
      </c>
      <c r="G224" s="87">
        <v>0</v>
      </c>
      <c r="H224" s="87">
        <v>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x14ac:dyDescent="0.25">
      <c r="A225" s="87" t="s">
        <v>39</v>
      </c>
      <c r="B225" s="87">
        <v>53.057600000000001</v>
      </c>
      <c r="C225" s="87" t="s">
        <v>12</v>
      </c>
      <c r="D225" s="87">
        <v>4.43</v>
      </c>
      <c r="E225" s="87">
        <v>6.8339999999999996</v>
      </c>
      <c r="F225" s="87">
        <v>38.6877</v>
      </c>
      <c r="G225" s="87">
        <v>0</v>
      </c>
      <c r="H225" s="87">
        <v>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x14ac:dyDescent="0.25">
      <c r="A226" s="87" t="s">
        <v>39</v>
      </c>
      <c r="B226" s="87">
        <v>55.570799999999998</v>
      </c>
      <c r="C226" s="87" t="s">
        <v>12</v>
      </c>
      <c r="D226" s="87">
        <v>4.1849999999999996</v>
      </c>
      <c r="E226" s="87">
        <v>6.8339999999999996</v>
      </c>
      <c r="F226" s="87">
        <v>23.593599999999999</v>
      </c>
      <c r="G226" s="87">
        <v>0</v>
      </c>
      <c r="H226" s="87">
        <v>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x14ac:dyDescent="0.25">
      <c r="A227" s="87" t="s">
        <v>39</v>
      </c>
      <c r="B227" s="87">
        <v>55.570799999999998</v>
      </c>
      <c r="C227" s="87" t="s">
        <v>12</v>
      </c>
      <c r="D227" s="87">
        <v>4.3090000000000002</v>
      </c>
      <c r="E227" s="87">
        <v>2.3969999999999998</v>
      </c>
      <c r="F227" s="87">
        <v>23.593599999999999</v>
      </c>
      <c r="G227" s="87">
        <v>0</v>
      </c>
      <c r="H227" s="87">
        <v>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x14ac:dyDescent="0.25">
      <c r="A228" s="87" t="s">
        <v>39</v>
      </c>
      <c r="B228" s="87">
        <v>60.636099999999999</v>
      </c>
      <c r="C228" s="87" t="s">
        <v>12</v>
      </c>
      <c r="D228" s="87">
        <v>4.3019999999999996</v>
      </c>
      <c r="E228" s="87">
        <v>5.4960000000000004</v>
      </c>
      <c r="F228" s="87">
        <v>44.057699999999997</v>
      </c>
      <c r="G228" s="87">
        <v>0</v>
      </c>
      <c r="H228" s="87">
        <v>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x14ac:dyDescent="0.25">
      <c r="A229" s="87" t="s">
        <v>39</v>
      </c>
      <c r="B229" s="87">
        <v>60.636099999999999</v>
      </c>
      <c r="C229" s="87" t="s">
        <v>12</v>
      </c>
      <c r="D229" s="87">
        <v>4.3019999999999996</v>
      </c>
      <c r="E229" s="87">
        <v>5.4960000000000004</v>
      </c>
      <c r="F229" s="87">
        <v>44.057699999999997</v>
      </c>
      <c r="G229" s="87">
        <v>0</v>
      </c>
      <c r="H229" s="87">
        <v>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x14ac:dyDescent="0.25">
      <c r="A230" s="87" t="s">
        <v>39</v>
      </c>
      <c r="B230" s="87">
        <v>65.575999999999993</v>
      </c>
      <c r="C230" s="87" t="s">
        <v>12</v>
      </c>
      <c r="D230" s="87">
        <v>4.2409999999999997</v>
      </c>
      <c r="E230" s="87">
        <v>5.4960000000000004</v>
      </c>
      <c r="F230" s="87">
        <v>28.872900000000001</v>
      </c>
      <c r="G230" s="87">
        <v>0</v>
      </c>
      <c r="H230" s="87">
        <v>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x14ac:dyDescent="0.25">
      <c r="A231" s="87" t="s">
        <v>39</v>
      </c>
      <c r="B231" s="87">
        <v>65.575999999999993</v>
      </c>
      <c r="C231" s="87" t="s">
        <v>12</v>
      </c>
      <c r="D231" s="87">
        <v>4.2830000000000004</v>
      </c>
      <c r="E231" s="87">
        <v>1.7769999999999999</v>
      </c>
      <c r="F231" s="87">
        <v>28.872900000000001</v>
      </c>
      <c r="G231" s="87">
        <v>0</v>
      </c>
      <c r="H231" s="87">
        <v>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x14ac:dyDescent="0.25">
      <c r="A232" s="87" t="s">
        <v>39</v>
      </c>
      <c r="B232" s="87">
        <v>68.214500000000001</v>
      </c>
      <c r="C232" s="87" t="s">
        <v>12</v>
      </c>
      <c r="D232" s="87">
        <v>4.2830000000000004</v>
      </c>
      <c r="E232" s="87">
        <v>4.2690000000000001</v>
      </c>
      <c r="F232" s="87">
        <v>46.3902</v>
      </c>
      <c r="G232" s="87">
        <v>0</v>
      </c>
      <c r="H232" s="87">
        <v>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x14ac:dyDescent="0.25">
      <c r="A233" s="87" t="s">
        <v>39</v>
      </c>
      <c r="B233" s="87">
        <v>68.214500000000001</v>
      </c>
      <c r="C233" s="87" t="s">
        <v>12</v>
      </c>
      <c r="D233" s="87">
        <v>4.2830000000000004</v>
      </c>
      <c r="E233" s="87">
        <v>4.2690000000000001</v>
      </c>
      <c r="F233" s="87">
        <v>46.3902</v>
      </c>
      <c r="G233" s="87">
        <v>0</v>
      </c>
      <c r="H233" s="87">
        <v>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x14ac:dyDescent="0.25">
      <c r="A234" s="87" t="s">
        <v>39</v>
      </c>
      <c r="B234" s="87">
        <v>75.581199999999995</v>
      </c>
      <c r="C234" s="87" t="s">
        <v>12</v>
      </c>
      <c r="D234" s="87">
        <v>4.2830000000000004</v>
      </c>
      <c r="E234" s="87">
        <v>4.2690000000000001</v>
      </c>
      <c r="F234" s="87">
        <v>41.048200000000001</v>
      </c>
      <c r="G234" s="87">
        <v>0</v>
      </c>
      <c r="H234" s="87">
        <v>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x14ac:dyDescent="0.25">
      <c r="A235" s="87" t="s">
        <v>39</v>
      </c>
      <c r="B235" s="87">
        <v>75.581199999999995</v>
      </c>
      <c r="C235" s="87" t="s">
        <v>12</v>
      </c>
      <c r="D235" s="87">
        <v>4.3179999999999996</v>
      </c>
      <c r="E235" s="87">
        <v>1.635</v>
      </c>
      <c r="F235" s="87">
        <v>41.048200000000001</v>
      </c>
      <c r="G235" s="87">
        <v>0</v>
      </c>
      <c r="H235" s="87">
        <v>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x14ac:dyDescent="0.25">
      <c r="A236" s="87" t="s">
        <v>39</v>
      </c>
      <c r="B236" s="87">
        <v>75.793000000000006</v>
      </c>
      <c r="C236" s="87" t="s">
        <v>12</v>
      </c>
      <c r="D236" s="87">
        <v>4.3179999999999996</v>
      </c>
      <c r="E236" s="87">
        <v>3.5470000000000002</v>
      </c>
      <c r="F236" s="87">
        <v>42.575499999999998</v>
      </c>
      <c r="G236" s="87">
        <v>0</v>
      </c>
      <c r="H236" s="87">
        <v>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x14ac:dyDescent="0.25">
      <c r="A237" s="87" t="s">
        <v>39</v>
      </c>
      <c r="B237" s="87">
        <v>75.793000000000006</v>
      </c>
      <c r="C237" s="87" t="s">
        <v>12</v>
      </c>
      <c r="D237" s="87">
        <v>4.3179999999999996</v>
      </c>
      <c r="E237" s="87">
        <v>3.5470000000000002</v>
      </c>
      <c r="F237" s="87">
        <v>42.575499999999998</v>
      </c>
      <c r="G237" s="87">
        <v>0</v>
      </c>
      <c r="H237" s="87">
        <v>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x14ac:dyDescent="0.25">
      <c r="A238" s="87" t="s">
        <v>39</v>
      </c>
      <c r="B238" s="87">
        <v>83.371499999999997</v>
      </c>
      <c r="C238" s="87" t="s">
        <v>12</v>
      </c>
      <c r="D238" s="87">
        <v>4.3179999999999996</v>
      </c>
      <c r="E238" s="87">
        <v>7.9189999999999996</v>
      </c>
      <c r="F238" s="87">
        <v>40.8628</v>
      </c>
      <c r="G238" s="87">
        <v>0</v>
      </c>
      <c r="H238" s="87">
        <v>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x14ac:dyDescent="0.25">
      <c r="A239" s="87" t="s">
        <v>39</v>
      </c>
      <c r="B239" s="87">
        <v>83.371499999999997</v>
      </c>
      <c r="C239" s="87" t="s">
        <v>12</v>
      </c>
      <c r="D239" s="87">
        <v>4.3179999999999996</v>
      </c>
      <c r="E239" s="87">
        <v>7.9189999999999996</v>
      </c>
      <c r="F239" s="87">
        <v>40.8628</v>
      </c>
      <c r="G239" s="87">
        <v>0</v>
      </c>
      <c r="H239" s="87">
        <v>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x14ac:dyDescent="0.25">
      <c r="A240" s="87" t="s">
        <v>39</v>
      </c>
      <c r="B240" s="87">
        <v>85.586399999999998</v>
      </c>
      <c r="C240" s="87" t="s">
        <v>12</v>
      </c>
      <c r="D240" s="87">
        <v>4.3179999999999996</v>
      </c>
      <c r="E240" s="87">
        <v>7.9189999999999996</v>
      </c>
      <c r="F240" s="87">
        <v>24.193200000000001</v>
      </c>
      <c r="G240" s="87">
        <v>0</v>
      </c>
      <c r="H240" s="87">
        <v>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x14ac:dyDescent="0.25">
      <c r="A241" s="87" t="s">
        <v>39</v>
      </c>
      <c r="B241" s="87">
        <v>85.586399999999998</v>
      </c>
      <c r="C241" s="87" t="s">
        <v>12</v>
      </c>
      <c r="D241" s="87">
        <v>4.3680000000000003</v>
      </c>
      <c r="E241" s="87">
        <v>3.722</v>
      </c>
      <c r="F241" s="87">
        <v>24.193200000000001</v>
      </c>
      <c r="G241" s="87">
        <v>0</v>
      </c>
      <c r="H241" s="87">
        <v>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x14ac:dyDescent="0.25">
      <c r="A242" s="87" t="s">
        <v>39</v>
      </c>
      <c r="B242" s="87">
        <v>90.95</v>
      </c>
      <c r="C242" s="87" t="s">
        <v>12</v>
      </c>
      <c r="D242" s="87">
        <v>4.3680000000000003</v>
      </c>
      <c r="E242" s="87">
        <v>7.9950000000000001</v>
      </c>
      <c r="F242" s="87">
        <v>29.149100000000001</v>
      </c>
      <c r="G242" s="87">
        <v>0</v>
      </c>
      <c r="H242" s="87">
        <v>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x14ac:dyDescent="0.25">
      <c r="A243" s="87" t="s">
        <v>39</v>
      </c>
      <c r="B243" s="87">
        <v>90.95</v>
      </c>
      <c r="C243" s="87" t="s">
        <v>12</v>
      </c>
      <c r="D243" s="87">
        <v>4.3680000000000003</v>
      </c>
      <c r="E243" s="87">
        <v>7.9950000000000001</v>
      </c>
      <c r="F243" s="87">
        <v>29.149100000000001</v>
      </c>
      <c r="G243" s="87">
        <v>0</v>
      </c>
      <c r="H243" s="87">
        <v>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x14ac:dyDescent="0.25">
      <c r="A244" s="87" t="s">
        <v>39</v>
      </c>
      <c r="B244" s="87">
        <v>95.591700000000003</v>
      </c>
      <c r="C244" s="87" t="s">
        <v>12</v>
      </c>
      <c r="D244" s="87">
        <v>4.3680000000000003</v>
      </c>
      <c r="E244" s="87">
        <v>7.9950000000000001</v>
      </c>
      <c r="F244" s="87">
        <v>11.1326</v>
      </c>
      <c r="G244" s="87">
        <v>0</v>
      </c>
      <c r="H244" s="87">
        <v>0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x14ac:dyDescent="0.25">
      <c r="A245" s="87" t="s">
        <v>39</v>
      </c>
      <c r="B245" s="87">
        <v>95.591700000000003</v>
      </c>
      <c r="C245" s="87" t="s">
        <v>12</v>
      </c>
      <c r="D245" s="87">
        <v>4.4109999999999996</v>
      </c>
      <c r="E245" s="87">
        <v>4.0350000000000001</v>
      </c>
      <c r="F245" s="87">
        <v>11.1326</v>
      </c>
      <c r="G245" s="87">
        <v>0</v>
      </c>
      <c r="H245" s="87">
        <v>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x14ac:dyDescent="0.25">
      <c r="A246" s="87" t="s">
        <v>39</v>
      </c>
      <c r="B246" s="87">
        <v>98.536799999999999</v>
      </c>
      <c r="C246" s="87" t="s">
        <v>12</v>
      </c>
      <c r="D246" s="87">
        <v>4.4109999999999996</v>
      </c>
      <c r="E246" s="87">
        <v>10.877000000000001</v>
      </c>
      <c r="F246" s="87">
        <v>20.5535</v>
      </c>
      <c r="G246" s="87">
        <v>0</v>
      </c>
      <c r="H246" s="87">
        <v>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x14ac:dyDescent="0.25">
      <c r="A247" s="87" t="s">
        <v>39</v>
      </c>
      <c r="B247" s="87">
        <v>0</v>
      </c>
      <c r="C247" s="87" t="s">
        <v>13</v>
      </c>
      <c r="D247" s="87">
        <v>-2.601</v>
      </c>
      <c r="E247" s="87">
        <v>-10.994</v>
      </c>
      <c r="F247" s="87">
        <v>-24.5747</v>
      </c>
      <c r="G247" s="87">
        <v>0</v>
      </c>
      <c r="H247" s="87">
        <v>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x14ac:dyDescent="0.25">
      <c r="A248" s="87" t="s">
        <v>39</v>
      </c>
      <c r="B248" s="87">
        <v>5.5448000000000004</v>
      </c>
      <c r="C248" s="87" t="s">
        <v>13</v>
      </c>
      <c r="D248" s="87">
        <v>-2.9329999999999998</v>
      </c>
      <c r="E248" s="87">
        <v>-4.83</v>
      </c>
      <c r="F248" s="87">
        <v>-11.515499999999999</v>
      </c>
      <c r="G248" s="87">
        <v>0</v>
      </c>
      <c r="H248" s="87">
        <v>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x14ac:dyDescent="0.25">
      <c r="A249" s="87" t="s">
        <v>39</v>
      </c>
      <c r="B249" s="87">
        <v>5.5448000000000004</v>
      </c>
      <c r="C249" s="87" t="s">
        <v>13</v>
      </c>
      <c r="D249" s="87">
        <v>-2.919</v>
      </c>
      <c r="E249" s="87">
        <v>-9.2050000000000001</v>
      </c>
      <c r="F249" s="87">
        <v>-11.515499999999999</v>
      </c>
      <c r="G249" s="87">
        <v>0</v>
      </c>
      <c r="H249" s="87">
        <v>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x14ac:dyDescent="0.25">
      <c r="A250" s="87" t="s">
        <v>39</v>
      </c>
      <c r="B250" s="87">
        <v>7.5868000000000002</v>
      </c>
      <c r="C250" s="87" t="s">
        <v>13</v>
      </c>
      <c r="D250" s="87">
        <v>-2.919</v>
      </c>
      <c r="E250" s="87">
        <v>-9.2050000000000001</v>
      </c>
      <c r="F250" s="87">
        <v>-9.1832999999999991</v>
      </c>
      <c r="G250" s="87">
        <v>0</v>
      </c>
      <c r="H250" s="87">
        <v>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x14ac:dyDescent="0.25">
      <c r="A251" s="87" t="s">
        <v>39</v>
      </c>
      <c r="B251" s="87">
        <v>7.5868000000000002</v>
      </c>
      <c r="C251" s="87" t="s">
        <v>13</v>
      </c>
      <c r="D251" s="87">
        <v>-2.919</v>
      </c>
      <c r="E251" s="87">
        <v>-9.2050000000000001</v>
      </c>
      <c r="F251" s="87">
        <v>-9.1832999999999991</v>
      </c>
      <c r="G251" s="87">
        <v>0</v>
      </c>
      <c r="H251" s="87">
        <v>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x14ac:dyDescent="0.25">
      <c r="A252" s="87" t="s">
        <v>39</v>
      </c>
      <c r="B252" s="87">
        <v>15.1653</v>
      </c>
      <c r="C252" s="87" t="s">
        <v>13</v>
      </c>
      <c r="D252" s="87">
        <v>-3.0019999999999998</v>
      </c>
      <c r="E252" s="87">
        <v>-4.5430000000000001</v>
      </c>
      <c r="F252" s="87">
        <v>-15.8962</v>
      </c>
      <c r="G252" s="87">
        <v>0</v>
      </c>
      <c r="H252" s="87">
        <v>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x14ac:dyDescent="0.25">
      <c r="A253" s="87" t="s">
        <v>39</v>
      </c>
      <c r="B253" s="87">
        <v>15.1653</v>
      </c>
      <c r="C253" s="87" t="s">
        <v>13</v>
      </c>
      <c r="D253" s="87">
        <v>-3.0019999999999998</v>
      </c>
      <c r="E253" s="87">
        <v>-4.5430000000000001</v>
      </c>
      <c r="F253" s="87">
        <v>-15.8962</v>
      </c>
      <c r="G253" s="87">
        <v>0</v>
      </c>
      <c r="H253" s="87">
        <v>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x14ac:dyDescent="0.25">
      <c r="A254" s="87" t="s">
        <v>39</v>
      </c>
      <c r="B254" s="87">
        <v>15.55</v>
      </c>
      <c r="C254" s="87" t="s">
        <v>13</v>
      </c>
      <c r="D254" s="87">
        <v>-3.0019999999999998</v>
      </c>
      <c r="E254" s="87">
        <v>-2.3069999999999999</v>
      </c>
      <c r="F254" s="87">
        <v>-16.526399999999999</v>
      </c>
      <c r="G254" s="87">
        <v>0</v>
      </c>
      <c r="H254" s="87">
        <v>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x14ac:dyDescent="0.25">
      <c r="A255" s="87" t="s">
        <v>39</v>
      </c>
      <c r="B255" s="87">
        <v>15.55</v>
      </c>
      <c r="C255" s="87" t="s">
        <v>13</v>
      </c>
      <c r="D255" s="87">
        <v>-2.9710000000000001</v>
      </c>
      <c r="E255" s="87">
        <v>-4.7919999999999998</v>
      </c>
      <c r="F255" s="87">
        <v>-16.526399999999999</v>
      </c>
      <c r="G255" s="87">
        <v>0</v>
      </c>
      <c r="H255" s="87">
        <v>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x14ac:dyDescent="0.25">
      <c r="A256" s="87" t="s">
        <v>39</v>
      </c>
      <c r="B256" s="87">
        <v>22.7437</v>
      </c>
      <c r="C256" s="87" t="s">
        <v>13</v>
      </c>
      <c r="D256" s="87">
        <v>-2.9710000000000001</v>
      </c>
      <c r="E256" s="87">
        <v>-4.7919999999999998</v>
      </c>
      <c r="F256" s="87">
        <v>-20.537600000000001</v>
      </c>
      <c r="G256" s="87">
        <v>0</v>
      </c>
      <c r="H256" s="87">
        <v>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x14ac:dyDescent="0.25">
      <c r="A257" s="87" t="s">
        <v>39</v>
      </c>
      <c r="B257" s="87">
        <v>22.7437</v>
      </c>
      <c r="C257" s="87" t="s">
        <v>13</v>
      </c>
      <c r="D257" s="87">
        <v>-2.9710000000000001</v>
      </c>
      <c r="E257" s="87">
        <v>-4.7919999999999998</v>
      </c>
      <c r="F257" s="87">
        <v>-20.537600000000001</v>
      </c>
      <c r="G257" s="87">
        <v>0</v>
      </c>
      <c r="H257" s="87">
        <v>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x14ac:dyDescent="0.25">
      <c r="A258" s="87" t="s">
        <v>39</v>
      </c>
      <c r="B258" s="87">
        <v>25.555199999999999</v>
      </c>
      <c r="C258" s="87" t="s">
        <v>13</v>
      </c>
      <c r="D258" s="87">
        <v>-2.9710000000000001</v>
      </c>
      <c r="E258" s="87">
        <v>-1.96</v>
      </c>
      <c r="F258" s="87">
        <v>-22.387499999999999</v>
      </c>
      <c r="G258" s="87">
        <v>0</v>
      </c>
      <c r="H258" s="87">
        <v>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x14ac:dyDescent="0.25">
      <c r="A259" s="87" t="s">
        <v>39</v>
      </c>
      <c r="B259" s="87">
        <v>25.555199999999999</v>
      </c>
      <c r="C259" s="87" t="s">
        <v>13</v>
      </c>
      <c r="D259" s="87">
        <v>-2.9660000000000002</v>
      </c>
      <c r="E259" s="87">
        <v>-5.657</v>
      </c>
      <c r="F259" s="87">
        <v>-22.387499999999999</v>
      </c>
      <c r="G259" s="87">
        <v>0</v>
      </c>
      <c r="H259" s="87">
        <v>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x14ac:dyDescent="0.25">
      <c r="A260" s="87" t="s">
        <v>39</v>
      </c>
      <c r="B260" s="87">
        <v>30.322199999999999</v>
      </c>
      <c r="C260" s="87" t="s">
        <v>13</v>
      </c>
      <c r="D260" s="87">
        <v>-2.9660000000000002</v>
      </c>
      <c r="E260" s="87">
        <v>-5.657</v>
      </c>
      <c r="F260" s="87">
        <v>-20.7456</v>
      </c>
      <c r="G260" s="87">
        <v>0</v>
      </c>
      <c r="H260" s="87">
        <v>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x14ac:dyDescent="0.25">
      <c r="A261" s="87" t="s">
        <v>39</v>
      </c>
      <c r="B261" s="87">
        <v>30.322199999999999</v>
      </c>
      <c r="C261" s="87" t="s">
        <v>13</v>
      </c>
      <c r="D261" s="87">
        <v>-2.9660000000000002</v>
      </c>
      <c r="E261" s="87">
        <v>-5.657</v>
      </c>
      <c r="F261" s="87">
        <v>-20.7456</v>
      </c>
      <c r="G261" s="87">
        <v>0</v>
      </c>
      <c r="H261" s="87">
        <v>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x14ac:dyDescent="0.25">
      <c r="A262" s="87" t="s">
        <v>39</v>
      </c>
      <c r="B262" s="87">
        <v>35.560400000000001</v>
      </c>
      <c r="C262" s="87" t="s">
        <v>13</v>
      </c>
      <c r="D262" s="87">
        <v>-2.9660000000000002</v>
      </c>
      <c r="E262" s="87">
        <v>-2.2999999999999998</v>
      </c>
      <c r="F262" s="87">
        <v>-20.258199999999999</v>
      </c>
      <c r="G262" s="87">
        <v>0</v>
      </c>
      <c r="H262" s="87">
        <v>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x14ac:dyDescent="0.25">
      <c r="A263" s="87" t="s">
        <v>39</v>
      </c>
      <c r="B263" s="87">
        <v>35.560400000000001</v>
      </c>
      <c r="C263" s="87" t="s">
        <v>13</v>
      </c>
      <c r="D263" s="87">
        <v>-2.9630000000000001</v>
      </c>
      <c r="E263" s="87">
        <v>-6.8029999999999999</v>
      </c>
      <c r="F263" s="87">
        <v>-20.258199999999999</v>
      </c>
      <c r="G263" s="87">
        <v>0</v>
      </c>
      <c r="H263" s="87">
        <v>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x14ac:dyDescent="0.25">
      <c r="A264" s="87" t="s">
        <v>39</v>
      </c>
      <c r="B264" s="87">
        <v>37.900700000000001</v>
      </c>
      <c r="C264" s="87" t="s">
        <v>13</v>
      </c>
      <c r="D264" s="87">
        <v>-2.9630000000000001</v>
      </c>
      <c r="E264" s="87">
        <v>-6.8029999999999999</v>
      </c>
      <c r="F264" s="87">
        <v>-18.111899999999999</v>
      </c>
      <c r="G264" s="87">
        <v>0</v>
      </c>
      <c r="H264" s="87">
        <v>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x14ac:dyDescent="0.25">
      <c r="A265" s="87" t="s">
        <v>39</v>
      </c>
      <c r="B265" s="87">
        <v>37.900700000000001</v>
      </c>
      <c r="C265" s="87" t="s">
        <v>13</v>
      </c>
      <c r="D265" s="87">
        <v>-2.9630000000000001</v>
      </c>
      <c r="E265" s="87">
        <v>-6.8029999999999999</v>
      </c>
      <c r="F265" s="87">
        <v>-18.111899999999999</v>
      </c>
      <c r="G265" s="87">
        <v>0</v>
      </c>
      <c r="H265" s="87">
        <v>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x14ac:dyDescent="0.25">
      <c r="A266" s="87" t="s">
        <v>39</v>
      </c>
      <c r="B266" s="87">
        <v>45.479100000000003</v>
      </c>
      <c r="C266" s="87" t="s">
        <v>13</v>
      </c>
      <c r="D266" s="87">
        <v>-2.9630000000000001</v>
      </c>
      <c r="E266" s="87">
        <v>-3.1190000000000002</v>
      </c>
      <c r="F266" s="87">
        <v>-12.1897</v>
      </c>
      <c r="G266" s="87">
        <v>0</v>
      </c>
      <c r="H266" s="87">
        <v>0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x14ac:dyDescent="0.25">
      <c r="A267" s="87" t="s">
        <v>39</v>
      </c>
      <c r="B267" s="87">
        <v>45.479100000000003</v>
      </c>
      <c r="C267" s="87" t="s">
        <v>13</v>
      </c>
      <c r="D267" s="87">
        <v>-2.9630000000000001</v>
      </c>
      <c r="E267" s="87">
        <v>-3.1190000000000002</v>
      </c>
      <c r="F267" s="87">
        <v>-12.1897</v>
      </c>
      <c r="G267" s="87">
        <v>0</v>
      </c>
      <c r="H267" s="87">
        <v>0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x14ac:dyDescent="0.25">
      <c r="A268" s="87" t="s">
        <v>39</v>
      </c>
      <c r="B268" s="87">
        <v>45.565600000000003</v>
      </c>
      <c r="C268" s="87" t="s">
        <v>13</v>
      </c>
      <c r="D268" s="87">
        <v>-2.9630000000000001</v>
      </c>
      <c r="E268" s="87">
        <v>-1.744</v>
      </c>
      <c r="F268" s="87">
        <v>-12.142899999999999</v>
      </c>
      <c r="G268" s="87">
        <v>0</v>
      </c>
      <c r="H268" s="87">
        <v>0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x14ac:dyDescent="0.25">
      <c r="A269" s="87" t="s">
        <v>39</v>
      </c>
      <c r="B269" s="87">
        <v>45.565600000000003</v>
      </c>
      <c r="C269" s="87" t="s">
        <v>13</v>
      </c>
      <c r="D269" s="87">
        <v>-2.9609999999999999</v>
      </c>
      <c r="E269" s="87">
        <v>-4.2770000000000001</v>
      </c>
      <c r="F269" s="87">
        <v>-12.142899999999999</v>
      </c>
      <c r="G269" s="87">
        <v>0</v>
      </c>
      <c r="H269" s="87">
        <v>0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x14ac:dyDescent="0.25">
      <c r="A270" s="87" t="s">
        <v>39</v>
      </c>
      <c r="B270" s="87">
        <v>49.2684</v>
      </c>
      <c r="C270" s="87" t="s">
        <v>13</v>
      </c>
      <c r="D270" s="87">
        <v>-2.9609999999999999</v>
      </c>
      <c r="E270" s="87">
        <v>-4.2770000000000001</v>
      </c>
      <c r="F270" s="87">
        <v>-11.658899999999999</v>
      </c>
      <c r="G270" s="87">
        <v>0</v>
      </c>
      <c r="H270" s="87">
        <v>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x14ac:dyDescent="0.25">
      <c r="A271" s="87" t="s">
        <v>39</v>
      </c>
      <c r="B271" s="87">
        <v>53.057600000000001</v>
      </c>
      <c r="C271" s="87" t="s">
        <v>13</v>
      </c>
      <c r="D271" s="87">
        <v>-2.9609999999999999</v>
      </c>
      <c r="E271" s="87">
        <v>-4.2770000000000001</v>
      </c>
      <c r="F271" s="87">
        <v>-11.163500000000001</v>
      </c>
      <c r="G271" s="87">
        <v>0</v>
      </c>
      <c r="H271" s="87">
        <v>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x14ac:dyDescent="0.25">
      <c r="A272" s="87" t="s">
        <v>39</v>
      </c>
      <c r="B272" s="87">
        <v>53.057600000000001</v>
      </c>
      <c r="C272" s="87" t="s">
        <v>13</v>
      </c>
      <c r="D272" s="87">
        <v>-2.9609999999999999</v>
      </c>
      <c r="E272" s="87">
        <v>-4.2770000000000001</v>
      </c>
      <c r="F272" s="87">
        <v>-11.163500000000001</v>
      </c>
      <c r="G272" s="87">
        <v>0</v>
      </c>
      <c r="H272" s="87">
        <v>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x14ac:dyDescent="0.25">
      <c r="A273" s="87" t="s">
        <v>39</v>
      </c>
      <c r="B273" s="87">
        <v>55.570799999999998</v>
      </c>
      <c r="C273" s="87" t="s">
        <v>13</v>
      </c>
      <c r="D273" s="87">
        <v>-2.9609999999999999</v>
      </c>
      <c r="E273" s="87">
        <v>-2.093</v>
      </c>
      <c r="F273" s="87">
        <v>-13.9872</v>
      </c>
      <c r="G273" s="87">
        <v>0</v>
      </c>
      <c r="H273" s="87">
        <v>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x14ac:dyDescent="0.25">
      <c r="A274" s="87" t="s">
        <v>39</v>
      </c>
      <c r="B274" s="87">
        <v>55.570799999999998</v>
      </c>
      <c r="C274" s="87" t="s">
        <v>13</v>
      </c>
      <c r="D274" s="87">
        <v>-2.9580000000000002</v>
      </c>
      <c r="E274" s="87">
        <v>-5.5519999999999996</v>
      </c>
      <c r="F274" s="87">
        <v>-13.9872</v>
      </c>
      <c r="G274" s="87">
        <v>0</v>
      </c>
      <c r="H274" s="87">
        <v>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x14ac:dyDescent="0.25">
      <c r="A275" s="87" t="s">
        <v>39</v>
      </c>
      <c r="B275" s="87">
        <v>60.636099999999999</v>
      </c>
      <c r="C275" s="87" t="s">
        <v>13</v>
      </c>
      <c r="D275" s="87">
        <v>-2.9580000000000002</v>
      </c>
      <c r="E275" s="87">
        <v>-5.5519999999999996</v>
      </c>
      <c r="F275" s="87">
        <v>-17.744900000000001</v>
      </c>
      <c r="G275" s="87">
        <v>0</v>
      </c>
      <c r="H275" s="87">
        <v>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x14ac:dyDescent="0.25">
      <c r="A276" s="87" t="s">
        <v>39</v>
      </c>
      <c r="B276" s="87">
        <v>60.636099999999999</v>
      </c>
      <c r="C276" s="87" t="s">
        <v>13</v>
      </c>
      <c r="D276" s="87">
        <v>-2.9580000000000002</v>
      </c>
      <c r="E276" s="87">
        <v>-5.5519999999999996</v>
      </c>
      <c r="F276" s="87">
        <v>-17.744900000000001</v>
      </c>
      <c r="G276" s="87">
        <v>0</v>
      </c>
      <c r="H276" s="87">
        <v>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x14ac:dyDescent="0.25">
      <c r="A277" s="87" t="s">
        <v>39</v>
      </c>
      <c r="B277" s="87">
        <v>65.575999999999993</v>
      </c>
      <c r="C277" s="87" t="s">
        <v>13</v>
      </c>
      <c r="D277" s="87">
        <v>-2.9580000000000002</v>
      </c>
      <c r="E277" s="87">
        <v>-2.4449999999999998</v>
      </c>
      <c r="F277" s="87">
        <v>-21.5337</v>
      </c>
      <c r="G277" s="87">
        <v>0</v>
      </c>
      <c r="H277" s="87">
        <v>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x14ac:dyDescent="0.25">
      <c r="A278" s="87" t="s">
        <v>39</v>
      </c>
      <c r="B278" s="87">
        <v>65.575999999999993</v>
      </c>
      <c r="C278" s="87" t="s">
        <v>13</v>
      </c>
      <c r="D278" s="87">
        <v>-2.9550000000000001</v>
      </c>
      <c r="E278" s="87">
        <v>-6.6390000000000002</v>
      </c>
      <c r="F278" s="87">
        <v>-21.5337</v>
      </c>
      <c r="G278" s="87">
        <v>0</v>
      </c>
      <c r="H278" s="87">
        <v>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x14ac:dyDescent="0.25">
      <c r="A279" s="87" t="s">
        <v>39</v>
      </c>
      <c r="B279" s="87">
        <v>68.214500000000001</v>
      </c>
      <c r="C279" s="87" t="s">
        <v>13</v>
      </c>
      <c r="D279" s="87">
        <v>-2.9550000000000001</v>
      </c>
      <c r="E279" s="87">
        <v>-6.6390000000000002</v>
      </c>
      <c r="F279" s="87">
        <v>-21.515799999999999</v>
      </c>
      <c r="G279" s="87">
        <v>0</v>
      </c>
      <c r="H279" s="87">
        <v>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x14ac:dyDescent="0.25">
      <c r="A280" s="87" t="s">
        <v>39</v>
      </c>
      <c r="B280" s="87">
        <v>68.214500000000001</v>
      </c>
      <c r="C280" s="87" t="s">
        <v>13</v>
      </c>
      <c r="D280" s="87">
        <v>-2.9550000000000001</v>
      </c>
      <c r="E280" s="87">
        <v>-6.6390000000000002</v>
      </c>
      <c r="F280" s="87">
        <v>-21.515799999999999</v>
      </c>
      <c r="G280" s="87">
        <v>0</v>
      </c>
      <c r="H280" s="87">
        <v>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x14ac:dyDescent="0.25">
      <c r="A281" s="87" t="s">
        <v>39</v>
      </c>
      <c r="B281" s="87">
        <v>75.581199999999995</v>
      </c>
      <c r="C281" s="87" t="s">
        <v>13</v>
      </c>
      <c r="D281" s="87">
        <v>-2.9550000000000001</v>
      </c>
      <c r="E281" s="87">
        <v>-2.6890000000000001</v>
      </c>
      <c r="F281" s="87">
        <v>-22.602</v>
      </c>
      <c r="G281" s="87">
        <v>0</v>
      </c>
      <c r="H281" s="87">
        <v>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x14ac:dyDescent="0.25">
      <c r="A282" s="87" t="s">
        <v>39</v>
      </c>
      <c r="B282" s="87">
        <v>75.581199999999995</v>
      </c>
      <c r="C282" s="87" t="s">
        <v>13</v>
      </c>
      <c r="D282" s="87">
        <v>-2.9510000000000001</v>
      </c>
      <c r="E282" s="87">
        <v>-7.2110000000000003</v>
      </c>
      <c r="F282" s="87">
        <v>-22.602</v>
      </c>
      <c r="G282" s="87">
        <v>0</v>
      </c>
      <c r="H282" s="87">
        <v>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x14ac:dyDescent="0.25">
      <c r="A283" s="87" t="s">
        <v>39</v>
      </c>
      <c r="B283" s="87">
        <v>75.793000000000006</v>
      </c>
      <c r="C283" s="87" t="s">
        <v>13</v>
      </c>
      <c r="D283" s="87">
        <v>-2.9510000000000001</v>
      </c>
      <c r="E283" s="87">
        <v>-7.2110000000000003</v>
      </c>
      <c r="F283" s="87">
        <v>-22.404599999999999</v>
      </c>
      <c r="G283" s="87">
        <v>0</v>
      </c>
      <c r="H283" s="87">
        <v>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x14ac:dyDescent="0.25">
      <c r="A284" s="87" t="s">
        <v>39</v>
      </c>
      <c r="B284" s="87">
        <v>75.793000000000006</v>
      </c>
      <c r="C284" s="87" t="s">
        <v>13</v>
      </c>
      <c r="D284" s="87">
        <v>-2.9510000000000001</v>
      </c>
      <c r="E284" s="87">
        <v>-7.2110000000000003</v>
      </c>
      <c r="F284" s="87">
        <v>-22.404599999999999</v>
      </c>
      <c r="G284" s="87">
        <v>0</v>
      </c>
      <c r="H284" s="87">
        <v>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x14ac:dyDescent="0.25">
      <c r="A285" s="87" t="s">
        <v>39</v>
      </c>
      <c r="B285" s="87">
        <v>83.371499999999997</v>
      </c>
      <c r="C285" s="87" t="s">
        <v>13</v>
      </c>
      <c r="D285" s="87">
        <v>-2.9510000000000001</v>
      </c>
      <c r="E285" s="87">
        <v>-2.8620000000000001</v>
      </c>
      <c r="F285" s="87">
        <v>-16.121600000000001</v>
      </c>
      <c r="G285" s="87">
        <v>0</v>
      </c>
      <c r="H285" s="87">
        <v>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x14ac:dyDescent="0.25">
      <c r="A286" s="87" t="s">
        <v>39</v>
      </c>
      <c r="B286" s="87">
        <v>83.371499999999997</v>
      </c>
      <c r="C286" s="87" t="s">
        <v>13</v>
      </c>
      <c r="D286" s="87">
        <v>-2.9510000000000001</v>
      </c>
      <c r="E286" s="87">
        <v>-2.8620000000000001</v>
      </c>
      <c r="F286" s="87">
        <v>-16.121600000000001</v>
      </c>
      <c r="G286" s="87">
        <v>0</v>
      </c>
      <c r="H286" s="87">
        <v>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x14ac:dyDescent="0.25">
      <c r="A287" s="87" t="s">
        <v>39</v>
      </c>
      <c r="B287" s="87">
        <v>85.586399999999998</v>
      </c>
      <c r="C287" s="87" t="s">
        <v>13</v>
      </c>
      <c r="D287" s="87">
        <v>-2.9510000000000001</v>
      </c>
      <c r="E287" s="87">
        <v>-1.004</v>
      </c>
      <c r="F287" s="87">
        <v>-14.7948</v>
      </c>
      <c r="G287" s="87">
        <v>0</v>
      </c>
      <c r="H287" s="87">
        <v>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x14ac:dyDescent="0.25">
      <c r="A288" s="87" t="s">
        <v>39</v>
      </c>
      <c r="B288" s="87">
        <v>85.586399999999998</v>
      </c>
      <c r="C288" s="87" t="s">
        <v>13</v>
      </c>
      <c r="D288" s="87">
        <v>-2.9470000000000001</v>
      </c>
      <c r="E288" s="87">
        <v>-2.859</v>
      </c>
      <c r="F288" s="87">
        <v>-14.7948</v>
      </c>
      <c r="G288" s="87">
        <v>0</v>
      </c>
      <c r="H288" s="87">
        <v>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x14ac:dyDescent="0.25">
      <c r="A289" s="87" t="s">
        <v>39</v>
      </c>
      <c r="B289" s="87">
        <v>90.95</v>
      </c>
      <c r="C289" s="87" t="s">
        <v>13</v>
      </c>
      <c r="D289" s="87">
        <v>-2.9470000000000001</v>
      </c>
      <c r="E289" s="87">
        <v>-2.859</v>
      </c>
      <c r="F289" s="87">
        <v>-8.1036000000000001</v>
      </c>
      <c r="G289" s="87">
        <v>0</v>
      </c>
      <c r="H289" s="87">
        <v>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x14ac:dyDescent="0.25">
      <c r="A290" s="87" t="s">
        <v>39</v>
      </c>
      <c r="B290" s="87">
        <v>90.95</v>
      </c>
      <c r="C290" s="87" t="s">
        <v>13</v>
      </c>
      <c r="D290" s="87">
        <v>-2.9470000000000001</v>
      </c>
      <c r="E290" s="87">
        <v>-2.859</v>
      </c>
      <c r="F290" s="87">
        <v>-8.1036000000000001</v>
      </c>
      <c r="G290" s="87">
        <v>0</v>
      </c>
      <c r="H290" s="87">
        <v>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x14ac:dyDescent="0.25">
      <c r="A291" s="87" t="s">
        <v>39</v>
      </c>
      <c r="B291" s="87">
        <v>95.591700000000003</v>
      </c>
      <c r="C291" s="87" t="s">
        <v>13</v>
      </c>
      <c r="D291" s="87">
        <v>-2.9470000000000001</v>
      </c>
      <c r="E291" s="87">
        <v>-2.3340000000000001</v>
      </c>
      <c r="F291" s="87">
        <v>-14.7415</v>
      </c>
      <c r="G291" s="87">
        <v>0</v>
      </c>
      <c r="H291" s="87">
        <v>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x14ac:dyDescent="0.25">
      <c r="A292" s="87" t="s">
        <v>39</v>
      </c>
      <c r="B292" s="87">
        <v>95.591700000000003</v>
      </c>
      <c r="C292" s="87" t="s">
        <v>13</v>
      </c>
      <c r="D292" s="87">
        <v>-2.944</v>
      </c>
      <c r="E292" s="87">
        <v>-3.4540000000000002</v>
      </c>
      <c r="F292" s="87">
        <v>-14.7415</v>
      </c>
      <c r="G292" s="87">
        <v>0</v>
      </c>
      <c r="H292" s="87">
        <v>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x14ac:dyDescent="0.25">
      <c r="A293" s="87" t="s">
        <v>39</v>
      </c>
      <c r="B293" s="87">
        <v>98.536799999999999</v>
      </c>
      <c r="C293" s="87" t="s">
        <v>13</v>
      </c>
      <c r="D293" s="87">
        <v>-2.944</v>
      </c>
      <c r="E293" s="87">
        <v>-3.4540000000000002</v>
      </c>
      <c r="F293" s="87">
        <v>-22.485700000000001</v>
      </c>
      <c r="G293" s="87">
        <v>0</v>
      </c>
      <c r="H293" s="87">
        <v>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x14ac:dyDescent="0.25">
      <c r="A294" s="87" t="s">
        <v>40</v>
      </c>
      <c r="B294" s="87">
        <v>0</v>
      </c>
      <c r="C294" s="87" t="s">
        <v>12</v>
      </c>
      <c r="D294" s="87">
        <v>11.305999999999999</v>
      </c>
      <c r="E294" s="87">
        <v>0.68100000000000005</v>
      </c>
      <c r="F294" s="87">
        <v>18.431899999999999</v>
      </c>
      <c r="G294" s="87">
        <v>0</v>
      </c>
      <c r="H294" s="87">
        <v>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x14ac:dyDescent="0.25">
      <c r="A295" s="87" t="s">
        <v>40</v>
      </c>
      <c r="B295" s="87">
        <v>8.3000000000000001E-3</v>
      </c>
      <c r="C295" s="87" t="s">
        <v>12</v>
      </c>
      <c r="D295" s="87">
        <v>11.305999999999999</v>
      </c>
      <c r="E295" s="87">
        <v>0.68100000000000005</v>
      </c>
      <c r="F295" s="87">
        <v>18.426200000000001</v>
      </c>
      <c r="G295" s="87">
        <v>0</v>
      </c>
      <c r="H295" s="87">
        <v>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x14ac:dyDescent="0.25">
      <c r="A296" s="87" t="s">
        <v>40</v>
      </c>
      <c r="B296" s="87">
        <v>8.3000000000000001E-3</v>
      </c>
      <c r="C296" s="87" t="s">
        <v>12</v>
      </c>
      <c r="D296" s="87">
        <v>11.305999999999999</v>
      </c>
      <c r="E296" s="87">
        <v>0.68100000000000005</v>
      </c>
      <c r="F296" s="87">
        <v>18.426200000000001</v>
      </c>
      <c r="G296" s="87">
        <v>0</v>
      </c>
      <c r="H296" s="87">
        <v>0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x14ac:dyDescent="0.25">
      <c r="A297" s="87" t="s">
        <v>40</v>
      </c>
      <c r="B297" s="87">
        <v>5.6912000000000003</v>
      </c>
      <c r="C297" s="87" t="s">
        <v>12</v>
      </c>
      <c r="D297" s="87">
        <v>10.974</v>
      </c>
      <c r="E297" s="87">
        <v>0.98799999999999999</v>
      </c>
      <c r="F297" s="87">
        <v>21.122299999999999</v>
      </c>
      <c r="G297" s="87">
        <v>0</v>
      </c>
      <c r="H297" s="87">
        <v>0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x14ac:dyDescent="0.25">
      <c r="A298" s="87" t="s">
        <v>40</v>
      </c>
      <c r="B298" s="87">
        <v>5.6912000000000003</v>
      </c>
      <c r="C298" s="87" t="s">
        <v>12</v>
      </c>
      <c r="D298" s="87">
        <v>10.974</v>
      </c>
      <c r="E298" s="87">
        <v>0.98799999999999999</v>
      </c>
      <c r="F298" s="87">
        <v>21.122299999999999</v>
      </c>
      <c r="G298" s="87">
        <v>0</v>
      </c>
      <c r="H298" s="87">
        <v>0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x14ac:dyDescent="0.25">
      <c r="A299" s="87" t="s">
        <v>40</v>
      </c>
      <c r="B299" s="87">
        <v>8.5327000000000002</v>
      </c>
      <c r="C299" s="87" t="s">
        <v>12</v>
      </c>
      <c r="D299" s="87">
        <v>10.974</v>
      </c>
      <c r="E299" s="87">
        <v>1.917</v>
      </c>
      <c r="F299" s="87">
        <v>33.3568</v>
      </c>
      <c r="G299" s="87">
        <v>0</v>
      </c>
      <c r="H299" s="87">
        <v>0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x14ac:dyDescent="0.25">
      <c r="A300" s="87" t="s">
        <v>40</v>
      </c>
      <c r="B300" s="87">
        <v>11.3741</v>
      </c>
      <c r="C300" s="87" t="s">
        <v>12</v>
      </c>
      <c r="D300" s="87">
        <v>10.974</v>
      </c>
      <c r="E300" s="87">
        <v>2.8450000000000002</v>
      </c>
      <c r="F300" s="87">
        <v>45.591299999999997</v>
      </c>
      <c r="G300" s="87">
        <v>0</v>
      </c>
      <c r="H300" s="87">
        <v>0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x14ac:dyDescent="0.25">
      <c r="A301" s="87" t="s">
        <v>40</v>
      </c>
      <c r="B301" s="87">
        <v>11.3741</v>
      </c>
      <c r="C301" s="87" t="s">
        <v>12</v>
      </c>
      <c r="D301" s="87">
        <v>10.974</v>
      </c>
      <c r="E301" s="87">
        <v>2.8450000000000002</v>
      </c>
      <c r="F301" s="87">
        <v>45.591299999999997</v>
      </c>
      <c r="G301" s="87">
        <v>0</v>
      </c>
      <c r="H301" s="87">
        <v>0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x14ac:dyDescent="0.25">
      <c r="A302" s="87" t="s">
        <v>40</v>
      </c>
      <c r="B302" s="87">
        <v>17.056999999999999</v>
      </c>
      <c r="C302" s="87" t="s">
        <v>12</v>
      </c>
      <c r="D302" s="87">
        <v>10.974</v>
      </c>
      <c r="E302" s="87">
        <v>5.3869999999999996</v>
      </c>
      <c r="F302" s="87">
        <v>53.944499999999998</v>
      </c>
      <c r="G302" s="87">
        <v>0</v>
      </c>
      <c r="H302" s="87">
        <v>0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x14ac:dyDescent="0.25">
      <c r="A303" s="87" t="s">
        <v>40</v>
      </c>
      <c r="B303" s="87">
        <v>17.056999999999999</v>
      </c>
      <c r="C303" s="87" t="s">
        <v>12</v>
      </c>
      <c r="D303" s="87">
        <v>10.974</v>
      </c>
      <c r="E303" s="87">
        <v>5.3869999999999996</v>
      </c>
      <c r="F303" s="87">
        <v>53.944499999999998</v>
      </c>
      <c r="G303" s="87">
        <v>0</v>
      </c>
      <c r="H303" s="87">
        <v>0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x14ac:dyDescent="0.25">
      <c r="A304" s="87" t="s">
        <v>40</v>
      </c>
      <c r="B304" s="87">
        <v>17.065300000000001</v>
      </c>
      <c r="C304" s="87" t="s">
        <v>12</v>
      </c>
      <c r="D304" s="87">
        <v>10.974</v>
      </c>
      <c r="E304" s="87">
        <v>5.3869999999999996</v>
      </c>
      <c r="F304" s="87">
        <v>53.8996</v>
      </c>
      <c r="G304" s="87">
        <v>0</v>
      </c>
      <c r="H304" s="87">
        <v>0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x14ac:dyDescent="0.25">
      <c r="A305" s="87" t="s">
        <v>40</v>
      </c>
      <c r="B305" s="87">
        <v>0</v>
      </c>
      <c r="C305" s="87" t="s">
        <v>13</v>
      </c>
      <c r="D305" s="87">
        <v>-10.124000000000001</v>
      </c>
      <c r="E305" s="87">
        <v>-11.962</v>
      </c>
      <c r="F305" s="87">
        <v>-41.962000000000003</v>
      </c>
      <c r="G305" s="87">
        <v>0</v>
      </c>
      <c r="H305" s="87">
        <v>0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x14ac:dyDescent="0.25">
      <c r="A306" s="87" t="s">
        <v>40</v>
      </c>
      <c r="B306" s="87">
        <v>8.3000000000000001E-3</v>
      </c>
      <c r="C306" s="87" t="s">
        <v>13</v>
      </c>
      <c r="D306" s="87">
        <v>-10.124000000000001</v>
      </c>
      <c r="E306" s="87">
        <v>-11.962</v>
      </c>
      <c r="F306" s="87">
        <v>-41.8994</v>
      </c>
      <c r="G306" s="87">
        <v>0</v>
      </c>
      <c r="H306" s="87">
        <v>0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x14ac:dyDescent="0.25">
      <c r="A307" s="87" t="s">
        <v>40</v>
      </c>
      <c r="B307" s="87">
        <v>8.3000000000000001E-3</v>
      </c>
      <c r="C307" s="87" t="s">
        <v>13</v>
      </c>
      <c r="D307" s="87">
        <v>-10.124000000000001</v>
      </c>
      <c r="E307" s="87">
        <v>-11.962</v>
      </c>
      <c r="F307" s="87">
        <v>-41.8994</v>
      </c>
      <c r="G307" s="87">
        <v>0</v>
      </c>
      <c r="H307" s="87">
        <v>0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x14ac:dyDescent="0.25">
      <c r="A308" s="87" t="s">
        <v>40</v>
      </c>
      <c r="B308" s="87">
        <v>5.6912000000000003</v>
      </c>
      <c r="C308" s="87" t="s">
        <v>13</v>
      </c>
      <c r="D308" s="87">
        <v>-10.124000000000001</v>
      </c>
      <c r="E308" s="87">
        <v>-10.227</v>
      </c>
      <c r="F308" s="87">
        <v>-20.457599999999999</v>
      </c>
      <c r="G308" s="87">
        <v>0</v>
      </c>
      <c r="H308" s="87">
        <v>0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x14ac:dyDescent="0.25">
      <c r="A309" s="87" t="s">
        <v>40</v>
      </c>
      <c r="B309" s="87">
        <v>5.6912000000000003</v>
      </c>
      <c r="C309" s="87" t="s">
        <v>13</v>
      </c>
      <c r="D309" s="87">
        <v>-10.124000000000001</v>
      </c>
      <c r="E309" s="87">
        <v>-10.227</v>
      </c>
      <c r="F309" s="87">
        <v>-20.457599999999999</v>
      </c>
      <c r="G309" s="87">
        <v>0</v>
      </c>
      <c r="H309" s="87">
        <v>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x14ac:dyDescent="0.25">
      <c r="A310" s="87" t="s">
        <v>40</v>
      </c>
      <c r="B310" s="87">
        <v>8.5327000000000002</v>
      </c>
      <c r="C310" s="87" t="s">
        <v>13</v>
      </c>
      <c r="D310" s="87">
        <v>-10.124000000000001</v>
      </c>
      <c r="E310" s="87">
        <v>-8.9410000000000007</v>
      </c>
      <c r="F310" s="87">
        <v>-17.738700000000001</v>
      </c>
      <c r="G310" s="87">
        <v>0</v>
      </c>
      <c r="H310" s="87">
        <v>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x14ac:dyDescent="0.25">
      <c r="A311" s="87" t="s">
        <v>40</v>
      </c>
      <c r="B311" s="87">
        <v>11.3741</v>
      </c>
      <c r="C311" s="87" t="s">
        <v>13</v>
      </c>
      <c r="D311" s="87">
        <v>-10.124000000000001</v>
      </c>
      <c r="E311" s="87">
        <v>-7.6550000000000002</v>
      </c>
      <c r="F311" s="87">
        <v>-15.0197</v>
      </c>
      <c r="G311" s="87">
        <v>0</v>
      </c>
      <c r="H311" s="87">
        <v>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x14ac:dyDescent="0.25">
      <c r="A312" s="87" t="s">
        <v>40</v>
      </c>
      <c r="B312" s="87">
        <v>11.3741</v>
      </c>
      <c r="C312" s="87" t="s">
        <v>13</v>
      </c>
      <c r="D312" s="87">
        <v>-10.124000000000001</v>
      </c>
      <c r="E312" s="87">
        <v>-7.6550000000000002</v>
      </c>
      <c r="F312" s="87">
        <v>-15.0197</v>
      </c>
      <c r="G312" s="87">
        <v>0</v>
      </c>
      <c r="H312" s="87">
        <v>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x14ac:dyDescent="0.25">
      <c r="A313" s="87" t="s">
        <v>40</v>
      </c>
      <c r="B313" s="87">
        <v>17.056999999999999</v>
      </c>
      <c r="C313" s="87" t="s">
        <v>13</v>
      </c>
      <c r="D313" s="87">
        <v>-10.124000000000001</v>
      </c>
      <c r="E313" s="87">
        <v>-5.016</v>
      </c>
      <c r="F313" s="87">
        <v>-9.5817999999999994</v>
      </c>
      <c r="G313" s="87">
        <v>0</v>
      </c>
      <c r="H313" s="87">
        <v>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x14ac:dyDescent="0.25">
      <c r="A314" s="87" t="s">
        <v>40</v>
      </c>
      <c r="B314" s="87">
        <v>17.056999999999999</v>
      </c>
      <c r="C314" s="87" t="s">
        <v>13</v>
      </c>
      <c r="D314" s="87">
        <v>-10.124000000000001</v>
      </c>
      <c r="E314" s="87">
        <v>-5.016</v>
      </c>
      <c r="F314" s="87">
        <v>-9.5817999999999994</v>
      </c>
      <c r="G314" s="87">
        <v>0</v>
      </c>
      <c r="H314" s="87">
        <v>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x14ac:dyDescent="0.25">
      <c r="A315" s="87" t="s">
        <v>40</v>
      </c>
      <c r="B315" s="87">
        <v>17.065300000000001</v>
      </c>
      <c r="C315" s="87" t="s">
        <v>13</v>
      </c>
      <c r="D315" s="87">
        <v>-10.124000000000001</v>
      </c>
      <c r="E315" s="87">
        <v>-5.008</v>
      </c>
      <c r="F315" s="87">
        <v>-9.5739000000000001</v>
      </c>
      <c r="G315" s="87">
        <v>0</v>
      </c>
      <c r="H315" s="87">
        <v>0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x14ac:dyDescent="0.25">
      <c r="A316" s="87" t="s">
        <v>41</v>
      </c>
      <c r="B316" s="87">
        <v>0</v>
      </c>
      <c r="C316" s="87" t="s">
        <v>12</v>
      </c>
      <c r="D316" s="87">
        <v>10.974</v>
      </c>
      <c r="E316" s="87">
        <v>5.3869999999999996</v>
      </c>
      <c r="F316" s="87">
        <v>53.8996</v>
      </c>
      <c r="G316" s="87">
        <v>0</v>
      </c>
      <c r="H316" s="87">
        <v>0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x14ac:dyDescent="0.25">
      <c r="A317" s="87" t="s">
        <v>41</v>
      </c>
      <c r="B317" s="87">
        <v>8.3000000000000001E-3</v>
      </c>
      <c r="C317" s="87" t="s">
        <v>12</v>
      </c>
      <c r="D317" s="87">
        <v>10.974</v>
      </c>
      <c r="E317" s="87">
        <v>5.3959999999999999</v>
      </c>
      <c r="F317" s="87">
        <v>53.939900000000002</v>
      </c>
      <c r="G317" s="87">
        <v>0</v>
      </c>
      <c r="H317" s="87">
        <v>0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x14ac:dyDescent="0.25">
      <c r="A318" s="87" t="s">
        <v>41</v>
      </c>
      <c r="B318" s="87">
        <v>8.3000000000000001E-3</v>
      </c>
      <c r="C318" s="87" t="s">
        <v>12</v>
      </c>
      <c r="D318" s="87">
        <v>10.974</v>
      </c>
      <c r="E318" s="87">
        <v>5.3959999999999999</v>
      </c>
      <c r="F318" s="87">
        <v>53.939900000000002</v>
      </c>
      <c r="G318" s="87">
        <v>0</v>
      </c>
      <c r="H318" s="87">
        <v>0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x14ac:dyDescent="0.25">
      <c r="A319" s="87" t="s">
        <v>41</v>
      </c>
      <c r="B319" s="87">
        <v>5.0026000000000002</v>
      </c>
      <c r="C319" s="87" t="s">
        <v>12</v>
      </c>
      <c r="D319" s="87">
        <v>10.974</v>
      </c>
      <c r="E319" s="87">
        <v>8.1479999999999997</v>
      </c>
      <c r="F319" s="87">
        <v>40.759099999999997</v>
      </c>
      <c r="G319" s="87">
        <v>0</v>
      </c>
      <c r="H319" s="87">
        <v>0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x14ac:dyDescent="0.25">
      <c r="A320" s="87" t="s">
        <v>41</v>
      </c>
      <c r="B320" s="87">
        <v>5.0026000000000002</v>
      </c>
      <c r="C320" s="87" t="s">
        <v>12</v>
      </c>
      <c r="D320" s="87">
        <v>10.974</v>
      </c>
      <c r="E320" s="87">
        <v>8.1479999999999997</v>
      </c>
      <c r="F320" s="87">
        <v>40.759099999999997</v>
      </c>
      <c r="G320" s="87">
        <v>0</v>
      </c>
      <c r="H320" s="87">
        <v>0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x14ac:dyDescent="0.25">
      <c r="A321" s="87" t="s">
        <v>41</v>
      </c>
      <c r="B321" s="87">
        <v>9.9969000000000001</v>
      </c>
      <c r="C321" s="87" t="s">
        <v>12</v>
      </c>
      <c r="D321" s="87">
        <v>10.974</v>
      </c>
      <c r="E321" s="87">
        <v>11.169</v>
      </c>
      <c r="F321" s="87">
        <v>9.3100000000000002E-2</v>
      </c>
      <c r="G321" s="87">
        <v>0</v>
      </c>
      <c r="H321" s="87">
        <v>0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x14ac:dyDescent="0.25">
      <c r="A322" s="87" t="s">
        <v>41</v>
      </c>
      <c r="B322" s="87">
        <v>9.9969000000000001</v>
      </c>
      <c r="C322" s="87" t="s">
        <v>12</v>
      </c>
      <c r="D322" s="87">
        <v>10.974</v>
      </c>
      <c r="E322" s="87">
        <v>11.169</v>
      </c>
      <c r="F322" s="87">
        <v>9.3100000000000002E-2</v>
      </c>
      <c r="G322" s="87">
        <v>0</v>
      </c>
      <c r="H322" s="87">
        <v>0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x14ac:dyDescent="0.25">
      <c r="A323" s="87" t="s">
        <v>41</v>
      </c>
      <c r="B323" s="87">
        <v>10.0052</v>
      </c>
      <c r="C323" s="87" t="s">
        <v>12</v>
      </c>
      <c r="D323" s="87">
        <v>10.974</v>
      </c>
      <c r="E323" s="87">
        <v>11.169</v>
      </c>
      <c r="F323" s="87">
        <v>0</v>
      </c>
      <c r="G323" s="87">
        <v>0</v>
      </c>
      <c r="H323" s="87">
        <v>0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x14ac:dyDescent="0.25">
      <c r="A324" s="87" t="s">
        <v>41</v>
      </c>
      <c r="B324" s="87">
        <v>0</v>
      </c>
      <c r="C324" s="87" t="s">
        <v>13</v>
      </c>
      <c r="D324" s="87">
        <v>-10.124000000000001</v>
      </c>
      <c r="E324" s="87">
        <v>-5.008</v>
      </c>
      <c r="F324" s="87">
        <v>-9.5739000000000001</v>
      </c>
      <c r="G324" s="87">
        <v>0</v>
      </c>
      <c r="H324" s="87">
        <v>0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x14ac:dyDescent="0.25">
      <c r="A325" s="87" t="s">
        <v>41</v>
      </c>
      <c r="B325" s="87">
        <v>8.3000000000000001E-3</v>
      </c>
      <c r="C325" s="87" t="s">
        <v>13</v>
      </c>
      <c r="D325" s="87">
        <v>-10.124000000000001</v>
      </c>
      <c r="E325" s="87">
        <v>-5.008</v>
      </c>
      <c r="F325" s="87">
        <v>-9.5658999999999992</v>
      </c>
      <c r="G325" s="87">
        <v>0</v>
      </c>
      <c r="H325" s="87">
        <v>0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x14ac:dyDescent="0.25">
      <c r="A326" s="87" t="s">
        <v>41</v>
      </c>
      <c r="B326" s="87">
        <v>8.3000000000000001E-3</v>
      </c>
      <c r="C326" s="87" t="s">
        <v>13</v>
      </c>
      <c r="D326" s="87">
        <v>-10.124000000000001</v>
      </c>
      <c r="E326" s="87">
        <v>-5.008</v>
      </c>
      <c r="F326" s="87">
        <v>-9.5658999999999992</v>
      </c>
      <c r="G326" s="87">
        <v>0</v>
      </c>
      <c r="H326" s="87">
        <v>0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x14ac:dyDescent="0.25">
      <c r="A327" s="87" t="s">
        <v>41</v>
      </c>
      <c r="B327" s="87">
        <v>5.0026000000000002</v>
      </c>
      <c r="C327" s="87" t="s">
        <v>13</v>
      </c>
      <c r="D327" s="87">
        <v>-10.124000000000001</v>
      </c>
      <c r="E327" s="87">
        <v>-2.5760000000000001</v>
      </c>
      <c r="F327" s="87">
        <v>-4.7869000000000002</v>
      </c>
      <c r="G327" s="87">
        <v>0</v>
      </c>
      <c r="H327" s="87">
        <v>0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x14ac:dyDescent="0.25">
      <c r="A328" s="87" t="s">
        <v>41</v>
      </c>
      <c r="B328" s="87">
        <v>5.0026000000000002</v>
      </c>
      <c r="C328" s="87" t="s">
        <v>13</v>
      </c>
      <c r="D328" s="87">
        <v>-10.124000000000001</v>
      </c>
      <c r="E328" s="87">
        <v>-2.5760000000000001</v>
      </c>
      <c r="F328" s="87">
        <v>-4.7869000000000002</v>
      </c>
      <c r="G328" s="87">
        <v>0</v>
      </c>
      <c r="H328" s="87">
        <v>0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x14ac:dyDescent="0.25">
      <c r="A329" s="87" t="s">
        <v>41</v>
      </c>
      <c r="B329" s="87">
        <v>9.9969000000000001</v>
      </c>
      <c r="C329" s="87" t="s">
        <v>13</v>
      </c>
      <c r="D329" s="87">
        <v>-10.124000000000001</v>
      </c>
      <c r="E329" s="87">
        <v>-0.95699999999999996</v>
      </c>
      <c r="F329" s="87">
        <v>-8.0000000000000002E-3</v>
      </c>
      <c r="G329" s="87">
        <v>0</v>
      </c>
      <c r="H329" s="87">
        <v>0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25">
      <c r="A330" s="87" t="s">
        <v>41</v>
      </c>
      <c r="B330" s="87">
        <v>9.9969000000000001</v>
      </c>
      <c r="C330" s="87" t="s">
        <v>13</v>
      </c>
      <c r="D330" s="87">
        <v>-10.124000000000001</v>
      </c>
      <c r="E330" s="87">
        <v>-0.95699999999999996</v>
      </c>
      <c r="F330" s="87">
        <v>-8.0000000000000002E-3</v>
      </c>
      <c r="G330" s="87">
        <v>0</v>
      </c>
      <c r="H330" s="87">
        <v>0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x14ac:dyDescent="0.25">
      <c r="A331" s="87" t="s">
        <v>41</v>
      </c>
      <c r="B331" s="87">
        <v>10.0052</v>
      </c>
      <c r="C331" s="87" t="s">
        <v>13</v>
      </c>
      <c r="D331" s="87">
        <v>-10.124000000000001</v>
      </c>
      <c r="E331" s="87">
        <v>-0.95699999999999996</v>
      </c>
      <c r="F331" s="87">
        <v>0</v>
      </c>
      <c r="G331" s="87">
        <v>0</v>
      </c>
      <c r="H331" s="87">
        <v>0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x14ac:dyDescent="0.25">
      <c r="A332" s="16"/>
      <c r="B332" s="16"/>
      <c r="C332" s="16"/>
      <c r="D332" s="16"/>
      <c r="E332" s="16"/>
      <c r="F332" s="16"/>
      <c r="G332" s="16"/>
      <c r="H332" s="16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x14ac:dyDescent="0.25">
      <c r="A333" s="16"/>
      <c r="B333" s="16"/>
      <c r="C333" s="16"/>
      <c r="D333" s="16"/>
      <c r="E333" s="16"/>
      <c r="F333" s="16"/>
      <c r="G333" s="16"/>
      <c r="H333" s="16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x14ac:dyDescent="0.25">
      <c r="A334" s="16"/>
      <c r="B334" s="16"/>
      <c r="C334" s="16"/>
      <c r="D334" s="16"/>
      <c r="E334" s="16"/>
      <c r="F334" s="16"/>
      <c r="G334" s="16"/>
      <c r="H334" s="16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x14ac:dyDescent="0.25">
      <c r="A335" s="16"/>
      <c r="B335" s="16"/>
      <c r="C335" s="16"/>
      <c r="D335" s="16"/>
      <c r="E335" s="16"/>
      <c r="F335" s="16"/>
      <c r="G335" s="16"/>
      <c r="H335" s="16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x14ac:dyDescent="0.25">
      <c r="A336" s="16"/>
      <c r="B336" s="16"/>
      <c r="C336" s="16"/>
      <c r="D336" s="16"/>
      <c r="E336" s="16"/>
      <c r="F336" s="16"/>
      <c r="G336" s="16"/>
      <c r="H336" s="16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x14ac:dyDescent="0.25">
      <c r="A337" s="16"/>
      <c r="B337" s="16"/>
      <c r="C337" s="16"/>
      <c r="D337" s="16"/>
      <c r="E337" s="16"/>
      <c r="F337" s="16"/>
      <c r="G337" s="16"/>
      <c r="H337" s="16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x14ac:dyDescent="0.25">
      <c r="A338" s="16"/>
      <c r="B338" s="16"/>
      <c r="C338" s="16"/>
      <c r="D338" s="16"/>
      <c r="E338" s="16"/>
      <c r="F338" s="16"/>
      <c r="G338" s="16"/>
      <c r="H338" s="16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x14ac:dyDescent="0.25">
      <c r="A339" s="16"/>
      <c r="B339" s="16"/>
      <c r="C339" s="16"/>
      <c r="D339" s="16"/>
      <c r="E339" s="16"/>
      <c r="F339" s="16"/>
      <c r="G339" s="16"/>
      <c r="H339" s="16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x14ac:dyDescent="0.25">
      <c r="A340" s="16"/>
      <c r="B340" s="16"/>
      <c r="C340" s="16"/>
      <c r="D340" s="16"/>
      <c r="E340" s="16"/>
      <c r="F340" s="16"/>
      <c r="G340" s="16"/>
      <c r="H340" s="16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x14ac:dyDescent="0.25">
      <c r="A341" s="16"/>
      <c r="B341" s="16"/>
      <c r="C341" s="16"/>
      <c r="D341" s="16"/>
      <c r="E341" s="16"/>
      <c r="F341" s="16"/>
      <c r="G341" s="16"/>
      <c r="H341" s="16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2"/>
  <sheetViews>
    <sheetView workbookViewId="0"/>
  </sheetViews>
  <sheetFormatPr defaultRowHeight="15" x14ac:dyDescent="0.25"/>
  <cols>
    <col min="10" max="10" width="9" bestFit="1" customWidth="1"/>
    <col min="11" max="11" width="8" bestFit="1" customWidth="1"/>
    <col min="12" max="13" width="7.7109375" bestFit="1" customWidth="1"/>
    <col min="14" max="15" width="10.7109375" bestFit="1" customWidth="1"/>
    <col min="16" max="16" width="10.5703125" bestFit="1" customWidth="1"/>
    <col min="17" max="17" width="10.28515625" bestFit="1" customWidth="1"/>
    <col min="18" max="19" width="12.7109375" bestFit="1" customWidth="1"/>
  </cols>
  <sheetData>
    <row r="1" spans="1:32" x14ac:dyDescent="0.25">
      <c r="A1" s="93" t="s">
        <v>391</v>
      </c>
      <c r="B1" s="94"/>
      <c r="C1" s="94"/>
      <c r="D1" s="94"/>
      <c r="E1" s="94"/>
      <c r="F1" s="94"/>
      <c r="G1" s="94"/>
      <c r="H1" s="3"/>
      <c r="I1" s="3" t="s">
        <v>50</v>
      </c>
      <c r="J1" s="3">
        <v>0.16189999999999999</v>
      </c>
      <c r="K1" s="3">
        <v>23.316500000000001</v>
      </c>
      <c r="L1" s="3"/>
      <c r="M1" s="3"/>
      <c r="N1" s="3"/>
      <c r="O1" s="3"/>
      <c r="P1" s="3"/>
      <c r="Q1" s="3"/>
      <c r="R1" s="3"/>
      <c r="S1" s="3"/>
      <c r="T1" s="3"/>
    </row>
    <row r="2" spans="1:32" x14ac:dyDescent="0.25">
      <c r="A2" s="95" t="s">
        <v>1</v>
      </c>
      <c r="B2" s="95" t="s">
        <v>2</v>
      </c>
      <c r="C2" s="95" t="s">
        <v>4</v>
      </c>
      <c r="D2" s="95" t="s">
        <v>5</v>
      </c>
      <c r="E2" s="95" t="s">
        <v>6</v>
      </c>
      <c r="F2" s="95" t="s">
        <v>55</v>
      </c>
      <c r="G2" s="95" t="s">
        <v>56</v>
      </c>
      <c r="H2" s="3"/>
      <c r="I2" s="3" t="s">
        <v>49</v>
      </c>
      <c r="J2" s="3">
        <v>5.4539999999999996E-3</v>
      </c>
      <c r="K2" s="3">
        <v>0.78539999999999999</v>
      </c>
      <c r="L2" s="3"/>
      <c r="M2" s="3"/>
      <c r="N2" s="3"/>
      <c r="O2" s="3"/>
      <c r="P2" s="3"/>
      <c r="Q2" s="3"/>
      <c r="R2" s="3"/>
      <c r="S2" s="3"/>
      <c r="T2" s="3"/>
    </row>
    <row r="3" spans="1:32" x14ac:dyDescent="0.25">
      <c r="A3" s="96" t="s">
        <v>7</v>
      </c>
      <c r="B3" s="96" t="s">
        <v>8</v>
      </c>
      <c r="C3" s="96" t="s">
        <v>9</v>
      </c>
      <c r="D3" s="96" t="s">
        <v>9</v>
      </c>
      <c r="E3" s="96" t="s">
        <v>10</v>
      </c>
      <c r="F3" s="96" t="s">
        <v>57</v>
      </c>
      <c r="G3" s="96" t="s">
        <v>57</v>
      </c>
      <c r="H3" s="3"/>
      <c r="I3" s="3" t="s">
        <v>48</v>
      </c>
      <c r="J3" s="3">
        <v>0.13569999999999999</v>
      </c>
      <c r="K3" s="3">
        <v>19.547699999999999</v>
      </c>
      <c r="L3" s="3"/>
      <c r="M3" s="3"/>
      <c r="N3" s="3"/>
      <c r="O3" s="3"/>
      <c r="P3" s="3"/>
      <c r="Q3" s="3"/>
      <c r="R3" s="3"/>
      <c r="S3" s="3"/>
      <c r="T3" s="3"/>
    </row>
    <row r="4" spans="1:32" x14ac:dyDescent="0.25">
      <c r="A4" s="92" t="s">
        <v>11</v>
      </c>
      <c r="B4" s="92">
        <v>0</v>
      </c>
      <c r="C4" s="92">
        <v>-67.471999999999994</v>
      </c>
      <c r="D4" s="92">
        <v>-0.66200000000000003</v>
      </c>
      <c r="E4" s="92">
        <v>0</v>
      </c>
      <c r="F4" s="92">
        <v>-416.56</v>
      </c>
      <c r="G4" s="92">
        <v>-416.56</v>
      </c>
      <c r="H4" s="3"/>
      <c r="I4" s="1" t="s">
        <v>1</v>
      </c>
      <c r="J4" s="1" t="s">
        <v>42</v>
      </c>
      <c r="K4" s="1" t="s">
        <v>45</v>
      </c>
      <c r="L4" s="1" t="s">
        <v>43</v>
      </c>
      <c r="M4" s="1" t="s">
        <v>46</v>
      </c>
      <c r="N4" s="1" t="s">
        <v>44</v>
      </c>
      <c r="O4" s="1" t="s">
        <v>47</v>
      </c>
      <c r="P4" s="1" t="s">
        <v>53</v>
      </c>
      <c r="Q4" s="1" t="s">
        <v>54</v>
      </c>
      <c r="R4" s="1" t="s">
        <v>53</v>
      </c>
      <c r="S4" s="1" t="s">
        <v>54</v>
      </c>
      <c r="T4" s="3"/>
      <c r="V4" s="1" t="s">
        <v>1</v>
      </c>
      <c r="W4" s="1" t="s">
        <v>42</v>
      </c>
      <c r="X4" s="1" t="s">
        <v>45</v>
      </c>
      <c r="Y4" s="1" t="s">
        <v>43</v>
      </c>
      <c r="Z4" s="1" t="s">
        <v>46</v>
      </c>
      <c r="AA4" s="1" t="s">
        <v>44</v>
      </c>
      <c r="AB4" s="1" t="s">
        <v>47</v>
      </c>
      <c r="AC4" s="1" t="s">
        <v>53</v>
      </c>
      <c r="AD4" s="1" t="s">
        <v>54</v>
      </c>
      <c r="AE4" s="1" t="s">
        <v>53</v>
      </c>
      <c r="AF4" s="1" t="s">
        <v>54</v>
      </c>
    </row>
    <row r="5" spans="1:32" x14ac:dyDescent="0.25">
      <c r="A5" s="92" t="s">
        <v>11</v>
      </c>
      <c r="B5" s="92">
        <v>7.2923</v>
      </c>
      <c r="C5" s="92">
        <v>-67.471999999999994</v>
      </c>
      <c r="D5" s="92">
        <v>-0.66200000000000003</v>
      </c>
      <c r="E5" s="92">
        <v>4.8239999999999998</v>
      </c>
      <c r="F5" s="92">
        <v>-290.19</v>
      </c>
      <c r="G5" s="92">
        <v>-542.92999999999995</v>
      </c>
      <c r="H5" s="3"/>
      <c r="I5" s="2" t="s">
        <v>7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10</v>
      </c>
      <c r="O5" s="2" t="s">
        <v>10</v>
      </c>
      <c r="P5" s="2" t="s">
        <v>51</v>
      </c>
      <c r="Q5" s="2" t="s">
        <v>51</v>
      </c>
      <c r="R5" s="2" t="s">
        <v>52</v>
      </c>
      <c r="S5" s="2" t="s">
        <v>52</v>
      </c>
      <c r="T5" s="3"/>
      <c r="V5" s="2" t="s">
        <v>7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10</v>
      </c>
      <c r="AB5" s="2" t="s">
        <v>10</v>
      </c>
      <c r="AC5" s="2" t="s">
        <v>51</v>
      </c>
      <c r="AD5" s="2" t="s">
        <v>51</v>
      </c>
      <c r="AE5" s="2" t="s">
        <v>52</v>
      </c>
      <c r="AF5" s="2" t="s">
        <v>52</v>
      </c>
    </row>
    <row r="6" spans="1:32" x14ac:dyDescent="0.25">
      <c r="A6" s="92" t="s">
        <v>11</v>
      </c>
      <c r="B6" s="92">
        <v>14.5847</v>
      </c>
      <c r="C6" s="92">
        <v>-67.471999999999994</v>
      </c>
      <c r="D6" s="92">
        <v>-0.66200000000000003</v>
      </c>
      <c r="E6" s="92">
        <v>9.6480999999999995</v>
      </c>
      <c r="F6" s="92">
        <v>-163.82</v>
      </c>
      <c r="G6" s="92">
        <v>-669.3</v>
      </c>
      <c r="H6" s="3"/>
      <c r="I6" s="7" t="s">
        <v>11</v>
      </c>
      <c r="J6" s="7">
        <f>MAX(C4:C6)</f>
        <v>-67.471999999999994</v>
      </c>
      <c r="K6" s="24">
        <f>MIN(C4:C6)</f>
        <v>-67.471999999999994</v>
      </c>
      <c r="L6" s="24">
        <f>MAX(D4:D6)</f>
        <v>-0.66200000000000003</v>
      </c>
      <c r="M6" s="24">
        <f>MIN(D4:D6)</f>
        <v>-0.66200000000000003</v>
      </c>
      <c r="N6" s="24">
        <f>MAX(E4:E6)</f>
        <v>9.6480999999999995</v>
      </c>
      <c r="O6" s="24">
        <f>MIN(E4:E6)</f>
        <v>0</v>
      </c>
      <c r="P6" s="24">
        <f>MAX(F4:F6)</f>
        <v>-163.82</v>
      </c>
      <c r="Q6" s="24">
        <f>MIN(G4:G6)</f>
        <v>-669.3</v>
      </c>
      <c r="R6" s="7">
        <f>P6/144</f>
        <v>-1.1376388888888889</v>
      </c>
      <c r="S6" s="7">
        <f>Q6/144</f>
        <v>-4.6479166666666663</v>
      </c>
      <c r="T6" s="3"/>
      <c r="V6" s="17" t="s">
        <v>58</v>
      </c>
      <c r="W6" s="17">
        <f>MAX(J6:J17)</f>
        <v>-48.820999999999998</v>
      </c>
      <c r="X6" s="17">
        <f>MIN(K6:K17)</f>
        <v>-67.471999999999994</v>
      </c>
      <c r="Y6" s="17">
        <f>MAX(L6:L17)</f>
        <v>8.4749999999999996</v>
      </c>
      <c r="Z6" s="17">
        <f>MIN(M6:M17)</f>
        <v>-11.654</v>
      </c>
      <c r="AA6" s="17">
        <f>MAX(N6:N17)</f>
        <v>51.048000000000002</v>
      </c>
      <c r="AB6" s="17">
        <f>MIN(O6:O17)</f>
        <v>-26.0349</v>
      </c>
      <c r="AC6" s="17">
        <f>MAX(P6:P17)</f>
        <v>949.31</v>
      </c>
      <c r="AD6" s="17">
        <f>MIN(Q6:Q17)</f>
        <v>-1747.57</v>
      </c>
      <c r="AE6" s="17">
        <f>MAX(R6:R17)</f>
        <v>6.5924305555555556</v>
      </c>
      <c r="AF6" s="17">
        <f>MIN(S6:S17)</f>
        <v>-12.135902777777778</v>
      </c>
    </row>
    <row r="7" spans="1:32" x14ac:dyDescent="0.25">
      <c r="A7" s="92" t="s">
        <v>14</v>
      </c>
      <c r="B7" s="92">
        <v>0</v>
      </c>
      <c r="C7" s="92">
        <v>-66.460999999999999</v>
      </c>
      <c r="D7" s="92">
        <v>-11.654</v>
      </c>
      <c r="E7" s="92">
        <v>9.6480999999999995</v>
      </c>
      <c r="F7" s="92">
        <v>-157.58000000000001</v>
      </c>
      <c r="G7" s="92">
        <v>-663.06</v>
      </c>
      <c r="H7" s="3"/>
      <c r="I7" s="7" t="s">
        <v>14</v>
      </c>
      <c r="J7" s="7">
        <f>MAX(C7:C9)</f>
        <v>-66.460999999999999</v>
      </c>
      <c r="K7" s="24">
        <f>MIN(C7:C9)</f>
        <v>-66.460999999999999</v>
      </c>
      <c r="L7" s="24">
        <f>MAX(D7:D9)</f>
        <v>-11.654</v>
      </c>
      <c r="M7" s="24">
        <f>MIN(D7:D9)</f>
        <v>-11.654</v>
      </c>
      <c r="N7" s="24">
        <f>MAX(E7:E9)</f>
        <v>51.048000000000002</v>
      </c>
      <c r="O7" s="24">
        <f>MIN(E7:E9)</f>
        <v>9.6480999999999995</v>
      </c>
      <c r="P7" s="24">
        <f>MAX(F7:F9)</f>
        <v>926.93</v>
      </c>
      <c r="Q7" s="24">
        <f>MIN(G7:G9)</f>
        <v>-1747.57</v>
      </c>
      <c r="R7" s="7">
        <f t="shared" ref="R7:S34" si="0">P7/144</f>
        <v>6.4370138888888881</v>
      </c>
      <c r="S7" s="7">
        <f t="shared" si="0"/>
        <v>-12.135902777777778</v>
      </c>
      <c r="T7" s="3"/>
      <c r="V7" s="17" t="s">
        <v>59</v>
      </c>
      <c r="W7" s="17">
        <f>MAX(J18:J27)</f>
        <v>6.9</v>
      </c>
      <c r="X7" s="17">
        <f>MIN(K18:K27)</f>
        <v>5.7409999999999997</v>
      </c>
      <c r="Y7" s="17">
        <f>MAX(L18:L27)</f>
        <v>0</v>
      </c>
      <c r="Z7" s="17">
        <f>MIN(M18:M27)</f>
        <v>0</v>
      </c>
      <c r="AA7" s="17">
        <f>MAX(N18:N27)</f>
        <v>0</v>
      </c>
      <c r="AB7" s="17">
        <f>MIN(O18:O27)</f>
        <v>0</v>
      </c>
      <c r="AC7" s="17">
        <f>MAX(P18:P27)</f>
        <v>1265.18</v>
      </c>
      <c r="AD7" s="17">
        <f>MIN(Q18:Q27)</f>
        <v>1052.6099999999999</v>
      </c>
      <c r="AE7" s="17">
        <f>MAX(R18:R27)</f>
        <v>8.7859722222222221</v>
      </c>
      <c r="AF7" s="17">
        <f>MIN(S18:S27)</f>
        <v>7.3097916666666656</v>
      </c>
    </row>
    <row r="8" spans="1:32" x14ac:dyDescent="0.25">
      <c r="A8" s="92" t="s">
        <v>14</v>
      </c>
      <c r="B8" s="92">
        <v>1.7762</v>
      </c>
      <c r="C8" s="92">
        <v>-66.460999999999999</v>
      </c>
      <c r="D8" s="92">
        <v>-11.654</v>
      </c>
      <c r="E8" s="92">
        <v>30.347999999999999</v>
      </c>
      <c r="F8" s="92">
        <v>384.68</v>
      </c>
      <c r="G8" s="92">
        <v>-1205.31</v>
      </c>
      <c r="H8" s="3"/>
      <c r="I8" s="7" t="s">
        <v>15</v>
      </c>
      <c r="J8" s="7">
        <f>MAX(C10:C14)</f>
        <v>-53.762999999999998</v>
      </c>
      <c r="K8" s="24">
        <f>MIN(C10:C14)</f>
        <v>-56.662999999999997</v>
      </c>
      <c r="L8" s="24">
        <f>MAX(D10:D14)</f>
        <v>4.4859999999999998</v>
      </c>
      <c r="M8" s="24">
        <f>MIN(D10:D14)</f>
        <v>-0.65400000000000003</v>
      </c>
      <c r="N8" s="24">
        <f>MAX(E10:E14)</f>
        <v>-5.0890000000000004</v>
      </c>
      <c r="O8" s="24">
        <f>MIN(E10:E14)</f>
        <v>-26.0349</v>
      </c>
      <c r="P8" s="24">
        <f>MAX(F10:F14)</f>
        <v>350.09</v>
      </c>
      <c r="Q8" s="24">
        <f>MIN(G10:G14)</f>
        <v>-1013.93</v>
      </c>
      <c r="R8" s="7">
        <f t="shared" si="0"/>
        <v>2.4311805555555552</v>
      </c>
      <c r="S8" s="7">
        <f t="shared" si="0"/>
        <v>-7.0411805555555551</v>
      </c>
      <c r="T8" s="3"/>
      <c r="V8" s="17" t="s">
        <v>60</v>
      </c>
      <c r="W8" s="17">
        <f>MAX(J28:J34)</f>
        <v>3.641</v>
      </c>
      <c r="X8" s="17">
        <f>MIN(K28:K34)</f>
        <v>-5.3369999999999997</v>
      </c>
      <c r="Y8" s="17">
        <f>MAX(L28:L34)</f>
        <v>13.154999999999999</v>
      </c>
      <c r="Z8" s="17">
        <f>MIN(M28:M34)</f>
        <v>-10.374000000000001</v>
      </c>
      <c r="AA8" s="17">
        <f>MAX(N28:N34)</f>
        <v>57.464300000000001</v>
      </c>
      <c r="AB8" s="17">
        <f>MIN(O28:O34)</f>
        <v>-79.309100000000001</v>
      </c>
      <c r="AC8" s="17">
        <f>MAX(P28:P34)</f>
        <v>1850.16</v>
      </c>
      <c r="AD8" s="17">
        <f>MIN(Q28:Q34)</f>
        <v>-1807.31</v>
      </c>
      <c r="AE8" s="17">
        <f>MAX(R28:R34)</f>
        <v>12.848333333333334</v>
      </c>
      <c r="AF8" s="17">
        <f>MIN(S28:S34)</f>
        <v>-12.550763888888888</v>
      </c>
    </row>
    <row r="9" spans="1:32" x14ac:dyDescent="0.25">
      <c r="A9" s="92" t="s">
        <v>14</v>
      </c>
      <c r="B9" s="92">
        <v>3.5525000000000002</v>
      </c>
      <c r="C9" s="92">
        <v>-66.460999999999999</v>
      </c>
      <c r="D9" s="92">
        <v>-11.654</v>
      </c>
      <c r="E9" s="92">
        <v>51.048000000000002</v>
      </c>
      <c r="F9" s="92">
        <v>926.93</v>
      </c>
      <c r="G9" s="92">
        <v>-1747.57</v>
      </c>
      <c r="H9" s="3"/>
      <c r="I9" s="7" t="s">
        <v>16</v>
      </c>
      <c r="J9" s="7">
        <f>MAX(C15:C19)</f>
        <v>-51.536999999999999</v>
      </c>
      <c r="K9" s="24">
        <f>MIN(C15:C19)</f>
        <v>-53.774999999999999</v>
      </c>
      <c r="L9" s="24">
        <f>MAX(D15:D19)</f>
        <v>1.7949999999999999</v>
      </c>
      <c r="M9" s="24">
        <f>MIN(D15:D19)</f>
        <v>-4.3390000000000004</v>
      </c>
      <c r="N9" s="24">
        <f>MAX(E15:E19)</f>
        <v>1.3714</v>
      </c>
      <c r="O9" s="24">
        <f>MIN(E15:E19)</f>
        <v>-26.0349</v>
      </c>
      <c r="P9" s="24">
        <f>MAX(F15:F19)</f>
        <v>350.01</v>
      </c>
      <c r="Q9" s="24">
        <f>MIN(G15:G19)</f>
        <v>-1014.01</v>
      </c>
      <c r="R9" s="7">
        <f t="shared" si="0"/>
        <v>2.430625</v>
      </c>
      <c r="S9" s="7">
        <f t="shared" si="0"/>
        <v>-7.0417361111111108</v>
      </c>
      <c r="T9" s="3"/>
    </row>
    <row r="10" spans="1:32" x14ac:dyDescent="0.25">
      <c r="A10" s="92" t="s">
        <v>15</v>
      </c>
      <c r="B10" s="92">
        <v>0</v>
      </c>
      <c r="C10" s="92">
        <v>-56.662999999999997</v>
      </c>
      <c r="D10" s="92">
        <v>-0.65400000000000003</v>
      </c>
      <c r="E10" s="92">
        <v>-9.2509999999999994</v>
      </c>
      <c r="F10" s="92">
        <v>-107.49</v>
      </c>
      <c r="G10" s="92">
        <v>-592.16999999999996</v>
      </c>
      <c r="H10" s="3"/>
      <c r="I10" s="7" t="s">
        <v>17</v>
      </c>
      <c r="J10" s="7">
        <f>MAX(C20:C26)</f>
        <v>-48.875999999999998</v>
      </c>
      <c r="K10" s="24">
        <f>MIN(C20:C26)</f>
        <v>-51.14</v>
      </c>
      <c r="L10" s="24">
        <f>MAX(D20:D26)</f>
        <v>5.3920000000000003</v>
      </c>
      <c r="M10" s="24">
        <f>MIN(D20:D26)</f>
        <v>-6.63</v>
      </c>
      <c r="N10" s="24">
        <f>MAX(E20:E26)</f>
        <v>6.9946999999999999</v>
      </c>
      <c r="O10" s="24">
        <f>MIN(E20:E26)</f>
        <v>-13.4716</v>
      </c>
      <c r="P10" s="24">
        <f>MAX(F20:F26)</f>
        <v>37.17</v>
      </c>
      <c r="Q10" s="24">
        <f>MIN(G20:G26)</f>
        <v>-668.63</v>
      </c>
      <c r="R10" s="7">
        <f t="shared" si="0"/>
        <v>0.25812499999999999</v>
      </c>
      <c r="S10" s="7">
        <f t="shared" si="0"/>
        <v>-4.6432638888888889</v>
      </c>
      <c r="T10" s="3"/>
    </row>
    <row r="11" spans="1:32" x14ac:dyDescent="0.25">
      <c r="A11" s="92" t="s">
        <v>15</v>
      </c>
      <c r="B11" s="92">
        <v>5.5160999999999998</v>
      </c>
      <c r="C11" s="92">
        <v>-56.662999999999997</v>
      </c>
      <c r="D11" s="92">
        <v>-0.65400000000000003</v>
      </c>
      <c r="E11" s="92">
        <v>-5.6429</v>
      </c>
      <c r="F11" s="92">
        <v>-202.01</v>
      </c>
      <c r="G11" s="92">
        <v>-497.65</v>
      </c>
      <c r="H11" s="3"/>
      <c r="I11" s="7" t="s">
        <v>18</v>
      </c>
      <c r="J11" s="7">
        <f>MAX(C23:C31)</f>
        <v>-48.875999999999998</v>
      </c>
      <c r="K11" s="24">
        <f>MIN(C23:C31)</f>
        <v>-49.991</v>
      </c>
      <c r="L11" s="24">
        <f>MAX(D23:D31)</f>
        <v>5.3920000000000003</v>
      </c>
      <c r="M11" s="24">
        <f>MIN(D23:D31)</f>
        <v>-2.649</v>
      </c>
      <c r="N11" s="24">
        <f>MAX(E23:E31)</f>
        <v>16.399899999999999</v>
      </c>
      <c r="O11" s="24">
        <f>MIN(E23:E31)</f>
        <v>-4.5312000000000001</v>
      </c>
      <c r="P11" s="24">
        <f>MAX(F23:F31)</f>
        <v>127.26</v>
      </c>
      <c r="Q11" s="24">
        <f>MIN(G23:G31)</f>
        <v>-732.75</v>
      </c>
      <c r="R11" s="7">
        <f t="shared" si="0"/>
        <v>0.88375000000000004</v>
      </c>
      <c r="S11" s="7">
        <f t="shared" si="0"/>
        <v>-5.088541666666667</v>
      </c>
      <c r="T11" s="3"/>
    </row>
    <row r="12" spans="1:32" x14ac:dyDescent="0.25">
      <c r="A12" s="92" t="s">
        <v>15</v>
      </c>
      <c r="B12" s="92">
        <v>6.3630000000000004</v>
      </c>
      <c r="C12" s="92">
        <v>-56.662999999999997</v>
      </c>
      <c r="D12" s="92">
        <v>-0.65400000000000003</v>
      </c>
      <c r="E12" s="92">
        <v>-5.0890000000000004</v>
      </c>
      <c r="F12" s="92">
        <v>-216.52</v>
      </c>
      <c r="G12" s="92">
        <v>-483.14</v>
      </c>
      <c r="H12" s="3"/>
      <c r="I12" s="7" t="s">
        <v>19</v>
      </c>
      <c r="J12" s="7">
        <f>MAX(C32:C38)</f>
        <v>-48.820999999999998</v>
      </c>
      <c r="K12" s="24">
        <f>MIN(C32:C38)</f>
        <v>-50.531999999999996</v>
      </c>
      <c r="L12" s="24">
        <f>MAX(D32:D38)</f>
        <v>7.0759999999999996</v>
      </c>
      <c r="M12" s="24">
        <f>MIN(D32:D38)</f>
        <v>-4.9349999999999996</v>
      </c>
      <c r="N12" s="24">
        <f>MAX(E32:E38)</f>
        <v>12.2867</v>
      </c>
      <c r="O12" s="24">
        <f>MIN(E32:E38)</f>
        <v>-5.0963000000000003</v>
      </c>
      <c r="P12" s="24">
        <f>MAX(F32:F38)</f>
        <v>20.45</v>
      </c>
      <c r="Q12" s="24">
        <f>MIN(G32:G38)</f>
        <v>-628.42999999999995</v>
      </c>
      <c r="R12" s="7">
        <f t="shared" si="0"/>
        <v>0.14201388888888888</v>
      </c>
      <c r="S12" s="7">
        <f t="shared" si="0"/>
        <v>-4.3640972222222221</v>
      </c>
      <c r="T12" s="3"/>
    </row>
    <row r="13" spans="1:32" x14ac:dyDescent="0.25">
      <c r="A13" s="92" t="s">
        <v>15</v>
      </c>
      <c r="B13" s="92">
        <v>6.3630000000000004</v>
      </c>
      <c r="C13" s="92">
        <v>-53.762999999999998</v>
      </c>
      <c r="D13" s="92">
        <v>4.4859999999999998</v>
      </c>
      <c r="E13" s="92">
        <v>-5.0890000000000004</v>
      </c>
      <c r="F13" s="92">
        <v>-198.61</v>
      </c>
      <c r="G13" s="92">
        <v>-465.23</v>
      </c>
      <c r="H13" s="3"/>
      <c r="I13" s="7" t="s">
        <v>20</v>
      </c>
      <c r="J13" s="7">
        <f>MAX(C39:C43)</f>
        <v>-51.009</v>
      </c>
      <c r="K13" s="24">
        <f>MIN(C39:C43)</f>
        <v>-52.908000000000001</v>
      </c>
      <c r="L13" s="24">
        <f>MAX(D39:D43)</f>
        <v>4.7720000000000002</v>
      </c>
      <c r="M13" s="24">
        <f>MIN(D39:D43)</f>
        <v>-1.256</v>
      </c>
      <c r="N13" s="24">
        <f>MAX(E39:E43)</f>
        <v>6.5982000000000003</v>
      </c>
      <c r="O13" s="24">
        <f>MIN(E39:E43)</f>
        <v>-18.572299999999998</v>
      </c>
      <c r="P13" s="24">
        <f>MAX(F39:F43)</f>
        <v>159.87</v>
      </c>
      <c r="Q13" s="24">
        <f>MIN(G39:G43)</f>
        <v>-813.16</v>
      </c>
      <c r="R13" s="7">
        <f t="shared" si="0"/>
        <v>1.1102083333333335</v>
      </c>
      <c r="S13" s="7">
        <f t="shared" si="0"/>
        <v>-5.6469444444444443</v>
      </c>
      <c r="T13" s="3"/>
    </row>
    <row r="14" spans="1:32" x14ac:dyDescent="0.25">
      <c r="A14" s="92" t="s">
        <v>15</v>
      </c>
      <c r="B14" s="92">
        <v>11.032299999999999</v>
      </c>
      <c r="C14" s="92">
        <v>-53.762999999999998</v>
      </c>
      <c r="D14" s="92">
        <v>4.4859999999999998</v>
      </c>
      <c r="E14" s="92">
        <v>-26.0349</v>
      </c>
      <c r="F14" s="92">
        <v>350.09</v>
      </c>
      <c r="G14" s="92">
        <v>-1013.93</v>
      </c>
      <c r="H14" s="3"/>
      <c r="I14" s="7" t="s">
        <v>21</v>
      </c>
      <c r="J14" s="7">
        <f>MAX(C44:C48)</f>
        <v>-52.978000000000002</v>
      </c>
      <c r="K14" s="24">
        <f>MIN(C44:C48)</f>
        <v>-56.097000000000001</v>
      </c>
      <c r="L14" s="24">
        <f>MAX(D44:D48)</f>
        <v>2.2370000000000001</v>
      </c>
      <c r="M14" s="24">
        <f>MIN(D44:D48)</f>
        <v>-3.919</v>
      </c>
      <c r="N14" s="24">
        <f>MAX(E44:E48)</f>
        <v>3.2574000000000001</v>
      </c>
      <c r="O14" s="24">
        <f>MIN(E44:E48)</f>
        <v>-18.572299999999998</v>
      </c>
      <c r="P14" s="24">
        <f>MAX(F44:F48)</f>
        <v>159.44</v>
      </c>
      <c r="Q14" s="24">
        <f>MIN(G44:G48)</f>
        <v>-813.6</v>
      </c>
      <c r="R14" s="7">
        <f t="shared" si="0"/>
        <v>1.1072222222222221</v>
      </c>
      <c r="S14" s="7">
        <f t="shared" si="0"/>
        <v>-5.65</v>
      </c>
      <c r="T14" s="3"/>
    </row>
    <row r="15" spans="1:32" x14ac:dyDescent="0.25">
      <c r="A15" s="92" t="s">
        <v>16</v>
      </c>
      <c r="B15" s="92">
        <v>0</v>
      </c>
      <c r="C15" s="92">
        <v>-53.774999999999999</v>
      </c>
      <c r="D15" s="92">
        <v>-4.3390000000000004</v>
      </c>
      <c r="E15" s="92">
        <v>-26.0349</v>
      </c>
      <c r="F15" s="92">
        <v>350.01</v>
      </c>
      <c r="G15" s="92">
        <v>-1014.01</v>
      </c>
      <c r="H15" s="3"/>
      <c r="I15" s="7" t="s">
        <v>22</v>
      </c>
      <c r="J15" s="7">
        <f>MAX(C49:C53)</f>
        <v>-55.710999999999999</v>
      </c>
      <c r="K15" s="24">
        <f>MIN(C49:C53)</f>
        <v>-59.152999999999999</v>
      </c>
      <c r="L15" s="24">
        <f>MAX(D49:D53)</f>
        <v>-2.246</v>
      </c>
      <c r="M15" s="24">
        <f>MIN(D49:D53)</f>
        <v>-6.94</v>
      </c>
      <c r="N15" s="24">
        <f>MAX(E49:E53)</f>
        <v>8.1494999999999997</v>
      </c>
      <c r="O15" s="24">
        <f>MIN(E49:E53)</f>
        <v>-16.9054</v>
      </c>
      <c r="P15" s="24">
        <f>MAX(F49:F53)</f>
        <v>98.9</v>
      </c>
      <c r="Q15" s="24">
        <f>MIN(G49:G53)</f>
        <v>-786.8</v>
      </c>
      <c r="R15" s="7">
        <f t="shared" si="0"/>
        <v>0.68680555555555556</v>
      </c>
      <c r="S15" s="7">
        <f t="shared" si="0"/>
        <v>-5.4638888888888886</v>
      </c>
      <c r="T15" s="3"/>
    </row>
    <row r="16" spans="1:32" x14ac:dyDescent="0.25">
      <c r="A16" s="92" t="s">
        <v>16</v>
      </c>
      <c r="B16" s="92">
        <v>6.3159999999999998</v>
      </c>
      <c r="C16" s="92">
        <v>-53.774999999999999</v>
      </c>
      <c r="D16" s="92">
        <v>-4.3390000000000004</v>
      </c>
      <c r="E16" s="92">
        <v>1.3714</v>
      </c>
      <c r="F16" s="92">
        <v>-296.07</v>
      </c>
      <c r="G16" s="92">
        <v>-367.92</v>
      </c>
      <c r="H16" s="3"/>
      <c r="I16" s="7" t="s">
        <v>23</v>
      </c>
      <c r="J16" s="7">
        <f>MAX(C54:C56)</f>
        <v>-60.375999999999998</v>
      </c>
      <c r="K16" s="24">
        <f>MIN(C54:C56)</f>
        <v>-60.375999999999998</v>
      </c>
      <c r="L16" s="24">
        <f>MAX(D54:D56)</f>
        <v>8.4749999999999996</v>
      </c>
      <c r="M16" s="24">
        <f>MIN(D54:D56)</f>
        <v>8.4749999999999996</v>
      </c>
      <c r="N16" s="24">
        <f>MAX(E54:E56)</f>
        <v>50.4679</v>
      </c>
      <c r="O16" s="24">
        <f>MIN(E54:E56)</f>
        <v>-21.619499999999999</v>
      </c>
      <c r="P16" s="24">
        <f>MAX(F54:F56)</f>
        <v>949.31</v>
      </c>
      <c r="Q16" s="24">
        <f>MIN(G54:G56)</f>
        <v>-1694.8</v>
      </c>
      <c r="R16" s="7">
        <f t="shared" si="0"/>
        <v>6.5924305555555556</v>
      </c>
      <c r="S16" s="7">
        <f t="shared" si="0"/>
        <v>-11.769444444444444</v>
      </c>
      <c r="T16" s="3"/>
    </row>
    <row r="17" spans="1:20" x14ac:dyDescent="0.25">
      <c r="A17" s="92" t="s">
        <v>16</v>
      </c>
      <c r="B17" s="92">
        <v>6.3159999999999998</v>
      </c>
      <c r="C17" s="92">
        <v>-51.536999999999999</v>
      </c>
      <c r="D17" s="92">
        <v>1.7949999999999999</v>
      </c>
      <c r="E17" s="92">
        <v>1.3714</v>
      </c>
      <c r="F17" s="92">
        <v>-282.25</v>
      </c>
      <c r="G17" s="92">
        <v>-354.1</v>
      </c>
      <c r="H17" s="3"/>
      <c r="I17" s="7" t="s">
        <v>24</v>
      </c>
      <c r="J17" s="7">
        <f>MAX(C57:C59)</f>
        <v>-60.95</v>
      </c>
      <c r="K17" s="24">
        <f>MIN(C57:C59)</f>
        <v>-60.95</v>
      </c>
      <c r="L17" s="24">
        <f>MAX(D57:D59)</f>
        <v>-1.482</v>
      </c>
      <c r="M17" s="24">
        <f>MIN(D57:D59)</f>
        <v>-1.482</v>
      </c>
      <c r="N17" s="24">
        <f>MAX(E57:E59)</f>
        <v>-7.1050000000000001E-15</v>
      </c>
      <c r="O17" s="24">
        <f>MIN(E57:E59)</f>
        <v>-21.619499999999999</v>
      </c>
      <c r="P17" s="24">
        <f>MAX(F57:F59)</f>
        <v>190.05</v>
      </c>
      <c r="Q17" s="24">
        <f>MIN(G57:G59)</f>
        <v>-942.63</v>
      </c>
      <c r="R17" s="7">
        <f t="shared" si="0"/>
        <v>1.3197916666666667</v>
      </c>
      <c r="S17" s="7">
        <f t="shared" si="0"/>
        <v>-6.5460416666666665</v>
      </c>
      <c r="T17" s="3"/>
    </row>
    <row r="18" spans="1:20" x14ac:dyDescent="0.25">
      <c r="A18" s="92" t="s">
        <v>16</v>
      </c>
      <c r="B18" s="92">
        <v>7.2923</v>
      </c>
      <c r="C18" s="92">
        <v>-51.536999999999999</v>
      </c>
      <c r="D18" s="92">
        <v>1.7949999999999999</v>
      </c>
      <c r="E18" s="92">
        <v>-0.38119999999999998</v>
      </c>
      <c r="F18" s="92">
        <v>-308.19</v>
      </c>
      <c r="G18" s="92">
        <v>-328.16</v>
      </c>
      <c r="H18" s="3"/>
      <c r="I18" s="7" t="s">
        <v>25</v>
      </c>
      <c r="J18" s="7">
        <f>MAX(C60:C62)</f>
        <v>5.9020000000000001</v>
      </c>
      <c r="K18" s="24">
        <f>MIN(C60:C62)</f>
        <v>5.9020000000000001</v>
      </c>
      <c r="L18" s="24">
        <f>MAX(D60:D62)</f>
        <v>0</v>
      </c>
      <c r="M18" s="24">
        <f>MIN(D60:D62)</f>
        <v>0</v>
      </c>
      <c r="N18" s="24">
        <f>MAX(E60:E62)</f>
        <v>0</v>
      </c>
      <c r="O18" s="24">
        <f>MIN(E60:E62)</f>
        <v>0</v>
      </c>
      <c r="P18" s="24">
        <f>MAX(F60:F62)</f>
        <v>1082.17</v>
      </c>
      <c r="Q18" s="24">
        <f>MIN(G60:G62)</f>
        <v>1082.17</v>
      </c>
      <c r="R18" s="7">
        <f t="shared" si="0"/>
        <v>7.5150694444444452</v>
      </c>
      <c r="S18" s="7">
        <f t="shared" si="0"/>
        <v>7.5150694444444452</v>
      </c>
      <c r="T18" s="3"/>
    </row>
    <row r="19" spans="1:20" x14ac:dyDescent="0.25">
      <c r="A19" s="92" t="s">
        <v>16</v>
      </c>
      <c r="B19" s="92">
        <v>14.5847</v>
      </c>
      <c r="C19" s="92">
        <v>-51.536999999999999</v>
      </c>
      <c r="D19" s="92">
        <v>1.7949999999999999</v>
      </c>
      <c r="E19" s="92">
        <v>-13.4716</v>
      </c>
      <c r="F19" s="92">
        <v>34.72</v>
      </c>
      <c r="G19" s="92">
        <v>-671.08</v>
      </c>
      <c r="H19" s="3"/>
      <c r="I19" s="7" t="s">
        <v>26</v>
      </c>
      <c r="J19" s="7">
        <f>MAX(C63:C65)</f>
        <v>6.53</v>
      </c>
      <c r="K19" s="24">
        <f>MIN(C63:C65)</f>
        <v>6.53</v>
      </c>
      <c r="L19" s="24">
        <f>MAX(D63:D65)</f>
        <v>0</v>
      </c>
      <c r="M19" s="24">
        <f>MIN(D63:D65)</f>
        <v>0</v>
      </c>
      <c r="N19" s="24">
        <f>MAX(E63:E65)</f>
        <v>0</v>
      </c>
      <c r="O19" s="24">
        <f>MIN(E63:E65)</f>
        <v>0</v>
      </c>
      <c r="P19" s="24">
        <f>MAX(F63:F65)</f>
        <v>1197.3399999999999</v>
      </c>
      <c r="Q19" s="24">
        <f>MIN(G63:G65)</f>
        <v>1197.3399999999999</v>
      </c>
      <c r="R19" s="7">
        <f t="shared" si="0"/>
        <v>8.3148611111111101</v>
      </c>
      <c r="S19" s="7">
        <f t="shared" si="0"/>
        <v>8.3148611111111101</v>
      </c>
      <c r="T19" s="3"/>
    </row>
    <row r="20" spans="1:20" x14ac:dyDescent="0.25">
      <c r="A20" s="92" t="s">
        <v>17</v>
      </c>
      <c r="B20" s="92">
        <v>0</v>
      </c>
      <c r="C20" s="92">
        <v>-51.14</v>
      </c>
      <c r="D20" s="92">
        <v>-6.63</v>
      </c>
      <c r="E20" s="92">
        <v>-13.4716</v>
      </c>
      <c r="F20" s="92">
        <v>37.17</v>
      </c>
      <c r="G20" s="92">
        <v>-668.63</v>
      </c>
      <c r="H20" s="3"/>
      <c r="I20" s="7" t="s">
        <v>27</v>
      </c>
      <c r="J20" s="7">
        <f>MAX(C66:C68)</f>
        <v>6.2069999999999999</v>
      </c>
      <c r="K20" s="24">
        <f>MIN(C66:C68)</f>
        <v>6.2069999999999999</v>
      </c>
      <c r="L20" s="24">
        <f>MAX(D66:D68)</f>
        <v>0</v>
      </c>
      <c r="M20" s="24">
        <f>MIN(D66:D68)</f>
        <v>0</v>
      </c>
      <c r="N20" s="24">
        <f>MAX(E66:E68)</f>
        <v>0</v>
      </c>
      <c r="O20" s="24">
        <f>MIN(E66:E68)</f>
        <v>0</v>
      </c>
      <c r="P20" s="24">
        <f>MAX(F66:F68)</f>
        <v>1138.03</v>
      </c>
      <c r="Q20" s="24">
        <f>MIN(G66:G68)</f>
        <v>1138.03</v>
      </c>
      <c r="R20" s="7">
        <f t="shared" si="0"/>
        <v>7.9029861111111108</v>
      </c>
      <c r="S20" s="7">
        <f t="shared" si="0"/>
        <v>7.9029861111111108</v>
      </c>
      <c r="T20" s="3"/>
    </row>
    <row r="21" spans="1:20" x14ac:dyDescent="0.25">
      <c r="A21" s="92" t="s">
        <v>17</v>
      </c>
      <c r="B21" s="92">
        <v>2.2715000000000001</v>
      </c>
      <c r="C21" s="92">
        <v>-51.14</v>
      </c>
      <c r="D21" s="92">
        <v>-6.63</v>
      </c>
      <c r="E21" s="92">
        <v>1.5881000000000001</v>
      </c>
      <c r="F21" s="92">
        <v>-274.13</v>
      </c>
      <c r="G21" s="92">
        <v>-357.33</v>
      </c>
      <c r="H21" s="3"/>
      <c r="I21" s="7" t="s">
        <v>28</v>
      </c>
      <c r="J21" s="7">
        <f>MAX(C69:C71)</f>
        <v>6.0279999999999996</v>
      </c>
      <c r="K21" s="24">
        <f>MIN(C69:C71)</f>
        <v>6.0279999999999996</v>
      </c>
      <c r="L21" s="24">
        <f>MAX(D69:D71)</f>
        <v>0</v>
      </c>
      <c r="M21" s="24">
        <f>MIN(D69:D71)</f>
        <v>0</v>
      </c>
      <c r="N21" s="24">
        <f>MAX(E69:E71)</f>
        <v>0</v>
      </c>
      <c r="O21" s="24">
        <f>MIN(E69:E71)</f>
        <v>0</v>
      </c>
      <c r="P21" s="24">
        <f>MAX(F69:F71)</f>
        <v>1105.1400000000001</v>
      </c>
      <c r="Q21" s="24">
        <f>MIN(G69:G71)</f>
        <v>1105.1400000000001</v>
      </c>
      <c r="R21" s="7">
        <f t="shared" si="0"/>
        <v>7.6745833333333344</v>
      </c>
      <c r="S21" s="7">
        <f t="shared" si="0"/>
        <v>7.6745833333333344</v>
      </c>
      <c r="T21" s="3"/>
    </row>
    <row r="22" spans="1:20" x14ac:dyDescent="0.25">
      <c r="A22" s="92" t="s">
        <v>17</v>
      </c>
      <c r="B22" s="92">
        <v>2.2715000000000001</v>
      </c>
      <c r="C22" s="92">
        <v>-49.991</v>
      </c>
      <c r="D22" s="92">
        <v>-0.53100000000000003</v>
      </c>
      <c r="E22" s="92">
        <v>1.5881000000000001</v>
      </c>
      <c r="F22" s="92">
        <v>-267.02999999999997</v>
      </c>
      <c r="G22" s="92">
        <v>-350.24</v>
      </c>
      <c r="H22" s="3"/>
      <c r="I22" s="7" t="s">
        <v>29</v>
      </c>
      <c r="J22" s="7">
        <f>MAX(C72:C74)</f>
        <v>5.7409999999999997</v>
      </c>
      <c r="K22" s="24">
        <f>MIN(C72:C74)</f>
        <v>5.7409999999999997</v>
      </c>
      <c r="L22" s="24">
        <f>MAX(D72:D74)</f>
        <v>0</v>
      </c>
      <c r="M22" s="24">
        <f>MIN(D72:D74)</f>
        <v>0</v>
      </c>
      <c r="N22" s="24">
        <f>MAX(E72:E74)</f>
        <v>0</v>
      </c>
      <c r="O22" s="24">
        <f>MIN(E72:E74)</f>
        <v>0</v>
      </c>
      <c r="P22" s="24">
        <f>MAX(F72:F74)</f>
        <v>1052.6099999999999</v>
      </c>
      <c r="Q22" s="24">
        <f>MIN(G72:G74)</f>
        <v>1052.6099999999999</v>
      </c>
      <c r="R22" s="7">
        <f t="shared" si="0"/>
        <v>7.3097916666666656</v>
      </c>
      <c r="S22" s="7">
        <f t="shared" si="0"/>
        <v>7.3097916666666656</v>
      </c>
      <c r="T22" s="3"/>
    </row>
    <row r="23" spans="1:20" x14ac:dyDescent="0.25">
      <c r="A23" s="92" t="s">
        <v>17</v>
      </c>
      <c r="B23" s="92">
        <v>7.2923</v>
      </c>
      <c r="C23" s="92">
        <v>-49.991</v>
      </c>
      <c r="D23" s="92">
        <v>-0.53100000000000003</v>
      </c>
      <c r="E23" s="92">
        <v>4.2557</v>
      </c>
      <c r="F23" s="92">
        <v>-197.15</v>
      </c>
      <c r="G23" s="92">
        <v>-420.12</v>
      </c>
      <c r="H23" s="3"/>
      <c r="I23" s="7" t="s">
        <v>30</v>
      </c>
      <c r="J23" s="7">
        <f>MAX(C75:C77)</f>
        <v>5.9219999999999997</v>
      </c>
      <c r="K23" s="24">
        <f>MIN(C75:C77)</f>
        <v>5.9219999999999997</v>
      </c>
      <c r="L23" s="24">
        <f>MAX(D75:D77)</f>
        <v>0</v>
      </c>
      <c r="M23" s="24">
        <f>MIN(D75:D77)</f>
        <v>0</v>
      </c>
      <c r="N23" s="24">
        <f>MAX(E75:E77)</f>
        <v>0</v>
      </c>
      <c r="O23" s="24">
        <f>MIN(E75:E77)</f>
        <v>0</v>
      </c>
      <c r="P23" s="24">
        <f>MAX(F75:F77)</f>
        <v>1085.81</v>
      </c>
      <c r="Q23" s="24">
        <f>MIN(G75:G77)</f>
        <v>1085.81</v>
      </c>
      <c r="R23" s="7">
        <f t="shared" si="0"/>
        <v>7.5403472222222216</v>
      </c>
      <c r="S23" s="7">
        <f t="shared" si="0"/>
        <v>7.5403472222222216</v>
      </c>
      <c r="T23" s="3"/>
    </row>
    <row r="24" spans="1:20" x14ac:dyDescent="0.25">
      <c r="A24" s="92" t="s">
        <v>17</v>
      </c>
      <c r="B24" s="92">
        <v>12.4473</v>
      </c>
      <c r="C24" s="92">
        <v>-49.991</v>
      </c>
      <c r="D24" s="92">
        <v>-0.53100000000000003</v>
      </c>
      <c r="E24" s="92">
        <v>6.9946999999999999</v>
      </c>
      <c r="F24" s="92">
        <v>-125.4</v>
      </c>
      <c r="G24" s="92">
        <v>-491.87</v>
      </c>
      <c r="H24" s="3"/>
      <c r="I24" s="7" t="s">
        <v>31</v>
      </c>
      <c r="J24" s="7">
        <f>MAX(C78:C80)</f>
        <v>6.2110000000000003</v>
      </c>
      <c r="K24" s="24">
        <f>MIN(C78:C80)</f>
        <v>6.2110000000000003</v>
      </c>
      <c r="L24" s="24">
        <f>MAX(D78:D80)</f>
        <v>0</v>
      </c>
      <c r="M24" s="24">
        <f>MIN(D78:D80)</f>
        <v>0</v>
      </c>
      <c r="N24" s="24">
        <f>MAX(E78:E80)</f>
        <v>0</v>
      </c>
      <c r="O24" s="24">
        <f>MIN(E78:E80)</f>
        <v>0</v>
      </c>
      <c r="P24" s="24">
        <f>MAX(F78:F80)</f>
        <v>1138.8399999999999</v>
      </c>
      <c r="Q24" s="24">
        <f>MIN(G78:G80)</f>
        <v>1138.8399999999999</v>
      </c>
      <c r="R24" s="7">
        <f t="shared" si="0"/>
        <v>7.9086111111111101</v>
      </c>
      <c r="S24" s="7">
        <f t="shared" si="0"/>
        <v>7.9086111111111101</v>
      </c>
      <c r="T24" s="3"/>
    </row>
    <row r="25" spans="1:20" x14ac:dyDescent="0.25">
      <c r="A25" s="92" t="s">
        <v>17</v>
      </c>
      <c r="B25" s="92">
        <v>12.4473</v>
      </c>
      <c r="C25" s="92">
        <v>-48.875999999999998</v>
      </c>
      <c r="D25" s="92">
        <v>5.3920000000000003</v>
      </c>
      <c r="E25" s="92">
        <v>6.9946999999999999</v>
      </c>
      <c r="F25" s="92">
        <v>-118.52</v>
      </c>
      <c r="G25" s="92">
        <v>-484.98</v>
      </c>
      <c r="H25" s="3"/>
      <c r="I25" s="7" t="s">
        <v>32</v>
      </c>
      <c r="J25" s="7">
        <f>MAX(C81:C83)</f>
        <v>6.32</v>
      </c>
      <c r="K25" s="24">
        <f>MIN(C81:C83)</f>
        <v>6.32</v>
      </c>
      <c r="L25" s="24">
        <f>MAX(D81:D83)</f>
        <v>0</v>
      </c>
      <c r="M25" s="24">
        <f>MIN(D81:D83)</f>
        <v>0</v>
      </c>
      <c r="N25" s="24">
        <f>MAX(E81:E83)</f>
        <v>0</v>
      </c>
      <c r="O25" s="24">
        <f>MIN(E81:E83)</f>
        <v>0</v>
      </c>
      <c r="P25" s="24">
        <f>MAX(F81:F83)</f>
        <v>1158.72</v>
      </c>
      <c r="Q25" s="24">
        <f>MIN(G81:G83)</f>
        <v>1158.72</v>
      </c>
      <c r="R25" s="7">
        <f t="shared" si="0"/>
        <v>8.0466666666666669</v>
      </c>
      <c r="S25" s="7">
        <f t="shared" si="0"/>
        <v>8.0466666666666669</v>
      </c>
      <c r="T25" s="3"/>
    </row>
    <row r="26" spans="1:20" x14ac:dyDescent="0.25">
      <c r="A26" s="92" t="s">
        <v>17</v>
      </c>
      <c r="B26" s="92">
        <v>14.5847</v>
      </c>
      <c r="C26" s="92">
        <v>-48.875999999999998</v>
      </c>
      <c r="D26" s="92">
        <v>5.3920000000000003</v>
      </c>
      <c r="E26" s="92">
        <v>-4.5312000000000001</v>
      </c>
      <c r="F26" s="92">
        <v>-183.05</v>
      </c>
      <c r="G26" s="92">
        <v>-420.45</v>
      </c>
      <c r="H26" s="3"/>
      <c r="I26" s="7" t="s">
        <v>33</v>
      </c>
      <c r="J26" s="7">
        <f>MAX(C84:C86)</f>
        <v>6.9</v>
      </c>
      <c r="K26" s="24">
        <f>MIN(C84:C86)</f>
        <v>6.9</v>
      </c>
      <c r="L26" s="24">
        <f>MAX(D84:D86)</f>
        <v>0</v>
      </c>
      <c r="M26" s="24">
        <f>MIN(D84:D86)</f>
        <v>0</v>
      </c>
      <c r="N26" s="24">
        <f>MAX(E84:E86)</f>
        <v>0</v>
      </c>
      <c r="O26" s="24">
        <f>MIN(E84:E86)</f>
        <v>0</v>
      </c>
      <c r="P26" s="24">
        <f>MAX(F84:F86)</f>
        <v>1265.18</v>
      </c>
      <c r="Q26" s="24">
        <f>MIN(G84:G86)</f>
        <v>1265.18</v>
      </c>
      <c r="R26" s="7">
        <f t="shared" si="0"/>
        <v>8.7859722222222221</v>
      </c>
      <c r="S26" s="7">
        <f t="shared" si="0"/>
        <v>8.7859722222222221</v>
      </c>
      <c r="T26" s="3"/>
    </row>
    <row r="27" spans="1:20" x14ac:dyDescent="0.25">
      <c r="A27" s="92" t="s">
        <v>18</v>
      </c>
      <c r="B27" s="92">
        <v>0</v>
      </c>
      <c r="C27" s="92">
        <v>-49.100999999999999</v>
      </c>
      <c r="D27" s="92">
        <v>-2.649</v>
      </c>
      <c r="E27" s="92">
        <v>-4.5312000000000001</v>
      </c>
      <c r="F27" s="92">
        <v>-184.44</v>
      </c>
      <c r="G27" s="92">
        <v>-421.84</v>
      </c>
      <c r="H27" s="3"/>
      <c r="I27" s="7" t="s">
        <v>34</v>
      </c>
      <c r="J27" s="7">
        <f>MAX(C87:C89)</f>
        <v>5.819</v>
      </c>
      <c r="K27" s="24">
        <f>MIN(C87:C89)</f>
        <v>5.819</v>
      </c>
      <c r="L27" s="24">
        <f>MAX(D87:D89)</f>
        <v>0</v>
      </c>
      <c r="M27" s="24">
        <f>MIN(D87:D89)</f>
        <v>0</v>
      </c>
      <c r="N27" s="24">
        <f>MAX(E87:E89)</f>
        <v>0</v>
      </c>
      <c r="O27" s="24">
        <f>MIN(E87:E89)</f>
        <v>0</v>
      </c>
      <c r="P27" s="24">
        <f>MAX(F87:F89)</f>
        <v>1066.97</v>
      </c>
      <c r="Q27" s="24">
        <f>MIN(G87:G89)</f>
        <v>1066.97</v>
      </c>
      <c r="R27" s="7">
        <f t="shared" si="0"/>
        <v>7.4095138888888892</v>
      </c>
      <c r="S27" s="7">
        <f t="shared" si="0"/>
        <v>7.4095138888888892</v>
      </c>
      <c r="T27" s="3"/>
    </row>
    <row r="28" spans="1:20" x14ac:dyDescent="0.25">
      <c r="A28" s="92" t="s">
        <v>18</v>
      </c>
      <c r="B28" s="92">
        <v>7.2923999999999998</v>
      </c>
      <c r="C28" s="92">
        <v>-49.100999999999999</v>
      </c>
      <c r="D28" s="92">
        <v>-2.649</v>
      </c>
      <c r="E28" s="92">
        <v>14.7864</v>
      </c>
      <c r="F28" s="92">
        <v>84.2</v>
      </c>
      <c r="G28" s="92">
        <v>-690.48</v>
      </c>
      <c r="H28" s="3"/>
      <c r="I28" s="7" t="s">
        <v>35</v>
      </c>
      <c r="J28" s="7">
        <f>MAX(C90:C92)</f>
        <v>3.641</v>
      </c>
      <c r="K28" s="24">
        <f>MIN(C90:C92)</f>
        <v>3.4380000000000002</v>
      </c>
      <c r="L28" s="24">
        <f>MAX(D90:D92)</f>
        <v>-2.254</v>
      </c>
      <c r="M28" s="24">
        <f>MIN(D90:D92)</f>
        <v>-8.5540000000000003</v>
      </c>
      <c r="N28" s="24">
        <f>MAX(E90:E92)</f>
        <v>54.065899999999999</v>
      </c>
      <c r="O28" s="24">
        <f>MIN(E90:E92)</f>
        <v>8.5269999999999999E-14</v>
      </c>
      <c r="P28" s="24">
        <f>MAX(F90:F92)</f>
        <v>1271.72</v>
      </c>
      <c r="Q28" s="24">
        <f>MIN(G90:G92)</f>
        <v>-1221.6199999999999</v>
      </c>
      <c r="R28" s="7">
        <f t="shared" si="0"/>
        <v>8.8313888888888883</v>
      </c>
      <c r="S28" s="7">
        <f t="shared" si="0"/>
        <v>-8.4834722222222219</v>
      </c>
      <c r="T28" s="3"/>
    </row>
    <row r="29" spans="1:20" x14ac:dyDescent="0.25">
      <c r="A29" s="92" t="s">
        <v>18</v>
      </c>
      <c r="B29" s="92">
        <v>7.9015000000000004</v>
      </c>
      <c r="C29" s="92">
        <v>-49.100999999999999</v>
      </c>
      <c r="D29" s="92">
        <v>-2.649</v>
      </c>
      <c r="E29" s="92">
        <v>16.399899999999999</v>
      </c>
      <c r="F29" s="92">
        <v>126.47</v>
      </c>
      <c r="G29" s="92">
        <v>-732.75</v>
      </c>
      <c r="H29" s="3"/>
      <c r="I29" s="7" t="s">
        <v>36</v>
      </c>
      <c r="J29" s="7">
        <f>MAX(C93:C95)</f>
        <v>3.4380000000000002</v>
      </c>
      <c r="K29" s="24">
        <f>MIN(C93:C95)</f>
        <v>3.234</v>
      </c>
      <c r="L29" s="24">
        <f>MAX(D93:D95)</f>
        <v>4.0449999999999999</v>
      </c>
      <c r="M29" s="24">
        <f>MIN(D93:D95)</f>
        <v>-2.254</v>
      </c>
      <c r="N29" s="24">
        <f>MAX(E93:E95)</f>
        <v>57.464300000000001</v>
      </c>
      <c r="O29" s="24">
        <f>MIN(E93:E95)</f>
        <v>45.106299999999997</v>
      </c>
      <c r="P29" s="24">
        <f>MAX(F93:F95)</f>
        <v>1349.34</v>
      </c>
      <c r="Q29" s="24">
        <f>MIN(G93:G95)</f>
        <v>-1300.72</v>
      </c>
      <c r="R29" s="7">
        <f t="shared" si="0"/>
        <v>9.3704166666666655</v>
      </c>
      <c r="S29" s="7">
        <f t="shared" si="0"/>
        <v>-9.0327777777777776</v>
      </c>
      <c r="T29" s="3"/>
    </row>
    <row r="30" spans="1:20" x14ac:dyDescent="0.25">
      <c r="A30" s="92" t="s">
        <v>18</v>
      </c>
      <c r="B30" s="92">
        <v>7.9015000000000004</v>
      </c>
      <c r="C30" s="92">
        <v>-48.972999999999999</v>
      </c>
      <c r="D30" s="92">
        <v>3.0910000000000002</v>
      </c>
      <c r="E30" s="92">
        <v>16.399899999999999</v>
      </c>
      <c r="F30" s="92">
        <v>127.26</v>
      </c>
      <c r="G30" s="92">
        <v>-731.96</v>
      </c>
      <c r="H30" s="3"/>
      <c r="I30" s="7" t="s">
        <v>37</v>
      </c>
      <c r="J30" s="7">
        <f>MAX(C96:C98)</f>
        <v>3.234</v>
      </c>
      <c r="K30" s="24">
        <f>MIN(C96:C98)</f>
        <v>3.0310000000000001</v>
      </c>
      <c r="L30" s="24">
        <f>MAX(D96:D98)</f>
        <v>10.345000000000001</v>
      </c>
      <c r="M30" s="24">
        <f>MIN(D96:D98)</f>
        <v>4.0449999999999999</v>
      </c>
      <c r="N30" s="24">
        <f>MAX(E96:E98)</f>
        <v>45.106299999999997</v>
      </c>
      <c r="O30" s="24">
        <f>MIN(E96:E98)</f>
        <v>-26.878799999999998</v>
      </c>
      <c r="P30" s="24">
        <f>MAX(F96:F98)</f>
        <v>1063.6400000000001</v>
      </c>
      <c r="Q30" s="24">
        <f>MIN(G96:G98)</f>
        <v>-1016.51</v>
      </c>
      <c r="R30" s="7">
        <f t="shared" si="0"/>
        <v>7.3863888888888898</v>
      </c>
      <c r="S30" s="7">
        <f t="shared" si="0"/>
        <v>-7.0590972222222224</v>
      </c>
      <c r="T30" s="3"/>
    </row>
    <row r="31" spans="1:20" x14ac:dyDescent="0.25">
      <c r="A31" s="92" t="s">
        <v>18</v>
      </c>
      <c r="B31" s="92">
        <v>14.5847</v>
      </c>
      <c r="C31" s="92">
        <v>-48.972999999999999</v>
      </c>
      <c r="D31" s="92">
        <v>3.0910000000000002</v>
      </c>
      <c r="E31" s="92">
        <v>-4.2564000000000002</v>
      </c>
      <c r="F31" s="92">
        <v>-190.85</v>
      </c>
      <c r="G31" s="92">
        <v>-413.85</v>
      </c>
      <c r="H31" s="3"/>
      <c r="I31" s="7" t="s">
        <v>38</v>
      </c>
      <c r="J31" s="7">
        <f>MAX(C99:C101)</f>
        <v>3.0310000000000001</v>
      </c>
      <c r="K31" s="24">
        <f>MIN(C99:C101)</f>
        <v>2.94</v>
      </c>
      <c r="L31" s="24">
        <f>MAX(D99:D101)</f>
        <v>13.154999999999999</v>
      </c>
      <c r="M31" s="24">
        <f>MIN(D99:D101)</f>
        <v>10.345000000000001</v>
      </c>
      <c r="N31" s="24">
        <f>MAX(E99:E101)</f>
        <v>-26.878799999999998</v>
      </c>
      <c r="O31" s="24">
        <f>MIN(E99:E101)</f>
        <v>-79.309100000000001</v>
      </c>
      <c r="P31" s="24">
        <f>MAX(F99:F101)</f>
        <v>1850.16</v>
      </c>
      <c r="Q31" s="24">
        <f>MIN(G99:G101)</f>
        <v>-1807.31</v>
      </c>
      <c r="R31" s="7">
        <f t="shared" si="0"/>
        <v>12.848333333333334</v>
      </c>
      <c r="S31" s="7">
        <f>Q31/144</f>
        <v>-12.550763888888888</v>
      </c>
      <c r="T31" s="3"/>
    </row>
    <row r="32" spans="1:20" x14ac:dyDescent="0.25">
      <c r="A32" s="92" t="s">
        <v>19</v>
      </c>
      <c r="B32" s="92">
        <v>0</v>
      </c>
      <c r="C32" s="92">
        <v>-48.820999999999998</v>
      </c>
      <c r="D32" s="92">
        <v>-4.9349999999999996</v>
      </c>
      <c r="E32" s="92">
        <v>-4.2564000000000002</v>
      </c>
      <c r="F32" s="92">
        <v>-189.91</v>
      </c>
      <c r="G32" s="92">
        <v>-412.91</v>
      </c>
      <c r="H32" s="3"/>
      <c r="I32" s="7" t="s">
        <v>39</v>
      </c>
      <c r="J32" s="7">
        <f>MAX(C102:C148)</f>
        <v>0.36299999999999999</v>
      </c>
      <c r="K32" s="24">
        <f>MIN(C102:C148)</f>
        <v>0.114</v>
      </c>
      <c r="L32" s="24">
        <f>MAX(D102:D148)</f>
        <v>3.738</v>
      </c>
      <c r="M32" s="24">
        <f>MIN(D102:D148)</f>
        <v>-3.968</v>
      </c>
      <c r="N32" s="24">
        <f>MAX(E102:E148)</f>
        <v>11.403</v>
      </c>
      <c r="O32" s="24">
        <f>MIN(E102:E148)</f>
        <v>-21.298100000000002</v>
      </c>
      <c r="P32" s="24">
        <f>MAX(F102:F148)</f>
        <v>493.69</v>
      </c>
      <c r="Q32" s="24">
        <f>MIN(G102:G148)</f>
        <v>-489.89</v>
      </c>
      <c r="R32" s="7">
        <f t="shared" si="0"/>
        <v>3.4284027777777779</v>
      </c>
      <c r="S32" s="7">
        <f t="shared" si="0"/>
        <v>-3.4020138888888889</v>
      </c>
      <c r="T32" s="3"/>
    </row>
    <row r="33" spans="1:20" x14ac:dyDescent="0.25">
      <c r="A33" s="92" t="s">
        <v>19</v>
      </c>
      <c r="B33" s="92">
        <v>3.3519000000000001</v>
      </c>
      <c r="C33" s="92">
        <v>-48.820999999999998</v>
      </c>
      <c r="D33" s="92">
        <v>-4.9349999999999996</v>
      </c>
      <c r="E33" s="92">
        <v>12.2867</v>
      </c>
      <c r="F33" s="92">
        <v>20.45</v>
      </c>
      <c r="G33" s="92">
        <v>-623.27</v>
      </c>
      <c r="H33" s="3"/>
      <c r="I33" s="7" t="s">
        <v>40</v>
      </c>
      <c r="J33" s="7">
        <f>MAX(C149:C159)</f>
        <v>-4.7869999999999999</v>
      </c>
      <c r="K33" s="24">
        <f>MIN(C149:C159)</f>
        <v>-5.1340000000000003</v>
      </c>
      <c r="L33" s="24">
        <f>MAX(D149:D159)</f>
        <v>0.371</v>
      </c>
      <c r="M33" s="24">
        <f>MIN(D149:D159)</f>
        <v>-10.374000000000001</v>
      </c>
      <c r="N33" s="24">
        <f>MAX(E149:E159)</f>
        <v>35.234099999999998</v>
      </c>
      <c r="O33" s="24">
        <f>MIN(E149:E159)</f>
        <v>-50.121400000000001</v>
      </c>
      <c r="P33" s="24">
        <f>MAX(F149:F159)</f>
        <v>1120.8399999999999</v>
      </c>
      <c r="Q33" s="24">
        <f>MIN(G149:G159)</f>
        <v>-1190.5899999999999</v>
      </c>
      <c r="R33" s="7">
        <f t="shared" si="0"/>
        <v>7.7836111111111101</v>
      </c>
      <c r="S33" s="7">
        <f t="shared" si="0"/>
        <v>-8.2679861111111101</v>
      </c>
      <c r="T33" s="3"/>
    </row>
    <row r="34" spans="1:20" x14ac:dyDescent="0.25">
      <c r="A34" s="92" t="s">
        <v>19</v>
      </c>
      <c r="B34" s="92">
        <v>3.3519000000000001</v>
      </c>
      <c r="C34" s="92">
        <v>-49.655999999999999</v>
      </c>
      <c r="D34" s="92">
        <v>0.92800000000000005</v>
      </c>
      <c r="E34" s="92">
        <v>12.2867</v>
      </c>
      <c r="F34" s="92">
        <v>15.29</v>
      </c>
      <c r="G34" s="92">
        <v>-628.42999999999995</v>
      </c>
      <c r="H34" s="3"/>
      <c r="I34" s="7" t="s">
        <v>41</v>
      </c>
      <c r="J34" s="7">
        <f>MAX(C160:C167)</f>
        <v>-5.1340000000000003</v>
      </c>
      <c r="K34" s="24">
        <f>MIN(C160:C167)</f>
        <v>-5.3369999999999997</v>
      </c>
      <c r="L34" s="24">
        <f>MAX(D160:D167)</f>
        <v>6.6710000000000003</v>
      </c>
      <c r="M34" s="24">
        <f>MIN(D160:D167)</f>
        <v>0.371</v>
      </c>
      <c r="N34" s="24">
        <f>MAX(E160:E167)</f>
        <v>35.231000000000002</v>
      </c>
      <c r="O34" s="24">
        <f>MIN(E160:E167)</f>
        <v>-3.1739999999999999E-14</v>
      </c>
      <c r="P34" s="24">
        <f>MAX(F160:F167)</f>
        <v>774.96</v>
      </c>
      <c r="Q34" s="24">
        <f>MIN(G160:G167)</f>
        <v>-849.77</v>
      </c>
      <c r="R34" s="7">
        <f t="shared" si="0"/>
        <v>5.3816666666666668</v>
      </c>
      <c r="S34" s="7">
        <f t="shared" si="0"/>
        <v>-5.9011805555555554</v>
      </c>
      <c r="T34" s="3"/>
    </row>
    <row r="35" spans="1:20" x14ac:dyDescent="0.25">
      <c r="A35" s="92" t="s">
        <v>19</v>
      </c>
      <c r="B35" s="92">
        <v>7.2923999999999998</v>
      </c>
      <c r="C35" s="92">
        <v>-49.655999999999999</v>
      </c>
      <c r="D35" s="92">
        <v>0.92800000000000005</v>
      </c>
      <c r="E35" s="92">
        <v>8.6301000000000005</v>
      </c>
      <c r="F35" s="92">
        <v>-80.489999999999995</v>
      </c>
      <c r="G35" s="92">
        <v>-532.64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92" t="s">
        <v>19</v>
      </c>
      <c r="B36" s="92">
        <v>13.4527</v>
      </c>
      <c r="C36" s="92">
        <v>-49.655999999999999</v>
      </c>
      <c r="D36" s="92">
        <v>0.92800000000000005</v>
      </c>
      <c r="E36" s="92">
        <v>2.9135</v>
      </c>
      <c r="F36" s="92">
        <v>-230.24</v>
      </c>
      <c r="G36" s="92">
        <v>-382.89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92" t="s">
        <v>19</v>
      </c>
      <c r="B37" s="92">
        <v>13.4527</v>
      </c>
      <c r="C37" s="92">
        <v>-50.531999999999996</v>
      </c>
      <c r="D37" s="92">
        <v>7.0759999999999996</v>
      </c>
      <c r="E37" s="92">
        <v>2.9135</v>
      </c>
      <c r="F37" s="92">
        <v>-235.65</v>
      </c>
      <c r="G37" s="92">
        <v>-388.3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92" t="s">
        <v>19</v>
      </c>
      <c r="B38" s="92">
        <v>14.5847</v>
      </c>
      <c r="C38" s="92">
        <v>-50.531999999999996</v>
      </c>
      <c r="D38" s="92">
        <v>7.0759999999999996</v>
      </c>
      <c r="E38" s="92">
        <v>-5.0963000000000003</v>
      </c>
      <c r="F38" s="92">
        <v>-178.47</v>
      </c>
      <c r="G38" s="92">
        <v>-445.48</v>
      </c>
      <c r="H38" s="3"/>
      <c r="T38" s="3"/>
    </row>
    <row r="39" spans="1:20" x14ac:dyDescent="0.25">
      <c r="A39" s="92" t="s">
        <v>20</v>
      </c>
      <c r="B39" s="92">
        <v>0</v>
      </c>
      <c r="C39" s="92">
        <v>-51.009</v>
      </c>
      <c r="D39" s="92">
        <v>-1.256</v>
      </c>
      <c r="E39" s="92">
        <v>-5.0963000000000003</v>
      </c>
      <c r="F39" s="92">
        <v>-181.42</v>
      </c>
      <c r="G39" s="92">
        <v>-448.43</v>
      </c>
      <c r="H39" s="3"/>
      <c r="T39" s="3"/>
    </row>
    <row r="40" spans="1:20" x14ac:dyDescent="0.25">
      <c r="A40" s="92" t="s">
        <v>20</v>
      </c>
      <c r="B40" s="92">
        <v>7.2923</v>
      </c>
      <c r="C40" s="92">
        <v>-51.009</v>
      </c>
      <c r="D40" s="92">
        <v>-1.256</v>
      </c>
      <c r="E40" s="92">
        <v>4.0641999999999996</v>
      </c>
      <c r="F40" s="92">
        <v>-208.46</v>
      </c>
      <c r="G40" s="92">
        <v>-421.39</v>
      </c>
      <c r="H40" s="3"/>
      <c r="T40" s="3"/>
    </row>
    <row r="41" spans="1:20" x14ac:dyDescent="0.25">
      <c r="A41" s="92" t="s">
        <v>20</v>
      </c>
      <c r="B41" s="92">
        <v>9.3094999999999999</v>
      </c>
      <c r="C41" s="92">
        <v>-51.009</v>
      </c>
      <c r="D41" s="92">
        <v>-1.256</v>
      </c>
      <c r="E41" s="92">
        <v>6.5982000000000003</v>
      </c>
      <c r="F41" s="92">
        <v>-142.08000000000001</v>
      </c>
      <c r="G41" s="92">
        <v>-487.77</v>
      </c>
      <c r="H41" s="3"/>
      <c r="T41" s="3"/>
    </row>
    <row r="42" spans="1:20" x14ac:dyDescent="0.25">
      <c r="A42" s="92" t="s">
        <v>20</v>
      </c>
      <c r="B42" s="92">
        <v>9.3094999999999999</v>
      </c>
      <c r="C42" s="92">
        <v>-52.908000000000001</v>
      </c>
      <c r="D42" s="92">
        <v>4.7720000000000002</v>
      </c>
      <c r="E42" s="92">
        <v>6.5982000000000003</v>
      </c>
      <c r="F42" s="92">
        <v>-153.80000000000001</v>
      </c>
      <c r="G42" s="92">
        <v>-499.49</v>
      </c>
      <c r="H42" s="3"/>
      <c r="T42" s="3"/>
    </row>
    <row r="43" spans="1:20" x14ac:dyDescent="0.25">
      <c r="A43" s="92" t="s">
        <v>20</v>
      </c>
      <c r="B43" s="92">
        <v>14.5846</v>
      </c>
      <c r="C43" s="92">
        <v>-52.908000000000001</v>
      </c>
      <c r="D43" s="92">
        <v>4.7720000000000002</v>
      </c>
      <c r="E43" s="92">
        <v>-18.572299999999998</v>
      </c>
      <c r="F43" s="92">
        <v>159.87</v>
      </c>
      <c r="G43" s="92">
        <v>-813.16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92" t="s">
        <v>21</v>
      </c>
      <c r="B44" s="92">
        <v>0</v>
      </c>
      <c r="C44" s="92">
        <v>-52.978000000000002</v>
      </c>
      <c r="D44" s="92">
        <v>-3.919</v>
      </c>
      <c r="E44" s="92">
        <v>-18.572299999999998</v>
      </c>
      <c r="F44" s="92">
        <v>159.44</v>
      </c>
      <c r="G44" s="92">
        <v>-813.6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92" t="s">
        <v>21</v>
      </c>
      <c r="B45" s="92">
        <v>5.5701000000000001</v>
      </c>
      <c r="C45" s="92">
        <v>-52.978000000000002</v>
      </c>
      <c r="D45" s="92">
        <v>-3.919</v>
      </c>
      <c r="E45" s="92">
        <v>3.2574000000000001</v>
      </c>
      <c r="F45" s="92">
        <v>-241.75</v>
      </c>
      <c r="G45" s="92">
        <v>-412.41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92" t="s">
        <v>21</v>
      </c>
      <c r="B46" s="92">
        <v>5.5701000000000001</v>
      </c>
      <c r="C46" s="92">
        <v>-56.097000000000001</v>
      </c>
      <c r="D46" s="92">
        <v>2.2370000000000001</v>
      </c>
      <c r="E46" s="92">
        <v>3.2574000000000001</v>
      </c>
      <c r="F46" s="92">
        <v>-261</v>
      </c>
      <c r="G46" s="92">
        <v>-431.66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92" t="s">
        <v>21</v>
      </c>
      <c r="B47" s="92">
        <v>7.2923999999999998</v>
      </c>
      <c r="C47" s="92">
        <v>-56.097000000000001</v>
      </c>
      <c r="D47" s="92">
        <v>2.2370000000000001</v>
      </c>
      <c r="E47" s="92">
        <v>-0.59470000000000001</v>
      </c>
      <c r="F47" s="92">
        <v>-330.75</v>
      </c>
      <c r="G47" s="92">
        <v>-361.91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92" t="s">
        <v>21</v>
      </c>
      <c r="B48" s="92">
        <v>14.5847</v>
      </c>
      <c r="C48" s="92">
        <v>-56.097000000000001</v>
      </c>
      <c r="D48" s="92">
        <v>2.2370000000000001</v>
      </c>
      <c r="E48" s="92">
        <v>-16.9054</v>
      </c>
      <c r="F48" s="92">
        <v>96.52</v>
      </c>
      <c r="G48" s="92">
        <v>-789.19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92" t="s">
        <v>22</v>
      </c>
      <c r="B49" s="92">
        <v>0</v>
      </c>
      <c r="C49" s="92">
        <v>-55.710999999999999</v>
      </c>
      <c r="D49" s="92">
        <v>-6.94</v>
      </c>
      <c r="E49" s="92">
        <v>-16.9054</v>
      </c>
      <c r="F49" s="92">
        <v>98.9</v>
      </c>
      <c r="G49" s="92">
        <v>-786.8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92" t="s">
        <v>22</v>
      </c>
      <c r="B50" s="92">
        <v>2.4289000000000001</v>
      </c>
      <c r="C50" s="92">
        <v>-55.710999999999999</v>
      </c>
      <c r="D50" s="92">
        <v>-6.94</v>
      </c>
      <c r="E50" s="92">
        <v>-4.9700000000000001E-2</v>
      </c>
      <c r="F50" s="92">
        <v>-342.65</v>
      </c>
      <c r="G50" s="92">
        <v>-345.25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92" t="s">
        <v>22</v>
      </c>
      <c r="B51" s="92">
        <v>2.4289000000000001</v>
      </c>
      <c r="C51" s="92">
        <v>-59.152999999999999</v>
      </c>
      <c r="D51" s="92">
        <v>-2.246</v>
      </c>
      <c r="E51" s="92">
        <v>-4.9700000000000001E-2</v>
      </c>
      <c r="F51" s="92">
        <v>-363.9</v>
      </c>
      <c r="G51" s="92">
        <v>-366.5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92" t="s">
        <v>22</v>
      </c>
      <c r="B52" s="92">
        <v>3.0396000000000001</v>
      </c>
      <c r="C52" s="92">
        <v>-59.152999999999999</v>
      </c>
      <c r="D52" s="92">
        <v>-2.246</v>
      </c>
      <c r="E52" s="92">
        <v>1.3219000000000001</v>
      </c>
      <c r="F52" s="92">
        <v>-330.57</v>
      </c>
      <c r="G52" s="92">
        <v>-399.83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92" t="s">
        <v>22</v>
      </c>
      <c r="B53" s="92">
        <v>6.0792000000000002</v>
      </c>
      <c r="C53" s="92">
        <v>-59.152999999999999</v>
      </c>
      <c r="D53" s="92">
        <v>-2.246</v>
      </c>
      <c r="E53" s="92">
        <v>8.1494999999999997</v>
      </c>
      <c r="F53" s="92">
        <v>-151.71</v>
      </c>
      <c r="G53" s="92">
        <v>-578.67999999999995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92" t="s">
        <v>23</v>
      </c>
      <c r="B54" s="92">
        <v>0</v>
      </c>
      <c r="C54" s="92">
        <v>-60.375999999999998</v>
      </c>
      <c r="D54" s="92">
        <v>8.4749999999999996</v>
      </c>
      <c r="E54" s="92">
        <v>50.4679</v>
      </c>
      <c r="F54" s="92">
        <v>949.31</v>
      </c>
      <c r="G54" s="92">
        <v>-1694.8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92" t="s">
        <v>23</v>
      </c>
      <c r="B55" s="92">
        <v>4.2527999999999997</v>
      </c>
      <c r="C55" s="92">
        <v>-60.375999999999998</v>
      </c>
      <c r="D55" s="92">
        <v>8.4749999999999996</v>
      </c>
      <c r="E55" s="92">
        <v>14.424200000000001</v>
      </c>
      <c r="F55" s="92">
        <v>5.1100000000000003</v>
      </c>
      <c r="G55" s="92">
        <v>-750.6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92" t="s">
        <v>23</v>
      </c>
      <c r="B56" s="92">
        <v>8.5055999999999994</v>
      </c>
      <c r="C56" s="92">
        <v>-60.375999999999998</v>
      </c>
      <c r="D56" s="92">
        <v>8.4749999999999996</v>
      </c>
      <c r="E56" s="92">
        <v>-21.619499999999999</v>
      </c>
      <c r="F56" s="92">
        <v>193.59</v>
      </c>
      <c r="G56" s="92">
        <v>-939.09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92" t="s">
        <v>24</v>
      </c>
      <c r="B57" s="92">
        <v>0</v>
      </c>
      <c r="C57" s="92">
        <v>-60.95</v>
      </c>
      <c r="D57" s="92">
        <v>-1.482</v>
      </c>
      <c r="E57" s="92">
        <v>-21.619499999999999</v>
      </c>
      <c r="F57" s="92">
        <v>190.05</v>
      </c>
      <c r="G57" s="92">
        <v>-942.63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92" t="s">
        <v>24</v>
      </c>
      <c r="B58" s="92">
        <v>7.2923</v>
      </c>
      <c r="C58" s="92">
        <v>-60.95</v>
      </c>
      <c r="D58" s="92">
        <v>-1.482</v>
      </c>
      <c r="E58" s="92">
        <v>-10.809699999999999</v>
      </c>
      <c r="F58" s="92">
        <v>-93.12</v>
      </c>
      <c r="G58" s="92">
        <v>-659.46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92" t="s">
        <v>24</v>
      </c>
      <c r="B59" s="92">
        <v>14.5847</v>
      </c>
      <c r="C59" s="92">
        <v>-60.95</v>
      </c>
      <c r="D59" s="92">
        <v>-1.482</v>
      </c>
      <c r="E59" s="92">
        <v>-7.1050000000000001E-15</v>
      </c>
      <c r="F59" s="92">
        <v>-376.29</v>
      </c>
      <c r="G59" s="92">
        <v>-376.29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92" t="s">
        <v>25</v>
      </c>
      <c r="B60" s="92">
        <v>0</v>
      </c>
      <c r="C60" s="92">
        <v>5.9020000000000001</v>
      </c>
      <c r="D60" s="92">
        <v>0</v>
      </c>
      <c r="E60" s="92">
        <v>0</v>
      </c>
      <c r="F60" s="92">
        <v>1082.17</v>
      </c>
      <c r="G60" s="92">
        <v>1082.17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92" t="s">
        <v>25</v>
      </c>
      <c r="B61" s="92">
        <v>1.6528</v>
      </c>
      <c r="C61" s="92">
        <v>5.9020000000000001</v>
      </c>
      <c r="D61" s="92">
        <v>0</v>
      </c>
      <c r="E61" s="92">
        <v>0</v>
      </c>
      <c r="F61" s="92">
        <v>1082.17</v>
      </c>
      <c r="G61" s="92">
        <v>1082.17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92" t="s">
        <v>25</v>
      </c>
      <c r="B62" s="92">
        <v>3.3056000000000001</v>
      </c>
      <c r="C62" s="92">
        <v>5.9020000000000001</v>
      </c>
      <c r="D62" s="92">
        <v>0</v>
      </c>
      <c r="E62" s="92">
        <v>0</v>
      </c>
      <c r="F62" s="92">
        <v>1082.17</v>
      </c>
      <c r="G62" s="92">
        <v>1082.17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92" t="s">
        <v>26</v>
      </c>
      <c r="B63" s="92">
        <v>0</v>
      </c>
      <c r="C63" s="92">
        <v>6.53</v>
      </c>
      <c r="D63" s="92">
        <v>0</v>
      </c>
      <c r="E63" s="92">
        <v>0</v>
      </c>
      <c r="F63" s="92">
        <v>1197.3399999999999</v>
      </c>
      <c r="G63" s="92">
        <v>1197.3399999999999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92" t="s">
        <v>26</v>
      </c>
      <c r="B64" s="92">
        <v>4.0439999999999996</v>
      </c>
      <c r="C64" s="92">
        <v>6.53</v>
      </c>
      <c r="D64" s="92">
        <v>0</v>
      </c>
      <c r="E64" s="92">
        <v>0</v>
      </c>
      <c r="F64" s="92">
        <v>1197.3399999999999</v>
      </c>
      <c r="G64" s="92">
        <v>1197.3399999999999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92" t="s">
        <v>26</v>
      </c>
      <c r="B65" s="92">
        <v>8.0878999999999994</v>
      </c>
      <c r="C65" s="92">
        <v>6.53</v>
      </c>
      <c r="D65" s="92">
        <v>0</v>
      </c>
      <c r="E65" s="92">
        <v>0</v>
      </c>
      <c r="F65" s="92">
        <v>1197.3399999999999</v>
      </c>
      <c r="G65" s="92">
        <v>1197.3399999999999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92" t="s">
        <v>27</v>
      </c>
      <c r="B66" s="92">
        <v>0</v>
      </c>
      <c r="C66" s="92">
        <v>6.2069999999999999</v>
      </c>
      <c r="D66" s="92">
        <v>0</v>
      </c>
      <c r="E66" s="92">
        <v>0</v>
      </c>
      <c r="F66" s="92">
        <v>1138.03</v>
      </c>
      <c r="G66" s="92">
        <v>1138.03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92" t="s">
        <v>27</v>
      </c>
      <c r="B67" s="92">
        <v>5.8327999999999998</v>
      </c>
      <c r="C67" s="92">
        <v>6.2069999999999999</v>
      </c>
      <c r="D67" s="92">
        <v>0</v>
      </c>
      <c r="E67" s="92">
        <v>0</v>
      </c>
      <c r="F67" s="92">
        <v>1138.03</v>
      </c>
      <c r="G67" s="92">
        <v>1138.03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92" t="s">
        <v>27</v>
      </c>
      <c r="B68" s="92">
        <v>11.6656</v>
      </c>
      <c r="C68" s="92">
        <v>6.2069999999999999</v>
      </c>
      <c r="D68" s="92">
        <v>0</v>
      </c>
      <c r="E68" s="92">
        <v>0</v>
      </c>
      <c r="F68" s="92">
        <v>1138.03</v>
      </c>
      <c r="G68" s="92">
        <v>1138.03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92" t="s">
        <v>28</v>
      </c>
      <c r="B69" s="92">
        <v>0</v>
      </c>
      <c r="C69" s="92">
        <v>6.0279999999999996</v>
      </c>
      <c r="D69" s="92">
        <v>0</v>
      </c>
      <c r="E69" s="92">
        <v>0</v>
      </c>
      <c r="F69" s="92">
        <v>1105.1400000000001</v>
      </c>
      <c r="G69" s="92">
        <v>1105.1400000000001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92" t="s">
        <v>28</v>
      </c>
      <c r="B70" s="92">
        <v>6.9356999999999998</v>
      </c>
      <c r="C70" s="92">
        <v>6.0279999999999996</v>
      </c>
      <c r="D70" s="92">
        <v>0</v>
      </c>
      <c r="E70" s="92">
        <v>0</v>
      </c>
      <c r="F70" s="92">
        <v>1105.1400000000001</v>
      </c>
      <c r="G70" s="92">
        <v>1105.1400000000001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92" t="s">
        <v>28</v>
      </c>
      <c r="B71" s="92">
        <v>13.871499999999999</v>
      </c>
      <c r="C71" s="92">
        <v>6.0279999999999996</v>
      </c>
      <c r="D71" s="92">
        <v>0</v>
      </c>
      <c r="E71" s="92">
        <v>0</v>
      </c>
      <c r="F71" s="92">
        <v>1105.1400000000001</v>
      </c>
      <c r="G71" s="92">
        <v>1105.1400000000001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92" t="s">
        <v>29</v>
      </c>
      <c r="B72" s="92">
        <v>0</v>
      </c>
      <c r="C72" s="92">
        <v>5.7409999999999997</v>
      </c>
      <c r="D72" s="92">
        <v>0</v>
      </c>
      <c r="E72" s="92">
        <v>0</v>
      </c>
      <c r="F72" s="92">
        <v>1052.6099999999999</v>
      </c>
      <c r="G72" s="92">
        <v>1052.6099999999999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92" t="s">
        <v>29</v>
      </c>
      <c r="B73" s="92">
        <v>7.3832000000000004</v>
      </c>
      <c r="C73" s="92">
        <v>5.7409999999999997</v>
      </c>
      <c r="D73" s="92">
        <v>0</v>
      </c>
      <c r="E73" s="92">
        <v>0</v>
      </c>
      <c r="F73" s="92">
        <v>1052.6099999999999</v>
      </c>
      <c r="G73" s="92">
        <v>1052.6099999999999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92" t="s">
        <v>29</v>
      </c>
      <c r="B74" s="92">
        <v>14.766400000000001</v>
      </c>
      <c r="C74" s="92">
        <v>5.7409999999999997</v>
      </c>
      <c r="D74" s="92">
        <v>0</v>
      </c>
      <c r="E74" s="92">
        <v>0</v>
      </c>
      <c r="F74" s="92">
        <v>1052.6099999999999</v>
      </c>
      <c r="G74" s="92">
        <v>1052.6099999999999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92" t="s">
        <v>30</v>
      </c>
      <c r="B75" s="92">
        <v>0</v>
      </c>
      <c r="C75" s="92">
        <v>5.9219999999999997</v>
      </c>
      <c r="D75" s="92">
        <v>0</v>
      </c>
      <c r="E75" s="92">
        <v>0</v>
      </c>
      <c r="F75" s="92">
        <v>1085.81</v>
      </c>
      <c r="G75" s="92">
        <v>1085.81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92" t="s">
        <v>30</v>
      </c>
      <c r="B76" s="92">
        <v>7.3830999999999998</v>
      </c>
      <c r="C76" s="92">
        <v>5.9219999999999997</v>
      </c>
      <c r="D76" s="92">
        <v>0</v>
      </c>
      <c r="E76" s="92">
        <v>0</v>
      </c>
      <c r="F76" s="92">
        <v>1085.81</v>
      </c>
      <c r="G76" s="92">
        <v>1085.81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92" t="s">
        <v>30</v>
      </c>
      <c r="B77" s="92">
        <v>14.7661</v>
      </c>
      <c r="C77" s="92">
        <v>5.9219999999999997</v>
      </c>
      <c r="D77" s="92">
        <v>0</v>
      </c>
      <c r="E77" s="92">
        <v>0</v>
      </c>
      <c r="F77" s="92">
        <v>1085.81</v>
      </c>
      <c r="G77" s="92">
        <v>1085.81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92" t="s">
        <v>31</v>
      </c>
      <c r="B78" s="92">
        <v>0</v>
      </c>
      <c r="C78" s="92">
        <v>6.2110000000000003</v>
      </c>
      <c r="D78" s="92">
        <v>0</v>
      </c>
      <c r="E78" s="92">
        <v>0</v>
      </c>
      <c r="F78" s="92">
        <v>1138.8399999999999</v>
      </c>
      <c r="G78" s="92">
        <v>1138.8399999999999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92" t="s">
        <v>31</v>
      </c>
      <c r="B79" s="92">
        <v>6.8327</v>
      </c>
      <c r="C79" s="92">
        <v>6.2110000000000003</v>
      </c>
      <c r="D79" s="92">
        <v>0</v>
      </c>
      <c r="E79" s="92">
        <v>0</v>
      </c>
      <c r="F79" s="92">
        <v>1138.8399999999999</v>
      </c>
      <c r="G79" s="92">
        <v>1138.8399999999999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92" t="s">
        <v>31</v>
      </c>
      <c r="B80" s="92">
        <v>13.6653</v>
      </c>
      <c r="C80" s="92">
        <v>6.2110000000000003</v>
      </c>
      <c r="D80" s="92">
        <v>0</v>
      </c>
      <c r="E80" s="92">
        <v>0</v>
      </c>
      <c r="F80" s="92">
        <v>1138.8399999999999</v>
      </c>
      <c r="G80" s="92">
        <v>1138.8399999999999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92" t="s">
        <v>32</v>
      </c>
      <c r="B81" s="92">
        <v>0</v>
      </c>
      <c r="C81" s="92">
        <v>6.32</v>
      </c>
      <c r="D81" s="92">
        <v>0</v>
      </c>
      <c r="E81" s="92">
        <v>0</v>
      </c>
      <c r="F81" s="92">
        <v>1158.72</v>
      </c>
      <c r="G81" s="92">
        <v>1158.72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92" t="s">
        <v>32</v>
      </c>
      <c r="B82" s="92">
        <v>5.5156000000000001</v>
      </c>
      <c r="C82" s="92">
        <v>6.32</v>
      </c>
      <c r="D82" s="92">
        <v>0</v>
      </c>
      <c r="E82" s="92">
        <v>0</v>
      </c>
      <c r="F82" s="92">
        <v>1158.72</v>
      </c>
      <c r="G82" s="92">
        <v>1158.72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92" t="s">
        <v>32</v>
      </c>
      <c r="B83" s="92">
        <v>11.0312</v>
      </c>
      <c r="C83" s="92">
        <v>6.32</v>
      </c>
      <c r="D83" s="92">
        <v>0</v>
      </c>
      <c r="E83" s="92">
        <v>0</v>
      </c>
      <c r="F83" s="92">
        <v>1158.72</v>
      </c>
      <c r="G83" s="92">
        <v>1158.72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92" t="s">
        <v>33</v>
      </c>
      <c r="B84" s="92">
        <v>0</v>
      </c>
      <c r="C84" s="92">
        <v>6.9</v>
      </c>
      <c r="D84" s="92">
        <v>0</v>
      </c>
      <c r="E84" s="92">
        <v>0</v>
      </c>
      <c r="F84" s="92">
        <v>1265.18</v>
      </c>
      <c r="G84" s="92">
        <v>1265.18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92" t="s">
        <v>33</v>
      </c>
      <c r="B85" s="92">
        <v>3.6257000000000001</v>
      </c>
      <c r="C85" s="92">
        <v>6.9</v>
      </c>
      <c r="D85" s="92">
        <v>0</v>
      </c>
      <c r="E85" s="92">
        <v>0</v>
      </c>
      <c r="F85" s="92">
        <v>1265.18</v>
      </c>
      <c r="G85" s="92">
        <v>1265.18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92" t="s">
        <v>33</v>
      </c>
      <c r="B86" s="92">
        <v>7.2514000000000003</v>
      </c>
      <c r="C86" s="92">
        <v>6.9</v>
      </c>
      <c r="D86" s="92">
        <v>0</v>
      </c>
      <c r="E86" s="92">
        <v>0</v>
      </c>
      <c r="F86" s="92">
        <v>1265.18</v>
      </c>
      <c r="G86" s="92">
        <v>1265.18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92" t="s">
        <v>34</v>
      </c>
      <c r="B87" s="92">
        <v>0</v>
      </c>
      <c r="C87" s="92">
        <v>5.819</v>
      </c>
      <c r="D87" s="92">
        <v>0</v>
      </c>
      <c r="E87" s="92">
        <v>0</v>
      </c>
      <c r="F87" s="92">
        <v>1066.97</v>
      </c>
      <c r="G87" s="92">
        <v>1066.97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92" t="s">
        <v>34</v>
      </c>
      <c r="B88" s="92">
        <v>1.0318000000000001</v>
      </c>
      <c r="C88" s="92">
        <v>5.819</v>
      </c>
      <c r="D88" s="92">
        <v>0</v>
      </c>
      <c r="E88" s="92">
        <v>0</v>
      </c>
      <c r="F88" s="92">
        <v>1066.97</v>
      </c>
      <c r="G88" s="92">
        <v>1066.97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92" t="s">
        <v>34</v>
      </c>
      <c r="B89" s="92">
        <v>2.0634999999999999</v>
      </c>
      <c r="C89" s="92">
        <v>5.819</v>
      </c>
      <c r="D89" s="92">
        <v>0</v>
      </c>
      <c r="E89" s="92">
        <v>0</v>
      </c>
      <c r="F89" s="92">
        <v>1066.97</v>
      </c>
      <c r="G89" s="92">
        <v>1066.97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92" t="s">
        <v>35</v>
      </c>
      <c r="B90" s="92">
        <v>0</v>
      </c>
      <c r="C90" s="92">
        <v>3.641</v>
      </c>
      <c r="D90" s="92">
        <v>-8.5540000000000003</v>
      </c>
      <c r="E90" s="92">
        <v>8.5269999999999999E-14</v>
      </c>
      <c r="F90" s="92">
        <v>26.53</v>
      </c>
      <c r="G90" s="92">
        <v>26.53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5">
      <c r="A91" s="92" t="s">
        <v>35</v>
      </c>
      <c r="B91" s="92">
        <v>5.0023</v>
      </c>
      <c r="C91" s="92">
        <v>3.54</v>
      </c>
      <c r="D91" s="92">
        <v>-5.4039999999999999</v>
      </c>
      <c r="E91" s="92">
        <v>34.911200000000001</v>
      </c>
      <c r="F91" s="92">
        <v>830.78</v>
      </c>
      <c r="G91" s="92">
        <v>-779.2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5">
      <c r="A92" s="92" t="s">
        <v>35</v>
      </c>
      <c r="B92" s="92">
        <v>10.0046</v>
      </c>
      <c r="C92" s="92">
        <v>3.4380000000000002</v>
      </c>
      <c r="D92" s="92">
        <v>-2.254</v>
      </c>
      <c r="E92" s="92">
        <v>54.065899999999999</v>
      </c>
      <c r="F92" s="92">
        <v>1271.72</v>
      </c>
      <c r="G92" s="92">
        <v>-1221.6199999999999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5">
      <c r="A93" s="92" t="s">
        <v>36</v>
      </c>
      <c r="B93" s="92">
        <v>0</v>
      </c>
      <c r="C93" s="92">
        <v>3.4380000000000002</v>
      </c>
      <c r="D93" s="92">
        <v>-2.254</v>
      </c>
      <c r="E93" s="92">
        <v>54.065899999999999</v>
      </c>
      <c r="F93" s="92">
        <v>1271.72</v>
      </c>
      <c r="G93" s="92">
        <v>-1221.6199999999999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5">
      <c r="A94" s="92" t="s">
        <v>36</v>
      </c>
      <c r="B94" s="92">
        <v>5.0023</v>
      </c>
      <c r="C94" s="92">
        <v>3.3359999999999999</v>
      </c>
      <c r="D94" s="92">
        <v>0.89600000000000002</v>
      </c>
      <c r="E94" s="92">
        <v>57.464300000000001</v>
      </c>
      <c r="F94" s="92">
        <v>1349.34</v>
      </c>
      <c r="G94" s="92">
        <v>-1300.72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5">
      <c r="A95" s="92" t="s">
        <v>36</v>
      </c>
      <c r="B95" s="92">
        <v>10.0046</v>
      </c>
      <c r="C95" s="92">
        <v>3.234</v>
      </c>
      <c r="D95" s="92">
        <v>4.0449999999999999</v>
      </c>
      <c r="E95" s="92">
        <v>45.106299999999997</v>
      </c>
      <c r="F95" s="92">
        <v>1063.6400000000001</v>
      </c>
      <c r="G95" s="92">
        <v>-1016.51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5">
      <c r="A96" s="92" t="s">
        <v>37</v>
      </c>
      <c r="B96" s="92">
        <v>0</v>
      </c>
      <c r="C96" s="92">
        <v>3.234</v>
      </c>
      <c r="D96" s="92">
        <v>4.0449999999999999</v>
      </c>
      <c r="E96" s="92">
        <v>45.106299999999997</v>
      </c>
      <c r="F96" s="92">
        <v>1063.6400000000001</v>
      </c>
      <c r="G96" s="92">
        <v>-1016.51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92" t="s">
        <v>37</v>
      </c>
      <c r="B97" s="92">
        <v>5.0023</v>
      </c>
      <c r="C97" s="92">
        <v>3.133</v>
      </c>
      <c r="D97" s="92">
        <v>7.1950000000000003</v>
      </c>
      <c r="E97" s="92">
        <v>16.992000000000001</v>
      </c>
      <c r="F97" s="92">
        <v>414.63</v>
      </c>
      <c r="G97" s="92">
        <v>-368.98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92" t="s">
        <v>37</v>
      </c>
      <c r="B98" s="92">
        <v>10.0046</v>
      </c>
      <c r="C98" s="92">
        <v>3.0310000000000001</v>
      </c>
      <c r="D98" s="92">
        <v>10.345000000000001</v>
      </c>
      <c r="E98" s="92">
        <v>-26.878799999999998</v>
      </c>
      <c r="F98" s="92">
        <v>641.86</v>
      </c>
      <c r="G98" s="92">
        <v>-597.70000000000005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92" t="s">
        <v>38</v>
      </c>
      <c r="B99" s="92">
        <v>0</v>
      </c>
      <c r="C99" s="92">
        <v>3.0310000000000001</v>
      </c>
      <c r="D99" s="92">
        <v>10.345000000000001</v>
      </c>
      <c r="E99" s="92">
        <v>-26.878799999999998</v>
      </c>
      <c r="F99" s="92">
        <v>641.86</v>
      </c>
      <c r="G99" s="92">
        <v>-597.70000000000005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92" t="s">
        <v>38</v>
      </c>
      <c r="B100" s="92">
        <v>2.2311000000000001</v>
      </c>
      <c r="C100" s="92">
        <v>2.9860000000000002</v>
      </c>
      <c r="D100" s="92">
        <v>11.75</v>
      </c>
      <c r="E100" s="92">
        <v>-51.526699999999998</v>
      </c>
      <c r="F100" s="92">
        <v>1209.8699999999999</v>
      </c>
      <c r="G100" s="92">
        <v>-1166.3699999999999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92" t="s">
        <v>38</v>
      </c>
      <c r="B101" s="92">
        <v>4.4622000000000002</v>
      </c>
      <c r="C101" s="92">
        <v>2.94</v>
      </c>
      <c r="D101" s="92">
        <v>13.154999999999999</v>
      </c>
      <c r="E101" s="92">
        <v>-79.309100000000001</v>
      </c>
      <c r="F101" s="92">
        <v>1850.16</v>
      </c>
      <c r="G101" s="92">
        <v>-1807.31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92" t="s">
        <v>39</v>
      </c>
      <c r="B102" s="92">
        <v>0</v>
      </c>
      <c r="C102" s="92">
        <v>0.27800000000000002</v>
      </c>
      <c r="D102" s="92">
        <v>-1.333</v>
      </c>
      <c r="E102" s="92">
        <v>-19.010100000000001</v>
      </c>
      <c r="F102" s="92">
        <v>440.37</v>
      </c>
      <c r="G102" s="92">
        <v>-436.32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92" t="s">
        <v>39</v>
      </c>
      <c r="B103" s="92">
        <v>5.5448000000000004</v>
      </c>
      <c r="C103" s="92">
        <v>0.16500000000000001</v>
      </c>
      <c r="D103" s="92">
        <v>2.1579999999999999</v>
      </c>
      <c r="E103" s="92">
        <v>-21.298100000000002</v>
      </c>
      <c r="F103" s="92">
        <v>492.3</v>
      </c>
      <c r="G103" s="92">
        <v>-489.89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92" t="s">
        <v>39</v>
      </c>
      <c r="B104" s="92">
        <v>5.5448000000000004</v>
      </c>
      <c r="C104" s="92">
        <v>0.35599999999999998</v>
      </c>
      <c r="D104" s="92">
        <v>-3.7410000000000001</v>
      </c>
      <c r="E104" s="92">
        <v>-21.298100000000002</v>
      </c>
      <c r="F104" s="92">
        <v>493.69</v>
      </c>
      <c r="G104" s="92">
        <v>-488.51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92" t="s">
        <v>39</v>
      </c>
      <c r="B105" s="92">
        <v>7.5868000000000002</v>
      </c>
      <c r="C105" s="92">
        <v>0.314</v>
      </c>
      <c r="D105" s="92">
        <v>-2.4550000000000001</v>
      </c>
      <c r="E105" s="92">
        <v>-14.9718</v>
      </c>
      <c r="F105" s="92">
        <v>347.51</v>
      </c>
      <c r="G105" s="92">
        <v>-342.94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92" t="s">
        <v>39</v>
      </c>
      <c r="B106" s="92">
        <v>7.5868000000000002</v>
      </c>
      <c r="C106" s="92">
        <v>0.314</v>
      </c>
      <c r="D106" s="92">
        <v>-2.4550000000000001</v>
      </c>
      <c r="E106" s="92">
        <v>-14.9718</v>
      </c>
      <c r="F106" s="92">
        <v>347.51</v>
      </c>
      <c r="G106" s="92">
        <v>-342.94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92" t="s">
        <v>39</v>
      </c>
      <c r="B107" s="92">
        <v>15.1653</v>
      </c>
      <c r="C107" s="92">
        <v>0.16</v>
      </c>
      <c r="D107" s="92">
        <v>2.3170000000000002</v>
      </c>
      <c r="E107" s="92">
        <v>-14.448</v>
      </c>
      <c r="F107" s="92">
        <v>334.31</v>
      </c>
      <c r="G107" s="92">
        <v>-331.98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92" t="s">
        <v>39</v>
      </c>
      <c r="B108" s="92">
        <v>15.1653</v>
      </c>
      <c r="C108" s="92">
        <v>0.16</v>
      </c>
      <c r="D108" s="92">
        <v>2.3170000000000002</v>
      </c>
      <c r="E108" s="92">
        <v>-14.448</v>
      </c>
      <c r="F108" s="92">
        <v>334.31</v>
      </c>
      <c r="G108" s="92">
        <v>-331.98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92" t="s">
        <v>39</v>
      </c>
      <c r="B109" s="92">
        <v>15.55</v>
      </c>
      <c r="C109" s="92">
        <v>0.152</v>
      </c>
      <c r="D109" s="92">
        <v>2.5590000000000002</v>
      </c>
      <c r="E109" s="92">
        <v>-15.3858</v>
      </c>
      <c r="F109" s="92">
        <v>355.88</v>
      </c>
      <c r="G109" s="92">
        <v>-353.66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92" t="s">
        <v>39</v>
      </c>
      <c r="B110" s="92">
        <v>15.55</v>
      </c>
      <c r="C110" s="92">
        <v>0.36299999999999999</v>
      </c>
      <c r="D110" s="92">
        <v>-3.968</v>
      </c>
      <c r="E110" s="92">
        <v>-15.3858</v>
      </c>
      <c r="F110" s="92">
        <v>357.42</v>
      </c>
      <c r="G110" s="92">
        <v>-352.13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5">
      <c r="A111" s="92" t="s">
        <v>39</v>
      </c>
      <c r="B111" s="92">
        <v>22.7437</v>
      </c>
      <c r="C111" s="92">
        <v>0.217</v>
      </c>
      <c r="D111" s="92">
        <v>0.56200000000000006</v>
      </c>
      <c r="E111" s="92">
        <v>-3.1339999999999999</v>
      </c>
      <c r="F111" s="92">
        <v>73.84</v>
      </c>
      <c r="G111" s="92">
        <v>-70.69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5">
      <c r="A112" s="92" t="s">
        <v>39</v>
      </c>
      <c r="B112" s="92">
        <v>22.7437</v>
      </c>
      <c r="C112" s="92">
        <v>0.217</v>
      </c>
      <c r="D112" s="92">
        <v>0.56200000000000006</v>
      </c>
      <c r="E112" s="92">
        <v>-3.1339999999999999</v>
      </c>
      <c r="F112" s="92">
        <v>73.84</v>
      </c>
      <c r="G112" s="92">
        <v>-70.69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5">
      <c r="A113" s="92" t="s">
        <v>39</v>
      </c>
      <c r="B113" s="92">
        <v>25.555199999999999</v>
      </c>
      <c r="C113" s="92">
        <v>0.16</v>
      </c>
      <c r="D113" s="92">
        <v>2.3319999999999999</v>
      </c>
      <c r="E113" s="92">
        <v>-7.2018000000000004</v>
      </c>
      <c r="F113" s="92">
        <v>167.22</v>
      </c>
      <c r="G113" s="92">
        <v>-164.9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5">
      <c r="A114" s="92" t="s">
        <v>39</v>
      </c>
      <c r="B114" s="92">
        <v>25.555199999999999</v>
      </c>
      <c r="C114" s="92">
        <v>0.36</v>
      </c>
      <c r="D114" s="92">
        <v>-3.8719999999999999</v>
      </c>
      <c r="E114" s="92">
        <v>-7.2018000000000004</v>
      </c>
      <c r="F114" s="92">
        <v>168.68</v>
      </c>
      <c r="G114" s="92">
        <v>-163.44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5">
      <c r="A115" s="92" t="s">
        <v>39</v>
      </c>
      <c r="B115" s="92">
        <v>30.322199999999999</v>
      </c>
      <c r="C115" s="92">
        <v>0.26300000000000001</v>
      </c>
      <c r="D115" s="92">
        <v>-0.87</v>
      </c>
      <c r="E115" s="92">
        <v>4.1005000000000003</v>
      </c>
      <c r="F115" s="92">
        <v>96.47</v>
      </c>
      <c r="G115" s="92">
        <v>-92.63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5">
      <c r="A116" s="92" t="s">
        <v>39</v>
      </c>
      <c r="B116" s="92">
        <v>30.322199999999999</v>
      </c>
      <c r="C116" s="92">
        <v>0.26300000000000001</v>
      </c>
      <c r="D116" s="92">
        <v>-0.87</v>
      </c>
      <c r="E116" s="92">
        <v>4.1005000000000003</v>
      </c>
      <c r="F116" s="92">
        <v>96.47</v>
      </c>
      <c r="G116" s="92">
        <v>-92.63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5">
      <c r="A117" s="92" t="s">
        <v>39</v>
      </c>
      <c r="B117" s="92">
        <v>35.560400000000001</v>
      </c>
      <c r="C117" s="92">
        <v>0.156</v>
      </c>
      <c r="D117" s="92">
        <v>2.4279999999999999</v>
      </c>
      <c r="E117" s="92">
        <v>1.95E-2</v>
      </c>
      <c r="F117" s="92">
        <v>1.59</v>
      </c>
      <c r="G117" s="92">
        <v>0.69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5">
      <c r="A118" s="92" t="s">
        <v>39</v>
      </c>
      <c r="B118" s="92">
        <v>35.560400000000001</v>
      </c>
      <c r="C118" s="92">
        <v>0.35099999999999998</v>
      </c>
      <c r="D118" s="92">
        <v>-3.5960000000000001</v>
      </c>
      <c r="E118" s="92">
        <v>1.95E-2</v>
      </c>
      <c r="F118" s="92">
        <v>3.01</v>
      </c>
      <c r="G118" s="92">
        <v>2.11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5">
      <c r="A119" s="92" t="s">
        <v>39</v>
      </c>
      <c r="B119" s="92">
        <v>37.900700000000001</v>
      </c>
      <c r="C119" s="92">
        <v>0.30299999999999999</v>
      </c>
      <c r="D119" s="92">
        <v>-2.1230000000000002</v>
      </c>
      <c r="E119" s="92">
        <v>6.7114000000000003</v>
      </c>
      <c r="F119" s="92">
        <v>156.96</v>
      </c>
      <c r="G119" s="92">
        <v>-152.54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5">
      <c r="A120" s="92" t="s">
        <v>39</v>
      </c>
      <c r="B120" s="92">
        <v>37.900700000000001</v>
      </c>
      <c r="C120" s="92">
        <v>0.30299999999999999</v>
      </c>
      <c r="D120" s="92">
        <v>-2.1230000000000002</v>
      </c>
      <c r="E120" s="92">
        <v>6.7114000000000003</v>
      </c>
      <c r="F120" s="92">
        <v>156.96</v>
      </c>
      <c r="G120" s="92">
        <v>-152.54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5">
      <c r="A121" s="92" t="s">
        <v>39</v>
      </c>
      <c r="B121" s="92">
        <v>45.479100000000003</v>
      </c>
      <c r="C121" s="92">
        <v>0.14899999999999999</v>
      </c>
      <c r="D121" s="92">
        <v>2.649</v>
      </c>
      <c r="E121" s="92">
        <v>4.7154999999999996</v>
      </c>
      <c r="F121" s="92">
        <v>109.82</v>
      </c>
      <c r="G121" s="92">
        <v>-107.64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5">
      <c r="A122" s="92" t="s">
        <v>39</v>
      </c>
      <c r="B122" s="92">
        <v>45.479100000000003</v>
      </c>
      <c r="C122" s="92">
        <v>0.14899999999999999</v>
      </c>
      <c r="D122" s="92">
        <v>2.649</v>
      </c>
      <c r="E122" s="92">
        <v>4.7154999999999996</v>
      </c>
      <c r="F122" s="92">
        <v>109.82</v>
      </c>
      <c r="G122" s="92">
        <v>-107.64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5">
      <c r="A123" s="92" t="s">
        <v>39</v>
      </c>
      <c r="B123" s="92">
        <v>45.565600000000003</v>
      </c>
      <c r="C123" s="92">
        <v>0.14799999999999999</v>
      </c>
      <c r="D123" s="92">
        <v>2.7040000000000002</v>
      </c>
      <c r="E123" s="92">
        <v>4.4840999999999998</v>
      </c>
      <c r="F123" s="92">
        <v>104.47</v>
      </c>
      <c r="G123" s="92">
        <v>-102.32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5">
      <c r="A124" s="92" t="s">
        <v>39</v>
      </c>
      <c r="B124" s="92">
        <v>45.565600000000003</v>
      </c>
      <c r="C124" s="92">
        <v>0.33300000000000002</v>
      </c>
      <c r="D124" s="92">
        <v>-3.0339999999999998</v>
      </c>
      <c r="E124" s="92">
        <v>4.4840999999999998</v>
      </c>
      <c r="F124" s="92">
        <v>105.82</v>
      </c>
      <c r="G124" s="92">
        <v>-100.97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5">
      <c r="A125" s="92" t="s">
        <v>39</v>
      </c>
      <c r="B125" s="92">
        <v>49.2684</v>
      </c>
      <c r="C125" s="92">
        <v>0.25800000000000001</v>
      </c>
      <c r="D125" s="92">
        <v>-0.70299999999999996</v>
      </c>
      <c r="E125" s="92">
        <v>11.403</v>
      </c>
      <c r="F125" s="92">
        <v>264.81</v>
      </c>
      <c r="G125" s="92">
        <v>-261.06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5">
      <c r="A126" s="92" t="s">
        <v>39</v>
      </c>
      <c r="B126" s="92">
        <v>53.057600000000001</v>
      </c>
      <c r="C126" s="92">
        <v>0.18099999999999999</v>
      </c>
      <c r="D126" s="92">
        <v>1.6830000000000001</v>
      </c>
      <c r="E126" s="92">
        <v>9.5457000000000001</v>
      </c>
      <c r="F126" s="92">
        <v>221.42</v>
      </c>
      <c r="G126" s="92">
        <v>-218.79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5">
      <c r="A127" s="92" t="s">
        <v>39</v>
      </c>
      <c r="B127" s="92">
        <v>53.057600000000001</v>
      </c>
      <c r="C127" s="92">
        <v>0.18099999999999999</v>
      </c>
      <c r="D127" s="92">
        <v>1.6830000000000001</v>
      </c>
      <c r="E127" s="92">
        <v>9.5457000000000001</v>
      </c>
      <c r="F127" s="92">
        <v>221.42</v>
      </c>
      <c r="G127" s="92">
        <v>-218.79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5">
      <c r="A128" s="92" t="s">
        <v>39</v>
      </c>
      <c r="B128" s="92">
        <v>55.570799999999998</v>
      </c>
      <c r="C128" s="92">
        <v>0.129</v>
      </c>
      <c r="D128" s="92">
        <v>3.266</v>
      </c>
      <c r="E128" s="92">
        <v>3.327</v>
      </c>
      <c r="F128" s="92">
        <v>77.66</v>
      </c>
      <c r="G128" s="92">
        <v>-75.77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5">
      <c r="A129" s="92" t="s">
        <v>39</v>
      </c>
      <c r="B129" s="92">
        <v>55.570799999999998</v>
      </c>
      <c r="C129" s="92">
        <v>0.32100000000000001</v>
      </c>
      <c r="D129" s="92">
        <v>-2.653</v>
      </c>
      <c r="E129" s="92">
        <v>3.327</v>
      </c>
      <c r="F129" s="92">
        <v>79.05</v>
      </c>
      <c r="G129" s="92">
        <v>-74.38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5">
      <c r="A130" s="92" t="s">
        <v>39</v>
      </c>
      <c r="B130" s="92">
        <v>60.636099999999999</v>
      </c>
      <c r="C130" s="92">
        <v>0.218</v>
      </c>
      <c r="D130" s="92">
        <v>0.53600000000000003</v>
      </c>
      <c r="E130" s="92">
        <v>8.6896000000000004</v>
      </c>
      <c r="F130" s="92">
        <v>201.95</v>
      </c>
      <c r="G130" s="92">
        <v>-198.78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5">
      <c r="A131" s="92" t="s">
        <v>39</v>
      </c>
      <c r="B131" s="92">
        <v>60.636099999999999</v>
      </c>
      <c r="C131" s="92">
        <v>0.218</v>
      </c>
      <c r="D131" s="92">
        <v>0.53600000000000003</v>
      </c>
      <c r="E131" s="92">
        <v>8.6896000000000004</v>
      </c>
      <c r="F131" s="92">
        <v>201.95</v>
      </c>
      <c r="G131" s="92">
        <v>-198.78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5">
      <c r="A132" s="92" t="s">
        <v>39</v>
      </c>
      <c r="B132" s="92">
        <v>65.575999999999993</v>
      </c>
      <c r="C132" s="92">
        <v>0.11700000000000001</v>
      </c>
      <c r="D132" s="92">
        <v>3.6469999999999998</v>
      </c>
      <c r="E132" s="92">
        <v>-1.6413</v>
      </c>
      <c r="F132" s="92">
        <v>38.700000000000003</v>
      </c>
      <c r="G132" s="92">
        <v>-36.99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5">
      <c r="A133" s="92" t="s">
        <v>39</v>
      </c>
      <c r="B133" s="92">
        <v>65.575999999999993</v>
      </c>
      <c r="C133" s="92">
        <v>0.318</v>
      </c>
      <c r="D133" s="92">
        <v>-2.5619999999999998</v>
      </c>
      <c r="E133" s="92">
        <v>-1.6413</v>
      </c>
      <c r="F133" s="92">
        <v>40.159999999999997</v>
      </c>
      <c r="G133" s="92">
        <v>-35.53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5">
      <c r="A134" s="92" t="s">
        <v>39</v>
      </c>
      <c r="B134" s="92">
        <v>68.214500000000001</v>
      </c>
      <c r="C134" s="92">
        <v>0.26400000000000001</v>
      </c>
      <c r="D134" s="92">
        <v>-0.9</v>
      </c>
      <c r="E134" s="92">
        <v>2.9258000000000002</v>
      </c>
      <c r="F134" s="92">
        <v>69.39</v>
      </c>
      <c r="G134" s="92">
        <v>-65.540000000000006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5">
      <c r="A135" s="92" t="s">
        <v>39</v>
      </c>
      <c r="B135" s="92">
        <v>68.214500000000001</v>
      </c>
      <c r="C135" s="92">
        <v>0.26400000000000001</v>
      </c>
      <c r="D135" s="92">
        <v>-0.9</v>
      </c>
      <c r="E135" s="92">
        <v>2.9258000000000002</v>
      </c>
      <c r="F135" s="92">
        <v>69.39</v>
      </c>
      <c r="G135" s="92">
        <v>-65.540000000000006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5">
      <c r="A136" s="92" t="s">
        <v>39</v>
      </c>
      <c r="B136" s="92">
        <v>75.581199999999995</v>
      </c>
      <c r="C136" s="92">
        <v>0.114</v>
      </c>
      <c r="D136" s="92">
        <v>3.738</v>
      </c>
      <c r="E136" s="92">
        <v>-7.5282</v>
      </c>
      <c r="F136" s="92">
        <v>174.42</v>
      </c>
      <c r="G136" s="92">
        <v>-172.76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5">
      <c r="A137" s="92" t="s">
        <v>39</v>
      </c>
      <c r="B137" s="92">
        <v>75.581199999999995</v>
      </c>
      <c r="C137" s="92">
        <v>0.318</v>
      </c>
      <c r="D137" s="92">
        <v>-2.5779999999999998</v>
      </c>
      <c r="E137" s="92">
        <v>-7.5282</v>
      </c>
      <c r="F137" s="92">
        <v>175.91</v>
      </c>
      <c r="G137" s="92">
        <v>-171.27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5">
      <c r="A138" s="92" t="s">
        <v>39</v>
      </c>
      <c r="B138" s="92">
        <v>75.793000000000006</v>
      </c>
      <c r="C138" s="92">
        <v>0.314</v>
      </c>
      <c r="D138" s="92">
        <v>-2.4449999999999998</v>
      </c>
      <c r="E138" s="92">
        <v>-6.9962999999999997</v>
      </c>
      <c r="F138" s="92">
        <v>163.61000000000001</v>
      </c>
      <c r="G138" s="92">
        <v>-159.04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5">
      <c r="A139" s="92" t="s">
        <v>39</v>
      </c>
      <c r="B139" s="92">
        <v>75.793000000000006</v>
      </c>
      <c r="C139" s="92">
        <v>0.314</v>
      </c>
      <c r="D139" s="92">
        <v>-2.4449999999999998</v>
      </c>
      <c r="E139" s="92">
        <v>-6.9962999999999997</v>
      </c>
      <c r="F139" s="92">
        <v>163.61000000000001</v>
      </c>
      <c r="G139" s="92">
        <v>-159.04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5">
      <c r="A140" s="92" t="s">
        <v>39</v>
      </c>
      <c r="B140" s="92">
        <v>83.371499999999997</v>
      </c>
      <c r="C140" s="92">
        <v>0.16</v>
      </c>
      <c r="D140" s="92">
        <v>2.327</v>
      </c>
      <c r="E140" s="92">
        <v>-6.5503</v>
      </c>
      <c r="F140" s="92">
        <v>152.19999999999999</v>
      </c>
      <c r="G140" s="92">
        <v>-149.87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5">
      <c r="A141" s="92" t="s">
        <v>39</v>
      </c>
      <c r="B141" s="92">
        <v>83.371499999999997</v>
      </c>
      <c r="C141" s="92">
        <v>0.16</v>
      </c>
      <c r="D141" s="92">
        <v>2.327</v>
      </c>
      <c r="E141" s="92">
        <v>-6.5503</v>
      </c>
      <c r="F141" s="92">
        <v>152.19999999999999</v>
      </c>
      <c r="G141" s="92">
        <v>-149.87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5">
      <c r="A142" s="92" t="s">
        <v>39</v>
      </c>
      <c r="B142" s="92">
        <v>85.586399999999998</v>
      </c>
      <c r="C142" s="92">
        <v>0.115</v>
      </c>
      <c r="D142" s="92">
        <v>3.722</v>
      </c>
      <c r="E142" s="92">
        <v>-13.2493</v>
      </c>
      <c r="F142" s="92">
        <v>306.33999999999997</v>
      </c>
      <c r="G142" s="92">
        <v>-304.67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5">
      <c r="A143" s="92" t="s">
        <v>39</v>
      </c>
      <c r="B143" s="92">
        <v>85.586399999999998</v>
      </c>
      <c r="C143" s="92">
        <v>0.33700000000000002</v>
      </c>
      <c r="D143" s="92">
        <v>-3.1749999999999998</v>
      </c>
      <c r="E143" s="92">
        <v>-13.2493</v>
      </c>
      <c r="F143" s="92">
        <v>307.97000000000003</v>
      </c>
      <c r="G143" s="92">
        <v>-303.05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5">
      <c r="A144" s="92" t="s">
        <v>39</v>
      </c>
      <c r="B144" s="92">
        <v>90.95</v>
      </c>
      <c r="C144" s="92">
        <v>0.22800000000000001</v>
      </c>
      <c r="D144" s="92">
        <v>0.20200000000000001</v>
      </c>
      <c r="E144" s="92">
        <v>-5.2769000000000004</v>
      </c>
      <c r="F144" s="92">
        <v>123.34</v>
      </c>
      <c r="G144" s="92">
        <v>-120.01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5">
      <c r="A145" s="92" t="s">
        <v>39</v>
      </c>
      <c r="B145" s="92">
        <v>90.95</v>
      </c>
      <c r="C145" s="92">
        <v>0.22800000000000001</v>
      </c>
      <c r="D145" s="92">
        <v>0.20200000000000001</v>
      </c>
      <c r="E145" s="92">
        <v>-5.2769000000000004</v>
      </c>
      <c r="F145" s="92">
        <v>123.34</v>
      </c>
      <c r="G145" s="92">
        <v>-120.01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5">
      <c r="A146" s="92" t="s">
        <v>39</v>
      </c>
      <c r="B146" s="92">
        <v>95.591700000000003</v>
      </c>
      <c r="C146" s="92">
        <v>0.13400000000000001</v>
      </c>
      <c r="D146" s="92">
        <v>3.125</v>
      </c>
      <c r="E146" s="92">
        <v>-12.998699999999999</v>
      </c>
      <c r="F146" s="92">
        <v>300.70999999999998</v>
      </c>
      <c r="G146" s="92">
        <v>-298.75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5">
      <c r="A147" s="92" t="s">
        <v>39</v>
      </c>
      <c r="B147" s="92">
        <v>95.591700000000003</v>
      </c>
      <c r="C147" s="92">
        <v>0.32200000000000001</v>
      </c>
      <c r="D147" s="92">
        <v>-2.6909999999999998</v>
      </c>
      <c r="E147" s="92">
        <v>-12.998699999999999</v>
      </c>
      <c r="F147" s="92">
        <v>302.07</v>
      </c>
      <c r="G147" s="92">
        <v>-297.38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5">
      <c r="A148" s="92" t="s">
        <v>39</v>
      </c>
      <c r="B148" s="92">
        <v>98.536799999999999</v>
      </c>
      <c r="C148" s="92">
        <v>0.26200000000000001</v>
      </c>
      <c r="D148" s="92">
        <v>-0.83699999999999997</v>
      </c>
      <c r="E148" s="92">
        <v>-7.8029999999999999</v>
      </c>
      <c r="F148" s="92">
        <v>181.83</v>
      </c>
      <c r="G148" s="92">
        <v>-178.02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5">
      <c r="A149" s="92" t="s">
        <v>40</v>
      </c>
      <c r="B149" s="92">
        <v>0</v>
      </c>
      <c r="C149" s="92">
        <v>-4.7869999999999999</v>
      </c>
      <c r="D149" s="92">
        <v>-10.374000000000001</v>
      </c>
      <c r="E149" s="92">
        <v>-50.121400000000001</v>
      </c>
      <c r="F149" s="92">
        <v>1120.8399999999999</v>
      </c>
      <c r="G149" s="92">
        <v>-1190.5899999999999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5">
      <c r="A150" s="92" t="s">
        <v>40</v>
      </c>
      <c r="B150" s="92">
        <v>8.3000000000000001E-3</v>
      </c>
      <c r="C150" s="92">
        <v>-4.7869999999999999</v>
      </c>
      <c r="D150" s="92">
        <v>-10.369</v>
      </c>
      <c r="E150" s="92">
        <v>-50.034999999999997</v>
      </c>
      <c r="F150" s="92">
        <v>1118.8399999999999</v>
      </c>
      <c r="G150" s="92">
        <v>-1188.5999999999999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5">
      <c r="A151" s="92" t="s">
        <v>40</v>
      </c>
      <c r="B151" s="92">
        <v>8.3000000000000001E-3</v>
      </c>
      <c r="C151" s="92">
        <v>-4.7869999999999999</v>
      </c>
      <c r="D151" s="92">
        <v>-10.369</v>
      </c>
      <c r="E151" s="92">
        <v>-50.034999999999997</v>
      </c>
      <c r="F151" s="92">
        <v>1118.8399999999999</v>
      </c>
      <c r="G151" s="92">
        <v>-1188.5999999999999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5">
      <c r="A152" s="92" t="s">
        <v>40</v>
      </c>
      <c r="B152" s="92">
        <v>5.6912000000000003</v>
      </c>
      <c r="C152" s="92">
        <v>-4.9029999999999996</v>
      </c>
      <c r="D152" s="92">
        <v>-6.7910000000000004</v>
      </c>
      <c r="E152" s="92">
        <v>-1.2765</v>
      </c>
      <c r="F152" s="92">
        <v>-6.29</v>
      </c>
      <c r="G152" s="92">
        <v>-65.16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5">
      <c r="A153" s="92" t="s">
        <v>40</v>
      </c>
      <c r="B153" s="92">
        <v>5.6912000000000003</v>
      </c>
      <c r="C153" s="92">
        <v>-4.9029999999999996</v>
      </c>
      <c r="D153" s="92">
        <v>-6.7910000000000004</v>
      </c>
      <c r="E153" s="92">
        <v>-1.2765</v>
      </c>
      <c r="F153" s="92">
        <v>-6.29</v>
      </c>
      <c r="G153" s="92">
        <v>-65.16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5">
      <c r="A154" s="92" t="s">
        <v>40</v>
      </c>
      <c r="B154" s="92">
        <v>8.5327000000000002</v>
      </c>
      <c r="C154" s="92">
        <v>-4.96</v>
      </c>
      <c r="D154" s="92">
        <v>-5.0019999999999998</v>
      </c>
      <c r="E154" s="92">
        <v>15.476900000000001</v>
      </c>
      <c r="F154" s="92">
        <v>320.73</v>
      </c>
      <c r="G154" s="92">
        <v>-393.01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5">
      <c r="A155" s="92" t="s">
        <v>40</v>
      </c>
      <c r="B155" s="92">
        <v>11.3741</v>
      </c>
      <c r="C155" s="92">
        <v>-5.0179999999999998</v>
      </c>
      <c r="D155" s="92">
        <v>-3.2120000000000002</v>
      </c>
      <c r="E155" s="92">
        <v>27.1465</v>
      </c>
      <c r="F155" s="92">
        <v>589.39</v>
      </c>
      <c r="G155" s="92">
        <v>-662.51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5">
      <c r="A156" s="92" t="s">
        <v>40</v>
      </c>
      <c r="B156" s="92">
        <v>11.3741</v>
      </c>
      <c r="C156" s="92">
        <v>-5.0179999999999998</v>
      </c>
      <c r="D156" s="92">
        <v>-3.2120000000000002</v>
      </c>
      <c r="E156" s="92">
        <v>27.1465</v>
      </c>
      <c r="F156" s="92">
        <v>589.39</v>
      </c>
      <c r="G156" s="92">
        <v>-662.51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5">
      <c r="A157" s="92" t="s">
        <v>40</v>
      </c>
      <c r="B157" s="92">
        <v>17.056999999999999</v>
      </c>
      <c r="C157" s="92">
        <v>-5.1340000000000003</v>
      </c>
      <c r="D157" s="92">
        <v>0.36599999999999999</v>
      </c>
      <c r="E157" s="92">
        <v>35.234099999999998</v>
      </c>
      <c r="F157" s="92">
        <v>775.04</v>
      </c>
      <c r="G157" s="92">
        <v>-849.84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5">
      <c r="A158" s="92" t="s">
        <v>40</v>
      </c>
      <c r="B158" s="92">
        <v>17.056999999999999</v>
      </c>
      <c r="C158" s="92">
        <v>-5.1340000000000003</v>
      </c>
      <c r="D158" s="92">
        <v>0.36599999999999999</v>
      </c>
      <c r="E158" s="92">
        <v>35.234099999999998</v>
      </c>
      <c r="F158" s="92">
        <v>775.04</v>
      </c>
      <c r="G158" s="92">
        <v>-849.84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5">
      <c r="A159" s="92" t="s">
        <v>40</v>
      </c>
      <c r="B159" s="92">
        <v>17.065300000000001</v>
      </c>
      <c r="C159" s="92">
        <v>-5.1340000000000003</v>
      </c>
      <c r="D159" s="92">
        <v>0.371</v>
      </c>
      <c r="E159" s="92">
        <v>35.231000000000002</v>
      </c>
      <c r="F159" s="92">
        <v>774.96</v>
      </c>
      <c r="G159" s="92">
        <v>-849.77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5">
      <c r="A160" s="92" t="s">
        <v>41</v>
      </c>
      <c r="B160" s="92">
        <v>0</v>
      </c>
      <c r="C160" s="92">
        <v>-5.1340000000000003</v>
      </c>
      <c r="D160" s="92">
        <v>0.371</v>
      </c>
      <c r="E160" s="92">
        <v>35.231000000000002</v>
      </c>
      <c r="F160" s="92">
        <v>774.96</v>
      </c>
      <c r="G160" s="92">
        <v>-849.77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5">
      <c r="A161" s="92" t="s">
        <v>41</v>
      </c>
      <c r="B161" s="92">
        <v>8.3000000000000001E-3</v>
      </c>
      <c r="C161" s="92">
        <v>-5.1340000000000003</v>
      </c>
      <c r="D161" s="92">
        <v>0.377</v>
      </c>
      <c r="E161" s="92">
        <v>35.227899999999998</v>
      </c>
      <c r="F161" s="92">
        <v>774.89</v>
      </c>
      <c r="G161" s="92">
        <v>-849.7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5">
      <c r="A162" s="92" t="s">
        <v>41</v>
      </c>
      <c r="B162" s="92">
        <v>8.3000000000000001E-3</v>
      </c>
      <c r="C162" s="92">
        <v>-5.1340000000000003</v>
      </c>
      <c r="D162" s="92">
        <v>0.377</v>
      </c>
      <c r="E162" s="92">
        <v>35.227899999999998</v>
      </c>
      <c r="F162" s="92">
        <v>774.89</v>
      </c>
      <c r="G162" s="92">
        <v>-849.7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5">
      <c r="A163" s="92" t="s">
        <v>41</v>
      </c>
      <c r="B163" s="92">
        <v>5.0026000000000002</v>
      </c>
      <c r="C163" s="92">
        <v>-5.2359999999999998</v>
      </c>
      <c r="D163" s="92">
        <v>3.5209999999999999</v>
      </c>
      <c r="E163" s="92">
        <v>25.494599999999998</v>
      </c>
      <c r="F163" s="92">
        <v>549.72</v>
      </c>
      <c r="G163" s="92">
        <v>-626.01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5">
      <c r="A164" s="92" t="s">
        <v>41</v>
      </c>
      <c r="B164" s="92">
        <v>5.0026000000000002</v>
      </c>
      <c r="C164" s="92">
        <v>-5.2359999999999998</v>
      </c>
      <c r="D164" s="92">
        <v>3.5209999999999999</v>
      </c>
      <c r="E164" s="92">
        <v>25.494599999999998</v>
      </c>
      <c r="F164" s="92">
        <v>549.72</v>
      </c>
      <c r="G164" s="92">
        <v>-626.01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5">
      <c r="A165" s="92" t="s">
        <v>41</v>
      </c>
      <c r="B165" s="92">
        <v>9.9969000000000001</v>
      </c>
      <c r="C165" s="92">
        <v>-5.3369999999999997</v>
      </c>
      <c r="D165" s="92">
        <v>6.6660000000000004</v>
      </c>
      <c r="E165" s="92">
        <v>5.5599999999999997E-2</v>
      </c>
      <c r="F165" s="92">
        <v>-37.6</v>
      </c>
      <c r="G165" s="92">
        <v>-40.17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5">
      <c r="A166" s="92" t="s">
        <v>41</v>
      </c>
      <c r="B166" s="92">
        <v>9.9969000000000001</v>
      </c>
      <c r="C166" s="92">
        <v>-5.3369999999999997</v>
      </c>
      <c r="D166" s="92">
        <v>6.6660000000000004</v>
      </c>
      <c r="E166" s="92">
        <v>5.5599999999999997E-2</v>
      </c>
      <c r="F166" s="92">
        <v>-37.6</v>
      </c>
      <c r="G166" s="92">
        <v>-40.17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5">
      <c r="A167" s="92" t="s">
        <v>41</v>
      </c>
      <c r="B167" s="92">
        <v>10.0052</v>
      </c>
      <c r="C167" s="92">
        <v>-5.3369999999999997</v>
      </c>
      <c r="D167" s="92">
        <v>6.6710000000000003</v>
      </c>
      <c r="E167" s="92">
        <v>-3.1739999999999999E-14</v>
      </c>
      <c r="F167" s="92">
        <v>-38.89</v>
      </c>
      <c r="G167" s="92">
        <v>-38.89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5">
      <c r="A168" s="17"/>
      <c r="B168" s="17"/>
      <c r="C168" s="17"/>
      <c r="D168" s="17"/>
      <c r="E168" s="17"/>
      <c r="F168" s="17"/>
      <c r="G168" s="1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5">
      <c r="A169" s="17"/>
      <c r="B169" s="17"/>
      <c r="C169" s="17"/>
      <c r="D169" s="17"/>
      <c r="E169" s="17"/>
      <c r="F169" s="17"/>
      <c r="G169" s="1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5">
      <c r="A170" s="17"/>
      <c r="B170" s="17"/>
      <c r="C170" s="17"/>
      <c r="D170" s="17"/>
      <c r="E170" s="17"/>
      <c r="F170" s="17"/>
      <c r="G170" s="1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5">
      <c r="A171" s="17"/>
      <c r="B171" s="17"/>
      <c r="C171" s="17"/>
      <c r="D171" s="17"/>
      <c r="E171" s="17"/>
      <c r="F171" s="17"/>
      <c r="G171" s="1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5">
      <c r="A172" s="17"/>
      <c r="B172" s="17"/>
      <c r="C172" s="17"/>
      <c r="D172" s="17"/>
      <c r="E172" s="17"/>
      <c r="F172" s="17"/>
      <c r="G172" s="1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7"/>
  <sheetViews>
    <sheetView topLeftCell="A478" workbookViewId="0">
      <selection sqref="A1:G507"/>
    </sheetView>
  </sheetViews>
  <sheetFormatPr defaultRowHeight="15" x14ac:dyDescent="0.25"/>
  <cols>
    <col min="15" max="15" width="10.7109375" bestFit="1" customWidth="1"/>
  </cols>
  <sheetData>
    <row r="1" spans="1:29" x14ac:dyDescent="0.25">
      <c r="A1" s="101" t="s">
        <v>392</v>
      </c>
      <c r="B1" s="102"/>
      <c r="C1" s="102"/>
      <c r="D1" s="102"/>
      <c r="E1" s="102"/>
      <c r="F1" s="102"/>
      <c r="G1" s="102"/>
    </row>
    <row r="2" spans="1:29" x14ac:dyDescent="0.25">
      <c r="A2" s="103" t="s">
        <v>1</v>
      </c>
      <c r="B2" s="103" t="s">
        <v>2</v>
      </c>
      <c r="C2" s="103" t="s">
        <v>4</v>
      </c>
      <c r="D2" s="103" t="s">
        <v>5</v>
      </c>
      <c r="E2" s="103" t="s">
        <v>6</v>
      </c>
      <c r="F2" s="103" t="s">
        <v>55</v>
      </c>
      <c r="G2" s="103" t="s">
        <v>56</v>
      </c>
    </row>
    <row r="3" spans="1:29" x14ac:dyDescent="0.25">
      <c r="A3" s="104" t="s">
        <v>7</v>
      </c>
      <c r="B3" s="104" t="s">
        <v>293</v>
      </c>
      <c r="C3" s="104" t="s">
        <v>9</v>
      </c>
      <c r="D3" s="104" t="s">
        <v>9</v>
      </c>
      <c r="E3" s="104" t="s">
        <v>294</v>
      </c>
      <c r="F3" s="104" t="s">
        <v>295</v>
      </c>
      <c r="G3" s="104" t="s">
        <v>295</v>
      </c>
    </row>
    <row r="4" spans="1:29" x14ac:dyDescent="0.25">
      <c r="A4" s="100" t="s">
        <v>296</v>
      </c>
      <c r="B4" s="100">
        <v>0</v>
      </c>
      <c r="C4" s="100">
        <v>-1.84</v>
      </c>
      <c r="D4" s="100">
        <v>7.7950000000000003E-4</v>
      </c>
      <c r="E4" s="100">
        <v>-1.6649999999999999E-16</v>
      </c>
      <c r="F4" s="100">
        <v>-7.8899999999999998E-2</v>
      </c>
      <c r="G4" s="100">
        <v>-7.8899999999999998E-2</v>
      </c>
      <c r="J4" s="1" t="s">
        <v>1</v>
      </c>
      <c r="K4" s="1" t="s">
        <v>42</v>
      </c>
      <c r="L4" s="1" t="s">
        <v>45</v>
      </c>
      <c r="M4" s="1" t="s">
        <v>43</v>
      </c>
      <c r="N4" s="1" t="s">
        <v>46</v>
      </c>
      <c r="O4" s="1" t="s">
        <v>44</v>
      </c>
      <c r="P4" s="1" t="s">
        <v>47</v>
      </c>
      <c r="Q4" s="1" t="s">
        <v>53</v>
      </c>
      <c r="R4" s="1" t="s">
        <v>54</v>
      </c>
      <c r="U4" s="1" t="s">
        <v>1</v>
      </c>
      <c r="V4" s="1" t="s">
        <v>42</v>
      </c>
      <c r="W4" s="1" t="s">
        <v>45</v>
      </c>
      <c r="X4" s="1" t="s">
        <v>43</v>
      </c>
      <c r="Y4" s="1" t="s">
        <v>46</v>
      </c>
      <c r="Z4" s="1" t="s">
        <v>44</v>
      </c>
      <c r="AA4" s="1" t="s">
        <v>47</v>
      </c>
      <c r="AB4" s="1" t="s">
        <v>53</v>
      </c>
      <c r="AC4" s="1" t="s">
        <v>54</v>
      </c>
    </row>
    <row r="5" spans="1:29" x14ac:dyDescent="0.25">
      <c r="A5" s="100" t="s">
        <v>296</v>
      </c>
      <c r="B5" s="100">
        <v>87.507999999999996</v>
      </c>
      <c r="C5" s="100">
        <v>-1.84</v>
      </c>
      <c r="D5" s="100">
        <v>7.7950000000000003E-4</v>
      </c>
      <c r="E5" s="100">
        <v>-6.8000000000000005E-2</v>
      </c>
      <c r="F5" s="100">
        <v>0.5413</v>
      </c>
      <c r="G5" s="100">
        <v>-0.69899999999999995</v>
      </c>
      <c r="J5" s="2" t="s">
        <v>7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10</v>
      </c>
      <c r="P5" s="2" t="s">
        <v>10</v>
      </c>
      <c r="Q5" s="2" t="s">
        <v>52</v>
      </c>
      <c r="R5" s="2" t="s">
        <v>52</v>
      </c>
      <c r="U5" s="2" t="s">
        <v>7</v>
      </c>
      <c r="V5" s="2" t="s">
        <v>9</v>
      </c>
      <c r="W5" s="2" t="s">
        <v>9</v>
      </c>
      <c r="X5" s="2" t="s">
        <v>9</v>
      </c>
      <c r="Y5" s="2" t="s">
        <v>9</v>
      </c>
      <c r="Z5" s="2" t="s">
        <v>10</v>
      </c>
      <c r="AA5" s="2" t="s">
        <v>10</v>
      </c>
      <c r="AB5" s="2" t="s">
        <v>52</v>
      </c>
      <c r="AC5" s="2" t="s">
        <v>52</v>
      </c>
    </row>
    <row r="6" spans="1:29" x14ac:dyDescent="0.25">
      <c r="A6" s="100" t="s">
        <v>296</v>
      </c>
      <c r="B6" s="100">
        <v>175.01599999999999</v>
      </c>
      <c r="C6" s="100">
        <v>-1.84</v>
      </c>
      <c r="D6" s="100">
        <v>7.7950000000000003E-4</v>
      </c>
      <c r="E6" s="100">
        <v>-0.13600000000000001</v>
      </c>
      <c r="F6" s="100">
        <v>1.1614</v>
      </c>
      <c r="G6" s="100">
        <v>-1.3191999999999999</v>
      </c>
      <c r="J6" t="s">
        <v>296</v>
      </c>
      <c r="K6">
        <f>MAX(C4:C6)</f>
        <v>-1.84</v>
      </c>
      <c r="L6">
        <f>MIN(C4:C6)</f>
        <v>-1.84</v>
      </c>
      <c r="M6">
        <f>MAX(D4:D6)</f>
        <v>7.7950000000000003E-4</v>
      </c>
      <c r="N6">
        <f>MIN(D4:D6)</f>
        <v>7.7950000000000003E-4</v>
      </c>
      <c r="O6">
        <f>MAX(E4:E6)</f>
        <v>-1.6649999999999999E-16</v>
      </c>
      <c r="P6">
        <f>MIN(E4:E6)</f>
        <v>-0.13600000000000001</v>
      </c>
      <c r="Q6">
        <f>MAX(F4:F6)</f>
        <v>1.1614</v>
      </c>
      <c r="R6">
        <f>MIN(G4:G6)</f>
        <v>-1.3191999999999999</v>
      </c>
      <c r="U6" t="s">
        <v>58</v>
      </c>
      <c r="V6">
        <f>MAX(K6:K29)</f>
        <v>1.841</v>
      </c>
      <c r="W6">
        <f>MIN(L6:L29)</f>
        <v>-1.84</v>
      </c>
      <c r="X6">
        <f>MAX(M6:M29)</f>
        <v>0.159</v>
      </c>
      <c r="Y6">
        <f>MIN(N6:N29)</f>
        <v>-0.16</v>
      </c>
      <c r="Z6">
        <f>MAX(O6:O29)</f>
        <v>7.7789999999999999</v>
      </c>
      <c r="AA6">
        <f>MIN(P6:P29)</f>
        <v>-7.8710000000000004</v>
      </c>
      <c r="AB6">
        <f>MAX(Q6:Q29)</f>
        <v>1.2217</v>
      </c>
      <c r="AC6">
        <f>MIN(R6:R29)</f>
        <v>-1.3191999999999999</v>
      </c>
    </row>
    <row r="7" spans="1:29" x14ac:dyDescent="0.25">
      <c r="A7" s="100" t="s">
        <v>297</v>
      </c>
      <c r="B7" s="100">
        <v>0</v>
      </c>
      <c r="C7" s="100">
        <v>1.841</v>
      </c>
      <c r="D7" s="100">
        <v>-2.0839999999999999E-3</v>
      </c>
      <c r="E7" s="100">
        <v>-2.0819999999999999E-17</v>
      </c>
      <c r="F7" s="100">
        <v>7.8899999999999998E-2</v>
      </c>
      <c r="G7" s="100">
        <v>7.8899999999999998E-2</v>
      </c>
      <c r="J7" t="s">
        <v>297</v>
      </c>
      <c r="K7" s="98">
        <f>MAX(C7:C9)</f>
        <v>1.841</v>
      </c>
      <c r="L7" s="98">
        <f>MIN(C7:C9)</f>
        <v>1.841</v>
      </c>
      <c r="M7" s="98">
        <f>MAX(D7:D9)</f>
        <v>-2.0839999999999999E-3</v>
      </c>
      <c r="N7" s="98">
        <f>MIN(D7:D9)</f>
        <v>-2.0839999999999999E-3</v>
      </c>
      <c r="O7" s="98">
        <f>MAX(E7:E9)</f>
        <v>0.36499999999999999</v>
      </c>
      <c r="P7" s="98">
        <f>MIN(E7:E9)</f>
        <v>-2.0819999999999999E-17</v>
      </c>
      <c r="Q7" s="98">
        <f>MAX(F7:F9)</f>
        <v>1.2217</v>
      </c>
      <c r="R7" s="98">
        <f>MIN(G7:G9)</f>
        <v>-1.0638000000000001</v>
      </c>
      <c r="U7" t="s">
        <v>59</v>
      </c>
      <c r="V7">
        <f>MAX(K30:K49)</f>
        <v>9.5000000000000001E-2</v>
      </c>
      <c r="W7">
        <f>MIN(L30:L49)</f>
        <v>-1.1220000000000001</v>
      </c>
      <c r="X7">
        <f>MAX(M30:M49)</f>
        <v>0.14599999999999999</v>
      </c>
      <c r="Y7">
        <f>MIN(N30:N49)</f>
        <v>-0.14699999999999999</v>
      </c>
      <c r="Z7">
        <f>MAX(O30:O49)</f>
        <v>7.7789999999999999</v>
      </c>
      <c r="AA7">
        <f>MIN(P30:P49)</f>
        <v>-2.98</v>
      </c>
      <c r="AB7">
        <f>MAX(Q30:Q49)</f>
        <v>1.0304</v>
      </c>
      <c r="AC7">
        <f>MIN(R30:R49)</f>
        <v>-0.90349999999999997</v>
      </c>
    </row>
    <row r="8" spans="1:29" x14ac:dyDescent="0.25">
      <c r="A8" s="100" t="s">
        <v>297</v>
      </c>
      <c r="B8" s="100">
        <v>87.507999999999996</v>
      </c>
      <c r="C8" s="100">
        <v>1.841</v>
      </c>
      <c r="D8" s="100">
        <v>-2.0839999999999999E-3</v>
      </c>
      <c r="E8" s="100">
        <v>0.182</v>
      </c>
      <c r="F8" s="100">
        <v>0.71150000000000002</v>
      </c>
      <c r="G8" s="100">
        <v>-0.55359999999999998</v>
      </c>
      <c r="J8" t="s">
        <v>298</v>
      </c>
      <c r="K8" s="98">
        <f>MAX(C10:C12)</f>
        <v>-1.0880000000000001</v>
      </c>
      <c r="L8" s="98">
        <f>MIN(C10:C12)</f>
        <v>-1.0880000000000001</v>
      </c>
      <c r="M8" s="98">
        <f>MAX(D10:D12)</f>
        <v>-0.16</v>
      </c>
      <c r="N8" s="98">
        <f>MIN(D10:D12)</f>
        <v>-0.16</v>
      </c>
      <c r="O8" s="98">
        <f>MAX(E10:E12)</f>
        <v>6.6609999999999996</v>
      </c>
      <c r="P8" s="98">
        <f>MIN(E10:E12)</f>
        <v>-0.153</v>
      </c>
      <c r="Q8" s="98">
        <f>MAX(F10:F12)</f>
        <v>0.49969999999999998</v>
      </c>
      <c r="R8" s="98">
        <f>MIN(G10:G12)</f>
        <v>-0.59299999999999997</v>
      </c>
      <c r="U8" t="s">
        <v>60</v>
      </c>
      <c r="V8">
        <f>MAX(K50:K55)</f>
        <v>0.54400000000000004</v>
      </c>
      <c r="W8" s="98">
        <f>MIN(L50:L55)</f>
        <v>-0.10299999999999999</v>
      </c>
      <c r="X8" s="98">
        <f t="shared" ref="X8:AB8" si="0">MAX(M50:M55)</f>
        <v>6.8000000000000005E-2</v>
      </c>
      <c r="Y8" s="98">
        <f>MIN(N50:N55)</f>
        <v>-7.4999999999999997E-2</v>
      </c>
      <c r="Z8" s="98">
        <f t="shared" si="0"/>
        <v>3.9260000000000002</v>
      </c>
      <c r="AA8" s="98">
        <f>MIN(P50:P55)</f>
        <v>-2.5139999999999998</v>
      </c>
      <c r="AB8" s="98">
        <f t="shared" si="0"/>
        <v>0.67030000000000001</v>
      </c>
      <c r="AC8" s="98">
        <f>MIN(R50:R55)</f>
        <v>-0.72840000000000005</v>
      </c>
    </row>
    <row r="9" spans="1:29" x14ac:dyDescent="0.25">
      <c r="A9" s="100" t="s">
        <v>297</v>
      </c>
      <c r="B9" s="100">
        <v>175.01599999999999</v>
      </c>
      <c r="C9" s="100">
        <v>1.841</v>
      </c>
      <c r="D9" s="100">
        <v>-2.0839999999999999E-3</v>
      </c>
      <c r="E9" s="100">
        <v>0.36499999999999999</v>
      </c>
      <c r="F9" s="100">
        <v>1.2217</v>
      </c>
      <c r="G9" s="100">
        <v>-1.0638000000000001</v>
      </c>
      <c r="J9" t="s">
        <v>299</v>
      </c>
      <c r="K9" s="98">
        <f>MAX(C13:C15)</f>
        <v>1.089</v>
      </c>
      <c r="L9" s="98">
        <f>MIN(C13:C15)</f>
        <v>1.089</v>
      </c>
      <c r="M9" s="98">
        <f>MAX(D13:D15)</f>
        <v>0.159</v>
      </c>
      <c r="N9" s="98">
        <f>MIN(D13:D15)</f>
        <v>0.159</v>
      </c>
      <c r="O9" s="98">
        <f>MAX(E13:E15)</f>
        <v>0.38100000000000001</v>
      </c>
      <c r="P9" s="98">
        <f>MIN(E13:E15)</f>
        <v>-6.3860000000000001</v>
      </c>
      <c r="Q9" s="98">
        <f>MAX(F13:F15)</f>
        <v>0.50570000000000004</v>
      </c>
      <c r="R9" s="98">
        <f>MIN(G13:G15)</f>
        <v>-0.41220000000000001</v>
      </c>
      <c r="U9" t="s">
        <v>373</v>
      </c>
      <c r="V9">
        <f>MAX(K56:K72)</f>
        <v>5.2329999999999998E-3</v>
      </c>
      <c r="W9" s="98">
        <f>MIN(L56:L72)</f>
        <v>-7.4999999999999997E-2</v>
      </c>
      <c r="X9" s="98">
        <f t="shared" ref="X9:AB9" si="1">MAX(M56:M72)</f>
        <v>0.11</v>
      </c>
      <c r="Y9" s="98">
        <f>MIN(N56:N72)</f>
        <v>-0.11</v>
      </c>
      <c r="Z9" s="98">
        <f t="shared" si="1"/>
        <v>1.4790000000000001</v>
      </c>
      <c r="AA9" s="98">
        <f>MIN(P56:P72)</f>
        <v>-3.9790000000000001</v>
      </c>
      <c r="AB9" s="98">
        <f t="shared" si="1"/>
        <v>0.7339</v>
      </c>
      <c r="AC9" s="98">
        <f>MIN(R56:R72)</f>
        <v>-0.77339999999999998</v>
      </c>
    </row>
    <row r="10" spans="1:29" x14ac:dyDescent="0.25">
      <c r="A10" s="100" t="s">
        <v>298</v>
      </c>
      <c r="B10" s="100">
        <v>0</v>
      </c>
      <c r="C10" s="100">
        <v>-1.0880000000000001</v>
      </c>
      <c r="D10" s="100">
        <v>-0.16</v>
      </c>
      <c r="E10" s="100">
        <v>-0.153</v>
      </c>
      <c r="F10" s="100">
        <v>0.25159999999999999</v>
      </c>
      <c r="G10" s="100">
        <v>-0.34499999999999997</v>
      </c>
      <c r="J10" t="s">
        <v>300</v>
      </c>
      <c r="K10" s="98">
        <f>MAX(C16:C20)</f>
        <v>-1.528</v>
      </c>
      <c r="L10" s="98">
        <f>MIN(C16:C20)</f>
        <v>-1.5740000000000001</v>
      </c>
      <c r="M10" s="98">
        <f>MAX(D16:D20)</f>
        <v>0.13700000000000001</v>
      </c>
      <c r="N10" s="98">
        <f>MIN(D16:D20)</f>
        <v>5.5E-2</v>
      </c>
      <c r="O10" s="98">
        <f>MAX(E16:E20)</f>
        <v>4.0110000000000001</v>
      </c>
      <c r="P10" s="98">
        <f>MIN(E16:E20)</f>
        <v>-7.8710000000000004</v>
      </c>
      <c r="Q10" s="98">
        <f>MAX(F16:F20)</f>
        <v>0.68759999999999999</v>
      </c>
      <c r="R10" s="98">
        <f>MIN(G16:G20)</f>
        <v>-0.81869999999999998</v>
      </c>
      <c r="U10" t="s">
        <v>374</v>
      </c>
      <c r="V10">
        <f>MAX(K73:K82)</f>
        <v>-3.7999999999999999E-2</v>
      </c>
      <c r="W10" s="98">
        <f>MIN(L73:L82)</f>
        <v>-5.7549999999999997E-3</v>
      </c>
      <c r="X10" s="98">
        <f t="shared" ref="X10:AB10" si="2">MAX(M73:M82)</f>
        <v>9.2999999999999999E-2</v>
      </c>
      <c r="Y10" s="98">
        <f>MIN(N73:N82)</f>
        <v>-0.11</v>
      </c>
      <c r="Z10" s="98">
        <f t="shared" si="2"/>
        <v>1.575</v>
      </c>
      <c r="AA10" s="98">
        <f>MIN(P73:P82)</f>
        <v>-4.3040000000000003</v>
      </c>
      <c r="AB10" s="98">
        <f t="shared" si="2"/>
        <v>0.88290000000000002</v>
      </c>
      <c r="AC10" s="98">
        <f>MIN(R73:R82)</f>
        <v>-0.89870000000000005</v>
      </c>
    </row>
    <row r="11" spans="1:29" x14ac:dyDescent="0.25">
      <c r="A11" s="100" t="s">
        <v>298</v>
      </c>
      <c r="B11" s="100">
        <v>21.315000000000001</v>
      </c>
      <c r="C11" s="100">
        <v>-1.0880000000000001</v>
      </c>
      <c r="D11" s="100">
        <v>-0.16</v>
      </c>
      <c r="E11" s="100">
        <v>3.254</v>
      </c>
      <c r="F11" s="100">
        <v>0.37569999999999998</v>
      </c>
      <c r="G11" s="100">
        <v>-0.46899999999999997</v>
      </c>
      <c r="J11" t="s">
        <v>301</v>
      </c>
      <c r="K11" s="98">
        <f>MAX(C21:C25)</f>
        <v>1.5760000000000001</v>
      </c>
      <c r="L11" s="98">
        <f>MIN(C21:C25)</f>
        <v>1.5249999999999999</v>
      </c>
      <c r="M11" s="98">
        <f>MAX(D21:D25)</f>
        <v>-4.8000000000000001E-2</v>
      </c>
      <c r="N11" s="98">
        <f>MIN(D21:D25)</f>
        <v>-0.13700000000000001</v>
      </c>
      <c r="O11" s="98">
        <f>MAX(E21:E25)</f>
        <v>7.7789999999999999</v>
      </c>
      <c r="P11" s="98">
        <f>MIN(E21:E25)</f>
        <v>-3.552</v>
      </c>
      <c r="Q11" s="98">
        <f>MAX(F21:F25)</f>
        <v>0.80830000000000002</v>
      </c>
      <c r="R11" s="98">
        <f>MIN(G21:G25)</f>
        <v>-0.67749999999999999</v>
      </c>
    </row>
    <row r="12" spans="1:29" x14ac:dyDescent="0.25">
      <c r="A12" s="100" t="s">
        <v>298</v>
      </c>
      <c r="B12" s="100">
        <v>42.63</v>
      </c>
      <c r="C12" s="100">
        <v>-1.0880000000000001</v>
      </c>
      <c r="D12" s="100">
        <v>-0.16</v>
      </c>
      <c r="E12" s="100">
        <v>6.6609999999999996</v>
      </c>
      <c r="F12" s="100">
        <v>0.49969999999999998</v>
      </c>
      <c r="G12" s="100">
        <v>-0.59299999999999997</v>
      </c>
      <c r="J12" t="s">
        <v>302</v>
      </c>
      <c r="K12" s="98">
        <f>MAX(C26:C30)</f>
        <v>-1.1220000000000001</v>
      </c>
      <c r="L12" s="98">
        <f t="shared" ref="L12:L47" si="3">MIN(C10:C12)</f>
        <v>-1.0880000000000001</v>
      </c>
      <c r="M12" s="98">
        <f t="shared" ref="M12:M70" si="4">MAX(D10:D12)</f>
        <v>-0.16</v>
      </c>
      <c r="N12" s="98">
        <f t="shared" ref="N12:N70" si="5">MIN(D10:D12)</f>
        <v>-0.16</v>
      </c>
      <c r="O12" s="98">
        <f t="shared" ref="O12:O70" si="6">MAX(E10:E12)</f>
        <v>6.6609999999999996</v>
      </c>
      <c r="P12" s="98">
        <f t="shared" ref="P12:P70" si="7">MIN(E10:E12)</f>
        <v>-0.153</v>
      </c>
      <c r="Q12" s="98">
        <f t="shared" ref="Q12:Q70" si="8">MAX(F10:F12)</f>
        <v>0.49969999999999998</v>
      </c>
      <c r="R12" s="98">
        <f t="shared" ref="R12:R70" si="9">MIN(G10:G12)</f>
        <v>-0.59299999999999997</v>
      </c>
    </row>
    <row r="13" spans="1:29" x14ac:dyDescent="0.25">
      <c r="A13" s="100" t="s">
        <v>299</v>
      </c>
      <c r="B13" s="100">
        <v>0</v>
      </c>
      <c r="C13" s="100">
        <v>1.089</v>
      </c>
      <c r="D13" s="100">
        <v>0.159</v>
      </c>
      <c r="E13" s="100">
        <v>0.38100000000000001</v>
      </c>
      <c r="F13" s="100">
        <v>0.24740000000000001</v>
      </c>
      <c r="G13" s="100">
        <v>-0.15390000000000001</v>
      </c>
      <c r="J13" t="s">
        <v>303</v>
      </c>
      <c r="K13" s="98">
        <f>MAX(C31:C35)</f>
        <v>1.5269999999999999</v>
      </c>
      <c r="L13" s="98">
        <f t="shared" si="3"/>
        <v>-1.0880000000000001</v>
      </c>
      <c r="M13" s="98">
        <f t="shared" si="4"/>
        <v>0.159</v>
      </c>
      <c r="N13" s="98">
        <f t="shared" si="5"/>
        <v>-0.16</v>
      </c>
      <c r="O13" s="98">
        <f t="shared" si="6"/>
        <v>6.6609999999999996</v>
      </c>
      <c r="P13" s="98">
        <f t="shared" si="7"/>
        <v>0.38100000000000001</v>
      </c>
      <c r="Q13" s="98">
        <f t="shared" si="8"/>
        <v>0.49969999999999998</v>
      </c>
      <c r="R13" s="98">
        <f t="shared" si="9"/>
        <v>-0.59299999999999997</v>
      </c>
    </row>
    <row r="14" spans="1:29" x14ac:dyDescent="0.25">
      <c r="A14" s="100" t="s">
        <v>299</v>
      </c>
      <c r="B14" s="100">
        <v>21.315000000000001</v>
      </c>
      <c r="C14" s="100">
        <v>1.089</v>
      </c>
      <c r="D14" s="100">
        <v>0.159</v>
      </c>
      <c r="E14" s="100">
        <v>-3.0019999999999998</v>
      </c>
      <c r="F14" s="100">
        <v>0.38019999999999998</v>
      </c>
      <c r="G14" s="100">
        <v>-0.28670000000000001</v>
      </c>
      <c r="J14" t="s">
        <v>304</v>
      </c>
      <c r="K14" s="98">
        <f>MAX(C36:C42)</f>
        <v>-0.67300000000000004</v>
      </c>
      <c r="L14" s="98">
        <f t="shared" si="3"/>
        <v>-1.0880000000000001</v>
      </c>
      <c r="M14" s="98">
        <f t="shared" si="4"/>
        <v>0.159</v>
      </c>
      <c r="N14" s="98">
        <f t="shared" si="5"/>
        <v>-0.16</v>
      </c>
      <c r="O14" s="98">
        <f t="shared" si="6"/>
        <v>6.6609999999999996</v>
      </c>
      <c r="P14" s="98">
        <f t="shared" si="7"/>
        <v>-3.0019999999999998</v>
      </c>
      <c r="Q14" s="98">
        <f t="shared" si="8"/>
        <v>0.49969999999999998</v>
      </c>
      <c r="R14" s="98">
        <f t="shared" si="9"/>
        <v>-0.59299999999999997</v>
      </c>
    </row>
    <row r="15" spans="1:29" x14ac:dyDescent="0.25">
      <c r="A15" s="100" t="s">
        <v>299</v>
      </c>
      <c r="B15" s="100">
        <v>42.63</v>
      </c>
      <c r="C15" s="100">
        <v>1.089</v>
      </c>
      <c r="D15" s="100">
        <v>0.159</v>
      </c>
      <c r="E15" s="100">
        <v>-6.3860000000000001</v>
      </c>
      <c r="F15" s="100">
        <v>0.50570000000000004</v>
      </c>
      <c r="G15" s="100">
        <v>-0.41220000000000001</v>
      </c>
      <c r="J15" t="s">
        <v>305</v>
      </c>
      <c r="K15" s="98">
        <f>MAX(C43:C49)</f>
        <v>1.1100000000000001</v>
      </c>
      <c r="L15" s="98">
        <f t="shared" si="3"/>
        <v>1.089</v>
      </c>
      <c r="M15" s="98">
        <f t="shared" si="4"/>
        <v>0.159</v>
      </c>
      <c r="N15" s="98">
        <f t="shared" si="5"/>
        <v>0.159</v>
      </c>
      <c r="O15" s="98">
        <f t="shared" si="6"/>
        <v>0.38100000000000001</v>
      </c>
      <c r="P15" s="98">
        <f t="shared" si="7"/>
        <v>-6.3860000000000001</v>
      </c>
      <c r="Q15" s="98">
        <f t="shared" si="8"/>
        <v>0.50570000000000004</v>
      </c>
      <c r="R15" s="98">
        <f t="shared" si="9"/>
        <v>-0.41220000000000001</v>
      </c>
    </row>
    <row r="16" spans="1:29" x14ac:dyDescent="0.25">
      <c r="A16" s="100" t="s">
        <v>300</v>
      </c>
      <c r="B16" s="100">
        <v>0</v>
      </c>
      <c r="C16" s="100">
        <v>-1.5740000000000001</v>
      </c>
      <c r="D16" s="100">
        <v>5.5E-2</v>
      </c>
      <c r="E16" s="100">
        <v>4.0110000000000001</v>
      </c>
      <c r="F16" s="100">
        <v>0.109</v>
      </c>
      <c r="G16" s="100">
        <v>-0.24399999999999999</v>
      </c>
      <c r="J16" t="s">
        <v>306</v>
      </c>
      <c r="K16" s="98">
        <f>MAX(C50:C54)</f>
        <v>-0.61599999999999999</v>
      </c>
      <c r="L16" s="98">
        <f t="shared" si="3"/>
        <v>-1.5740000000000001</v>
      </c>
      <c r="M16" s="98">
        <f t="shared" si="4"/>
        <v>0.159</v>
      </c>
      <c r="N16" s="98">
        <f t="shared" si="5"/>
        <v>5.5E-2</v>
      </c>
      <c r="O16" s="98">
        <f t="shared" si="6"/>
        <v>4.0110000000000001</v>
      </c>
      <c r="P16" s="98">
        <f t="shared" si="7"/>
        <v>-6.3860000000000001</v>
      </c>
      <c r="Q16" s="98">
        <f t="shared" si="8"/>
        <v>0.50570000000000004</v>
      </c>
      <c r="R16" s="98">
        <f t="shared" si="9"/>
        <v>-0.41220000000000001</v>
      </c>
    </row>
    <row r="17" spans="1:18" x14ac:dyDescent="0.25">
      <c r="A17" s="100" t="s">
        <v>300</v>
      </c>
      <c r="B17" s="100">
        <v>66.192999999999998</v>
      </c>
      <c r="C17" s="100">
        <v>-1.5740000000000001</v>
      </c>
      <c r="D17" s="100">
        <v>5.5E-2</v>
      </c>
      <c r="E17" s="100">
        <v>0.35399999999999998</v>
      </c>
      <c r="F17" s="100">
        <v>0.39729999999999999</v>
      </c>
      <c r="G17" s="100">
        <v>-0.53239999999999998</v>
      </c>
      <c r="J17" t="s">
        <v>307</v>
      </c>
      <c r="K17" s="98">
        <f>MAX(C55:C59)</f>
        <v>0.67400000000000004</v>
      </c>
      <c r="L17" s="98">
        <f t="shared" si="3"/>
        <v>-1.5740000000000001</v>
      </c>
      <c r="M17" s="98">
        <f t="shared" si="4"/>
        <v>0.159</v>
      </c>
      <c r="N17" s="98">
        <f t="shared" si="5"/>
        <v>5.5E-2</v>
      </c>
      <c r="O17" s="98">
        <f t="shared" si="6"/>
        <v>4.0110000000000001</v>
      </c>
      <c r="P17" s="98">
        <f t="shared" si="7"/>
        <v>-6.3860000000000001</v>
      </c>
      <c r="Q17" s="98">
        <f t="shared" si="8"/>
        <v>0.50570000000000004</v>
      </c>
      <c r="R17" s="98">
        <f t="shared" si="9"/>
        <v>-0.53239999999999998</v>
      </c>
    </row>
    <row r="18" spans="1:18" x14ac:dyDescent="0.25">
      <c r="A18" s="100" t="s">
        <v>300</v>
      </c>
      <c r="B18" s="100">
        <v>76.355999999999995</v>
      </c>
      <c r="C18" s="100">
        <v>-1.5740000000000001</v>
      </c>
      <c r="D18" s="100">
        <v>5.5E-2</v>
      </c>
      <c r="E18" s="100">
        <v>-0.20799999999999999</v>
      </c>
      <c r="F18" s="100">
        <v>0.44159999999999999</v>
      </c>
      <c r="G18" s="100">
        <v>-0.5766</v>
      </c>
      <c r="J18" t="s">
        <v>308</v>
      </c>
      <c r="K18" s="98">
        <f>MAX(C60:C66)</f>
        <v>-0.61799999999999999</v>
      </c>
      <c r="L18" s="98">
        <f t="shared" si="3"/>
        <v>-1.5740000000000001</v>
      </c>
      <c r="M18" s="98">
        <f t="shared" si="4"/>
        <v>5.5E-2</v>
      </c>
      <c r="N18" s="98">
        <f t="shared" si="5"/>
        <v>5.5E-2</v>
      </c>
      <c r="O18" s="98">
        <f t="shared" si="6"/>
        <v>4.0110000000000001</v>
      </c>
      <c r="P18" s="98">
        <f t="shared" si="7"/>
        <v>-0.20799999999999999</v>
      </c>
      <c r="Q18" s="98">
        <f t="shared" si="8"/>
        <v>0.44159999999999999</v>
      </c>
      <c r="R18" s="98">
        <f t="shared" si="9"/>
        <v>-0.5766</v>
      </c>
    </row>
    <row r="19" spans="1:18" x14ac:dyDescent="0.25">
      <c r="A19" s="100" t="s">
        <v>300</v>
      </c>
      <c r="B19" s="100">
        <v>76.355999999999995</v>
      </c>
      <c r="C19" s="100">
        <v>-1.528</v>
      </c>
      <c r="D19" s="100">
        <v>0.13700000000000001</v>
      </c>
      <c r="E19" s="100">
        <v>-0.20799999999999999</v>
      </c>
      <c r="F19" s="100">
        <v>0.44350000000000001</v>
      </c>
      <c r="G19" s="100">
        <v>-0.5746</v>
      </c>
      <c r="J19" t="s">
        <v>309</v>
      </c>
      <c r="K19" s="98">
        <f>MAX(C67:C73)</f>
        <v>0.76</v>
      </c>
      <c r="L19" s="98">
        <f t="shared" si="3"/>
        <v>-1.5740000000000001</v>
      </c>
      <c r="M19" s="98">
        <f t="shared" si="4"/>
        <v>0.13700000000000001</v>
      </c>
      <c r="N19" s="98">
        <f t="shared" si="5"/>
        <v>5.5E-2</v>
      </c>
      <c r="O19" s="98">
        <f t="shared" si="6"/>
        <v>0.35399999999999998</v>
      </c>
      <c r="P19" s="98">
        <f t="shared" si="7"/>
        <v>-0.20799999999999999</v>
      </c>
      <c r="Q19" s="98">
        <f t="shared" si="8"/>
        <v>0.44350000000000001</v>
      </c>
      <c r="R19" s="98">
        <f t="shared" si="9"/>
        <v>-0.5766</v>
      </c>
    </row>
    <row r="20" spans="1:18" x14ac:dyDescent="0.25">
      <c r="A20" s="100" t="s">
        <v>300</v>
      </c>
      <c r="B20" s="100">
        <v>132.387</v>
      </c>
      <c r="C20" s="100">
        <v>-1.528</v>
      </c>
      <c r="D20" s="100">
        <v>0.13700000000000001</v>
      </c>
      <c r="E20" s="100">
        <v>-7.8710000000000004</v>
      </c>
      <c r="F20" s="100">
        <v>0.68759999999999999</v>
      </c>
      <c r="G20" s="100">
        <v>-0.81869999999999998</v>
      </c>
      <c r="J20" t="s">
        <v>310</v>
      </c>
      <c r="K20" s="98">
        <f>MAX(C74:C78)</f>
        <v>-0.77</v>
      </c>
      <c r="L20" s="98">
        <f t="shared" si="3"/>
        <v>-1.5740000000000001</v>
      </c>
      <c r="M20" s="98">
        <f t="shared" si="4"/>
        <v>0.13700000000000001</v>
      </c>
      <c r="N20" s="98">
        <f t="shared" si="5"/>
        <v>5.5E-2</v>
      </c>
      <c r="O20" s="98">
        <f t="shared" si="6"/>
        <v>-0.20799999999999999</v>
      </c>
      <c r="P20" s="98">
        <f t="shared" si="7"/>
        <v>-7.8710000000000004</v>
      </c>
      <c r="Q20" s="98">
        <f t="shared" si="8"/>
        <v>0.68759999999999999</v>
      </c>
      <c r="R20" s="98">
        <f t="shared" si="9"/>
        <v>-0.81869999999999998</v>
      </c>
    </row>
    <row r="21" spans="1:18" x14ac:dyDescent="0.25">
      <c r="A21" s="100" t="s">
        <v>301</v>
      </c>
      <c r="B21" s="100">
        <v>0</v>
      </c>
      <c r="C21" s="100">
        <v>1.5760000000000001</v>
      </c>
      <c r="D21" s="100">
        <v>-4.8000000000000001E-2</v>
      </c>
      <c r="E21" s="100">
        <v>-3.552</v>
      </c>
      <c r="F21" s="100">
        <v>0.14710000000000001</v>
      </c>
      <c r="G21" s="100">
        <v>-1.1900000000000001E-2</v>
      </c>
      <c r="J21" t="s">
        <v>311</v>
      </c>
      <c r="K21" s="98">
        <f>MAX(C79:C83)</f>
        <v>1.0249999999999999</v>
      </c>
      <c r="L21" s="98">
        <f t="shared" si="3"/>
        <v>-1.528</v>
      </c>
      <c r="M21" s="98">
        <f t="shared" si="4"/>
        <v>0.13700000000000001</v>
      </c>
      <c r="N21" s="98">
        <f t="shared" si="5"/>
        <v>-4.8000000000000001E-2</v>
      </c>
      <c r="O21" s="98">
        <f t="shared" si="6"/>
        <v>-0.20799999999999999</v>
      </c>
      <c r="P21" s="98">
        <f t="shared" si="7"/>
        <v>-7.8710000000000004</v>
      </c>
      <c r="Q21" s="98">
        <f t="shared" si="8"/>
        <v>0.68759999999999999</v>
      </c>
      <c r="R21" s="98">
        <f t="shared" si="9"/>
        <v>-0.81869999999999998</v>
      </c>
    </row>
    <row r="22" spans="1:18" x14ac:dyDescent="0.25">
      <c r="A22" s="100" t="s">
        <v>301</v>
      </c>
      <c r="B22" s="100">
        <v>66.194000000000003</v>
      </c>
      <c r="C22" s="100">
        <v>1.5760000000000001</v>
      </c>
      <c r="D22" s="100">
        <v>-4.8000000000000001E-2</v>
      </c>
      <c r="E22" s="100">
        <v>-0.38700000000000001</v>
      </c>
      <c r="F22" s="100">
        <v>0.50339999999999996</v>
      </c>
      <c r="G22" s="100">
        <v>-0.36820000000000003</v>
      </c>
      <c r="J22" t="s">
        <v>312</v>
      </c>
      <c r="K22" s="98">
        <f>MAX(C84:C88)</f>
        <v>-1.0289999999999999</v>
      </c>
      <c r="L22" s="98">
        <f t="shared" si="3"/>
        <v>-1.528</v>
      </c>
      <c r="M22" s="98">
        <f t="shared" si="4"/>
        <v>0.13700000000000001</v>
      </c>
      <c r="N22" s="98">
        <f t="shared" si="5"/>
        <v>-4.8000000000000001E-2</v>
      </c>
      <c r="O22" s="98">
        <f t="shared" si="6"/>
        <v>-0.38700000000000001</v>
      </c>
      <c r="P22" s="98">
        <f t="shared" si="7"/>
        <v>-7.8710000000000004</v>
      </c>
      <c r="Q22" s="98">
        <f t="shared" si="8"/>
        <v>0.68759999999999999</v>
      </c>
      <c r="R22" s="98">
        <f t="shared" si="9"/>
        <v>-0.81869999999999998</v>
      </c>
    </row>
    <row r="23" spans="1:18" x14ac:dyDescent="0.25">
      <c r="A23" s="100" t="s">
        <v>301</v>
      </c>
      <c r="B23" s="100">
        <v>76.355999999999995</v>
      </c>
      <c r="C23" s="100">
        <v>1.5760000000000001</v>
      </c>
      <c r="D23" s="100">
        <v>-4.8000000000000001E-2</v>
      </c>
      <c r="E23" s="100">
        <v>9.9000000000000005E-2</v>
      </c>
      <c r="F23" s="100">
        <v>0.55510000000000004</v>
      </c>
      <c r="G23" s="100">
        <v>-0.4199</v>
      </c>
      <c r="J23" t="s">
        <v>313</v>
      </c>
      <c r="K23" s="98">
        <f>MAX(C89:C93)</f>
        <v>1.431</v>
      </c>
      <c r="L23" s="98">
        <f t="shared" si="3"/>
        <v>1.5760000000000001</v>
      </c>
      <c r="M23" s="98">
        <f t="shared" si="4"/>
        <v>-4.8000000000000001E-2</v>
      </c>
      <c r="N23" s="98">
        <f t="shared" si="5"/>
        <v>-4.8000000000000001E-2</v>
      </c>
      <c r="O23" s="98">
        <f t="shared" si="6"/>
        <v>9.9000000000000005E-2</v>
      </c>
      <c r="P23" s="98">
        <f t="shared" si="7"/>
        <v>-3.552</v>
      </c>
      <c r="Q23" s="98">
        <f t="shared" si="8"/>
        <v>0.55510000000000004</v>
      </c>
      <c r="R23" s="98">
        <f t="shared" si="9"/>
        <v>-0.4199</v>
      </c>
    </row>
    <row r="24" spans="1:18" x14ac:dyDescent="0.25">
      <c r="A24" s="100" t="s">
        <v>301</v>
      </c>
      <c r="B24" s="100">
        <v>76.355999999999995</v>
      </c>
      <c r="C24" s="100">
        <v>1.5249999999999999</v>
      </c>
      <c r="D24" s="100">
        <v>-0.13700000000000001</v>
      </c>
      <c r="E24" s="100">
        <v>9.9000000000000005E-2</v>
      </c>
      <c r="F24" s="100">
        <v>0.55279999999999996</v>
      </c>
      <c r="G24" s="100">
        <v>-0.42199999999999999</v>
      </c>
      <c r="J24" t="s">
        <v>314</v>
      </c>
      <c r="K24" s="98">
        <f>MAX(C94:C98)</f>
        <v>-1.42</v>
      </c>
      <c r="L24" s="98">
        <f t="shared" si="3"/>
        <v>1.5249999999999999</v>
      </c>
      <c r="M24" s="98">
        <f t="shared" si="4"/>
        <v>-4.8000000000000001E-2</v>
      </c>
      <c r="N24" s="98">
        <f t="shared" si="5"/>
        <v>-0.13700000000000001</v>
      </c>
      <c r="O24" s="98">
        <f t="shared" si="6"/>
        <v>9.9000000000000005E-2</v>
      </c>
      <c r="P24" s="98">
        <f t="shared" si="7"/>
        <v>-0.38700000000000001</v>
      </c>
      <c r="Q24" s="98">
        <f t="shared" si="8"/>
        <v>0.55510000000000004</v>
      </c>
      <c r="R24" s="98">
        <f t="shared" si="9"/>
        <v>-0.42199999999999999</v>
      </c>
    </row>
    <row r="25" spans="1:18" x14ac:dyDescent="0.25">
      <c r="A25" s="100" t="s">
        <v>301</v>
      </c>
      <c r="B25" s="100">
        <v>132.387</v>
      </c>
      <c r="C25" s="100">
        <v>1.5249999999999999</v>
      </c>
      <c r="D25" s="100">
        <v>-0.13700000000000001</v>
      </c>
      <c r="E25" s="100">
        <v>7.7789999999999999</v>
      </c>
      <c r="F25" s="100">
        <v>0.80830000000000002</v>
      </c>
      <c r="G25" s="100">
        <v>-0.67749999999999999</v>
      </c>
      <c r="J25" t="s">
        <v>315</v>
      </c>
      <c r="K25" s="98">
        <f>MAX(C99:C103)</f>
        <v>1.4790000000000001</v>
      </c>
      <c r="L25" s="98">
        <f t="shared" si="3"/>
        <v>1.5249999999999999</v>
      </c>
      <c r="M25" s="98">
        <f t="shared" si="4"/>
        <v>-4.8000000000000001E-2</v>
      </c>
      <c r="N25" s="98">
        <f t="shared" si="5"/>
        <v>-0.13700000000000001</v>
      </c>
      <c r="O25" s="98">
        <f t="shared" si="6"/>
        <v>7.7789999999999999</v>
      </c>
      <c r="P25" s="98">
        <f t="shared" si="7"/>
        <v>9.9000000000000005E-2</v>
      </c>
      <c r="Q25" s="98">
        <f t="shared" si="8"/>
        <v>0.80830000000000002</v>
      </c>
      <c r="R25" s="98">
        <f t="shared" si="9"/>
        <v>-0.67749999999999999</v>
      </c>
    </row>
    <row r="26" spans="1:18" x14ac:dyDescent="0.25">
      <c r="A26" s="100" t="s">
        <v>302</v>
      </c>
      <c r="B26" s="100">
        <v>0</v>
      </c>
      <c r="C26" s="100">
        <v>-1.53</v>
      </c>
      <c r="D26" s="100">
        <v>-0.114</v>
      </c>
      <c r="E26" s="100">
        <v>-7.8710000000000004</v>
      </c>
      <c r="F26" s="100">
        <v>0.64380000000000004</v>
      </c>
      <c r="G26" s="100">
        <v>-0.77510000000000001</v>
      </c>
      <c r="J26" t="s">
        <v>316</v>
      </c>
      <c r="K26" s="98">
        <f>MAX(C104:C106)</f>
        <v>-0.90100000000000002</v>
      </c>
      <c r="L26" s="98">
        <f t="shared" si="3"/>
        <v>-1.53</v>
      </c>
      <c r="M26" s="98">
        <f t="shared" si="4"/>
        <v>-0.114</v>
      </c>
      <c r="N26" s="98">
        <f t="shared" si="5"/>
        <v>-0.13700000000000001</v>
      </c>
      <c r="O26" s="98">
        <f t="shared" si="6"/>
        <v>7.7789999999999999</v>
      </c>
      <c r="P26" s="98">
        <f t="shared" si="7"/>
        <v>-7.8710000000000004</v>
      </c>
      <c r="Q26" s="98">
        <f t="shared" si="8"/>
        <v>0.80830000000000002</v>
      </c>
      <c r="R26" s="98">
        <f t="shared" si="9"/>
        <v>-0.77510000000000001</v>
      </c>
    </row>
    <row r="27" spans="1:18" x14ac:dyDescent="0.25">
      <c r="A27" s="100" t="s">
        <v>302</v>
      </c>
      <c r="B27" s="100">
        <v>75.792000000000002</v>
      </c>
      <c r="C27" s="100">
        <v>-1.53</v>
      </c>
      <c r="D27" s="100">
        <v>-0.114</v>
      </c>
      <c r="E27" s="100">
        <v>0.78800000000000003</v>
      </c>
      <c r="F27" s="100">
        <v>0.97399999999999998</v>
      </c>
      <c r="G27" s="100">
        <v>-1.1052</v>
      </c>
      <c r="J27" t="s">
        <v>317</v>
      </c>
      <c r="K27" s="98">
        <f>MAX(C107:C109)</f>
        <v>0.90300000000000002</v>
      </c>
      <c r="L27" s="98">
        <f t="shared" si="3"/>
        <v>-1.53</v>
      </c>
      <c r="M27" s="98">
        <f t="shared" si="4"/>
        <v>-0.114</v>
      </c>
      <c r="N27" s="98">
        <f t="shared" si="5"/>
        <v>-0.13700000000000001</v>
      </c>
      <c r="O27" s="98">
        <f t="shared" si="6"/>
        <v>7.7789999999999999</v>
      </c>
      <c r="P27" s="98">
        <f t="shared" si="7"/>
        <v>-7.8710000000000004</v>
      </c>
      <c r="Q27" s="98">
        <f t="shared" si="8"/>
        <v>0.97399999999999998</v>
      </c>
      <c r="R27" s="98">
        <f t="shared" si="9"/>
        <v>-1.1052</v>
      </c>
    </row>
    <row r="28" spans="1:18" x14ac:dyDescent="0.25">
      <c r="A28" s="100" t="s">
        <v>302</v>
      </c>
      <c r="B28" s="100">
        <v>75.792000000000002</v>
      </c>
      <c r="C28" s="100">
        <v>-1.1220000000000001</v>
      </c>
      <c r="D28" s="100">
        <v>3.6999999999999998E-2</v>
      </c>
      <c r="E28" s="100">
        <v>0.65900000000000003</v>
      </c>
      <c r="F28" s="100">
        <v>0.48230000000000001</v>
      </c>
      <c r="G28" s="100">
        <v>-0.57850000000000001</v>
      </c>
      <c r="J28" t="s">
        <v>318</v>
      </c>
      <c r="K28" s="98">
        <f>MAX(C110:C112)</f>
        <v>-1.6180000000000001</v>
      </c>
      <c r="L28" s="98">
        <f t="shared" si="3"/>
        <v>-1.53</v>
      </c>
      <c r="M28" s="98">
        <f t="shared" si="4"/>
        <v>3.6999999999999998E-2</v>
      </c>
      <c r="N28" s="98">
        <f t="shared" si="5"/>
        <v>-0.114</v>
      </c>
      <c r="O28" s="98">
        <f t="shared" si="6"/>
        <v>0.78800000000000003</v>
      </c>
      <c r="P28" s="98">
        <f t="shared" si="7"/>
        <v>-7.8710000000000004</v>
      </c>
      <c r="Q28" s="98">
        <f t="shared" si="8"/>
        <v>0.97399999999999998</v>
      </c>
      <c r="R28" s="98">
        <f t="shared" si="9"/>
        <v>-1.1052</v>
      </c>
    </row>
    <row r="29" spans="1:18" x14ac:dyDescent="0.25">
      <c r="A29" s="100" t="s">
        <v>302</v>
      </c>
      <c r="B29" s="100">
        <v>87.507999999999996</v>
      </c>
      <c r="C29" s="100">
        <v>-1.1220000000000001</v>
      </c>
      <c r="D29" s="100">
        <v>3.6999999999999998E-2</v>
      </c>
      <c r="E29" s="100">
        <v>0.23</v>
      </c>
      <c r="F29" s="100">
        <v>0.51600000000000001</v>
      </c>
      <c r="G29" s="100">
        <v>-0.61219999999999997</v>
      </c>
      <c r="J29" t="s">
        <v>319</v>
      </c>
      <c r="K29" s="98">
        <f>MAX(C113:C115)</f>
        <v>1.62</v>
      </c>
      <c r="L29" s="98">
        <f t="shared" si="3"/>
        <v>-1.53</v>
      </c>
      <c r="M29" s="98">
        <f t="shared" si="4"/>
        <v>3.6999999999999998E-2</v>
      </c>
      <c r="N29" s="98">
        <f t="shared" si="5"/>
        <v>-0.114</v>
      </c>
      <c r="O29" s="98">
        <f t="shared" si="6"/>
        <v>0.78800000000000003</v>
      </c>
      <c r="P29" s="98">
        <f t="shared" si="7"/>
        <v>0.23</v>
      </c>
      <c r="Q29" s="98">
        <f t="shared" si="8"/>
        <v>0.97399999999999998</v>
      </c>
      <c r="R29" s="98">
        <f t="shared" si="9"/>
        <v>-1.1052</v>
      </c>
    </row>
    <row r="30" spans="1:18" x14ac:dyDescent="0.25">
      <c r="A30" s="100" t="s">
        <v>302</v>
      </c>
      <c r="B30" s="100">
        <v>175.01599999999999</v>
      </c>
      <c r="C30" s="100">
        <v>-1.1220000000000001</v>
      </c>
      <c r="D30" s="100">
        <v>3.6999999999999998E-2</v>
      </c>
      <c r="E30" s="100">
        <v>-2.98</v>
      </c>
      <c r="F30" s="100">
        <v>0.76729999999999998</v>
      </c>
      <c r="G30" s="100">
        <v>-0.86350000000000005</v>
      </c>
      <c r="J30" t="s">
        <v>320</v>
      </c>
      <c r="K30" s="98">
        <f>MAX(C116:C118)</f>
        <v>9.4E-2</v>
      </c>
      <c r="L30" s="98">
        <f t="shared" si="3"/>
        <v>-1.1220000000000001</v>
      </c>
      <c r="M30" s="98">
        <f t="shared" si="4"/>
        <v>3.6999999999999998E-2</v>
      </c>
      <c r="N30" s="98">
        <f t="shared" si="5"/>
        <v>3.6999999999999998E-2</v>
      </c>
      <c r="O30" s="98">
        <f t="shared" si="6"/>
        <v>0.65900000000000003</v>
      </c>
      <c r="P30" s="98">
        <f t="shared" si="7"/>
        <v>-2.98</v>
      </c>
      <c r="Q30" s="98">
        <f t="shared" si="8"/>
        <v>0.76729999999999998</v>
      </c>
      <c r="R30" s="98">
        <f t="shared" si="9"/>
        <v>-0.86350000000000005</v>
      </c>
    </row>
    <row r="31" spans="1:18" x14ac:dyDescent="0.25">
      <c r="A31" s="100" t="s">
        <v>303</v>
      </c>
      <c r="B31" s="100">
        <v>0</v>
      </c>
      <c r="C31" s="100">
        <v>1.5269999999999999</v>
      </c>
      <c r="D31" s="100">
        <v>0.113</v>
      </c>
      <c r="E31" s="100">
        <v>7.7789999999999999</v>
      </c>
      <c r="F31" s="100">
        <v>0.76459999999999995</v>
      </c>
      <c r="G31" s="100">
        <v>-0.63360000000000005</v>
      </c>
      <c r="J31" t="s">
        <v>321</v>
      </c>
      <c r="K31" s="98">
        <f>MAX(C119:C121)</f>
        <v>-0.10299999999999999</v>
      </c>
      <c r="L31" s="98">
        <f t="shared" si="3"/>
        <v>-1.1220000000000001</v>
      </c>
      <c r="M31" s="98">
        <f t="shared" si="4"/>
        <v>0.113</v>
      </c>
      <c r="N31" s="98">
        <f t="shared" si="5"/>
        <v>3.6999999999999998E-2</v>
      </c>
      <c r="O31" s="98">
        <f t="shared" si="6"/>
        <v>7.7789999999999999</v>
      </c>
      <c r="P31" s="98">
        <f t="shared" si="7"/>
        <v>-2.98</v>
      </c>
      <c r="Q31" s="98">
        <f t="shared" si="8"/>
        <v>0.76729999999999998</v>
      </c>
      <c r="R31" s="98">
        <f t="shared" si="9"/>
        <v>-0.86350000000000005</v>
      </c>
    </row>
    <row r="32" spans="1:18" x14ac:dyDescent="0.25">
      <c r="A32" s="100" t="s">
        <v>303</v>
      </c>
      <c r="B32" s="100">
        <v>75.792000000000002</v>
      </c>
      <c r="C32" s="100">
        <v>1.5269999999999999</v>
      </c>
      <c r="D32" s="100">
        <v>0.113</v>
      </c>
      <c r="E32" s="100">
        <v>-0.81699999999999995</v>
      </c>
      <c r="F32" s="100">
        <v>1.0304</v>
      </c>
      <c r="G32" s="100">
        <v>-0.89939999999999998</v>
      </c>
      <c r="J32" t="s">
        <v>322</v>
      </c>
      <c r="K32" s="98">
        <f>MAX(C122:C124)</f>
        <v>2.5999999999999999E-2</v>
      </c>
      <c r="L32" s="98">
        <f t="shared" si="3"/>
        <v>-1.1220000000000001</v>
      </c>
      <c r="M32" s="98">
        <f t="shared" si="4"/>
        <v>0.113</v>
      </c>
      <c r="N32" s="98">
        <f t="shared" si="5"/>
        <v>3.6999999999999998E-2</v>
      </c>
      <c r="O32" s="98">
        <f t="shared" si="6"/>
        <v>7.7789999999999999</v>
      </c>
      <c r="P32" s="98">
        <f t="shared" si="7"/>
        <v>-2.98</v>
      </c>
      <c r="Q32" s="98">
        <f t="shared" si="8"/>
        <v>1.0304</v>
      </c>
      <c r="R32" s="98">
        <f t="shared" si="9"/>
        <v>-0.89939999999999998</v>
      </c>
    </row>
    <row r="33" spans="1:18" x14ac:dyDescent="0.25">
      <c r="A33" s="100" t="s">
        <v>303</v>
      </c>
      <c r="B33" s="100">
        <v>75.792000000000002</v>
      </c>
      <c r="C33" s="100">
        <v>1.119</v>
      </c>
      <c r="D33" s="100">
        <v>-3.6999999999999998E-2</v>
      </c>
      <c r="E33" s="100">
        <v>-0.68799999999999994</v>
      </c>
      <c r="F33" s="100">
        <v>0.50480000000000003</v>
      </c>
      <c r="G33" s="100">
        <v>-0.4088</v>
      </c>
      <c r="J33" t="s">
        <v>323</v>
      </c>
      <c r="K33" s="98">
        <f>MAX(C125:C127)</f>
        <v>-2.5000000000000001E-2</v>
      </c>
      <c r="L33" s="98">
        <f t="shared" si="3"/>
        <v>1.119</v>
      </c>
      <c r="M33" s="98">
        <f t="shared" si="4"/>
        <v>0.113</v>
      </c>
      <c r="N33" s="98">
        <f t="shared" si="5"/>
        <v>-3.6999999999999998E-2</v>
      </c>
      <c r="O33" s="98">
        <f t="shared" si="6"/>
        <v>7.7789999999999999</v>
      </c>
      <c r="P33" s="98">
        <f t="shared" si="7"/>
        <v>-0.81699999999999995</v>
      </c>
      <c r="Q33" s="98">
        <f t="shared" si="8"/>
        <v>1.0304</v>
      </c>
      <c r="R33" s="98">
        <f t="shared" si="9"/>
        <v>-0.89939999999999998</v>
      </c>
    </row>
    <row r="34" spans="1:18" x14ac:dyDescent="0.25">
      <c r="A34" s="100" t="s">
        <v>303</v>
      </c>
      <c r="B34" s="100">
        <v>87.507999999999996</v>
      </c>
      <c r="C34" s="100">
        <v>1.119</v>
      </c>
      <c r="D34" s="100">
        <v>-3.6999999999999998E-2</v>
      </c>
      <c r="E34" s="100">
        <v>-0.25900000000000001</v>
      </c>
      <c r="F34" s="100">
        <v>0.55510000000000004</v>
      </c>
      <c r="G34" s="100">
        <v>-0.45910000000000001</v>
      </c>
      <c r="J34" t="s">
        <v>324</v>
      </c>
      <c r="K34" s="98">
        <f>MAX(C128:C130)</f>
        <v>-4.561E-3</v>
      </c>
      <c r="L34" s="98">
        <f t="shared" si="3"/>
        <v>1.119</v>
      </c>
      <c r="M34" s="98">
        <f t="shared" si="4"/>
        <v>0.113</v>
      </c>
      <c r="N34" s="98">
        <f t="shared" si="5"/>
        <v>-3.6999999999999998E-2</v>
      </c>
      <c r="O34" s="98">
        <f t="shared" si="6"/>
        <v>-0.25900000000000001</v>
      </c>
      <c r="P34" s="98">
        <f t="shared" si="7"/>
        <v>-0.81699999999999995</v>
      </c>
      <c r="Q34" s="98">
        <f t="shared" si="8"/>
        <v>1.0304</v>
      </c>
      <c r="R34" s="98">
        <f t="shared" si="9"/>
        <v>-0.89939999999999998</v>
      </c>
    </row>
    <row r="35" spans="1:18" x14ac:dyDescent="0.25">
      <c r="A35" s="100" t="s">
        <v>303</v>
      </c>
      <c r="B35" s="100">
        <v>175.01599999999999</v>
      </c>
      <c r="C35" s="100">
        <v>1.119</v>
      </c>
      <c r="D35" s="100">
        <v>-3.6999999999999998E-2</v>
      </c>
      <c r="E35" s="100">
        <v>2.948</v>
      </c>
      <c r="F35" s="100">
        <v>0.86150000000000004</v>
      </c>
      <c r="G35" s="100">
        <v>-0.76549999999999996</v>
      </c>
      <c r="J35" t="s">
        <v>325</v>
      </c>
      <c r="K35" s="98">
        <f>MAX(C131:C133)</f>
        <v>5.208E-3</v>
      </c>
      <c r="L35" s="98">
        <f t="shared" si="3"/>
        <v>1.119</v>
      </c>
      <c r="M35" s="98">
        <f t="shared" si="4"/>
        <v>-3.6999999999999998E-2</v>
      </c>
      <c r="N35" s="98">
        <f t="shared" si="5"/>
        <v>-3.6999999999999998E-2</v>
      </c>
      <c r="O35" s="98">
        <f t="shared" si="6"/>
        <v>2.948</v>
      </c>
      <c r="P35" s="98">
        <f t="shared" si="7"/>
        <v>-0.68799999999999994</v>
      </c>
      <c r="Q35" s="98">
        <f t="shared" si="8"/>
        <v>0.86150000000000004</v>
      </c>
      <c r="R35" s="98">
        <f t="shared" si="9"/>
        <v>-0.76549999999999996</v>
      </c>
    </row>
    <row r="36" spans="1:18" x14ac:dyDescent="0.25">
      <c r="A36" s="100" t="s">
        <v>304</v>
      </c>
      <c r="B36" s="100">
        <v>0</v>
      </c>
      <c r="C36" s="100">
        <v>-1.113</v>
      </c>
      <c r="D36" s="100">
        <v>-0.14699999999999999</v>
      </c>
      <c r="E36" s="100">
        <v>-2.98</v>
      </c>
      <c r="F36" s="100">
        <v>0.72970000000000002</v>
      </c>
      <c r="G36" s="100">
        <v>-0.82520000000000004</v>
      </c>
      <c r="J36" t="s">
        <v>326</v>
      </c>
      <c r="K36" s="98">
        <f>MAX(C134:C136)</f>
        <v>-0.02</v>
      </c>
      <c r="L36" s="98">
        <f t="shared" si="3"/>
        <v>-1.113</v>
      </c>
      <c r="M36" s="98">
        <f t="shared" si="4"/>
        <v>-3.6999999999999998E-2</v>
      </c>
      <c r="N36" s="98">
        <f t="shared" si="5"/>
        <v>-0.14699999999999999</v>
      </c>
      <c r="O36" s="98">
        <f t="shared" si="6"/>
        <v>2.948</v>
      </c>
      <c r="P36" s="98">
        <f t="shared" si="7"/>
        <v>-2.98</v>
      </c>
      <c r="Q36" s="98">
        <f t="shared" si="8"/>
        <v>0.86150000000000004</v>
      </c>
      <c r="R36" s="98">
        <f t="shared" si="9"/>
        <v>-0.82520000000000004</v>
      </c>
    </row>
    <row r="37" spans="1:18" x14ac:dyDescent="0.25">
      <c r="A37" s="100" t="s">
        <v>304</v>
      </c>
      <c r="B37" s="100">
        <v>27.257999999999999</v>
      </c>
      <c r="C37" s="100">
        <v>-1.113</v>
      </c>
      <c r="D37" s="100">
        <v>-0.14699999999999999</v>
      </c>
      <c r="E37" s="100">
        <v>1.0189999999999999</v>
      </c>
      <c r="F37" s="100">
        <v>0.80800000000000005</v>
      </c>
      <c r="G37" s="100">
        <v>-0.90349999999999997</v>
      </c>
      <c r="J37" t="s">
        <v>327</v>
      </c>
      <c r="K37" s="98">
        <f>MAX(C137:C139)</f>
        <v>0.02</v>
      </c>
      <c r="L37" s="98">
        <f t="shared" si="3"/>
        <v>-1.113</v>
      </c>
      <c r="M37" s="98">
        <f t="shared" si="4"/>
        <v>-3.6999999999999998E-2</v>
      </c>
      <c r="N37" s="98">
        <f t="shared" si="5"/>
        <v>-0.14699999999999999</v>
      </c>
      <c r="O37" s="98">
        <f t="shared" si="6"/>
        <v>2.948</v>
      </c>
      <c r="P37" s="98">
        <f t="shared" si="7"/>
        <v>-2.98</v>
      </c>
      <c r="Q37" s="98">
        <f t="shared" si="8"/>
        <v>0.86150000000000004</v>
      </c>
      <c r="R37" s="98">
        <f t="shared" si="9"/>
        <v>-0.90349999999999997</v>
      </c>
    </row>
    <row r="38" spans="1:18" x14ac:dyDescent="0.25">
      <c r="A38" s="100" t="s">
        <v>304</v>
      </c>
      <c r="B38" s="100">
        <v>27.257999999999999</v>
      </c>
      <c r="C38" s="100">
        <v>-0.84299999999999997</v>
      </c>
      <c r="D38" s="100">
        <v>-1.4E-2</v>
      </c>
      <c r="E38" s="100">
        <v>0.81899999999999995</v>
      </c>
      <c r="F38" s="100">
        <v>0.47489999999999999</v>
      </c>
      <c r="G38" s="100">
        <v>-0.54720000000000002</v>
      </c>
      <c r="J38" t="s">
        <v>328</v>
      </c>
      <c r="K38" s="98">
        <f>MAX(C140:C142)</f>
        <v>-1.9E-2</v>
      </c>
      <c r="L38" s="98">
        <f t="shared" si="3"/>
        <v>-1.113</v>
      </c>
      <c r="M38" s="98">
        <f t="shared" si="4"/>
        <v>-1.4E-2</v>
      </c>
      <c r="N38" s="98">
        <f t="shared" si="5"/>
        <v>-0.14699999999999999</v>
      </c>
      <c r="O38" s="98">
        <f t="shared" si="6"/>
        <v>1.0189999999999999</v>
      </c>
      <c r="P38" s="98">
        <f t="shared" si="7"/>
        <v>-2.98</v>
      </c>
      <c r="Q38" s="98">
        <f t="shared" si="8"/>
        <v>0.80800000000000005</v>
      </c>
      <c r="R38" s="98">
        <f t="shared" si="9"/>
        <v>-0.90349999999999997</v>
      </c>
    </row>
    <row r="39" spans="1:18" x14ac:dyDescent="0.25">
      <c r="A39" s="100" t="s">
        <v>304</v>
      </c>
      <c r="B39" s="100">
        <v>87.507999999999996</v>
      </c>
      <c r="C39" s="100">
        <v>-0.84299999999999997</v>
      </c>
      <c r="D39" s="100">
        <v>-1.4E-2</v>
      </c>
      <c r="E39" s="100">
        <v>1.6779999999999999</v>
      </c>
      <c r="F39" s="100">
        <v>0.60560000000000003</v>
      </c>
      <c r="G39" s="100">
        <v>-0.67789999999999995</v>
      </c>
      <c r="J39" t="s">
        <v>329</v>
      </c>
      <c r="K39" s="98">
        <f>MAX(C143:C145)</f>
        <v>1.9E-2</v>
      </c>
      <c r="L39" s="98">
        <f t="shared" si="3"/>
        <v>-1.113</v>
      </c>
      <c r="M39" s="98">
        <f t="shared" si="4"/>
        <v>-1.4E-2</v>
      </c>
      <c r="N39" s="98">
        <f t="shared" si="5"/>
        <v>-0.14699999999999999</v>
      </c>
      <c r="O39" s="98">
        <f t="shared" si="6"/>
        <v>1.6779999999999999</v>
      </c>
      <c r="P39" s="98">
        <f t="shared" si="7"/>
        <v>0.81899999999999995</v>
      </c>
      <c r="Q39" s="98">
        <f t="shared" si="8"/>
        <v>0.80800000000000005</v>
      </c>
      <c r="R39" s="98">
        <f t="shared" si="9"/>
        <v>-0.90349999999999997</v>
      </c>
    </row>
    <row r="40" spans="1:18" x14ac:dyDescent="0.25">
      <c r="A40" s="100" t="s">
        <v>304</v>
      </c>
      <c r="B40" s="100">
        <v>149.36699999999999</v>
      </c>
      <c r="C40" s="100">
        <v>-0.84299999999999997</v>
      </c>
      <c r="D40" s="100">
        <v>-1.4E-2</v>
      </c>
      <c r="E40" s="100">
        <v>2.5590000000000002</v>
      </c>
      <c r="F40" s="100">
        <v>0.73980000000000001</v>
      </c>
      <c r="G40" s="100">
        <v>-0.81210000000000004</v>
      </c>
      <c r="J40" t="s">
        <v>330</v>
      </c>
      <c r="K40" s="98">
        <f>MAX(C146:C150)</f>
        <v>2.3E-2</v>
      </c>
      <c r="L40" s="98">
        <f t="shared" si="3"/>
        <v>-0.84299999999999997</v>
      </c>
      <c r="M40" s="98">
        <f t="shared" si="4"/>
        <v>-1.4E-2</v>
      </c>
      <c r="N40" s="98">
        <f t="shared" si="5"/>
        <v>-1.4E-2</v>
      </c>
      <c r="O40" s="98">
        <f t="shared" si="6"/>
        <v>2.5590000000000002</v>
      </c>
      <c r="P40" s="98">
        <f t="shared" si="7"/>
        <v>0.81899999999999995</v>
      </c>
      <c r="Q40" s="98">
        <f t="shared" si="8"/>
        <v>0.73980000000000001</v>
      </c>
      <c r="R40" s="98">
        <f t="shared" si="9"/>
        <v>-0.81210000000000004</v>
      </c>
    </row>
    <row r="41" spans="1:18" x14ac:dyDescent="0.25">
      <c r="A41" s="100" t="s">
        <v>304</v>
      </c>
      <c r="B41" s="100">
        <v>149.36699999999999</v>
      </c>
      <c r="C41" s="100">
        <v>-0.67300000000000004</v>
      </c>
      <c r="D41" s="100">
        <v>7.4999999999999997E-2</v>
      </c>
      <c r="E41" s="100">
        <v>2.464</v>
      </c>
      <c r="F41" s="100">
        <v>0.52610000000000001</v>
      </c>
      <c r="G41" s="100">
        <v>-0.58379999999999999</v>
      </c>
      <c r="J41" t="s">
        <v>331</v>
      </c>
      <c r="K41" s="98">
        <f>MAX(C151:C156)</f>
        <v>-1.0999999999999999E-2</v>
      </c>
      <c r="L41" s="98">
        <f t="shared" si="3"/>
        <v>-0.84299999999999997</v>
      </c>
      <c r="M41" s="98">
        <f t="shared" si="4"/>
        <v>7.4999999999999997E-2</v>
      </c>
      <c r="N41" s="98">
        <f t="shared" si="5"/>
        <v>-1.4E-2</v>
      </c>
      <c r="O41" s="98">
        <f t="shared" si="6"/>
        <v>2.5590000000000002</v>
      </c>
      <c r="P41" s="98">
        <f t="shared" si="7"/>
        <v>1.6779999999999999</v>
      </c>
      <c r="Q41" s="98">
        <f t="shared" si="8"/>
        <v>0.73980000000000001</v>
      </c>
      <c r="R41" s="98">
        <f t="shared" si="9"/>
        <v>-0.81210000000000004</v>
      </c>
    </row>
    <row r="42" spans="1:18" x14ac:dyDescent="0.25">
      <c r="A42" s="100" t="s">
        <v>304</v>
      </c>
      <c r="B42" s="100">
        <v>175.01599999999999</v>
      </c>
      <c r="C42" s="100">
        <v>-0.67300000000000004</v>
      </c>
      <c r="D42" s="100">
        <v>7.4999999999999997E-2</v>
      </c>
      <c r="E42" s="100">
        <v>0.53200000000000003</v>
      </c>
      <c r="F42" s="100">
        <v>0.55789999999999995</v>
      </c>
      <c r="G42" s="100">
        <v>-0.61560000000000004</v>
      </c>
      <c r="J42" t="s">
        <v>332</v>
      </c>
      <c r="K42" s="98">
        <f>MAX(C156:C158)</f>
        <v>-1.0999999999999999E-2</v>
      </c>
      <c r="L42" s="98">
        <f t="shared" si="3"/>
        <v>-0.84299999999999997</v>
      </c>
      <c r="M42" s="98">
        <f t="shared" si="4"/>
        <v>7.4999999999999997E-2</v>
      </c>
      <c r="N42" s="98">
        <f t="shared" si="5"/>
        <v>-1.4E-2</v>
      </c>
      <c r="O42" s="98">
        <f t="shared" si="6"/>
        <v>2.5590000000000002</v>
      </c>
      <c r="P42" s="98">
        <f t="shared" si="7"/>
        <v>0.53200000000000003</v>
      </c>
      <c r="Q42" s="98">
        <f t="shared" si="8"/>
        <v>0.73980000000000001</v>
      </c>
      <c r="R42" s="98">
        <f t="shared" si="9"/>
        <v>-0.81210000000000004</v>
      </c>
    </row>
    <row r="43" spans="1:18" x14ac:dyDescent="0.25">
      <c r="A43" s="100" t="s">
        <v>305</v>
      </c>
      <c r="B43" s="100">
        <v>0</v>
      </c>
      <c r="C43" s="100">
        <v>1.1100000000000001</v>
      </c>
      <c r="D43" s="100">
        <v>0.14599999999999999</v>
      </c>
      <c r="E43" s="100">
        <v>2.948</v>
      </c>
      <c r="F43" s="100">
        <v>0.82330000000000003</v>
      </c>
      <c r="G43" s="100">
        <v>-0.72809999999999997</v>
      </c>
      <c r="J43" t="s">
        <v>333</v>
      </c>
      <c r="K43" s="98">
        <f>MAX(C159:C161)</f>
        <v>1.0999999999999999E-2</v>
      </c>
      <c r="L43" s="98">
        <f t="shared" si="3"/>
        <v>-0.67300000000000004</v>
      </c>
      <c r="M43" s="98">
        <f t="shared" si="4"/>
        <v>0.14599999999999999</v>
      </c>
      <c r="N43" s="98">
        <f t="shared" si="5"/>
        <v>7.4999999999999997E-2</v>
      </c>
      <c r="O43" s="98">
        <f t="shared" si="6"/>
        <v>2.948</v>
      </c>
      <c r="P43" s="98">
        <f t="shared" si="7"/>
        <v>0.53200000000000003</v>
      </c>
      <c r="Q43" s="98">
        <f t="shared" si="8"/>
        <v>0.82330000000000003</v>
      </c>
      <c r="R43" s="98">
        <f t="shared" si="9"/>
        <v>-0.72809999999999997</v>
      </c>
    </row>
    <row r="44" spans="1:18" x14ac:dyDescent="0.25">
      <c r="A44" s="100" t="s">
        <v>305</v>
      </c>
      <c r="B44" s="100">
        <v>27.257999999999999</v>
      </c>
      <c r="C44" s="100">
        <v>1.1100000000000001</v>
      </c>
      <c r="D44" s="100">
        <v>0.14599999999999999</v>
      </c>
      <c r="E44" s="100">
        <v>-1.0389999999999999</v>
      </c>
      <c r="F44" s="100">
        <v>0.89380000000000004</v>
      </c>
      <c r="G44" s="100">
        <v>-0.79849999999999999</v>
      </c>
      <c r="J44" t="s">
        <v>334</v>
      </c>
      <c r="K44" s="98">
        <f>MAX(C162:C164)</f>
        <v>-6.829E-3</v>
      </c>
      <c r="L44" s="98">
        <f t="shared" si="3"/>
        <v>-0.67300000000000004</v>
      </c>
      <c r="M44" s="98">
        <f t="shared" si="4"/>
        <v>0.14599999999999999</v>
      </c>
      <c r="N44" s="98">
        <f t="shared" si="5"/>
        <v>7.4999999999999997E-2</v>
      </c>
      <c r="O44" s="98">
        <f t="shared" si="6"/>
        <v>2.948</v>
      </c>
      <c r="P44" s="98">
        <f t="shared" si="7"/>
        <v>-1.0389999999999999</v>
      </c>
      <c r="Q44" s="98">
        <f t="shared" si="8"/>
        <v>0.89380000000000004</v>
      </c>
      <c r="R44" s="98">
        <f t="shared" si="9"/>
        <v>-0.79849999999999999</v>
      </c>
    </row>
    <row r="45" spans="1:18" x14ac:dyDescent="0.25">
      <c r="A45" s="100" t="s">
        <v>305</v>
      </c>
      <c r="B45" s="100">
        <v>27.257999999999999</v>
      </c>
      <c r="C45" s="100">
        <v>0.84</v>
      </c>
      <c r="D45" s="100">
        <v>1.4E-2</v>
      </c>
      <c r="E45" s="100">
        <v>-0.84</v>
      </c>
      <c r="F45" s="100">
        <v>0.53720000000000001</v>
      </c>
      <c r="G45" s="100">
        <v>-0.4652</v>
      </c>
      <c r="J45" t="s">
        <v>335</v>
      </c>
      <c r="K45" s="98">
        <f>MAX(C165:C167)</f>
        <v>7.326E-3</v>
      </c>
      <c r="L45" s="98">
        <f t="shared" si="3"/>
        <v>0.84</v>
      </c>
      <c r="M45" s="98">
        <f t="shared" si="4"/>
        <v>0.14599999999999999</v>
      </c>
      <c r="N45" s="98">
        <f t="shared" si="5"/>
        <v>1.4E-2</v>
      </c>
      <c r="O45" s="98">
        <f t="shared" si="6"/>
        <v>2.948</v>
      </c>
      <c r="P45" s="98">
        <f t="shared" si="7"/>
        <v>-1.0389999999999999</v>
      </c>
      <c r="Q45" s="98">
        <f t="shared" si="8"/>
        <v>0.89380000000000004</v>
      </c>
      <c r="R45" s="98">
        <f t="shared" si="9"/>
        <v>-0.79849999999999999</v>
      </c>
    </row>
    <row r="46" spans="1:18" x14ac:dyDescent="0.25">
      <c r="A46" s="100" t="s">
        <v>305</v>
      </c>
      <c r="B46" s="100">
        <v>87.507999999999996</v>
      </c>
      <c r="C46" s="100">
        <v>0.84</v>
      </c>
      <c r="D46" s="100">
        <v>1.4E-2</v>
      </c>
      <c r="E46" s="100">
        <v>-1.7130000000000001</v>
      </c>
      <c r="F46" s="100">
        <v>0.69320000000000004</v>
      </c>
      <c r="G46" s="100">
        <v>-0.62109999999999999</v>
      </c>
      <c r="J46" t="s">
        <v>336</v>
      </c>
      <c r="K46" s="98">
        <f>MAX(C168:C170)</f>
        <v>3.5000000000000003E-2</v>
      </c>
      <c r="L46" s="98">
        <f t="shared" si="3"/>
        <v>0.84</v>
      </c>
      <c r="M46" s="98">
        <f t="shared" si="4"/>
        <v>0.14599999999999999</v>
      </c>
      <c r="N46" s="98">
        <f t="shared" si="5"/>
        <v>1.4E-2</v>
      </c>
      <c r="O46" s="98">
        <f t="shared" si="6"/>
        <v>-0.84</v>
      </c>
      <c r="P46" s="98">
        <f t="shared" si="7"/>
        <v>-1.7130000000000001</v>
      </c>
      <c r="Q46" s="98">
        <f t="shared" si="8"/>
        <v>0.89380000000000004</v>
      </c>
      <c r="R46" s="98">
        <f t="shared" si="9"/>
        <v>-0.79849999999999999</v>
      </c>
    </row>
    <row r="47" spans="1:18" x14ac:dyDescent="0.25">
      <c r="A47" s="100" t="s">
        <v>305</v>
      </c>
      <c r="B47" s="100">
        <v>149.36699999999999</v>
      </c>
      <c r="C47" s="100">
        <v>0.84</v>
      </c>
      <c r="D47" s="100">
        <v>1.4E-2</v>
      </c>
      <c r="E47" s="100">
        <v>-2.609</v>
      </c>
      <c r="F47" s="100">
        <v>0.79300000000000004</v>
      </c>
      <c r="G47" s="100">
        <v>-0.72089999999999999</v>
      </c>
      <c r="J47" t="s">
        <v>337</v>
      </c>
      <c r="K47" s="98">
        <f>MAX(C171:C173)</f>
        <v>-3.6999999999999998E-2</v>
      </c>
      <c r="L47" s="98">
        <f t="shared" si="3"/>
        <v>0.84</v>
      </c>
      <c r="M47" s="98">
        <f t="shared" si="4"/>
        <v>1.4E-2</v>
      </c>
      <c r="N47" s="98">
        <f t="shared" si="5"/>
        <v>1.4E-2</v>
      </c>
      <c r="O47" s="98">
        <f t="shared" si="6"/>
        <v>-0.84</v>
      </c>
      <c r="P47" s="98">
        <f t="shared" si="7"/>
        <v>-2.609</v>
      </c>
      <c r="Q47" s="98">
        <f t="shared" si="8"/>
        <v>0.79300000000000004</v>
      </c>
      <c r="R47" s="98">
        <f t="shared" si="9"/>
        <v>-0.72089999999999999</v>
      </c>
    </row>
    <row r="48" spans="1:18" x14ac:dyDescent="0.25">
      <c r="A48" s="100" t="s">
        <v>305</v>
      </c>
      <c r="B48" s="100">
        <v>149.36699999999999</v>
      </c>
      <c r="C48" s="100">
        <v>0.67100000000000004</v>
      </c>
      <c r="D48" s="100">
        <v>-7.4999999999999997E-2</v>
      </c>
      <c r="E48" s="100">
        <v>-2.5139999999999998</v>
      </c>
      <c r="F48" s="100">
        <v>0.56479999999999997</v>
      </c>
      <c r="G48" s="100">
        <v>-0.50729999999999997</v>
      </c>
      <c r="J48" t="s">
        <v>356</v>
      </c>
      <c r="K48">
        <f>MAX(C318:C320)</f>
        <v>9.5000000000000001E-2</v>
      </c>
      <c r="L48">
        <f>MIN(C318:C320)</f>
        <v>9.5000000000000001E-2</v>
      </c>
      <c r="M48" s="98">
        <f t="shared" si="4"/>
        <v>1.4E-2</v>
      </c>
      <c r="N48" s="98">
        <f t="shared" si="5"/>
        <v>-7.4999999999999997E-2</v>
      </c>
      <c r="O48" s="98">
        <f t="shared" si="6"/>
        <v>-1.7130000000000001</v>
      </c>
      <c r="P48" s="98">
        <f t="shared" si="7"/>
        <v>-2.609</v>
      </c>
      <c r="Q48" s="98">
        <f t="shared" si="8"/>
        <v>0.79300000000000004</v>
      </c>
      <c r="R48" s="98">
        <f t="shared" si="9"/>
        <v>-0.72089999999999999</v>
      </c>
    </row>
    <row r="49" spans="1:18" x14ac:dyDescent="0.25">
      <c r="A49" s="100" t="s">
        <v>305</v>
      </c>
      <c r="B49" s="100">
        <v>175.01599999999999</v>
      </c>
      <c r="C49" s="100">
        <v>0.67100000000000004</v>
      </c>
      <c r="D49" s="100">
        <v>-7.4999999999999997E-2</v>
      </c>
      <c r="E49" s="100">
        <v>-0.59099999999999997</v>
      </c>
      <c r="F49" s="100">
        <v>0.61209999999999998</v>
      </c>
      <c r="G49" s="100">
        <v>-0.55459999999999998</v>
      </c>
      <c r="J49" t="s">
        <v>357</v>
      </c>
      <c r="K49">
        <f>MAX(C321:C323)</f>
        <v>-0.10299999999999999</v>
      </c>
      <c r="L49">
        <f>MIN(C321:C323)</f>
        <v>-0.10299999999999999</v>
      </c>
      <c r="M49" s="98">
        <f t="shared" si="4"/>
        <v>1.4E-2</v>
      </c>
      <c r="N49" s="98">
        <f t="shared" si="5"/>
        <v>-7.4999999999999997E-2</v>
      </c>
      <c r="O49" s="98">
        <f t="shared" si="6"/>
        <v>-0.59099999999999997</v>
      </c>
      <c r="P49" s="98">
        <f t="shared" si="7"/>
        <v>-2.609</v>
      </c>
      <c r="Q49" s="98">
        <f t="shared" si="8"/>
        <v>0.79300000000000004</v>
      </c>
      <c r="R49" s="98">
        <f t="shared" si="9"/>
        <v>-0.72089999999999999</v>
      </c>
    </row>
    <row r="50" spans="1:18" x14ac:dyDescent="0.25">
      <c r="A50" s="100" t="s">
        <v>306</v>
      </c>
      <c r="B50" s="100">
        <v>0</v>
      </c>
      <c r="C50" s="100">
        <v>-0.67700000000000005</v>
      </c>
      <c r="D50" s="100">
        <v>-3.5000000000000003E-2</v>
      </c>
      <c r="E50" s="100">
        <v>0.53200000000000003</v>
      </c>
      <c r="F50" s="100">
        <v>0.55269999999999997</v>
      </c>
      <c r="G50" s="100">
        <v>-0.61080000000000001</v>
      </c>
      <c r="J50" t="s">
        <v>367</v>
      </c>
      <c r="K50" s="98">
        <f>MAX(C396:C404)</f>
        <v>-0.33500000000000002</v>
      </c>
      <c r="L50" s="98">
        <f t="shared" ref="L50:L82" si="10">MIN(C322:C324)</f>
        <v>-0.10299999999999999</v>
      </c>
      <c r="M50" s="98">
        <f t="shared" si="4"/>
        <v>-3.5000000000000003E-2</v>
      </c>
      <c r="N50" s="98">
        <f t="shared" si="5"/>
        <v>-7.4999999999999997E-2</v>
      </c>
      <c r="O50" s="98">
        <f t="shared" si="6"/>
        <v>0.53200000000000003</v>
      </c>
      <c r="P50" s="98">
        <f t="shared" si="7"/>
        <v>-2.5139999999999998</v>
      </c>
      <c r="Q50" s="98">
        <f t="shared" si="8"/>
        <v>0.61209999999999998</v>
      </c>
      <c r="R50" s="98">
        <f t="shared" si="9"/>
        <v>-0.61080000000000001</v>
      </c>
    </row>
    <row r="51" spans="1:18" x14ac:dyDescent="0.25">
      <c r="A51" s="100" t="s">
        <v>306</v>
      </c>
      <c r="B51" s="100">
        <v>87.507999999999996</v>
      </c>
      <c r="C51" s="100">
        <v>-0.67700000000000005</v>
      </c>
      <c r="D51" s="100">
        <v>-3.5000000000000003E-2</v>
      </c>
      <c r="E51" s="100">
        <v>3.6349999999999998</v>
      </c>
      <c r="F51" s="100">
        <v>0.6613</v>
      </c>
      <c r="G51" s="100">
        <v>-0.71930000000000005</v>
      </c>
      <c r="J51" t="s">
        <v>368</v>
      </c>
      <c r="K51" s="98">
        <f>MAX(C405:C422)</f>
        <v>0.45200000000000001</v>
      </c>
      <c r="L51" s="98">
        <f t="shared" si="10"/>
        <v>-0.10299999999999999</v>
      </c>
      <c r="M51" s="98">
        <f t="shared" si="4"/>
        <v>-3.5000000000000003E-2</v>
      </c>
      <c r="N51" s="98">
        <f t="shared" si="5"/>
        <v>-7.4999999999999997E-2</v>
      </c>
      <c r="O51" s="98">
        <f t="shared" si="6"/>
        <v>3.6349999999999998</v>
      </c>
      <c r="P51" s="98">
        <f t="shared" si="7"/>
        <v>-0.59099999999999997</v>
      </c>
      <c r="Q51" s="98">
        <f t="shared" si="8"/>
        <v>0.6613</v>
      </c>
      <c r="R51" s="98">
        <f t="shared" si="9"/>
        <v>-0.71930000000000005</v>
      </c>
    </row>
    <row r="52" spans="1:18" x14ac:dyDescent="0.25">
      <c r="A52" s="100" t="s">
        <v>306</v>
      </c>
      <c r="B52" s="100">
        <v>94.817999999999998</v>
      </c>
      <c r="C52" s="100">
        <v>-0.67700000000000005</v>
      </c>
      <c r="D52" s="100">
        <v>-3.5000000000000003E-2</v>
      </c>
      <c r="E52" s="100">
        <v>3.8940000000000001</v>
      </c>
      <c r="F52" s="100">
        <v>0.67030000000000001</v>
      </c>
      <c r="G52" s="100">
        <v>-0.72840000000000005</v>
      </c>
      <c r="J52" t="s">
        <v>369</v>
      </c>
      <c r="K52" s="98">
        <f>MAX(C423:C445)</f>
        <v>0.316</v>
      </c>
      <c r="L52" s="98">
        <f t="shared" si="10"/>
        <v>-7.4999999999999997E-2</v>
      </c>
      <c r="M52" s="98">
        <f t="shared" si="4"/>
        <v>-3.5000000000000003E-2</v>
      </c>
      <c r="N52" s="98">
        <f t="shared" si="5"/>
        <v>-3.5000000000000003E-2</v>
      </c>
      <c r="O52" s="98">
        <f t="shared" si="6"/>
        <v>3.8940000000000001</v>
      </c>
      <c r="P52" s="98">
        <f t="shared" si="7"/>
        <v>0.53200000000000003</v>
      </c>
      <c r="Q52" s="98">
        <f t="shared" si="8"/>
        <v>0.67030000000000001</v>
      </c>
      <c r="R52" s="98">
        <f t="shared" si="9"/>
        <v>-0.72840000000000005</v>
      </c>
    </row>
    <row r="53" spans="1:18" x14ac:dyDescent="0.25">
      <c r="A53" s="100" t="s">
        <v>306</v>
      </c>
      <c r="B53" s="100">
        <v>94.817999999999998</v>
      </c>
      <c r="C53" s="100">
        <v>-0.61599999999999999</v>
      </c>
      <c r="D53" s="100">
        <v>6.8000000000000005E-2</v>
      </c>
      <c r="E53" s="100">
        <v>3.9260000000000002</v>
      </c>
      <c r="F53" s="100">
        <v>0.59489999999999998</v>
      </c>
      <c r="G53" s="100">
        <v>-0.64770000000000005</v>
      </c>
      <c r="J53" t="s">
        <v>370</v>
      </c>
      <c r="K53" s="98">
        <f>MAX(C446:C485)</f>
        <v>-0.19</v>
      </c>
      <c r="L53" s="98">
        <f t="shared" si="10"/>
        <v>-7.4999999999999997E-2</v>
      </c>
      <c r="M53" s="98">
        <f t="shared" si="4"/>
        <v>6.8000000000000005E-2</v>
      </c>
      <c r="N53" s="98">
        <f t="shared" si="5"/>
        <v>-3.5000000000000003E-2</v>
      </c>
      <c r="O53" s="98">
        <f t="shared" si="6"/>
        <v>3.9260000000000002</v>
      </c>
      <c r="P53" s="98">
        <f t="shared" si="7"/>
        <v>3.6349999999999998</v>
      </c>
      <c r="Q53" s="98">
        <f t="shared" si="8"/>
        <v>0.67030000000000001</v>
      </c>
      <c r="R53" s="98">
        <f t="shared" si="9"/>
        <v>-0.72840000000000005</v>
      </c>
    </row>
    <row r="54" spans="1:18" x14ac:dyDescent="0.25">
      <c r="A54" s="100" t="s">
        <v>306</v>
      </c>
      <c r="B54" s="100">
        <v>175.017</v>
      </c>
      <c r="C54" s="100">
        <v>-0.61599999999999999</v>
      </c>
      <c r="D54" s="100">
        <v>6.8000000000000005E-2</v>
      </c>
      <c r="E54" s="100">
        <v>-1.538</v>
      </c>
      <c r="F54" s="100">
        <v>0.59570000000000001</v>
      </c>
      <c r="G54" s="100">
        <v>-0.64849999999999997</v>
      </c>
      <c r="J54" t="s">
        <v>371</v>
      </c>
      <c r="K54" s="98">
        <f>MAX(C486:C492)</f>
        <v>-0.432</v>
      </c>
      <c r="L54" s="98">
        <f t="shared" si="10"/>
        <v>-7.4999999999999997E-2</v>
      </c>
      <c r="M54" s="98">
        <f t="shared" si="4"/>
        <v>6.8000000000000005E-2</v>
      </c>
      <c r="N54" s="98">
        <f t="shared" si="5"/>
        <v>-3.5000000000000003E-2</v>
      </c>
      <c r="O54" s="98">
        <f t="shared" si="6"/>
        <v>3.9260000000000002</v>
      </c>
      <c r="P54" s="98">
        <f t="shared" si="7"/>
        <v>-1.538</v>
      </c>
      <c r="Q54" s="98">
        <f t="shared" si="8"/>
        <v>0.67030000000000001</v>
      </c>
      <c r="R54" s="98">
        <f t="shared" si="9"/>
        <v>-0.72840000000000005</v>
      </c>
    </row>
    <row r="55" spans="1:18" x14ac:dyDescent="0.25">
      <c r="A55" s="100" t="s">
        <v>307</v>
      </c>
      <c r="B55" s="100">
        <v>0</v>
      </c>
      <c r="C55" s="100">
        <v>0.67400000000000004</v>
      </c>
      <c r="D55" s="100">
        <v>3.5000000000000003E-2</v>
      </c>
      <c r="E55" s="100">
        <v>-0.59099999999999997</v>
      </c>
      <c r="F55" s="100">
        <v>0.60750000000000004</v>
      </c>
      <c r="G55" s="100">
        <v>-0.54969999999999997</v>
      </c>
      <c r="J55" t="s">
        <v>372</v>
      </c>
      <c r="K55" s="98">
        <f>MAX(C493:C507)</f>
        <v>0.54400000000000004</v>
      </c>
      <c r="L55" s="98">
        <f t="shared" si="10"/>
        <v>-7.4999999999999997E-2</v>
      </c>
      <c r="M55" s="98">
        <f t="shared" si="4"/>
        <v>6.8000000000000005E-2</v>
      </c>
      <c r="N55" s="98">
        <f t="shared" si="5"/>
        <v>3.5000000000000003E-2</v>
      </c>
      <c r="O55" s="98">
        <f t="shared" si="6"/>
        <v>3.9260000000000002</v>
      </c>
      <c r="P55" s="98">
        <f t="shared" si="7"/>
        <v>-1.538</v>
      </c>
      <c r="Q55" s="98">
        <f t="shared" si="8"/>
        <v>0.60750000000000004</v>
      </c>
      <c r="R55" s="98">
        <f t="shared" si="9"/>
        <v>-0.64849999999999997</v>
      </c>
    </row>
    <row r="56" spans="1:18" x14ac:dyDescent="0.25">
      <c r="A56" s="100" t="s">
        <v>307</v>
      </c>
      <c r="B56" s="100">
        <v>87.507999999999996</v>
      </c>
      <c r="C56" s="100">
        <v>0.67400000000000004</v>
      </c>
      <c r="D56" s="100">
        <v>3.5000000000000003E-2</v>
      </c>
      <c r="E56" s="100">
        <v>-3.6880000000000002</v>
      </c>
      <c r="F56" s="100">
        <v>0.68979999999999997</v>
      </c>
      <c r="G56" s="100">
        <v>-0.63200000000000001</v>
      </c>
      <c r="J56" t="s">
        <v>339</v>
      </c>
      <c r="K56" s="98">
        <f>MAX(C182:C189)</f>
        <v>0</v>
      </c>
      <c r="L56" s="98">
        <f t="shared" si="10"/>
        <v>-7.4999999999999997E-2</v>
      </c>
      <c r="M56" s="98">
        <f t="shared" si="4"/>
        <v>6.8000000000000005E-2</v>
      </c>
      <c r="N56" s="98">
        <f t="shared" si="5"/>
        <v>3.5000000000000003E-2</v>
      </c>
      <c r="O56" s="98">
        <f t="shared" si="6"/>
        <v>-0.59099999999999997</v>
      </c>
      <c r="P56" s="98">
        <f t="shared" si="7"/>
        <v>-3.6880000000000002</v>
      </c>
      <c r="Q56" s="98">
        <f t="shared" si="8"/>
        <v>0.68979999999999997</v>
      </c>
      <c r="R56" s="98">
        <f t="shared" si="9"/>
        <v>-0.64849999999999997</v>
      </c>
    </row>
    <row r="57" spans="1:18" x14ac:dyDescent="0.25">
      <c r="A57" s="100" t="s">
        <v>307</v>
      </c>
      <c r="B57" s="100">
        <v>94.817999999999998</v>
      </c>
      <c r="C57" s="100">
        <v>0.67400000000000004</v>
      </c>
      <c r="D57" s="100">
        <v>3.5000000000000003E-2</v>
      </c>
      <c r="E57" s="100">
        <v>-3.9470000000000001</v>
      </c>
      <c r="F57" s="100">
        <v>0.69110000000000005</v>
      </c>
      <c r="G57" s="100">
        <v>-0.63329999999999997</v>
      </c>
      <c r="J57" t="s">
        <v>341</v>
      </c>
      <c r="K57" s="98">
        <f>MAX(C198:C205)</f>
        <v>-5.8890000000000001E-3</v>
      </c>
      <c r="L57" s="98">
        <f t="shared" si="10"/>
        <v>-7.4999999999999997E-2</v>
      </c>
      <c r="M57" s="98">
        <f t="shared" si="4"/>
        <v>3.5000000000000003E-2</v>
      </c>
      <c r="N57" s="98">
        <f t="shared" si="5"/>
        <v>3.5000000000000003E-2</v>
      </c>
      <c r="O57" s="98">
        <f t="shared" si="6"/>
        <v>-0.59099999999999997</v>
      </c>
      <c r="P57" s="98">
        <f t="shared" si="7"/>
        <v>-3.9470000000000001</v>
      </c>
      <c r="Q57" s="98">
        <f t="shared" si="8"/>
        <v>0.69110000000000005</v>
      </c>
      <c r="R57" s="98">
        <f t="shared" si="9"/>
        <v>-0.63329999999999997</v>
      </c>
    </row>
    <row r="58" spans="1:18" x14ac:dyDescent="0.25">
      <c r="A58" s="100" t="s">
        <v>307</v>
      </c>
      <c r="B58" s="100">
        <v>94.817999999999998</v>
      </c>
      <c r="C58" s="100">
        <v>0.61299999999999999</v>
      </c>
      <c r="D58" s="100">
        <v>-6.8000000000000005E-2</v>
      </c>
      <c r="E58" s="100">
        <v>-3.9790000000000001</v>
      </c>
      <c r="F58" s="100">
        <v>0.61009999999999998</v>
      </c>
      <c r="G58" s="100">
        <v>-0.5575</v>
      </c>
      <c r="J58" t="s">
        <v>343</v>
      </c>
      <c r="K58" s="98">
        <f>MAX(C214:C221)</f>
        <v>3.522E-3</v>
      </c>
      <c r="L58" s="98">
        <f t="shared" si="10"/>
        <v>-7.4999999999999997E-2</v>
      </c>
      <c r="M58" s="98">
        <f t="shared" si="4"/>
        <v>3.5000000000000003E-2</v>
      </c>
      <c r="N58" s="98">
        <f t="shared" si="5"/>
        <v>-6.8000000000000005E-2</v>
      </c>
      <c r="O58" s="98">
        <f t="shared" si="6"/>
        <v>-3.6880000000000002</v>
      </c>
      <c r="P58" s="98">
        <f t="shared" si="7"/>
        <v>-3.9790000000000001</v>
      </c>
      <c r="Q58" s="98">
        <f t="shared" si="8"/>
        <v>0.69110000000000005</v>
      </c>
      <c r="R58" s="98">
        <f t="shared" si="9"/>
        <v>-0.63329999999999997</v>
      </c>
    </row>
    <row r="59" spans="1:18" x14ac:dyDescent="0.25">
      <c r="A59" s="100" t="s">
        <v>307</v>
      </c>
      <c r="B59" s="100">
        <v>175.017</v>
      </c>
      <c r="C59" s="100">
        <v>0.61299999999999999</v>
      </c>
      <c r="D59" s="100">
        <v>-6.8000000000000005E-2</v>
      </c>
      <c r="E59" s="100">
        <v>1.4790000000000001</v>
      </c>
      <c r="F59" s="100">
        <v>0.66749999999999998</v>
      </c>
      <c r="G59" s="100">
        <v>-0.6149</v>
      </c>
      <c r="J59" s="98" t="s">
        <v>345</v>
      </c>
      <c r="K59" s="98">
        <f>MAX(C230:C237)</f>
        <v>-3.5000000000000003E-2</v>
      </c>
      <c r="L59" s="98">
        <f t="shared" si="10"/>
        <v>-7.4999999999999997E-2</v>
      </c>
      <c r="M59" s="98">
        <f t="shared" si="4"/>
        <v>3.5000000000000003E-2</v>
      </c>
      <c r="N59" s="98">
        <f t="shared" si="5"/>
        <v>-6.8000000000000005E-2</v>
      </c>
      <c r="O59" s="98">
        <f t="shared" si="6"/>
        <v>1.4790000000000001</v>
      </c>
      <c r="P59" s="98">
        <f t="shared" si="7"/>
        <v>-3.9790000000000001</v>
      </c>
      <c r="Q59" s="98">
        <f t="shared" si="8"/>
        <v>0.69110000000000005</v>
      </c>
      <c r="R59" s="98">
        <f t="shared" si="9"/>
        <v>-0.63329999999999997</v>
      </c>
    </row>
    <row r="60" spans="1:18" x14ac:dyDescent="0.25">
      <c r="A60" s="100" t="s">
        <v>308</v>
      </c>
      <c r="B60" s="100">
        <v>0</v>
      </c>
      <c r="C60" s="100">
        <v>-0.61799999999999999</v>
      </c>
      <c r="D60" s="100">
        <v>-3.3000000000000002E-2</v>
      </c>
      <c r="E60" s="100">
        <v>-1.538</v>
      </c>
      <c r="F60" s="100">
        <v>0.5998</v>
      </c>
      <c r="G60" s="100">
        <v>-0.65280000000000005</v>
      </c>
      <c r="J60" t="s">
        <v>347</v>
      </c>
      <c r="K60" s="98">
        <f>MAX(C246:C253)</f>
        <v>-0.05</v>
      </c>
      <c r="L60" s="98">
        <f t="shared" si="10"/>
        <v>-3.9249999999999997E-3</v>
      </c>
      <c r="M60" s="98">
        <f t="shared" si="4"/>
        <v>-3.3000000000000002E-2</v>
      </c>
      <c r="N60" s="98">
        <f t="shared" si="5"/>
        <v>-6.8000000000000005E-2</v>
      </c>
      <c r="O60" s="98">
        <f t="shared" si="6"/>
        <v>1.4790000000000001</v>
      </c>
      <c r="P60" s="98">
        <f t="shared" si="7"/>
        <v>-3.9790000000000001</v>
      </c>
      <c r="Q60" s="98">
        <f t="shared" si="8"/>
        <v>0.66749999999999998</v>
      </c>
      <c r="R60" s="98">
        <f t="shared" si="9"/>
        <v>-0.65280000000000005</v>
      </c>
    </row>
    <row r="61" spans="1:18" x14ac:dyDescent="0.25">
      <c r="A61" s="100" t="s">
        <v>308</v>
      </c>
      <c r="B61" s="100">
        <v>40.222000000000001</v>
      </c>
      <c r="C61" s="100">
        <v>-0.61799999999999999</v>
      </c>
      <c r="D61" s="100">
        <v>-3.3000000000000002E-2</v>
      </c>
      <c r="E61" s="100">
        <v>-0.20499999999999999</v>
      </c>
      <c r="F61" s="100">
        <v>0.60019999999999996</v>
      </c>
      <c r="G61" s="100">
        <v>-0.6532</v>
      </c>
      <c r="J61" t="s">
        <v>349</v>
      </c>
      <c r="K61" s="98">
        <f>MAX(C262:C269)</f>
        <v>4.5059999999999996E-3</v>
      </c>
      <c r="L61" s="98">
        <f t="shared" si="10"/>
        <v>-3.9249999999999997E-3</v>
      </c>
      <c r="M61" s="98">
        <f t="shared" si="4"/>
        <v>-3.3000000000000002E-2</v>
      </c>
      <c r="N61" s="98">
        <f t="shared" si="5"/>
        <v>-6.8000000000000005E-2</v>
      </c>
      <c r="O61" s="98">
        <f t="shared" si="6"/>
        <v>1.4790000000000001</v>
      </c>
      <c r="P61" s="98">
        <f t="shared" si="7"/>
        <v>-1.538</v>
      </c>
      <c r="Q61" s="98">
        <f t="shared" si="8"/>
        <v>0.66749999999999998</v>
      </c>
      <c r="R61" s="98">
        <f t="shared" si="9"/>
        <v>-0.6532</v>
      </c>
    </row>
    <row r="62" spans="1:18" x14ac:dyDescent="0.25">
      <c r="A62" s="100" t="s">
        <v>308</v>
      </c>
      <c r="B62" s="100">
        <v>40.222000000000001</v>
      </c>
      <c r="C62" s="100">
        <v>-0.622</v>
      </c>
      <c r="D62" s="100">
        <v>-0.01</v>
      </c>
      <c r="E62" s="100">
        <v>-0.20499999999999999</v>
      </c>
      <c r="F62" s="100">
        <v>0.60099999999999998</v>
      </c>
      <c r="G62" s="100">
        <v>-0.65439999999999998</v>
      </c>
      <c r="J62" t="s">
        <v>351</v>
      </c>
      <c r="K62" s="98">
        <f>MAX(C278:C285)</f>
        <v>-5.7120000000000001E-3</v>
      </c>
      <c r="L62" s="98">
        <f t="shared" si="10"/>
        <v>-3.9249999999999997E-3</v>
      </c>
      <c r="M62" s="98">
        <f t="shared" si="4"/>
        <v>-0.01</v>
      </c>
      <c r="N62" s="98">
        <f t="shared" si="5"/>
        <v>-3.3000000000000002E-2</v>
      </c>
      <c r="O62" s="98">
        <f t="shared" si="6"/>
        <v>-0.20499999999999999</v>
      </c>
      <c r="P62" s="98">
        <f t="shared" si="7"/>
        <v>-1.538</v>
      </c>
      <c r="Q62" s="98">
        <f t="shared" si="8"/>
        <v>0.60099999999999998</v>
      </c>
      <c r="R62" s="98">
        <f t="shared" si="9"/>
        <v>-0.65439999999999998</v>
      </c>
    </row>
    <row r="63" spans="1:18" x14ac:dyDescent="0.25">
      <c r="A63" s="100" t="s">
        <v>308</v>
      </c>
      <c r="B63" s="100">
        <v>87.507999999999996</v>
      </c>
      <c r="C63" s="100">
        <v>-0.622</v>
      </c>
      <c r="D63" s="100">
        <v>-0.01</v>
      </c>
      <c r="E63" s="100">
        <v>0.28499999999999998</v>
      </c>
      <c r="F63" s="100">
        <v>0.5746</v>
      </c>
      <c r="G63" s="100">
        <v>-0.628</v>
      </c>
      <c r="J63" t="s">
        <v>353</v>
      </c>
      <c r="K63" s="98">
        <f>MAX(C294:C301)</f>
        <v>-3.4359999999999998E-3</v>
      </c>
      <c r="L63" s="98">
        <f t="shared" si="10"/>
        <v>-3.9249999999999997E-3</v>
      </c>
      <c r="M63" s="98">
        <f t="shared" si="4"/>
        <v>-0.01</v>
      </c>
      <c r="N63" s="98">
        <f t="shared" si="5"/>
        <v>-3.3000000000000002E-2</v>
      </c>
      <c r="O63" s="98">
        <f t="shared" si="6"/>
        <v>0.28499999999999998</v>
      </c>
      <c r="P63" s="98">
        <f t="shared" si="7"/>
        <v>-0.20499999999999999</v>
      </c>
      <c r="Q63" s="98">
        <f t="shared" si="8"/>
        <v>0.60099999999999998</v>
      </c>
      <c r="R63" s="98">
        <f t="shared" si="9"/>
        <v>-0.65439999999999998</v>
      </c>
    </row>
    <row r="64" spans="1:18" x14ac:dyDescent="0.25">
      <c r="A64" s="100" t="s">
        <v>308</v>
      </c>
      <c r="B64" s="100">
        <v>161.43299999999999</v>
      </c>
      <c r="C64" s="100">
        <v>-0.622</v>
      </c>
      <c r="D64" s="100">
        <v>-0.01</v>
      </c>
      <c r="E64" s="100">
        <v>1.05</v>
      </c>
      <c r="F64" s="100">
        <v>0.5333</v>
      </c>
      <c r="G64" s="100">
        <v>-0.5867</v>
      </c>
      <c r="J64" t="s">
        <v>355</v>
      </c>
      <c r="K64" s="98">
        <f>MAX(C310:C317)</f>
        <v>-3.9249999999999997E-3</v>
      </c>
      <c r="L64" s="98">
        <f t="shared" si="10"/>
        <v>-3.9249999999999997E-3</v>
      </c>
      <c r="M64" s="98">
        <f t="shared" si="4"/>
        <v>-0.01</v>
      </c>
      <c r="N64" s="98">
        <f t="shared" si="5"/>
        <v>-0.01</v>
      </c>
      <c r="O64" s="98">
        <f t="shared" si="6"/>
        <v>1.05</v>
      </c>
      <c r="P64" s="98">
        <f t="shared" si="7"/>
        <v>-0.20499999999999999</v>
      </c>
      <c r="Q64" s="98">
        <f t="shared" si="8"/>
        <v>0.60099999999999998</v>
      </c>
      <c r="R64" s="98">
        <f t="shared" si="9"/>
        <v>-0.65439999999999998</v>
      </c>
    </row>
    <row r="65" spans="1:18" x14ac:dyDescent="0.25">
      <c r="A65" s="100" t="s">
        <v>308</v>
      </c>
      <c r="B65" s="100">
        <v>161.43299999999999</v>
      </c>
      <c r="C65" s="100">
        <v>-0.76300000000000001</v>
      </c>
      <c r="D65" s="100">
        <v>0.11</v>
      </c>
      <c r="E65" s="100">
        <v>1.141</v>
      </c>
      <c r="F65" s="100">
        <v>0.70789999999999997</v>
      </c>
      <c r="G65" s="100">
        <v>-0.77339999999999998</v>
      </c>
      <c r="J65" t="s">
        <v>359</v>
      </c>
      <c r="K65" s="98">
        <f>MAX(C332:C339)</f>
        <v>-3.9249999999999997E-3</v>
      </c>
      <c r="L65" s="98">
        <f t="shared" si="10"/>
        <v>-3.9249999999999997E-3</v>
      </c>
      <c r="M65" s="98">
        <f t="shared" si="4"/>
        <v>0.11</v>
      </c>
      <c r="N65" s="98">
        <f t="shared" si="5"/>
        <v>-0.01</v>
      </c>
      <c r="O65" s="98">
        <f t="shared" si="6"/>
        <v>1.141</v>
      </c>
      <c r="P65" s="98">
        <f t="shared" si="7"/>
        <v>0.28499999999999998</v>
      </c>
      <c r="Q65" s="98">
        <f t="shared" si="8"/>
        <v>0.70789999999999997</v>
      </c>
      <c r="R65" s="98">
        <f t="shared" si="9"/>
        <v>-0.77339999999999998</v>
      </c>
    </row>
    <row r="66" spans="1:18" x14ac:dyDescent="0.25">
      <c r="A66" s="100" t="s">
        <v>308</v>
      </c>
      <c r="B66" s="100">
        <v>175.017</v>
      </c>
      <c r="C66" s="100">
        <v>-0.76300000000000001</v>
      </c>
      <c r="D66" s="100">
        <v>0.11</v>
      </c>
      <c r="E66" s="100">
        <v>-0.34899999999999998</v>
      </c>
      <c r="F66" s="100">
        <v>0.68300000000000005</v>
      </c>
      <c r="G66" s="100">
        <v>-0.74839999999999995</v>
      </c>
      <c r="J66" t="s">
        <v>360</v>
      </c>
      <c r="K66" s="98">
        <f>MAX(C340:C347)</f>
        <v>-3.4280000000000001E-3</v>
      </c>
      <c r="L66" s="98">
        <f t="shared" si="10"/>
        <v>-3.9249999999999997E-3</v>
      </c>
      <c r="M66" s="98">
        <f t="shared" si="4"/>
        <v>0.11</v>
      </c>
      <c r="N66" s="98">
        <f t="shared" si="5"/>
        <v>-0.01</v>
      </c>
      <c r="O66" s="98">
        <f t="shared" si="6"/>
        <v>1.141</v>
      </c>
      <c r="P66" s="98">
        <f t="shared" si="7"/>
        <v>-0.34899999999999998</v>
      </c>
      <c r="Q66" s="98">
        <f t="shared" si="8"/>
        <v>0.70789999999999997</v>
      </c>
      <c r="R66" s="98">
        <f t="shared" si="9"/>
        <v>-0.77339999999999998</v>
      </c>
    </row>
    <row r="67" spans="1:18" x14ac:dyDescent="0.25">
      <c r="A67" s="100" t="s">
        <v>309</v>
      </c>
      <c r="B67" s="100">
        <v>0</v>
      </c>
      <c r="C67" s="100">
        <v>0.61599999999999999</v>
      </c>
      <c r="D67" s="100">
        <v>3.3000000000000002E-2</v>
      </c>
      <c r="E67" s="100">
        <v>1.4790000000000001</v>
      </c>
      <c r="F67" s="100">
        <v>0.67200000000000004</v>
      </c>
      <c r="G67" s="100">
        <v>-0.61909999999999998</v>
      </c>
      <c r="J67" t="s">
        <v>361</v>
      </c>
      <c r="K67" s="98">
        <f>MAX(C348:C355)</f>
        <v>-5.7549999999999997E-3</v>
      </c>
      <c r="L67" s="98">
        <f t="shared" si="10"/>
        <v>-3.9249999999999997E-3</v>
      </c>
      <c r="M67" s="98">
        <f t="shared" si="4"/>
        <v>0.11</v>
      </c>
      <c r="N67" s="98">
        <f t="shared" si="5"/>
        <v>3.3000000000000002E-2</v>
      </c>
      <c r="O67" s="98">
        <f t="shared" si="6"/>
        <v>1.4790000000000001</v>
      </c>
      <c r="P67" s="98">
        <f t="shared" si="7"/>
        <v>-0.34899999999999998</v>
      </c>
      <c r="Q67" s="98">
        <f t="shared" si="8"/>
        <v>0.70789999999999997</v>
      </c>
      <c r="R67" s="98">
        <f t="shared" si="9"/>
        <v>-0.77339999999999998</v>
      </c>
    </row>
    <row r="68" spans="1:18" x14ac:dyDescent="0.25">
      <c r="A68" s="100" t="s">
        <v>309</v>
      </c>
      <c r="B68" s="100">
        <v>40.222000000000001</v>
      </c>
      <c r="C68" s="100">
        <v>0.61599999999999999</v>
      </c>
      <c r="D68" s="100">
        <v>3.3000000000000002E-2</v>
      </c>
      <c r="E68" s="100">
        <v>0.16</v>
      </c>
      <c r="F68" s="100">
        <v>0.66210000000000002</v>
      </c>
      <c r="G68" s="100">
        <v>-0.60929999999999995</v>
      </c>
      <c r="J68" t="s">
        <v>362</v>
      </c>
      <c r="K68" s="98">
        <f>MAX(C356:C363)</f>
        <v>5.2329999999999998E-3</v>
      </c>
      <c r="L68" s="98">
        <f t="shared" si="10"/>
        <v>-3.4280000000000001E-3</v>
      </c>
      <c r="M68" s="98">
        <f t="shared" si="4"/>
        <v>0.11</v>
      </c>
      <c r="N68" s="98">
        <f t="shared" si="5"/>
        <v>3.3000000000000002E-2</v>
      </c>
      <c r="O68" s="98">
        <f t="shared" si="6"/>
        <v>1.4790000000000001</v>
      </c>
      <c r="P68" s="98">
        <f t="shared" si="7"/>
        <v>-0.34899999999999998</v>
      </c>
      <c r="Q68" s="98">
        <f t="shared" si="8"/>
        <v>0.68300000000000005</v>
      </c>
      <c r="R68" s="98">
        <f t="shared" si="9"/>
        <v>-0.74839999999999995</v>
      </c>
    </row>
    <row r="69" spans="1:18" x14ac:dyDescent="0.25">
      <c r="A69" s="100" t="s">
        <v>309</v>
      </c>
      <c r="B69" s="100">
        <v>40.222000000000001</v>
      </c>
      <c r="C69" s="100">
        <v>0.62</v>
      </c>
      <c r="D69" s="100">
        <v>0.01</v>
      </c>
      <c r="E69" s="100">
        <v>0.16</v>
      </c>
      <c r="F69" s="100">
        <v>0.6633</v>
      </c>
      <c r="G69" s="100">
        <v>-0.61009999999999998</v>
      </c>
      <c r="J69" t="s">
        <v>363</v>
      </c>
      <c r="K69" s="98">
        <f>MAX(C364:C371)</f>
        <v>-9.0999999999999998E-2</v>
      </c>
      <c r="L69" s="98">
        <f t="shared" si="10"/>
        <v>-3.4280000000000001E-3</v>
      </c>
      <c r="M69" s="98">
        <f t="shared" si="4"/>
        <v>3.3000000000000002E-2</v>
      </c>
      <c r="N69" s="98">
        <f t="shared" si="5"/>
        <v>0.01</v>
      </c>
      <c r="O69" s="98">
        <f t="shared" si="6"/>
        <v>1.4790000000000001</v>
      </c>
      <c r="P69" s="98">
        <f t="shared" si="7"/>
        <v>0.16</v>
      </c>
      <c r="Q69" s="98">
        <f t="shared" si="8"/>
        <v>0.67200000000000004</v>
      </c>
      <c r="R69" s="98">
        <f t="shared" si="9"/>
        <v>-0.61909999999999998</v>
      </c>
    </row>
    <row r="70" spans="1:18" x14ac:dyDescent="0.25">
      <c r="A70" s="100" t="s">
        <v>309</v>
      </c>
      <c r="B70" s="100">
        <v>87.507999999999996</v>
      </c>
      <c r="C70" s="100">
        <v>0.62</v>
      </c>
      <c r="D70" s="100">
        <v>0.01</v>
      </c>
      <c r="E70" s="100">
        <v>-0.32</v>
      </c>
      <c r="F70" s="100">
        <v>0.64580000000000004</v>
      </c>
      <c r="G70" s="100">
        <v>-0.59260000000000002</v>
      </c>
      <c r="J70" t="s">
        <v>364</v>
      </c>
      <c r="K70" s="98">
        <f>MAX(C372:C379)</f>
        <v>-2.5000000000000001E-2</v>
      </c>
      <c r="L70" s="98">
        <f t="shared" si="10"/>
        <v>-3.4280000000000001E-3</v>
      </c>
      <c r="M70" s="98">
        <f t="shared" si="4"/>
        <v>3.3000000000000002E-2</v>
      </c>
      <c r="N70" s="98">
        <f t="shared" si="5"/>
        <v>0.01</v>
      </c>
      <c r="O70" s="98">
        <f t="shared" si="6"/>
        <v>0.16</v>
      </c>
      <c r="P70" s="98">
        <f t="shared" si="7"/>
        <v>-0.32</v>
      </c>
      <c r="Q70" s="98">
        <f t="shared" si="8"/>
        <v>0.6633</v>
      </c>
      <c r="R70" s="98">
        <f t="shared" si="9"/>
        <v>-0.61009999999999998</v>
      </c>
    </row>
    <row r="71" spans="1:18" x14ac:dyDescent="0.25">
      <c r="A71" s="100" t="s">
        <v>309</v>
      </c>
      <c r="B71" s="100">
        <v>161.43299999999999</v>
      </c>
      <c r="C71" s="100">
        <v>0.62</v>
      </c>
      <c r="D71" s="100">
        <v>0.01</v>
      </c>
      <c r="E71" s="100">
        <v>-1.071</v>
      </c>
      <c r="F71" s="100">
        <v>0.54690000000000005</v>
      </c>
      <c r="G71" s="100">
        <v>-0.49380000000000002</v>
      </c>
      <c r="J71" t="s">
        <v>365</v>
      </c>
      <c r="K71" s="98">
        <f>MAX(C380:C387)</f>
        <v>8.3639999999999995E-4</v>
      </c>
      <c r="L71" s="98">
        <f t="shared" si="10"/>
        <v>-3.4280000000000001E-3</v>
      </c>
      <c r="M71" s="98">
        <f t="shared" ref="M71:M82" si="11">MAX(D69:D71)</f>
        <v>0.01</v>
      </c>
      <c r="N71" s="98">
        <f t="shared" ref="N71:N82" si="12">MIN(D69:D71)</f>
        <v>0.01</v>
      </c>
      <c r="O71" s="98">
        <f t="shared" ref="O71:O82" si="13">MAX(E69:E71)</f>
        <v>0.16</v>
      </c>
      <c r="P71" s="98">
        <f t="shared" ref="P71:P82" si="14">MIN(E69:E71)</f>
        <v>-1.071</v>
      </c>
      <c r="Q71" s="98">
        <f t="shared" ref="Q71:Q82" si="15">MAX(F69:F71)</f>
        <v>0.6633</v>
      </c>
      <c r="R71" s="98">
        <f t="shared" ref="R71:R82" si="16">MIN(G69:G71)</f>
        <v>-0.61009999999999998</v>
      </c>
    </row>
    <row r="72" spans="1:18" x14ac:dyDescent="0.25">
      <c r="A72" s="100" t="s">
        <v>309</v>
      </c>
      <c r="B72" s="100">
        <v>161.43299999999999</v>
      </c>
      <c r="C72" s="100">
        <v>0.76</v>
      </c>
      <c r="D72" s="100">
        <v>-0.11</v>
      </c>
      <c r="E72" s="100">
        <v>-1.163</v>
      </c>
      <c r="F72" s="100">
        <v>0.7339</v>
      </c>
      <c r="G72" s="100">
        <v>-0.66869999999999996</v>
      </c>
      <c r="J72" t="s">
        <v>366</v>
      </c>
      <c r="K72" s="98">
        <f>MAX(C388:C395)</f>
        <v>0</v>
      </c>
      <c r="L72" s="98">
        <f t="shared" si="10"/>
        <v>-3.4280000000000001E-3</v>
      </c>
      <c r="M72" s="98">
        <f t="shared" si="11"/>
        <v>0.01</v>
      </c>
      <c r="N72" s="98">
        <f t="shared" si="12"/>
        <v>-0.11</v>
      </c>
      <c r="O72" s="98">
        <f t="shared" si="13"/>
        <v>-0.32</v>
      </c>
      <c r="P72" s="98">
        <f t="shared" si="14"/>
        <v>-1.163</v>
      </c>
      <c r="Q72" s="98">
        <f t="shared" si="15"/>
        <v>0.7339</v>
      </c>
      <c r="R72" s="98">
        <f t="shared" si="16"/>
        <v>-0.66869999999999996</v>
      </c>
    </row>
    <row r="73" spans="1:18" x14ac:dyDescent="0.25">
      <c r="A73" s="100" t="s">
        <v>309</v>
      </c>
      <c r="B73" s="100">
        <v>175.017</v>
      </c>
      <c r="C73" s="100">
        <v>0.76</v>
      </c>
      <c r="D73" s="100">
        <v>-0.11</v>
      </c>
      <c r="E73" s="100">
        <v>0.32800000000000001</v>
      </c>
      <c r="F73" s="100">
        <v>0.72360000000000002</v>
      </c>
      <c r="G73" s="100">
        <v>-0.65839999999999999</v>
      </c>
      <c r="J73" t="s">
        <v>338</v>
      </c>
      <c r="K73" s="98">
        <f>MAX(C174:C181)</f>
        <v>-8.4000000000000005E-2</v>
      </c>
      <c r="L73" s="98">
        <f t="shared" si="10"/>
        <v>-3.4280000000000001E-3</v>
      </c>
      <c r="M73" s="98">
        <f t="shared" si="11"/>
        <v>0.01</v>
      </c>
      <c r="N73" s="98">
        <f t="shared" si="12"/>
        <v>-0.11</v>
      </c>
      <c r="O73" s="98">
        <f t="shared" si="13"/>
        <v>0.32800000000000001</v>
      </c>
      <c r="P73" s="98">
        <f t="shared" si="14"/>
        <v>-1.163</v>
      </c>
      <c r="Q73" s="98">
        <f t="shared" si="15"/>
        <v>0.7339</v>
      </c>
      <c r="R73" s="98">
        <f t="shared" si="16"/>
        <v>-0.66869999999999996</v>
      </c>
    </row>
    <row r="74" spans="1:18" x14ac:dyDescent="0.25">
      <c r="A74" s="100" t="s">
        <v>310</v>
      </c>
      <c r="B74" s="100">
        <v>0</v>
      </c>
      <c r="C74" s="100">
        <v>-0.77</v>
      </c>
      <c r="D74" s="100">
        <v>-1.6E-2</v>
      </c>
      <c r="E74" s="100">
        <v>-0.34899999999999998</v>
      </c>
      <c r="F74" s="100">
        <v>0.69610000000000005</v>
      </c>
      <c r="G74" s="100">
        <v>-0.76219999999999999</v>
      </c>
      <c r="J74" t="s">
        <v>340</v>
      </c>
      <c r="K74" s="98">
        <f>MAX(C190:C197)</f>
        <v>-9.8000000000000004E-2</v>
      </c>
      <c r="L74" s="98">
        <f t="shared" si="10"/>
        <v>-5.7549999999999997E-3</v>
      </c>
      <c r="M74" s="98">
        <f t="shared" si="11"/>
        <v>-1.6E-2</v>
      </c>
      <c r="N74" s="98">
        <f t="shared" si="12"/>
        <v>-0.11</v>
      </c>
      <c r="O74" s="98">
        <f t="shared" si="13"/>
        <v>0.32800000000000001</v>
      </c>
      <c r="P74" s="98">
        <f t="shared" si="14"/>
        <v>-1.163</v>
      </c>
      <c r="Q74" s="98">
        <f t="shared" si="15"/>
        <v>0.7339</v>
      </c>
      <c r="R74" s="98">
        <f t="shared" si="16"/>
        <v>-0.76219999999999999</v>
      </c>
    </row>
    <row r="75" spans="1:18" x14ac:dyDescent="0.25">
      <c r="A75" s="100" t="s">
        <v>310</v>
      </c>
      <c r="B75" s="100">
        <v>87.507999999999996</v>
      </c>
      <c r="C75" s="100">
        <v>-0.77</v>
      </c>
      <c r="D75" s="100">
        <v>-1.6E-2</v>
      </c>
      <c r="E75" s="100">
        <v>1.06</v>
      </c>
      <c r="F75" s="100">
        <v>0.5353</v>
      </c>
      <c r="G75" s="100">
        <v>-0.60140000000000005</v>
      </c>
      <c r="J75" t="s">
        <v>342</v>
      </c>
      <c r="K75" s="98">
        <f>MAX(C206:C213)</f>
        <v>-4.5999999999999999E-2</v>
      </c>
      <c r="L75" s="98">
        <f t="shared" si="10"/>
        <v>-5.7549999999999997E-3</v>
      </c>
      <c r="M75" s="98">
        <f t="shared" si="11"/>
        <v>-1.6E-2</v>
      </c>
      <c r="N75" s="98">
        <f t="shared" si="12"/>
        <v>-0.11</v>
      </c>
      <c r="O75" s="98">
        <f t="shared" si="13"/>
        <v>1.06</v>
      </c>
      <c r="P75" s="98">
        <f t="shared" si="14"/>
        <v>-0.34899999999999998</v>
      </c>
      <c r="Q75" s="98">
        <f t="shared" si="15"/>
        <v>0.72360000000000002</v>
      </c>
      <c r="R75" s="98">
        <f t="shared" si="16"/>
        <v>-0.76219999999999999</v>
      </c>
    </row>
    <row r="76" spans="1:18" x14ac:dyDescent="0.25">
      <c r="A76" s="100" t="s">
        <v>310</v>
      </c>
      <c r="B76" s="100">
        <v>111.714</v>
      </c>
      <c r="C76" s="100">
        <v>-0.77</v>
      </c>
      <c r="D76" s="100">
        <v>-1.6E-2</v>
      </c>
      <c r="E76" s="100">
        <v>1.45</v>
      </c>
      <c r="F76" s="100">
        <v>0.4909</v>
      </c>
      <c r="G76" s="100">
        <v>-0.55689999999999995</v>
      </c>
      <c r="J76" t="s">
        <v>344</v>
      </c>
      <c r="K76" s="98">
        <f>MAX(C222:C229)</f>
        <v>-6.0999999999999999E-2</v>
      </c>
      <c r="L76" s="98">
        <f t="shared" si="10"/>
        <v>-5.7549999999999997E-3</v>
      </c>
      <c r="M76" s="98">
        <f t="shared" si="11"/>
        <v>-1.6E-2</v>
      </c>
      <c r="N76" s="98">
        <f t="shared" si="12"/>
        <v>-1.6E-2</v>
      </c>
      <c r="O76" s="98">
        <f t="shared" si="13"/>
        <v>1.45</v>
      </c>
      <c r="P76" s="98">
        <f t="shared" si="14"/>
        <v>-0.34899999999999998</v>
      </c>
      <c r="Q76" s="98">
        <f t="shared" si="15"/>
        <v>0.69610000000000005</v>
      </c>
      <c r="R76" s="98">
        <f t="shared" si="16"/>
        <v>-0.76219999999999999</v>
      </c>
    </row>
    <row r="77" spans="1:18" x14ac:dyDescent="0.25">
      <c r="A77" s="100" t="s">
        <v>310</v>
      </c>
      <c r="B77" s="100">
        <v>111.714</v>
      </c>
      <c r="C77" s="100">
        <v>-1.028</v>
      </c>
      <c r="D77" s="100">
        <v>9.2999999999999999E-2</v>
      </c>
      <c r="E77" s="100">
        <v>1.575</v>
      </c>
      <c r="F77" s="100">
        <v>0.8105</v>
      </c>
      <c r="G77" s="100">
        <v>-0.89870000000000005</v>
      </c>
      <c r="J77" t="s">
        <v>346</v>
      </c>
      <c r="K77" s="98">
        <f>MAX(C238:C245)</f>
        <v>-8.1000000000000003E-2</v>
      </c>
      <c r="L77" s="98">
        <f t="shared" si="10"/>
        <v>-5.7549999999999997E-3</v>
      </c>
      <c r="M77" s="98">
        <f t="shared" si="11"/>
        <v>9.2999999999999999E-2</v>
      </c>
      <c r="N77" s="98">
        <f t="shared" si="12"/>
        <v>-1.6E-2</v>
      </c>
      <c r="O77" s="98">
        <f t="shared" si="13"/>
        <v>1.575</v>
      </c>
      <c r="P77" s="98">
        <f t="shared" si="14"/>
        <v>1.06</v>
      </c>
      <c r="Q77" s="98">
        <f t="shared" si="15"/>
        <v>0.8105</v>
      </c>
      <c r="R77" s="98">
        <f t="shared" si="16"/>
        <v>-0.89870000000000005</v>
      </c>
    </row>
    <row r="78" spans="1:18" x14ac:dyDescent="0.25">
      <c r="A78" s="100" t="s">
        <v>310</v>
      </c>
      <c r="B78" s="100">
        <v>175.01499999999999</v>
      </c>
      <c r="C78" s="100">
        <v>-1.028</v>
      </c>
      <c r="D78" s="100">
        <v>9.2999999999999999E-2</v>
      </c>
      <c r="E78" s="100">
        <v>-4.3040000000000003</v>
      </c>
      <c r="F78" s="100">
        <v>0.64149999999999996</v>
      </c>
      <c r="G78" s="100">
        <v>-0.72960000000000003</v>
      </c>
      <c r="J78" t="s">
        <v>348</v>
      </c>
      <c r="K78" s="98">
        <f>MAX(C254:C261)</f>
        <v>-3.7999999999999999E-2</v>
      </c>
      <c r="L78" s="98">
        <f t="shared" si="10"/>
        <v>-5.7549999999999997E-3</v>
      </c>
      <c r="M78" s="98">
        <f t="shared" si="11"/>
        <v>9.2999999999999999E-2</v>
      </c>
      <c r="N78" s="98">
        <f t="shared" si="12"/>
        <v>-1.6E-2</v>
      </c>
      <c r="O78" s="98">
        <f t="shared" si="13"/>
        <v>1.575</v>
      </c>
      <c r="P78" s="98">
        <f t="shared" si="14"/>
        <v>-4.3040000000000003</v>
      </c>
      <c r="Q78" s="98">
        <f t="shared" si="15"/>
        <v>0.8105</v>
      </c>
      <c r="R78" s="98">
        <f t="shared" si="16"/>
        <v>-0.89870000000000005</v>
      </c>
    </row>
    <row r="79" spans="1:18" x14ac:dyDescent="0.25">
      <c r="A79" s="100" t="s">
        <v>311</v>
      </c>
      <c r="B79" s="100">
        <v>0</v>
      </c>
      <c r="C79" s="100">
        <v>0.76800000000000002</v>
      </c>
      <c r="D79" s="100">
        <v>1.6E-2</v>
      </c>
      <c r="E79" s="100">
        <v>0.32800000000000001</v>
      </c>
      <c r="F79" s="100">
        <v>0.73760000000000003</v>
      </c>
      <c r="G79" s="100">
        <v>-0.67169999999999996</v>
      </c>
      <c r="J79" t="s">
        <v>350</v>
      </c>
      <c r="K79" s="98">
        <f>MAX(C270:C277)</f>
        <v>-8.4000000000000005E-2</v>
      </c>
      <c r="L79" s="98">
        <f t="shared" si="10"/>
        <v>-5.7549999999999997E-3</v>
      </c>
      <c r="M79" s="98">
        <f t="shared" si="11"/>
        <v>9.2999999999999999E-2</v>
      </c>
      <c r="N79" s="98">
        <f t="shared" si="12"/>
        <v>1.6E-2</v>
      </c>
      <c r="O79" s="98">
        <f t="shared" si="13"/>
        <v>1.575</v>
      </c>
      <c r="P79" s="98">
        <f t="shared" si="14"/>
        <v>-4.3040000000000003</v>
      </c>
      <c r="Q79" s="98">
        <f t="shared" si="15"/>
        <v>0.8105</v>
      </c>
      <c r="R79" s="98">
        <f t="shared" si="16"/>
        <v>-0.89870000000000005</v>
      </c>
    </row>
    <row r="80" spans="1:18" x14ac:dyDescent="0.25">
      <c r="A80" s="100" t="s">
        <v>311</v>
      </c>
      <c r="B80" s="100">
        <v>87.507999999999996</v>
      </c>
      <c r="C80" s="100">
        <v>0.76800000000000002</v>
      </c>
      <c r="D80" s="100">
        <v>1.6E-2</v>
      </c>
      <c r="E80" s="100">
        <v>-1.046</v>
      </c>
      <c r="F80" s="100">
        <v>0.60070000000000001</v>
      </c>
      <c r="G80" s="100">
        <v>-0.53480000000000005</v>
      </c>
      <c r="J80" t="s">
        <v>352</v>
      </c>
      <c r="K80" s="98">
        <f>MAX(C286:C293)</f>
        <v>-5.5E-2</v>
      </c>
      <c r="L80" s="98">
        <f t="shared" si="10"/>
        <v>-5.7549999999999997E-3</v>
      </c>
      <c r="M80" s="98">
        <f t="shared" si="11"/>
        <v>9.2999999999999999E-2</v>
      </c>
      <c r="N80" s="98">
        <f t="shared" si="12"/>
        <v>1.6E-2</v>
      </c>
      <c r="O80" s="98">
        <f t="shared" si="13"/>
        <v>0.32800000000000001</v>
      </c>
      <c r="P80" s="98">
        <f t="shared" si="14"/>
        <v>-4.3040000000000003</v>
      </c>
      <c r="Q80" s="98">
        <f t="shared" si="15"/>
        <v>0.73760000000000003</v>
      </c>
      <c r="R80" s="98">
        <f t="shared" si="16"/>
        <v>-0.72960000000000003</v>
      </c>
    </row>
    <row r="81" spans="1:18" x14ac:dyDescent="0.25">
      <c r="A81" s="100" t="s">
        <v>311</v>
      </c>
      <c r="B81" s="100">
        <v>111.714</v>
      </c>
      <c r="C81" s="100">
        <v>0.76800000000000002</v>
      </c>
      <c r="D81" s="100">
        <v>1.6E-2</v>
      </c>
      <c r="E81" s="100">
        <v>-1.425</v>
      </c>
      <c r="F81" s="100">
        <v>0.54120000000000001</v>
      </c>
      <c r="G81" s="100">
        <v>-0.4753</v>
      </c>
      <c r="J81" t="s">
        <v>354</v>
      </c>
      <c r="K81" s="98">
        <f>MAX(C302:C309)</f>
        <v>-7.4999999999999997E-2</v>
      </c>
      <c r="L81" s="98">
        <f t="shared" si="10"/>
        <v>-5.7549999999999997E-3</v>
      </c>
      <c r="M81" s="98">
        <f t="shared" si="11"/>
        <v>1.6E-2</v>
      </c>
      <c r="N81" s="98">
        <f t="shared" si="12"/>
        <v>1.6E-2</v>
      </c>
      <c r="O81" s="98">
        <f t="shared" si="13"/>
        <v>0.32800000000000001</v>
      </c>
      <c r="P81" s="98">
        <f t="shared" si="14"/>
        <v>-1.425</v>
      </c>
      <c r="Q81" s="98">
        <f t="shared" si="15"/>
        <v>0.73760000000000003</v>
      </c>
      <c r="R81" s="98">
        <f t="shared" si="16"/>
        <v>-0.67169999999999996</v>
      </c>
    </row>
    <row r="82" spans="1:18" x14ac:dyDescent="0.25">
      <c r="A82" s="100" t="s">
        <v>311</v>
      </c>
      <c r="B82" s="100">
        <v>111.714</v>
      </c>
      <c r="C82" s="100">
        <v>1.0249999999999999</v>
      </c>
      <c r="D82" s="100">
        <v>-9.2999999999999999E-2</v>
      </c>
      <c r="E82" s="100">
        <v>-1.55</v>
      </c>
      <c r="F82" s="100">
        <v>0.88290000000000002</v>
      </c>
      <c r="G82" s="100">
        <v>-0.79490000000000005</v>
      </c>
      <c r="J82" t="s">
        <v>358</v>
      </c>
      <c r="K82" s="98">
        <f>MAX(C324:C331)</f>
        <v>-7.4999999999999997E-2</v>
      </c>
      <c r="L82" s="98">
        <f t="shared" si="10"/>
        <v>-5.7549999999999997E-3</v>
      </c>
      <c r="M82" s="98">
        <f t="shared" si="11"/>
        <v>1.6E-2</v>
      </c>
      <c r="N82" s="98">
        <f t="shared" si="12"/>
        <v>-9.2999999999999999E-2</v>
      </c>
      <c r="O82" s="98">
        <f t="shared" si="13"/>
        <v>-1.046</v>
      </c>
      <c r="P82" s="98">
        <f t="shared" si="14"/>
        <v>-1.55</v>
      </c>
      <c r="Q82" s="98">
        <f t="shared" si="15"/>
        <v>0.88290000000000002</v>
      </c>
      <c r="R82" s="98">
        <f t="shared" si="16"/>
        <v>-0.79490000000000005</v>
      </c>
    </row>
    <row r="83" spans="1:18" x14ac:dyDescent="0.25">
      <c r="A83" s="100" t="s">
        <v>311</v>
      </c>
      <c r="B83" s="100">
        <v>175.01499999999999</v>
      </c>
      <c r="C83" s="100">
        <v>1.0249999999999999</v>
      </c>
      <c r="D83" s="100">
        <v>-9.2999999999999999E-2</v>
      </c>
      <c r="E83" s="100">
        <v>4.3250000000000002</v>
      </c>
      <c r="F83" s="100">
        <v>0.7359</v>
      </c>
      <c r="G83" s="100">
        <v>-0.64790000000000003</v>
      </c>
    </row>
    <row r="84" spans="1:18" x14ac:dyDescent="0.25">
      <c r="A84" s="100" t="s">
        <v>312</v>
      </c>
      <c r="B84" s="100">
        <v>0</v>
      </c>
      <c r="C84" s="100">
        <v>-1.0289999999999999</v>
      </c>
      <c r="D84" s="100">
        <v>-7.5999999999999998E-2</v>
      </c>
      <c r="E84" s="100">
        <v>-4.3040000000000003</v>
      </c>
      <c r="F84" s="100">
        <v>0.65980000000000005</v>
      </c>
      <c r="G84" s="100">
        <v>-0.74809999999999999</v>
      </c>
    </row>
    <row r="85" spans="1:18" x14ac:dyDescent="0.25">
      <c r="A85" s="100" t="s">
        <v>312</v>
      </c>
      <c r="B85" s="100">
        <v>66.840999999999994</v>
      </c>
      <c r="C85" s="100">
        <v>-1.0289999999999999</v>
      </c>
      <c r="D85" s="100">
        <v>-7.5999999999999998E-2</v>
      </c>
      <c r="E85" s="100">
        <v>0.77500000000000002</v>
      </c>
      <c r="F85" s="100">
        <v>0.48139999999999999</v>
      </c>
      <c r="G85" s="100">
        <v>-0.56969999999999998</v>
      </c>
    </row>
    <row r="86" spans="1:18" x14ac:dyDescent="0.25">
      <c r="A86" s="100" t="s">
        <v>312</v>
      </c>
      <c r="B86" s="100">
        <v>66.840999999999994</v>
      </c>
      <c r="C86" s="100">
        <v>-1.4330000000000001</v>
      </c>
      <c r="D86" s="100">
        <v>0.04</v>
      </c>
      <c r="E86" s="100">
        <v>0.79600000000000004</v>
      </c>
      <c r="F86" s="100">
        <v>0.95750000000000002</v>
      </c>
      <c r="G86" s="100">
        <v>-1.0804</v>
      </c>
    </row>
    <row r="87" spans="1:18" x14ac:dyDescent="0.25">
      <c r="A87" s="100" t="s">
        <v>312</v>
      </c>
      <c r="B87" s="100">
        <v>87.507999999999996</v>
      </c>
      <c r="C87" s="100">
        <v>-1.4330000000000001</v>
      </c>
      <c r="D87" s="100">
        <v>0.04</v>
      </c>
      <c r="E87" s="100">
        <v>-3.6999999999999998E-2</v>
      </c>
      <c r="F87" s="100">
        <v>0.87880000000000003</v>
      </c>
      <c r="G87" s="100">
        <v>-1.0017</v>
      </c>
    </row>
    <row r="88" spans="1:18" x14ac:dyDescent="0.25">
      <c r="A88" s="100" t="s">
        <v>312</v>
      </c>
      <c r="B88" s="100">
        <v>175.017</v>
      </c>
      <c r="C88" s="100">
        <v>-1.4330000000000001</v>
      </c>
      <c r="D88" s="100">
        <v>0.04</v>
      </c>
      <c r="E88" s="100">
        <v>-3.5649999999999999</v>
      </c>
      <c r="F88" s="100">
        <v>0.54549999999999998</v>
      </c>
      <c r="G88" s="100">
        <v>-0.66839999999999999</v>
      </c>
    </row>
    <row r="89" spans="1:18" x14ac:dyDescent="0.25">
      <c r="A89" s="100" t="s">
        <v>313</v>
      </c>
      <c r="B89" s="100">
        <v>0</v>
      </c>
      <c r="C89" s="100">
        <v>1.0269999999999999</v>
      </c>
      <c r="D89" s="100">
        <v>7.5999999999999998E-2</v>
      </c>
      <c r="E89" s="100">
        <v>4.3250000000000002</v>
      </c>
      <c r="F89" s="100">
        <v>0.75490000000000002</v>
      </c>
      <c r="G89" s="100">
        <v>-0.66690000000000005</v>
      </c>
    </row>
    <row r="90" spans="1:18" x14ac:dyDescent="0.25">
      <c r="A90" s="100" t="s">
        <v>313</v>
      </c>
      <c r="B90" s="100">
        <v>66.840999999999994</v>
      </c>
      <c r="C90" s="100">
        <v>1.0269999999999999</v>
      </c>
      <c r="D90" s="100">
        <v>7.5999999999999998E-2</v>
      </c>
      <c r="E90" s="100">
        <v>-0.72899999999999998</v>
      </c>
      <c r="F90" s="100">
        <v>0.53029999999999999</v>
      </c>
      <c r="G90" s="100">
        <v>-0.44219999999999998</v>
      </c>
    </row>
    <row r="91" spans="1:18" x14ac:dyDescent="0.25">
      <c r="A91" s="100" t="s">
        <v>313</v>
      </c>
      <c r="B91" s="100">
        <v>66.840999999999994</v>
      </c>
      <c r="C91" s="100">
        <v>1.431</v>
      </c>
      <c r="D91" s="100">
        <v>-4.2000000000000003E-2</v>
      </c>
      <c r="E91" s="100">
        <v>-0.75</v>
      </c>
      <c r="F91" s="100">
        <v>1.0407999999999999</v>
      </c>
      <c r="G91" s="100">
        <v>-0.91800000000000004</v>
      </c>
    </row>
    <row r="92" spans="1:18" x14ac:dyDescent="0.25">
      <c r="A92" s="100" t="s">
        <v>313</v>
      </c>
      <c r="B92" s="100">
        <v>87.507999999999996</v>
      </c>
      <c r="C92" s="100">
        <v>1.431</v>
      </c>
      <c r="D92" s="100">
        <v>-4.2000000000000003E-2</v>
      </c>
      <c r="E92" s="100">
        <v>0.121</v>
      </c>
      <c r="F92" s="100">
        <v>0.98040000000000005</v>
      </c>
      <c r="G92" s="100">
        <v>-0.85770000000000002</v>
      </c>
    </row>
    <row r="93" spans="1:18" x14ac:dyDescent="0.25">
      <c r="A93" s="100" t="s">
        <v>313</v>
      </c>
      <c r="B93" s="100">
        <v>175.017</v>
      </c>
      <c r="C93" s="100">
        <v>1.431</v>
      </c>
      <c r="D93" s="100">
        <v>-4.2000000000000003E-2</v>
      </c>
      <c r="E93" s="100">
        <v>3.81</v>
      </c>
      <c r="F93" s="100">
        <v>0.6492</v>
      </c>
      <c r="G93" s="100">
        <v>-0.52649999999999997</v>
      </c>
    </row>
    <row r="94" spans="1:18" x14ac:dyDescent="0.25">
      <c r="A94" s="100" t="s">
        <v>314</v>
      </c>
      <c r="B94" s="100">
        <v>0</v>
      </c>
      <c r="C94" s="100">
        <v>-1.42</v>
      </c>
      <c r="D94" s="100">
        <v>-0.19400000000000001</v>
      </c>
      <c r="E94" s="100">
        <v>-3.5649999999999999</v>
      </c>
      <c r="F94" s="100">
        <v>0.56440000000000001</v>
      </c>
      <c r="G94" s="100">
        <v>-0.68620000000000003</v>
      </c>
    </row>
    <row r="95" spans="1:18" x14ac:dyDescent="0.25">
      <c r="A95" s="100" t="s">
        <v>314</v>
      </c>
      <c r="B95" s="100">
        <v>29.146999999999998</v>
      </c>
      <c r="C95" s="100">
        <v>-1.42</v>
      </c>
      <c r="D95" s="100">
        <v>-0.19400000000000001</v>
      </c>
      <c r="E95" s="100">
        <v>2.0840000000000001</v>
      </c>
      <c r="F95" s="100">
        <v>0.45340000000000003</v>
      </c>
      <c r="G95" s="100">
        <v>-0.57520000000000004</v>
      </c>
    </row>
    <row r="96" spans="1:18" x14ac:dyDescent="0.25">
      <c r="A96" s="100" t="s">
        <v>314</v>
      </c>
      <c r="B96" s="100">
        <v>29.146999999999998</v>
      </c>
      <c r="C96" s="100">
        <v>-1.476</v>
      </c>
      <c r="D96" s="100">
        <v>-0.11799999999999999</v>
      </c>
      <c r="E96" s="100">
        <v>2.0840000000000001</v>
      </c>
      <c r="F96" s="100">
        <v>0.45100000000000001</v>
      </c>
      <c r="G96" s="100">
        <v>-0.5776</v>
      </c>
    </row>
    <row r="97" spans="1:7" x14ac:dyDescent="0.25">
      <c r="A97" s="100" t="s">
        <v>314</v>
      </c>
      <c r="B97" s="100">
        <v>36.475000000000001</v>
      </c>
      <c r="C97" s="100">
        <v>-1.476</v>
      </c>
      <c r="D97" s="100">
        <v>-0.11799999999999999</v>
      </c>
      <c r="E97" s="100">
        <v>2.9460000000000002</v>
      </c>
      <c r="F97" s="100">
        <v>0.42309999999999998</v>
      </c>
      <c r="G97" s="100">
        <v>-0.54969999999999997</v>
      </c>
    </row>
    <row r="98" spans="1:7" x14ac:dyDescent="0.25">
      <c r="A98" s="100" t="s">
        <v>314</v>
      </c>
      <c r="B98" s="100">
        <v>72.948999999999998</v>
      </c>
      <c r="C98" s="100">
        <v>-1.476</v>
      </c>
      <c r="D98" s="100">
        <v>-0.11799999999999999</v>
      </c>
      <c r="E98" s="100">
        <v>7.234</v>
      </c>
      <c r="F98" s="100">
        <v>0.28420000000000001</v>
      </c>
      <c r="G98" s="100">
        <v>-0.4108</v>
      </c>
    </row>
    <row r="99" spans="1:7" x14ac:dyDescent="0.25">
      <c r="A99" s="100" t="s">
        <v>315</v>
      </c>
      <c r="B99" s="100">
        <v>0</v>
      </c>
      <c r="C99" s="100">
        <v>1.419</v>
      </c>
      <c r="D99" s="100">
        <v>0.192</v>
      </c>
      <c r="E99" s="100">
        <v>3.81</v>
      </c>
      <c r="F99" s="100">
        <v>0.66800000000000004</v>
      </c>
      <c r="G99" s="100">
        <v>-0.54630000000000001</v>
      </c>
    </row>
    <row r="100" spans="1:7" x14ac:dyDescent="0.25">
      <c r="A100" s="100" t="s">
        <v>315</v>
      </c>
      <c r="B100" s="100">
        <v>29.146999999999998</v>
      </c>
      <c r="C100" s="100">
        <v>1.419</v>
      </c>
      <c r="D100" s="100">
        <v>0.192</v>
      </c>
      <c r="E100" s="100">
        <v>-1.7769999999999999</v>
      </c>
      <c r="F100" s="100">
        <v>0.53049999999999997</v>
      </c>
      <c r="G100" s="100">
        <v>-0.40889999999999999</v>
      </c>
    </row>
    <row r="101" spans="1:7" x14ac:dyDescent="0.25">
      <c r="A101" s="100" t="s">
        <v>315</v>
      </c>
      <c r="B101" s="100">
        <v>29.146999999999998</v>
      </c>
      <c r="C101" s="100">
        <v>1.4790000000000001</v>
      </c>
      <c r="D101" s="100">
        <v>0.109</v>
      </c>
      <c r="E101" s="100">
        <v>-1.7769999999999999</v>
      </c>
      <c r="F101" s="100">
        <v>0.53320000000000001</v>
      </c>
      <c r="G101" s="100">
        <v>-0.40629999999999999</v>
      </c>
    </row>
    <row r="102" spans="1:7" x14ac:dyDescent="0.25">
      <c r="A102" s="100" t="s">
        <v>315</v>
      </c>
      <c r="B102" s="100">
        <v>36.475000000000001</v>
      </c>
      <c r="C102" s="100">
        <v>1.4790000000000001</v>
      </c>
      <c r="D102" s="100">
        <v>0.109</v>
      </c>
      <c r="E102" s="100">
        <v>-2.5739999999999998</v>
      </c>
      <c r="F102" s="100">
        <v>0.4965</v>
      </c>
      <c r="G102" s="100">
        <v>-0.36959999999999998</v>
      </c>
    </row>
    <row r="103" spans="1:7" x14ac:dyDescent="0.25">
      <c r="A103" s="100" t="s">
        <v>315</v>
      </c>
      <c r="B103" s="100">
        <v>72.95</v>
      </c>
      <c r="C103" s="100">
        <v>1.4790000000000001</v>
      </c>
      <c r="D103" s="100">
        <v>0.109</v>
      </c>
      <c r="E103" s="100">
        <v>-6.5380000000000003</v>
      </c>
      <c r="F103" s="100">
        <v>0.30159999999999998</v>
      </c>
      <c r="G103" s="100">
        <v>-0.17469999999999999</v>
      </c>
    </row>
    <row r="104" spans="1:7" x14ac:dyDescent="0.25">
      <c r="A104" s="100" t="s">
        <v>316</v>
      </c>
      <c r="B104" s="100">
        <v>0</v>
      </c>
      <c r="C104" s="100">
        <v>-0.90100000000000002</v>
      </c>
      <c r="D104" s="100">
        <v>0.17299999999999999</v>
      </c>
      <c r="E104" s="100">
        <v>11.394</v>
      </c>
      <c r="F104" s="100">
        <v>0.36520000000000002</v>
      </c>
      <c r="G104" s="100">
        <v>-0.4425</v>
      </c>
    </row>
    <row r="105" spans="1:7" x14ac:dyDescent="0.25">
      <c r="A105" s="100" t="s">
        <v>316</v>
      </c>
      <c r="B105" s="100">
        <v>51.033999999999999</v>
      </c>
      <c r="C105" s="100">
        <v>-0.90100000000000002</v>
      </c>
      <c r="D105" s="100">
        <v>0.17299999999999999</v>
      </c>
      <c r="E105" s="100">
        <v>2.5779999999999998</v>
      </c>
      <c r="F105" s="100">
        <v>0.1565</v>
      </c>
      <c r="G105" s="100">
        <v>-0.23380000000000001</v>
      </c>
    </row>
    <row r="106" spans="1:7" x14ac:dyDescent="0.25">
      <c r="A106" s="100" t="s">
        <v>316</v>
      </c>
      <c r="B106" s="100">
        <v>102.068</v>
      </c>
      <c r="C106" s="100">
        <v>-0.90100000000000002</v>
      </c>
      <c r="D106" s="100">
        <v>0.17299999999999999</v>
      </c>
      <c r="E106" s="100">
        <v>-6.2380000000000004</v>
      </c>
      <c r="F106" s="100">
        <v>5.6000000000000001E-2</v>
      </c>
      <c r="G106" s="100">
        <v>-0.13320000000000001</v>
      </c>
    </row>
    <row r="107" spans="1:7" x14ac:dyDescent="0.25">
      <c r="A107" s="100" t="s">
        <v>317</v>
      </c>
      <c r="B107" s="100">
        <v>0</v>
      </c>
      <c r="C107" s="100">
        <v>0.90300000000000002</v>
      </c>
      <c r="D107" s="100">
        <v>-0.17100000000000001</v>
      </c>
      <c r="E107" s="100">
        <v>-10.901</v>
      </c>
      <c r="F107" s="100">
        <v>0.37840000000000001</v>
      </c>
      <c r="G107" s="100">
        <v>-0.3009</v>
      </c>
    </row>
    <row r="108" spans="1:7" x14ac:dyDescent="0.25">
      <c r="A108" s="100" t="s">
        <v>317</v>
      </c>
      <c r="B108" s="100">
        <v>51.033999999999999</v>
      </c>
      <c r="C108" s="100">
        <v>0.90300000000000002</v>
      </c>
      <c r="D108" s="100">
        <v>-0.17100000000000001</v>
      </c>
      <c r="E108" s="100">
        <v>-2.165</v>
      </c>
      <c r="F108" s="100">
        <v>0.1845</v>
      </c>
      <c r="G108" s="100">
        <v>-0.107</v>
      </c>
    </row>
    <row r="109" spans="1:7" x14ac:dyDescent="0.25">
      <c r="A109" s="100" t="s">
        <v>317</v>
      </c>
      <c r="B109" s="100">
        <v>102.06699999999999</v>
      </c>
      <c r="C109" s="100">
        <v>0.90300000000000002</v>
      </c>
      <c r="D109" s="100">
        <v>-0.17100000000000001</v>
      </c>
      <c r="E109" s="100">
        <v>6.5709999999999997</v>
      </c>
      <c r="F109" s="100">
        <v>0.1552</v>
      </c>
      <c r="G109" s="100">
        <v>-7.7799999999999994E-2</v>
      </c>
    </row>
    <row r="110" spans="1:7" x14ac:dyDescent="0.25">
      <c r="A110" s="100" t="s">
        <v>318</v>
      </c>
      <c r="B110" s="100">
        <v>0</v>
      </c>
      <c r="C110" s="100">
        <v>-1.6180000000000001</v>
      </c>
      <c r="D110" s="100">
        <v>-3.5000000000000003E-2</v>
      </c>
      <c r="E110" s="100">
        <v>-6.1130000000000004</v>
      </c>
      <c r="F110" s="100">
        <v>0.82779999999999998</v>
      </c>
      <c r="G110" s="100">
        <v>-0.96660000000000001</v>
      </c>
    </row>
    <row r="111" spans="1:7" x14ac:dyDescent="0.25">
      <c r="A111" s="100" t="s">
        <v>318</v>
      </c>
      <c r="B111" s="100">
        <v>87.507999999999996</v>
      </c>
      <c r="C111" s="100">
        <v>-1.6180000000000001</v>
      </c>
      <c r="D111" s="100">
        <v>-3.5000000000000003E-2</v>
      </c>
      <c r="E111" s="100">
        <v>-3.056</v>
      </c>
      <c r="F111" s="100">
        <v>0.37919999999999998</v>
      </c>
      <c r="G111" s="100">
        <v>-0.51800000000000002</v>
      </c>
    </row>
    <row r="112" spans="1:7" x14ac:dyDescent="0.25">
      <c r="A112" s="100" t="s">
        <v>318</v>
      </c>
      <c r="B112" s="100">
        <v>175.01599999999999</v>
      </c>
      <c r="C112" s="100">
        <v>-1.6180000000000001</v>
      </c>
      <c r="D112" s="100">
        <v>-3.5000000000000003E-2</v>
      </c>
      <c r="E112" s="100">
        <v>-1.332E-15</v>
      </c>
      <c r="F112" s="100">
        <v>-6.9400000000000003E-2</v>
      </c>
      <c r="G112" s="100">
        <v>-6.9400000000000003E-2</v>
      </c>
    </row>
    <row r="113" spans="1:7" x14ac:dyDescent="0.25">
      <c r="A113" s="100" t="s">
        <v>319</v>
      </c>
      <c r="B113" s="100">
        <v>0</v>
      </c>
      <c r="C113" s="100">
        <v>1.62</v>
      </c>
      <c r="D113" s="100">
        <v>3.6999999999999998E-2</v>
      </c>
      <c r="E113" s="100">
        <v>6.4459999999999997</v>
      </c>
      <c r="F113" s="100">
        <v>0.90849999999999997</v>
      </c>
      <c r="G113" s="100">
        <v>-0.76959999999999995</v>
      </c>
    </row>
    <row r="114" spans="1:7" x14ac:dyDescent="0.25">
      <c r="A114" s="100" t="s">
        <v>319</v>
      </c>
      <c r="B114" s="100">
        <v>87.507999999999996</v>
      </c>
      <c r="C114" s="100">
        <v>1.62</v>
      </c>
      <c r="D114" s="100">
        <v>3.6999999999999998E-2</v>
      </c>
      <c r="E114" s="100">
        <v>3.2229999999999999</v>
      </c>
      <c r="F114" s="100">
        <v>0.55010000000000003</v>
      </c>
      <c r="G114" s="100">
        <v>-0.41120000000000001</v>
      </c>
    </row>
    <row r="115" spans="1:7" x14ac:dyDescent="0.25">
      <c r="A115" s="100" t="s">
        <v>319</v>
      </c>
      <c r="B115" s="100">
        <v>175.01599999999999</v>
      </c>
      <c r="C115" s="100">
        <v>1.62</v>
      </c>
      <c r="D115" s="100">
        <v>3.6999999999999998E-2</v>
      </c>
      <c r="E115" s="100">
        <v>0</v>
      </c>
      <c r="F115" s="100">
        <v>6.9500000000000006E-2</v>
      </c>
      <c r="G115" s="100">
        <v>6.9500000000000006E-2</v>
      </c>
    </row>
    <row r="116" spans="1:7" x14ac:dyDescent="0.25">
      <c r="A116" s="100" t="s">
        <v>320</v>
      </c>
      <c r="B116" s="100">
        <v>0</v>
      </c>
      <c r="C116" s="100">
        <v>9.4E-2</v>
      </c>
      <c r="D116" s="100">
        <v>0</v>
      </c>
      <c r="E116" s="100">
        <v>0</v>
      </c>
      <c r="F116" s="100">
        <v>0.1192</v>
      </c>
      <c r="G116" s="100">
        <v>0.1192</v>
      </c>
    </row>
    <row r="117" spans="1:7" x14ac:dyDescent="0.25">
      <c r="A117" s="100" t="s">
        <v>320</v>
      </c>
      <c r="B117" s="100">
        <v>19.832999999999998</v>
      </c>
      <c r="C117" s="100">
        <v>9.4E-2</v>
      </c>
      <c r="D117" s="100">
        <v>0</v>
      </c>
      <c r="E117" s="100">
        <v>0</v>
      </c>
      <c r="F117" s="100">
        <v>0.1192</v>
      </c>
      <c r="G117" s="100">
        <v>0.1192</v>
      </c>
    </row>
    <row r="118" spans="1:7" x14ac:dyDescent="0.25">
      <c r="A118" s="100" t="s">
        <v>320</v>
      </c>
      <c r="B118" s="100">
        <v>39.667000000000002</v>
      </c>
      <c r="C118" s="100">
        <v>9.4E-2</v>
      </c>
      <c r="D118" s="100">
        <v>0</v>
      </c>
      <c r="E118" s="100">
        <v>0</v>
      </c>
      <c r="F118" s="100">
        <v>0.1192</v>
      </c>
      <c r="G118" s="100">
        <v>0.1192</v>
      </c>
    </row>
    <row r="119" spans="1:7" x14ac:dyDescent="0.25">
      <c r="A119" s="100" t="s">
        <v>321</v>
      </c>
      <c r="B119" s="100">
        <v>0</v>
      </c>
      <c r="C119" s="100">
        <v>-0.10299999999999999</v>
      </c>
      <c r="D119" s="100">
        <v>0</v>
      </c>
      <c r="E119" s="100">
        <v>0</v>
      </c>
      <c r="F119" s="100">
        <v>-0.1305</v>
      </c>
      <c r="G119" s="100">
        <v>-0.1305</v>
      </c>
    </row>
    <row r="120" spans="1:7" x14ac:dyDescent="0.25">
      <c r="A120" s="100" t="s">
        <v>321</v>
      </c>
      <c r="B120" s="100">
        <v>19.834</v>
      </c>
      <c r="C120" s="100">
        <v>-0.10299999999999999</v>
      </c>
      <c r="D120" s="100">
        <v>0</v>
      </c>
      <c r="E120" s="100">
        <v>0</v>
      </c>
      <c r="F120" s="100">
        <v>-0.1305</v>
      </c>
      <c r="G120" s="100">
        <v>-0.1305</v>
      </c>
    </row>
    <row r="121" spans="1:7" x14ac:dyDescent="0.25">
      <c r="A121" s="100" t="s">
        <v>321</v>
      </c>
      <c r="B121" s="100">
        <v>39.667000000000002</v>
      </c>
      <c r="C121" s="100">
        <v>-0.10299999999999999</v>
      </c>
      <c r="D121" s="100">
        <v>0</v>
      </c>
      <c r="E121" s="100">
        <v>0</v>
      </c>
      <c r="F121" s="100">
        <v>-0.1305</v>
      </c>
      <c r="G121" s="100">
        <v>-0.1305</v>
      </c>
    </row>
    <row r="122" spans="1:7" x14ac:dyDescent="0.25">
      <c r="A122" s="100" t="s">
        <v>322</v>
      </c>
      <c r="B122" s="100">
        <v>0</v>
      </c>
      <c r="C122" s="100">
        <v>2.5999999999999999E-2</v>
      </c>
      <c r="D122" s="100">
        <v>0</v>
      </c>
      <c r="E122" s="100">
        <v>0</v>
      </c>
      <c r="F122" s="100">
        <v>3.3500000000000002E-2</v>
      </c>
      <c r="G122" s="100">
        <v>3.3500000000000002E-2</v>
      </c>
    </row>
    <row r="123" spans="1:7" x14ac:dyDescent="0.25">
      <c r="A123" s="100" t="s">
        <v>322</v>
      </c>
      <c r="B123" s="100">
        <v>48.527000000000001</v>
      </c>
      <c r="C123" s="100">
        <v>2.5999999999999999E-2</v>
      </c>
      <c r="D123" s="100">
        <v>0</v>
      </c>
      <c r="E123" s="100">
        <v>0</v>
      </c>
      <c r="F123" s="100">
        <v>3.3500000000000002E-2</v>
      </c>
      <c r="G123" s="100">
        <v>3.3500000000000002E-2</v>
      </c>
    </row>
    <row r="124" spans="1:7" x14ac:dyDescent="0.25">
      <c r="A124" s="100" t="s">
        <v>322</v>
      </c>
      <c r="B124" s="100">
        <v>97.054000000000002</v>
      </c>
      <c r="C124" s="100">
        <v>2.5999999999999999E-2</v>
      </c>
      <c r="D124" s="100">
        <v>0</v>
      </c>
      <c r="E124" s="100">
        <v>0</v>
      </c>
      <c r="F124" s="100">
        <v>3.3500000000000002E-2</v>
      </c>
      <c r="G124" s="100">
        <v>3.3500000000000002E-2</v>
      </c>
    </row>
    <row r="125" spans="1:7" x14ac:dyDescent="0.25">
      <c r="A125" s="100" t="s">
        <v>323</v>
      </c>
      <c r="B125" s="100">
        <v>0</v>
      </c>
      <c r="C125" s="100">
        <v>-2.5000000000000001E-2</v>
      </c>
      <c r="D125" s="100">
        <v>0</v>
      </c>
      <c r="E125" s="100">
        <v>0</v>
      </c>
      <c r="F125" s="100">
        <v>-3.2399999999999998E-2</v>
      </c>
      <c r="G125" s="100">
        <v>-3.2399999999999998E-2</v>
      </c>
    </row>
    <row r="126" spans="1:7" x14ac:dyDescent="0.25">
      <c r="A126" s="100" t="s">
        <v>323</v>
      </c>
      <c r="B126" s="100">
        <v>48.527000000000001</v>
      </c>
      <c r="C126" s="100">
        <v>-2.5000000000000001E-2</v>
      </c>
      <c r="D126" s="100">
        <v>0</v>
      </c>
      <c r="E126" s="100">
        <v>0</v>
      </c>
      <c r="F126" s="100">
        <v>-3.2399999999999998E-2</v>
      </c>
      <c r="G126" s="100">
        <v>-3.2399999999999998E-2</v>
      </c>
    </row>
    <row r="127" spans="1:7" x14ac:dyDescent="0.25">
      <c r="A127" s="100" t="s">
        <v>323</v>
      </c>
      <c r="B127" s="100">
        <v>97.055000000000007</v>
      </c>
      <c r="C127" s="100">
        <v>-2.5000000000000001E-2</v>
      </c>
      <c r="D127" s="100">
        <v>0</v>
      </c>
      <c r="E127" s="100">
        <v>0</v>
      </c>
      <c r="F127" s="100">
        <v>-3.2399999999999998E-2</v>
      </c>
      <c r="G127" s="100">
        <v>-3.2399999999999998E-2</v>
      </c>
    </row>
    <row r="128" spans="1:7" x14ac:dyDescent="0.25">
      <c r="A128" s="100" t="s">
        <v>324</v>
      </c>
      <c r="B128" s="100">
        <v>0</v>
      </c>
      <c r="C128" s="100">
        <v>-4.561E-3</v>
      </c>
      <c r="D128" s="100">
        <v>0</v>
      </c>
      <c r="E128" s="100">
        <v>0</v>
      </c>
      <c r="F128" s="100">
        <v>-5.7999999999999996E-3</v>
      </c>
      <c r="G128" s="100">
        <v>-5.7999999999999996E-3</v>
      </c>
    </row>
    <row r="129" spans="1:7" x14ac:dyDescent="0.25">
      <c r="A129" s="100" t="s">
        <v>324</v>
      </c>
      <c r="B129" s="100">
        <v>69.992999999999995</v>
      </c>
      <c r="C129" s="100">
        <v>-4.561E-3</v>
      </c>
      <c r="D129" s="100">
        <v>0</v>
      </c>
      <c r="E129" s="100">
        <v>0</v>
      </c>
      <c r="F129" s="100">
        <v>-5.7999999999999996E-3</v>
      </c>
      <c r="G129" s="100">
        <v>-5.7999999999999996E-3</v>
      </c>
    </row>
    <row r="130" spans="1:7" x14ac:dyDescent="0.25">
      <c r="A130" s="100" t="s">
        <v>324</v>
      </c>
      <c r="B130" s="100">
        <v>139.98699999999999</v>
      </c>
      <c r="C130" s="100">
        <v>-4.561E-3</v>
      </c>
      <c r="D130" s="100">
        <v>0</v>
      </c>
      <c r="E130" s="100">
        <v>0</v>
      </c>
      <c r="F130" s="100">
        <v>-5.7999999999999996E-3</v>
      </c>
      <c r="G130" s="100">
        <v>-5.7999999999999996E-3</v>
      </c>
    </row>
    <row r="131" spans="1:7" x14ac:dyDescent="0.25">
      <c r="A131" s="100" t="s">
        <v>325</v>
      </c>
      <c r="B131" s="100">
        <v>0</v>
      </c>
      <c r="C131" s="100">
        <v>5.208E-3</v>
      </c>
      <c r="D131" s="100">
        <v>0</v>
      </c>
      <c r="E131" s="100">
        <v>0</v>
      </c>
      <c r="F131" s="100">
        <v>6.6E-3</v>
      </c>
      <c r="G131" s="100">
        <v>6.6E-3</v>
      </c>
    </row>
    <row r="132" spans="1:7" x14ac:dyDescent="0.25">
      <c r="A132" s="100" t="s">
        <v>325</v>
      </c>
      <c r="B132" s="100">
        <v>69.994</v>
      </c>
      <c r="C132" s="100">
        <v>5.208E-3</v>
      </c>
      <c r="D132" s="100">
        <v>0</v>
      </c>
      <c r="E132" s="100">
        <v>0</v>
      </c>
      <c r="F132" s="100">
        <v>6.6E-3</v>
      </c>
      <c r="G132" s="100">
        <v>6.6E-3</v>
      </c>
    </row>
    <row r="133" spans="1:7" x14ac:dyDescent="0.25">
      <c r="A133" s="100" t="s">
        <v>325</v>
      </c>
      <c r="B133" s="100">
        <v>139.98699999999999</v>
      </c>
      <c r="C133" s="100">
        <v>5.208E-3</v>
      </c>
      <c r="D133" s="100">
        <v>0</v>
      </c>
      <c r="E133" s="100">
        <v>0</v>
      </c>
      <c r="F133" s="100">
        <v>6.6E-3</v>
      </c>
      <c r="G133" s="100">
        <v>6.6E-3</v>
      </c>
    </row>
    <row r="134" spans="1:7" x14ac:dyDescent="0.25">
      <c r="A134" s="100" t="s">
        <v>326</v>
      </c>
      <c r="B134" s="100">
        <v>0</v>
      </c>
      <c r="C134" s="100">
        <v>-0.02</v>
      </c>
      <c r="D134" s="100">
        <v>0</v>
      </c>
      <c r="E134" s="100">
        <v>0</v>
      </c>
      <c r="F134" s="100">
        <v>-2.5899999999999999E-2</v>
      </c>
      <c r="G134" s="100">
        <v>-2.5899999999999999E-2</v>
      </c>
    </row>
    <row r="135" spans="1:7" x14ac:dyDescent="0.25">
      <c r="A135" s="100" t="s">
        <v>326</v>
      </c>
      <c r="B135" s="100">
        <v>83.228999999999999</v>
      </c>
      <c r="C135" s="100">
        <v>-0.02</v>
      </c>
      <c r="D135" s="100">
        <v>0</v>
      </c>
      <c r="E135" s="100">
        <v>0</v>
      </c>
      <c r="F135" s="100">
        <v>-2.5899999999999999E-2</v>
      </c>
      <c r="G135" s="100">
        <v>-2.5899999999999999E-2</v>
      </c>
    </row>
    <row r="136" spans="1:7" x14ac:dyDescent="0.25">
      <c r="A136" s="100" t="s">
        <v>326</v>
      </c>
      <c r="B136" s="100">
        <v>166.458</v>
      </c>
      <c r="C136" s="100">
        <v>-0.02</v>
      </c>
      <c r="D136" s="100">
        <v>0</v>
      </c>
      <c r="E136" s="100">
        <v>0</v>
      </c>
      <c r="F136" s="100">
        <v>-2.5899999999999999E-2</v>
      </c>
      <c r="G136" s="100">
        <v>-2.5899999999999999E-2</v>
      </c>
    </row>
    <row r="137" spans="1:7" x14ac:dyDescent="0.25">
      <c r="A137" s="100" t="s">
        <v>327</v>
      </c>
      <c r="B137" s="100">
        <v>0</v>
      </c>
      <c r="C137" s="100">
        <v>0.02</v>
      </c>
      <c r="D137" s="100">
        <v>0</v>
      </c>
      <c r="E137" s="100">
        <v>0</v>
      </c>
      <c r="F137" s="100">
        <v>2.6100000000000002E-2</v>
      </c>
      <c r="G137" s="100">
        <v>2.6100000000000002E-2</v>
      </c>
    </row>
    <row r="138" spans="1:7" x14ac:dyDescent="0.25">
      <c r="A138" s="100" t="s">
        <v>327</v>
      </c>
      <c r="B138" s="100">
        <v>83.228999999999999</v>
      </c>
      <c r="C138" s="100">
        <v>0.02</v>
      </c>
      <c r="D138" s="100">
        <v>0</v>
      </c>
      <c r="E138" s="100">
        <v>0</v>
      </c>
      <c r="F138" s="100">
        <v>2.6100000000000002E-2</v>
      </c>
      <c r="G138" s="100">
        <v>2.6100000000000002E-2</v>
      </c>
    </row>
    <row r="139" spans="1:7" x14ac:dyDescent="0.25">
      <c r="A139" s="100" t="s">
        <v>327</v>
      </c>
      <c r="B139" s="100">
        <v>166.458</v>
      </c>
      <c r="C139" s="100">
        <v>0.02</v>
      </c>
      <c r="D139" s="100">
        <v>0</v>
      </c>
      <c r="E139" s="100">
        <v>0</v>
      </c>
      <c r="F139" s="100">
        <v>2.6100000000000002E-2</v>
      </c>
      <c r="G139" s="100">
        <v>2.6100000000000002E-2</v>
      </c>
    </row>
    <row r="140" spans="1:7" x14ac:dyDescent="0.25">
      <c r="A140" s="100" t="s">
        <v>328</v>
      </c>
      <c r="B140" s="100">
        <v>0</v>
      </c>
      <c r="C140" s="100">
        <v>-1.9E-2</v>
      </c>
      <c r="D140" s="100">
        <v>0</v>
      </c>
      <c r="E140" s="100">
        <v>0</v>
      </c>
      <c r="F140" s="100">
        <v>-2.3800000000000002E-2</v>
      </c>
      <c r="G140" s="100">
        <v>-2.3800000000000002E-2</v>
      </c>
    </row>
    <row r="141" spans="1:7" x14ac:dyDescent="0.25">
      <c r="A141" s="100" t="s">
        <v>328</v>
      </c>
      <c r="B141" s="100">
        <v>88.597999999999999</v>
      </c>
      <c r="C141" s="100">
        <v>-1.9E-2</v>
      </c>
      <c r="D141" s="100">
        <v>0</v>
      </c>
      <c r="E141" s="100">
        <v>0</v>
      </c>
      <c r="F141" s="100">
        <v>-2.3800000000000002E-2</v>
      </c>
      <c r="G141" s="100">
        <v>-2.3800000000000002E-2</v>
      </c>
    </row>
    <row r="142" spans="1:7" x14ac:dyDescent="0.25">
      <c r="A142" s="100" t="s">
        <v>328</v>
      </c>
      <c r="B142" s="100">
        <v>177.197</v>
      </c>
      <c r="C142" s="100">
        <v>-1.9E-2</v>
      </c>
      <c r="D142" s="100">
        <v>0</v>
      </c>
      <c r="E142" s="100">
        <v>0</v>
      </c>
      <c r="F142" s="100">
        <v>-2.3800000000000002E-2</v>
      </c>
      <c r="G142" s="100">
        <v>-2.3800000000000002E-2</v>
      </c>
    </row>
    <row r="143" spans="1:7" x14ac:dyDescent="0.25">
      <c r="A143" s="100" t="s">
        <v>329</v>
      </c>
      <c r="B143" s="100">
        <v>0</v>
      </c>
      <c r="C143" s="100">
        <v>1.9E-2</v>
      </c>
      <c r="D143" s="100">
        <v>0</v>
      </c>
      <c r="E143" s="100">
        <v>0</v>
      </c>
      <c r="F143" s="100">
        <v>2.4E-2</v>
      </c>
      <c r="G143" s="100">
        <v>2.4E-2</v>
      </c>
    </row>
    <row r="144" spans="1:7" x14ac:dyDescent="0.25">
      <c r="A144" s="100" t="s">
        <v>329</v>
      </c>
      <c r="B144" s="100">
        <v>88.597999999999999</v>
      </c>
      <c r="C144" s="100">
        <v>1.9E-2</v>
      </c>
      <c r="D144" s="100">
        <v>0</v>
      </c>
      <c r="E144" s="100">
        <v>0</v>
      </c>
      <c r="F144" s="100">
        <v>2.4E-2</v>
      </c>
      <c r="G144" s="100">
        <v>2.4E-2</v>
      </c>
    </row>
    <row r="145" spans="1:7" x14ac:dyDescent="0.25">
      <c r="A145" s="100" t="s">
        <v>329</v>
      </c>
      <c r="B145" s="100">
        <v>177.197</v>
      </c>
      <c r="C145" s="100">
        <v>1.9E-2</v>
      </c>
      <c r="D145" s="100">
        <v>0</v>
      </c>
      <c r="E145" s="100">
        <v>0</v>
      </c>
      <c r="F145" s="100">
        <v>2.4E-2</v>
      </c>
      <c r="G145" s="100">
        <v>2.4E-2</v>
      </c>
    </row>
    <row r="146" spans="1:7" x14ac:dyDescent="0.25">
      <c r="A146" s="100" t="s">
        <v>330</v>
      </c>
      <c r="B146" s="100">
        <v>0</v>
      </c>
      <c r="C146" s="100">
        <v>2.3E-2</v>
      </c>
      <c r="D146" s="100">
        <v>8.2149999999999996E-4</v>
      </c>
      <c r="E146" s="100">
        <v>0</v>
      </c>
      <c r="F146" s="100">
        <v>2.9499999999999998E-2</v>
      </c>
      <c r="G146" s="100">
        <v>2.9499999999999998E-2</v>
      </c>
    </row>
    <row r="147" spans="1:7" x14ac:dyDescent="0.25">
      <c r="A147" s="100" t="s">
        <v>330</v>
      </c>
      <c r="B147" s="100">
        <v>2.9860000000000002</v>
      </c>
      <c r="C147" s="100">
        <v>2.3E-2</v>
      </c>
      <c r="D147" s="100">
        <v>8.2149999999999996E-4</v>
      </c>
      <c r="E147" s="100">
        <v>-2.4529999999999999E-3</v>
      </c>
      <c r="F147" s="100">
        <v>1.169</v>
      </c>
      <c r="G147" s="100">
        <v>-1.1101000000000001</v>
      </c>
    </row>
    <row r="148" spans="1:7" x14ac:dyDescent="0.25">
      <c r="A148" s="100" t="s">
        <v>330</v>
      </c>
      <c r="B148" s="100">
        <v>2.9860000000000002</v>
      </c>
      <c r="C148" s="100">
        <v>2.3E-2</v>
      </c>
      <c r="D148" s="100">
        <v>-1.599E-7</v>
      </c>
      <c r="E148" s="100">
        <v>-2.7860000000000001E-5</v>
      </c>
      <c r="F148" s="100">
        <v>0.39489999999999997</v>
      </c>
      <c r="G148" s="100">
        <v>-0.33700000000000002</v>
      </c>
    </row>
    <row r="149" spans="1:7" x14ac:dyDescent="0.25">
      <c r="A149" s="100" t="s">
        <v>330</v>
      </c>
      <c r="B149" s="100">
        <v>88.596999999999994</v>
      </c>
      <c r="C149" s="100">
        <v>2.3E-2</v>
      </c>
      <c r="D149" s="100">
        <v>-1.599E-7</v>
      </c>
      <c r="E149" s="100">
        <v>-1.417E-5</v>
      </c>
      <c r="F149" s="100">
        <v>0.215</v>
      </c>
      <c r="G149" s="100">
        <v>-0.15720000000000001</v>
      </c>
    </row>
    <row r="150" spans="1:7" x14ac:dyDescent="0.25">
      <c r="A150" s="100" t="s">
        <v>330</v>
      </c>
      <c r="B150" s="100">
        <v>177.19300000000001</v>
      </c>
      <c r="C150" s="100">
        <v>2.3E-2</v>
      </c>
      <c r="D150" s="100">
        <v>-1.599E-7</v>
      </c>
      <c r="E150" s="100">
        <v>0</v>
      </c>
      <c r="F150" s="100">
        <v>2.8899999999999999E-2</v>
      </c>
      <c r="G150" s="100">
        <v>2.8899999999999999E-2</v>
      </c>
    </row>
    <row r="151" spans="1:7" x14ac:dyDescent="0.25">
      <c r="A151" s="100" t="s">
        <v>331</v>
      </c>
      <c r="B151" s="100">
        <v>0</v>
      </c>
      <c r="C151" s="100">
        <v>-2.3E-2</v>
      </c>
      <c r="D151" s="100">
        <v>-8.2149999999999996E-4</v>
      </c>
      <c r="E151" s="100">
        <v>0</v>
      </c>
      <c r="F151" s="100">
        <v>-2.93E-2</v>
      </c>
      <c r="G151" s="100">
        <v>-2.93E-2</v>
      </c>
    </row>
    <row r="152" spans="1:7" x14ac:dyDescent="0.25">
      <c r="A152" s="100" t="s">
        <v>331</v>
      </c>
      <c r="B152" s="100">
        <v>2.9860000000000002</v>
      </c>
      <c r="C152" s="100">
        <v>-2.3E-2</v>
      </c>
      <c r="D152" s="100">
        <v>-8.2149999999999996E-4</v>
      </c>
      <c r="E152" s="100">
        <v>2.4529999999999999E-3</v>
      </c>
      <c r="F152" s="100">
        <v>1.1227</v>
      </c>
      <c r="G152" s="100">
        <v>-1.1812</v>
      </c>
    </row>
    <row r="153" spans="1:7" x14ac:dyDescent="0.25">
      <c r="A153" s="100" t="s">
        <v>331</v>
      </c>
      <c r="B153" s="100">
        <v>2.9860000000000002</v>
      </c>
      <c r="C153" s="100">
        <v>-2.3E-2</v>
      </c>
      <c r="D153" s="100">
        <v>1.599E-7</v>
      </c>
      <c r="E153" s="100">
        <v>2.7860000000000001E-5</v>
      </c>
      <c r="F153" s="100">
        <v>0.32829999999999998</v>
      </c>
      <c r="G153" s="100">
        <v>-0.38579999999999998</v>
      </c>
    </row>
    <row r="154" spans="1:7" x14ac:dyDescent="0.25">
      <c r="A154" s="100" t="s">
        <v>331</v>
      </c>
      <c r="B154" s="100">
        <v>88.596999999999994</v>
      </c>
      <c r="C154" s="100">
        <v>-2.3E-2</v>
      </c>
      <c r="D154" s="100">
        <v>1.599E-7</v>
      </c>
      <c r="E154" s="100">
        <v>1.417E-5</v>
      </c>
      <c r="F154" s="100">
        <v>0.15290000000000001</v>
      </c>
      <c r="G154" s="100">
        <v>-0.21029999999999999</v>
      </c>
    </row>
    <row r="155" spans="1:7" x14ac:dyDescent="0.25">
      <c r="A155" s="100" t="s">
        <v>331</v>
      </c>
      <c r="B155" s="100">
        <v>177.19300000000001</v>
      </c>
      <c r="C155" s="100">
        <v>-2.3E-2</v>
      </c>
      <c r="D155" s="100">
        <v>1.599E-7</v>
      </c>
      <c r="E155" s="100">
        <v>0</v>
      </c>
      <c r="F155" s="100">
        <v>-2.87E-2</v>
      </c>
      <c r="G155" s="100">
        <v>-2.87E-2</v>
      </c>
    </row>
    <row r="156" spans="1:7" x14ac:dyDescent="0.25">
      <c r="A156" s="100" t="s">
        <v>332</v>
      </c>
      <c r="B156" s="100">
        <v>0</v>
      </c>
      <c r="C156" s="100">
        <v>-1.0999999999999999E-2</v>
      </c>
      <c r="D156" s="100">
        <v>0</v>
      </c>
      <c r="E156" s="100">
        <v>0</v>
      </c>
      <c r="F156" s="100">
        <v>-1.4E-2</v>
      </c>
      <c r="G156" s="100">
        <v>-1.4E-2</v>
      </c>
    </row>
    <row r="157" spans="1:7" x14ac:dyDescent="0.25">
      <c r="A157" s="100" t="s">
        <v>332</v>
      </c>
      <c r="B157" s="100">
        <v>81.992000000000004</v>
      </c>
      <c r="C157" s="100">
        <v>-1.0999999999999999E-2</v>
      </c>
      <c r="D157" s="100">
        <v>0</v>
      </c>
      <c r="E157" s="100">
        <v>0</v>
      </c>
      <c r="F157" s="100">
        <v>-1.4E-2</v>
      </c>
      <c r="G157" s="100">
        <v>-1.4E-2</v>
      </c>
    </row>
    <row r="158" spans="1:7" x14ac:dyDescent="0.25">
      <c r="A158" s="100" t="s">
        <v>332</v>
      </c>
      <c r="B158" s="100">
        <v>163.98400000000001</v>
      </c>
      <c r="C158" s="100">
        <v>-1.0999999999999999E-2</v>
      </c>
      <c r="D158" s="100">
        <v>0</v>
      </c>
      <c r="E158" s="100">
        <v>0</v>
      </c>
      <c r="F158" s="100">
        <v>-1.4E-2</v>
      </c>
      <c r="G158" s="100">
        <v>-1.4E-2</v>
      </c>
    </row>
    <row r="159" spans="1:7" x14ac:dyDescent="0.25">
      <c r="A159" s="100" t="s">
        <v>333</v>
      </c>
      <c r="B159" s="100">
        <v>0</v>
      </c>
      <c r="C159" s="100">
        <v>1.0999999999999999E-2</v>
      </c>
      <c r="D159" s="100">
        <v>0</v>
      </c>
      <c r="E159" s="100">
        <v>0</v>
      </c>
      <c r="F159" s="100">
        <v>1.4200000000000001E-2</v>
      </c>
      <c r="G159" s="100">
        <v>1.4200000000000001E-2</v>
      </c>
    </row>
    <row r="160" spans="1:7" x14ac:dyDescent="0.25">
      <c r="A160" s="100" t="s">
        <v>333</v>
      </c>
      <c r="B160" s="100">
        <v>81.992000000000004</v>
      </c>
      <c r="C160" s="100">
        <v>1.0999999999999999E-2</v>
      </c>
      <c r="D160" s="100">
        <v>0</v>
      </c>
      <c r="E160" s="100">
        <v>0</v>
      </c>
      <c r="F160" s="100">
        <v>1.4200000000000001E-2</v>
      </c>
      <c r="G160" s="100">
        <v>1.4200000000000001E-2</v>
      </c>
    </row>
    <row r="161" spans="1:7" x14ac:dyDescent="0.25">
      <c r="A161" s="100" t="s">
        <v>333</v>
      </c>
      <c r="B161" s="100">
        <v>163.98400000000001</v>
      </c>
      <c r="C161" s="100">
        <v>1.0999999999999999E-2</v>
      </c>
      <c r="D161" s="100">
        <v>0</v>
      </c>
      <c r="E161" s="100">
        <v>0</v>
      </c>
      <c r="F161" s="100">
        <v>1.4200000000000001E-2</v>
      </c>
      <c r="G161" s="100">
        <v>1.4200000000000001E-2</v>
      </c>
    </row>
    <row r="162" spans="1:7" x14ac:dyDescent="0.25">
      <c r="A162" s="100" t="s">
        <v>334</v>
      </c>
      <c r="B162" s="100">
        <v>0</v>
      </c>
      <c r="C162" s="100">
        <v>-6.829E-3</v>
      </c>
      <c r="D162" s="100">
        <v>0</v>
      </c>
      <c r="E162" s="100">
        <v>0</v>
      </c>
      <c r="F162" s="100">
        <v>-8.6999999999999994E-3</v>
      </c>
      <c r="G162" s="100">
        <v>-8.6999999999999994E-3</v>
      </c>
    </row>
    <row r="163" spans="1:7" x14ac:dyDescent="0.25">
      <c r="A163" s="100" t="s">
        <v>334</v>
      </c>
      <c r="B163" s="100">
        <v>66.186999999999998</v>
      </c>
      <c r="C163" s="100">
        <v>-6.829E-3</v>
      </c>
      <c r="D163" s="100">
        <v>0</v>
      </c>
      <c r="E163" s="100">
        <v>0</v>
      </c>
      <c r="F163" s="100">
        <v>-8.6999999999999994E-3</v>
      </c>
      <c r="G163" s="100">
        <v>-8.6999999999999994E-3</v>
      </c>
    </row>
    <row r="164" spans="1:7" x14ac:dyDescent="0.25">
      <c r="A164" s="100" t="s">
        <v>334</v>
      </c>
      <c r="B164" s="100">
        <v>132.374</v>
      </c>
      <c r="C164" s="100">
        <v>-6.829E-3</v>
      </c>
      <c r="D164" s="100">
        <v>0</v>
      </c>
      <c r="E164" s="100">
        <v>0</v>
      </c>
      <c r="F164" s="100">
        <v>-8.6999999999999994E-3</v>
      </c>
      <c r="G164" s="100">
        <v>-8.6999999999999994E-3</v>
      </c>
    </row>
    <row r="165" spans="1:7" x14ac:dyDescent="0.25">
      <c r="A165" s="100" t="s">
        <v>335</v>
      </c>
      <c r="B165" s="100">
        <v>0</v>
      </c>
      <c r="C165" s="100">
        <v>7.326E-3</v>
      </c>
      <c r="D165" s="100">
        <v>0</v>
      </c>
      <c r="E165" s="100">
        <v>0</v>
      </c>
      <c r="F165" s="100">
        <v>9.2999999999999992E-3</v>
      </c>
      <c r="G165" s="100">
        <v>9.2999999999999992E-3</v>
      </c>
    </row>
    <row r="166" spans="1:7" x14ac:dyDescent="0.25">
      <c r="A166" s="100" t="s">
        <v>335</v>
      </c>
      <c r="B166" s="100">
        <v>66.186999999999998</v>
      </c>
      <c r="C166" s="100">
        <v>7.326E-3</v>
      </c>
      <c r="D166" s="100">
        <v>0</v>
      </c>
      <c r="E166" s="100">
        <v>0</v>
      </c>
      <c r="F166" s="100">
        <v>9.2999999999999992E-3</v>
      </c>
      <c r="G166" s="100">
        <v>9.2999999999999992E-3</v>
      </c>
    </row>
    <row r="167" spans="1:7" x14ac:dyDescent="0.25">
      <c r="A167" s="100" t="s">
        <v>335</v>
      </c>
      <c r="B167" s="100">
        <v>132.374</v>
      </c>
      <c r="C167" s="100">
        <v>7.326E-3</v>
      </c>
      <c r="D167" s="100">
        <v>0</v>
      </c>
      <c r="E167" s="100">
        <v>0</v>
      </c>
      <c r="F167" s="100">
        <v>9.2999999999999992E-3</v>
      </c>
      <c r="G167" s="100">
        <v>9.2999999999999992E-3</v>
      </c>
    </row>
    <row r="168" spans="1:7" x14ac:dyDescent="0.25">
      <c r="A168" s="100" t="s">
        <v>336</v>
      </c>
      <c r="B168" s="100">
        <v>0</v>
      </c>
      <c r="C168" s="100">
        <v>3.5000000000000003E-2</v>
      </c>
      <c r="D168" s="100">
        <v>0</v>
      </c>
      <c r="E168" s="100">
        <v>0</v>
      </c>
      <c r="F168" s="100">
        <v>4.5100000000000001E-2</v>
      </c>
      <c r="G168" s="100">
        <v>4.5100000000000001E-2</v>
      </c>
    </row>
    <row r="169" spans="1:7" x14ac:dyDescent="0.25">
      <c r="A169" s="100" t="s">
        <v>336</v>
      </c>
      <c r="B169" s="100">
        <v>43.508000000000003</v>
      </c>
      <c r="C169" s="100">
        <v>3.5000000000000003E-2</v>
      </c>
      <c r="D169" s="100">
        <v>0</v>
      </c>
      <c r="E169" s="100">
        <v>0</v>
      </c>
      <c r="F169" s="100">
        <v>4.5100000000000001E-2</v>
      </c>
      <c r="G169" s="100">
        <v>4.5100000000000001E-2</v>
      </c>
    </row>
    <row r="170" spans="1:7" x14ac:dyDescent="0.25">
      <c r="A170" s="100" t="s">
        <v>336</v>
      </c>
      <c r="B170" s="100">
        <v>87.016999999999996</v>
      </c>
      <c r="C170" s="100">
        <v>3.5000000000000003E-2</v>
      </c>
      <c r="D170" s="100">
        <v>0</v>
      </c>
      <c r="E170" s="100">
        <v>0</v>
      </c>
      <c r="F170" s="100">
        <v>4.5100000000000001E-2</v>
      </c>
      <c r="G170" s="100">
        <v>4.5100000000000001E-2</v>
      </c>
    </row>
    <row r="171" spans="1:7" x14ac:dyDescent="0.25">
      <c r="A171" s="100" t="s">
        <v>337</v>
      </c>
      <c r="B171" s="100">
        <v>0</v>
      </c>
      <c r="C171" s="100">
        <v>-3.6999999999999998E-2</v>
      </c>
      <c r="D171" s="100">
        <v>0</v>
      </c>
      <c r="E171" s="100">
        <v>0</v>
      </c>
      <c r="F171" s="100">
        <v>-4.7199999999999999E-2</v>
      </c>
      <c r="G171" s="100">
        <v>-4.7199999999999999E-2</v>
      </c>
    </row>
    <row r="172" spans="1:7" x14ac:dyDescent="0.25">
      <c r="A172" s="100" t="s">
        <v>337</v>
      </c>
      <c r="B172" s="100">
        <v>43.508000000000003</v>
      </c>
      <c r="C172" s="100">
        <v>-3.6999999999999998E-2</v>
      </c>
      <c r="D172" s="100">
        <v>0</v>
      </c>
      <c r="E172" s="100">
        <v>0</v>
      </c>
      <c r="F172" s="100">
        <v>-4.7199999999999999E-2</v>
      </c>
      <c r="G172" s="100">
        <v>-4.7199999999999999E-2</v>
      </c>
    </row>
    <row r="173" spans="1:7" x14ac:dyDescent="0.25">
      <c r="A173" s="100" t="s">
        <v>337</v>
      </c>
      <c r="B173" s="100">
        <v>87.016999999999996</v>
      </c>
      <c r="C173" s="100">
        <v>-3.6999999999999998E-2</v>
      </c>
      <c r="D173" s="100">
        <v>0</v>
      </c>
      <c r="E173" s="100">
        <v>0</v>
      </c>
      <c r="F173" s="100">
        <v>-4.7199999999999999E-2</v>
      </c>
      <c r="G173" s="100">
        <v>-4.7199999999999999E-2</v>
      </c>
    </row>
    <row r="174" spans="1:7" x14ac:dyDescent="0.25">
      <c r="A174" s="100" t="s">
        <v>338</v>
      </c>
      <c r="B174" s="100">
        <v>0</v>
      </c>
      <c r="C174" s="100">
        <v>-8.4000000000000005E-2</v>
      </c>
      <c r="D174" s="100">
        <v>0.47899999999999998</v>
      </c>
      <c r="E174" s="100">
        <v>40.237000000000002</v>
      </c>
      <c r="F174" s="100">
        <v>8.5465999999999998</v>
      </c>
      <c r="G174" s="100">
        <v>-8.5701999999999998</v>
      </c>
    </row>
    <row r="175" spans="1:7" x14ac:dyDescent="0.25">
      <c r="A175" s="100" t="s">
        <v>338</v>
      </c>
      <c r="B175" s="100">
        <v>24</v>
      </c>
      <c r="C175" s="100">
        <v>-8.4000000000000005E-2</v>
      </c>
      <c r="D175" s="100">
        <v>0.47899999999999998</v>
      </c>
      <c r="E175" s="100">
        <v>28.751000000000001</v>
      </c>
      <c r="F175" s="100">
        <v>6.1032000000000002</v>
      </c>
      <c r="G175" s="100">
        <v>-6.1269</v>
      </c>
    </row>
    <row r="176" spans="1:7" x14ac:dyDescent="0.25">
      <c r="A176" s="100" t="s">
        <v>338</v>
      </c>
      <c r="B176" s="100">
        <v>48</v>
      </c>
      <c r="C176" s="100">
        <v>-8.4000000000000005E-2</v>
      </c>
      <c r="D176" s="100">
        <v>0.47899999999999998</v>
      </c>
      <c r="E176" s="100">
        <v>17.265000000000001</v>
      </c>
      <c r="F176" s="100">
        <v>3.6598999999999999</v>
      </c>
      <c r="G176" s="100">
        <v>-3.6835</v>
      </c>
    </row>
    <row r="177" spans="1:7" x14ac:dyDescent="0.25">
      <c r="A177" s="100" t="s">
        <v>338</v>
      </c>
      <c r="B177" s="100">
        <v>72</v>
      </c>
      <c r="C177" s="100">
        <v>-8.4000000000000005E-2</v>
      </c>
      <c r="D177" s="100">
        <v>0.47899999999999998</v>
      </c>
      <c r="E177" s="100">
        <v>5.78</v>
      </c>
      <c r="F177" s="100">
        <v>1.2164999999999999</v>
      </c>
      <c r="G177" s="100">
        <v>-1.2402</v>
      </c>
    </row>
    <row r="178" spans="1:7" x14ac:dyDescent="0.25">
      <c r="A178" s="100" t="s">
        <v>338</v>
      </c>
      <c r="B178" s="100">
        <v>96</v>
      </c>
      <c r="C178" s="100">
        <v>-8.4000000000000005E-2</v>
      </c>
      <c r="D178" s="100">
        <v>0.47899999999999998</v>
      </c>
      <c r="E178" s="100">
        <v>-5.7060000000000004</v>
      </c>
      <c r="F178" s="100">
        <v>1.2032</v>
      </c>
      <c r="G178" s="100">
        <v>-1.2267999999999999</v>
      </c>
    </row>
    <row r="179" spans="1:7" x14ac:dyDescent="0.25">
      <c r="A179" s="100" t="s">
        <v>338</v>
      </c>
      <c r="B179" s="100">
        <v>120</v>
      </c>
      <c r="C179" s="100">
        <v>-8.4000000000000005E-2</v>
      </c>
      <c r="D179" s="100">
        <v>0.47899999999999998</v>
      </c>
      <c r="E179" s="100">
        <v>-17.192</v>
      </c>
      <c r="F179" s="100">
        <v>3.6465000000000001</v>
      </c>
      <c r="G179" s="100">
        <v>-3.6701000000000001</v>
      </c>
    </row>
    <row r="180" spans="1:7" x14ac:dyDescent="0.25">
      <c r="A180" s="100" t="s">
        <v>338</v>
      </c>
      <c r="B180" s="100">
        <v>144</v>
      </c>
      <c r="C180" s="100">
        <v>-8.4000000000000005E-2</v>
      </c>
      <c r="D180" s="100">
        <v>0.47899999999999998</v>
      </c>
      <c r="E180" s="100">
        <v>-28.678000000000001</v>
      </c>
      <c r="F180" s="100">
        <v>6.0898000000000003</v>
      </c>
      <c r="G180" s="100">
        <v>-6.1135000000000002</v>
      </c>
    </row>
    <row r="181" spans="1:7" x14ac:dyDescent="0.25">
      <c r="A181" s="100" t="s">
        <v>338</v>
      </c>
      <c r="B181" s="100">
        <v>168</v>
      </c>
      <c r="C181" s="100">
        <v>-8.4000000000000005E-2</v>
      </c>
      <c r="D181" s="100">
        <v>0.47899999999999998</v>
      </c>
      <c r="E181" s="100">
        <v>-40.164000000000001</v>
      </c>
      <c r="F181" s="100">
        <v>8.5332000000000008</v>
      </c>
      <c r="G181" s="100">
        <v>-8.5568000000000008</v>
      </c>
    </row>
    <row r="182" spans="1:7" x14ac:dyDescent="0.25">
      <c r="A182" s="100" t="s">
        <v>339</v>
      </c>
      <c r="B182" s="100">
        <v>0</v>
      </c>
      <c r="C182" s="100">
        <v>0</v>
      </c>
      <c r="D182" s="100">
        <v>-1.0610000000000001E-3</v>
      </c>
      <c r="E182" s="100">
        <v>-8.8999999999999996E-2</v>
      </c>
      <c r="F182" s="100">
        <v>2.6797</v>
      </c>
      <c r="G182" s="100">
        <v>-2.6797</v>
      </c>
    </row>
    <row r="183" spans="1:7" x14ac:dyDescent="0.25">
      <c r="A183" s="100" t="s">
        <v>339</v>
      </c>
      <c r="B183" s="100">
        <v>24</v>
      </c>
      <c r="C183" s="100">
        <v>0</v>
      </c>
      <c r="D183" s="100">
        <v>-1.0610000000000001E-3</v>
      </c>
      <c r="E183" s="100">
        <v>-6.4000000000000001E-2</v>
      </c>
      <c r="F183" s="100">
        <v>1.9140999999999999</v>
      </c>
      <c r="G183" s="100">
        <v>-1.9140999999999999</v>
      </c>
    </row>
    <row r="184" spans="1:7" x14ac:dyDescent="0.25">
      <c r="A184" s="100" t="s">
        <v>339</v>
      </c>
      <c r="B184" s="100">
        <v>48</v>
      </c>
      <c r="C184" s="100">
        <v>0</v>
      </c>
      <c r="D184" s="100">
        <v>-1.0610000000000001E-3</v>
      </c>
      <c r="E184" s="100">
        <v>-3.7999999999999999E-2</v>
      </c>
      <c r="F184" s="100">
        <v>1.1485000000000001</v>
      </c>
      <c r="G184" s="100">
        <v>-1.1485000000000001</v>
      </c>
    </row>
    <row r="185" spans="1:7" x14ac:dyDescent="0.25">
      <c r="A185" s="100" t="s">
        <v>339</v>
      </c>
      <c r="B185" s="100">
        <v>72</v>
      </c>
      <c r="C185" s="100">
        <v>0</v>
      </c>
      <c r="D185" s="100">
        <v>-1.0610000000000001E-3</v>
      </c>
      <c r="E185" s="100">
        <v>-1.2999999999999999E-2</v>
      </c>
      <c r="F185" s="100">
        <v>0.38290000000000002</v>
      </c>
      <c r="G185" s="100">
        <v>-0.38290000000000002</v>
      </c>
    </row>
    <row r="186" spans="1:7" x14ac:dyDescent="0.25">
      <c r="A186" s="100" t="s">
        <v>339</v>
      </c>
      <c r="B186" s="100">
        <v>96</v>
      </c>
      <c r="C186" s="100">
        <v>0</v>
      </c>
      <c r="D186" s="100">
        <v>-1.0610000000000001E-3</v>
      </c>
      <c r="E186" s="100">
        <v>1.2999999999999999E-2</v>
      </c>
      <c r="F186" s="100">
        <v>0.38269999999999998</v>
      </c>
      <c r="G186" s="100">
        <v>-0.38269999999999998</v>
      </c>
    </row>
    <row r="187" spans="1:7" x14ac:dyDescent="0.25">
      <c r="A187" s="100" t="s">
        <v>339</v>
      </c>
      <c r="B187" s="100">
        <v>120</v>
      </c>
      <c r="C187" s="100">
        <v>0</v>
      </c>
      <c r="D187" s="100">
        <v>-1.0610000000000001E-3</v>
      </c>
      <c r="E187" s="100">
        <v>3.7999999999999999E-2</v>
      </c>
      <c r="F187" s="100">
        <v>1.1483000000000001</v>
      </c>
      <c r="G187" s="100">
        <v>-1.1483000000000001</v>
      </c>
    </row>
    <row r="188" spans="1:7" x14ac:dyDescent="0.25">
      <c r="A188" s="100" t="s">
        <v>339</v>
      </c>
      <c r="B188" s="100">
        <v>144</v>
      </c>
      <c r="C188" s="100">
        <v>0</v>
      </c>
      <c r="D188" s="100">
        <v>-1.0610000000000001E-3</v>
      </c>
      <c r="E188" s="100">
        <v>6.4000000000000001E-2</v>
      </c>
      <c r="F188" s="100">
        <v>1.9137999999999999</v>
      </c>
      <c r="G188" s="100">
        <v>-1.9137999999999999</v>
      </c>
    </row>
    <row r="189" spans="1:7" x14ac:dyDescent="0.25">
      <c r="A189" s="100" t="s">
        <v>339</v>
      </c>
      <c r="B189" s="100">
        <v>168</v>
      </c>
      <c r="C189" s="100">
        <v>0</v>
      </c>
      <c r="D189" s="100">
        <v>-1.0610000000000001E-3</v>
      </c>
      <c r="E189" s="100">
        <v>8.8999999999999996E-2</v>
      </c>
      <c r="F189" s="100">
        <v>2.6793999999999998</v>
      </c>
      <c r="G189" s="100">
        <v>-2.6793999999999998</v>
      </c>
    </row>
    <row r="190" spans="1:7" x14ac:dyDescent="0.25">
      <c r="A190" s="100" t="s">
        <v>340</v>
      </c>
      <c r="B190" s="100">
        <v>0</v>
      </c>
      <c r="C190" s="100">
        <v>-9.8000000000000004E-2</v>
      </c>
      <c r="D190" s="100">
        <v>-0.255</v>
      </c>
      <c r="E190" s="100">
        <v>-21.457999999999998</v>
      </c>
      <c r="F190" s="100">
        <v>4.8033999999999999</v>
      </c>
      <c r="G190" s="100">
        <v>-4.8311000000000002</v>
      </c>
    </row>
    <row r="191" spans="1:7" x14ac:dyDescent="0.25">
      <c r="A191" s="100" t="s">
        <v>340</v>
      </c>
      <c r="B191" s="100">
        <v>24</v>
      </c>
      <c r="C191" s="100">
        <v>-9.8000000000000004E-2</v>
      </c>
      <c r="D191" s="100">
        <v>-0.255</v>
      </c>
      <c r="E191" s="100">
        <v>-15.327999999999999</v>
      </c>
      <c r="F191" s="100">
        <v>3.4281999999999999</v>
      </c>
      <c r="G191" s="100">
        <v>-3.4559000000000002</v>
      </c>
    </row>
    <row r="192" spans="1:7" x14ac:dyDescent="0.25">
      <c r="A192" s="100" t="s">
        <v>340</v>
      </c>
      <c r="B192" s="100">
        <v>48</v>
      </c>
      <c r="C192" s="100">
        <v>-9.8000000000000004E-2</v>
      </c>
      <c r="D192" s="100">
        <v>-0.255</v>
      </c>
      <c r="E192" s="100">
        <v>-9.1989999999999998</v>
      </c>
      <c r="F192" s="100">
        <v>2.0529999999999999</v>
      </c>
      <c r="G192" s="100">
        <v>-2.0807000000000002</v>
      </c>
    </row>
    <row r="193" spans="1:7" x14ac:dyDescent="0.25">
      <c r="A193" s="100" t="s">
        <v>340</v>
      </c>
      <c r="B193" s="100">
        <v>72</v>
      </c>
      <c r="C193" s="100">
        <v>-9.8000000000000004E-2</v>
      </c>
      <c r="D193" s="100">
        <v>-0.255</v>
      </c>
      <c r="E193" s="100">
        <v>-3.069</v>
      </c>
      <c r="F193" s="100">
        <v>0.67769999999999997</v>
      </c>
      <c r="G193" s="100">
        <v>-0.70540000000000003</v>
      </c>
    </row>
    <row r="194" spans="1:7" x14ac:dyDescent="0.25">
      <c r="A194" s="100" t="s">
        <v>340</v>
      </c>
      <c r="B194" s="100">
        <v>96</v>
      </c>
      <c r="C194" s="100">
        <v>-9.8000000000000004E-2</v>
      </c>
      <c r="D194" s="100">
        <v>-0.255</v>
      </c>
      <c r="E194" s="100">
        <v>3.06</v>
      </c>
      <c r="F194" s="100">
        <v>0.66979999999999995</v>
      </c>
      <c r="G194" s="100">
        <v>-0.69750000000000001</v>
      </c>
    </row>
    <row r="195" spans="1:7" x14ac:dyDescent="0.25">
      <c r="A195" s="100" t="s">
        <v>340</v>
      </c>
      <c r="B195" s="100">
        <v>120</v>
      </c>
      <c r="C195" s="100">
        <v>-9.8000000000000004E-2</v>
      </c>
      <c r="D195" s="100">
        <v>-0.255</v>
      </c>
      <c r="E195" s="100">
        <v>9.19</v>
      </c>
      <c r="F195" s="100">
        <v>2.0451000000000001</v>
      </c>
      <c r="G195" s="100">
        <v>-2.0728</v>
      </c>
    </row>
    <row r="196" spans="1:7" x14ac:dyDescent="0.25">
      <c r="A196" s="100" t="s">
        <v>340</v>
      </c>
      <c r="B196" s="100">
        <v>144</v>
      </c>
      <c r="C196" s="100">
        <v>-9.8000000000000004E-2</v>
      </c>
      <c r="D196" s="100">
        <v>-0.255</v>
      </c>
      <c r="E196" s="100">
        <v>15.319000000000001</v>
      </c>
      <c r="F196" s="100">
        <v>3.4203000000000001</v>
      </c>
      <c r="G196" s="100">
        <v>-3.448</v>
      </c>
    </row>
    <row r="197" spans="1:7" x14ac:dyDescent="0.25">
      <c r="A197" s="100" t="s">
        <v>340</v>
      </c>
      <c r="B197" s="100">
        <v>168</v>
      </c>
      <c r="C197" s="100">
        <v>-9.8000000000000004E-2</v>
      </c>
      <c r="D197" s="100">
        <v>-0.255</v>
      </c>
      <c r="E197" s="100">
        <v>21.449000000000002</v>
      </c>
      <c r="F197" s="100">
        <v>4.7956000000000003</v>
      </c>
      <c r="G197" s="100">
        <v>-4.8232999999999997</v>
      </c>
    </row>
    <row r="198" spans="1:7" x14ac:dyDescent="0.25">
      <c r="A198" s="100" t="s">
        <v>341</v>
      </c>
      <c r="B198" s="100">
        <v>0</v>
      </c>
      <c r="C198" s="100">
        <v>-5.8890000000000001E-3</v>
      </c>
      <c r="D198" s="100">
        <v>-1.157E-3</v>
      </c>
      <c r="E198" s="100">
        <v>-9.7000000000000003E-2</v>
      </c>
      <c r="F198" s="100">
        <v>2.8003</v>
      </c>
      <c r="G198" s="100">
        <v>-2.8041</v>
      </c>
    </row>
    <row r="199" spans="1:7" x14ac:dyDescent="0.25">
      <c r="A199" s="100" t="s">
        <v>341</v>
      </c>
      <c r="B199" s="100">
        <v>24</v>
      </c>
      <c r="C199" s="100">
        <v>-5.8890000000000001E-3</v>
      </c>
      <c r="D199" s="100">
        <v>-1.157E-3</v>
      </c>
      <c r="E199" s="100">
        <v>-6.9000000000000006E-2</v>
      </c>
      <c r="F199" s="100">
        <v>1.9997</v>
      </c>
      <c r="G199" s="100">
        <v>-2.0034999999999998</v>
      </c>
    </row>
    <row r="200" spans="1:7" x14ac:dyDescent="0.25">
      <c r="A200" s="100" t="s">
        <v>341</v>
      </c>
      <c r="B200" s="100">
        <v>48</v>
      </c>
      <c r="C200" s="100">
        <v>-5.8890000000000001E-3</v>
      </c>
      <c r="D200" s="100">
        <v>-1.157E-3</v>
      </c>
      <c r="E200" s="100">
        <v>-4.2000000000000003E-2</v>
      </c>
      <c r="F200" s="100">
        <v>1.1991000000000001</v>
      </c>
      <c r="G200" s="100">
        <v>-1.2029000000000001</v>
      </c>
    </row>
    <row r="201" spans="1:7" x14ac:dyDescent="0.25">
      <c r="A201" s="100" t="s">
        <v>341</v>
      </c>
      <c r="B201" s="100">
        <v>72</v>
      </c>
      <c r="C201" s="100">
        <v>-5.8890000000000001E-3</v>
      </c>
      <c r="D201" s="100">
        <v>-1.157E-3</v>
      </c>
      <c r="E201" s="100">
        <v>-1.4E-2</v>
      </c>
      <c r="F201" s="100">
        <v>0.39850000000000002</v>
      </c>
      <c r="G201" s="100">
        <v>-0.40229999999999999</v>
      </c>
    </row>
    <row r="202" spans="1:7" x14ac:dyDescent="0.25">
      <c r="A202" s="100" t="s">
        <v>341</v>
      </c>
      <c r="B202" s="100">
        <v>96</v>
      </c>
      <c r="C202" s="100">
        <v>-5.8890000000000001E-3</v>
      </c>
      <c r="D202" s="100">
        <v>-1.157E-3</v>
      </c>
      <c r="E202" s="100">
        <v>1.4E-2</v>
      </c>
      <c r="F202" s="100">
        <v>0.39829999999999999</v>
      </c>
      <c r="G202" s="100">
        <v>-0.40210000000000001</v>
      </c>
    </row>
    <row r="203" spans="1:7" x14ac:dyDescent="0.25">
      <c r="A203" s="100" t="s">
        <v>341</v>
      </c>
      <c r="B203" s="100">
        <v>120</v>
      </c>
      <c r="C203" s="100">
        <v>-5.8890000000000001E-3</v>
      </c>
      <c r="D203" s="100">
        <v>-1.157E-3</v>
      </c>
      <c r="E203" s="100">
        <v>4.2000000000000003E-2</v>
      </c>
      <c r="F203" s="100">
        <v>1.1989000000000001</v>
      </c>
      <c r="G203" s="100">
        <v>-1.2027000000000001</v>
      </c>
    </row>
    <row r="204" spans="1:7" x14ac:dyDescent="0.25">
      <c r="A204" s="100" t="s">
        <v>341</v>
      </c>
      <c r="B204" s="100">
        <v>144</v>
      </c>
      <c r="C204" s="100">
        <v>-5.8890000000000001E-3</v>
      </c>
      <c r="D204" s="100">
        <v>-1.157E-3</v>
      </c>
      <c r="E204" s="100">
        <v>6.9000000000000006E-2</v>
      </c>
      <c r="F204" s="100">
        <v>1.9994000000000001</v>
      </c>
      <c r="G204" s="100">
        <v>-2.0032999999999999</v>
      </c>
    </row>
    <row r="205" spans="1:7" x14ac:dyDescent="0.25">
      <c r="A205" s="100" t="s">
        <v>341</v>
      </c>
      <c r="B205" s="100">
        <v>168</v>
      </c>
      <c r="C205" s="100">
        <v>-5.8890000000000001E-3</v>
      </c>
      <c r="D205" s="100">
        <v>-1.157E-3</v>
      </c>
      <c r="E205" s="100">
        <v>9.7000000000000003E-2</v>
      </c>
      <c r="F205" s="100">
        <v>2.8</v>
      </c>
      <c r="G205" s="100">
        <v>-2.8039000000000001</v>
      </c>
    </row>
    <row r="206" spans="1:7" x14ac:dyDescent="0.25">
      <c r="A206" s="100" t="s">
        <v>342</v>
      </c>
      <c r="B206" s="100">
        <v>0</v>
      </c>
      <c r="C206" s="100">
        <v>-4.5999999999999999E-2</v>
      </c>
      <c r="D206" s="100">
        <v>0.185</v>
      </c>
      <c r="E206" s="100">
        <v>15.522</v>
      </c>
      <c r="F206" s="100">
        <v>3.4813000000000001</v>
      </c>
      <c r="G206" s="100">
        <v>-3.4944000000000002</v>
      </c>
    </row>
    <row r="207" spans="1:7" x14ac:dyDescent="0.25">
      <c r="A207" s="100" t="s">
        <v>342</v>
      </c>
      <c r="B207" s="100">
        <v>24</v>
      </c>
      <c r="C207" s="100">
        <v>-4.5999999999999999E-2</v>
      </c>
      <c r="D207" s="100">
        <v>0.185</v>
      </c>
      <c r="E207" s="100">
        <v>11.090999999999999</v>
      </c>
      <c r="F207" s="100">
        <v>2.4853000000000001</v>
      </c>
      <c r="G207" s="100">
        <v>-2.4984000000000002</v>
      </c>
    </row>
    <row r="208" spans="1:7" x14ac:dyDescent="0.25">
      <c r="A208" s="100" t="s">
        <v>342</v>
      </c>
      <c r="B208" s="100">
        <v>48</v>
      </c>
      <c r="C208" s="100">
        <v>-4.5999999999999999E-2</v>
      </c>
      <c r="D208" s="100">
        <v>0.185</v>
      </c>
      <c r="E208" s="100">
        <v>6.6589999999999998</v>
      </c>
      <c r="F208" s="100">
        <v>1.4892000000000001</v>
      </c>
      <c r="G208" s="100">
        <v>-1.5023</v>
      </c>
    </row>
    <row r="209" spans="1:7" x14ac:dyDescent="0.25">
      <c r="A209" s="100" t="s">
        <v>342</v>
      </c>
      <c r="B209" s="100">
        <v>72</v>
      </c>
      <c r="C209" s="100">
        <v>-4.5999999999999999E-2</v>
      </c>
      <c r="D209" s="100">
        <v>0.185</v>
      </c>
      <c r="E209" s="100">
        <v>2.2269999999999999</v>
      </c>
      <c r="F209" s="100">
        <v>0.49309999999999998</v>
      </c>
      <c r="G209" s="100">
        <v>-0.50619999999999998</v>
      </c>
    </row>
    <row r="210" spans="1:7" x14ac:dyDescent="0.25">
      <c r="A210" s="100" t="s">
        <v>342</v>
      </c>
      <c r="B210" s="100">
        <v>96</v>
      </c>
      <c r="C210" s="100">
        <v>-4.5999999999999999E-2</v>
      </c>
      <c r="D210" s="100">
        <v>0.185</v>
      </c>
      <c r="E210" s="100">
        <v>-2.2050000000000001</v>
      </c>
      <c r="F210" s="100">
        <v>0.4899</v>
      </c>
      <c r="G210" s="100">
        <v>-0.503</v>
      </c>
    </row>
    <row r="211" spans="1:7" x14ac:dyDescent="0.25">
      <c r="A211" s="100" t="s">
        <v>342</v>
      </c>
      <c r="B211" s="100">
        <v>120</v>
      </c>
      <c r="C211" s="100">
        <v>-4.5999999999999999E-2</v>
      </c>
      <c r="D211" s="100">
        <v>0.185</v>
      </c>
      <c r="E211" s="100">
        <v>-6.6369999999999996</v>
      </c>
      <c r="F211" s="100">
        <v>1.4859</v>
      </c>
      <c r="G211" s="100">
        <v>-1.4990000000000001</v>
      </c>
    </row>
    <row r="212" spans="1:7" x14ac:dyDescent="0.25">
      <c r="A212" s="100" t="s">
        <v>342</v>
      </c>
      <c r="B212" s="100">
        <v>144</v>
      </c>
      <c r="C212" s="100">
        <v>-4.5999999999999999E-2</v>
      </c>
      <c r="D212" s="100">
        <v>0.185</v>
      </c>
      <c r="E212" s="100">
        <v>-11.069000000000001</v>
      </c>
      <c r="F212" s="100">
        <v>2.4820000000000002</v>
      </c>
      <c r="G212" s="100">
        <v>-2.4950999999999999</v>
      </c>
    </row>
    <row r="213" spans="1:7" x14ac:dyDescent="0.25">
      <c r="A213" s="100" t="s">
        <v>342</v>
      </c>
      <c r="B213" s="100">
        <v>168</v>
      </c>
      <c r="C213" s="100">
        <v>-4.5999999999999999E-2</v>
      </c>
      <c r="D213" s="100">
        <v>0.185</v>
      </c>
      <c r="E213" s="100">
        <v>-15.500999999999999</v>
      </c>
      <c r="F213" s="100">
        <v>3.4781</v>
      </c>
      <c r="G213" s="100">
        <v>-3.4912000000000001</v>
      </c>
    </row>
    <row r="214" spans="1:7" x14ac:dyDescent="0.25">
      <c r="A214" s="100" t="s">
        <v>343</v>
      </c>
      <c r="B214" s="100">
        <v>0</v>
      </c>
      <c r="C214" s="100">
        <v>3.522E-3</v>
      </c>
      <c r="D214" s="100">
        <v>-9.412E-4</v>
      </c>
      <c r="E214" s="100">
        <v>-7.9000000000000001E-2</v>
      </c>
      <c r="F214" s="100">
        <v>3.048</v>
      </c>
      <c r="G214" s="100">
        <v>-3.0457000000000001</v>
      </c>
    </row>
    <row r="215" spans="1:7" x14ac:dyDescent="0.25">
      <c r="A215" s="100" t="s">
        <v>343</v>
      </c>
      <c r="B215" s="100">
        <v>24</v>
      </c>
      <c r="C215" s="100">
        <v>3.522E-3</v>
      </c>
      <c r="D215" s="100">
        <v>-9.412E-4</v>
      </c>
      <c r="E215" s="100">
        <v>-5.6000000000000001E-2</v>
      </c>
      <c r="F215" s="100">
        <v>2.1772999999999998</v>
      </c>
      <c r="G215" s="100">
        <v>-2.1749999999999998</v>
      </c>
    </row>
    <row r="216" spans="1:7" x14ac:dyDescent="0.25">
      <c r="A216" s="100" t="s">
        <v>343</v>
      </c>
      <c r="B216" s="100">
        <v>48</v>
      </c>
      <c r="C216" s="100">
        <v>3.522E-3</v>
      </c>
      <c r="D216" s="100">
        <v>-9.412E-4</v>
      </c>
      <c r="E216" s="100">
        <v>-3.4000000000000002E-2</v>
      </c>
      <c r="F216" s="100">
        <v>1.3065</v>
      </c>
      <c r="G216" s="100">
        <v>-1.3042</v>
      </c>
    </row>
    <row r="217" spans="1:7" x14ac:dyDescent="0.25">
      <c r="A217" s="100" t="s">
        <v>343</v>
      </c>
      <c r="B217" s="100">
        <v>72</v>
      </c>
      <c r="C217" s="100">
        <v>3.522E-3</v>
      </c>
      <c r="D217" s="100">
        <v>-9.412E-4</v>
      </c>
      <c r="E217" s="100">
        <v>-1.0999999999999999E-2</v>
      </c>
      <c r="F217" s="100">
        <v>0.43580000000000002</v>
      </c>
      <c r="G217" s="100">
        <v>-0.4335</v>
      </c>
    </row>
    <row r="218" spans="1:7" x14ac:dyDescent="0.25">
      <c r="A218" s="100" t="s">
        <v>343</v>
      </c>
      <c r="B218" s="100">
        <v>96</v>
      </c>
      <c r="C218" s="100">
        <v>3.522E-3</v>
      </c>
      <c r="D218" s="100">
        <v>-9.412E-4</v>
      </c>
      <c r="E218" s="100">
        <v>1.2E-2</v>
      </c>
      <c r="F218" s="100">
        <v>0.43719999999999998</v>
      </c>
      <c r="G218" s="100">
        <v>-0.435</v>
      </c>
    </row>
    <row r="219" spans="1:7" x14ac:dyDescent="0.25">
      <c r="A219" s="100" t="s">
        <v>343</v>
      </c>
      <c r="B219" s="100">
        <v>120</v>
      </c>
      <c r="C219" s="100">
        <v>3.522E-3</v>
      </c>
      <c r="D219" s="100">
        <v>-9.412E-4</v>
      </c>
      <c r="E219" s="100">
        <v>3.4000000000000002E-2</v>
      </c>
      <c r="F219" s="100">
        <v>1.3080000000000001</v>
      </c>
      <c r="G219" s="100">
        <v>-1.3057000000000001</v>
      </c>
    </row>
    <row r="220" spans="1:7" x14ac:dyDescent="0.25">
      <c r="A220" s="100" t="s">
        <v>343</v>
      </c>
      <c r="B220" s="100">
        <v>144</v>
      </c>
      <c r="C220" s="100">
        <v>3.522E-3</v>
      </c>
      <c r="D220" s="100">
        <v>-9.412E-4</v>
      </c>
      <c r="E220" s="100">
        <v>5.7000000000000002E-2</v>
      </c>
      <c r="F220" s="100">
        <v>2.1787000000000001</v>
      </c>
      <c r="G220" s="100">
        <v>-2.1764000000000001</v>
      </c>
    </row>
    <row r="221" spans="1:7" x14ac:dyDescent="0.25">
      <c r="A221" s="100" t="s">
        <v>343</v>
      </c>
      <c r="B221" s="100">
        <v>168</v>
      </c>
      <c r="C221" s="100">
        <v>3.522E-3</v>
      </c>
      <c r="D221" s="100">
        <v>-9.412E-4</v>
      </c>
      <c r="E221" s="100">
        <v>7.9000000000000001E-2</v>
      </c>
      <c r="F221" s="100">
        <v>3.0495000000000001</v>
      </c>
      <c r="G221" s="100">
        <v>-3.0472000000000001</v>
      </c>
    </row>
    <row r="222" spans="1:7" x14ac:dyDescent="0.25">
      <c r="A222" s="100" t="s">
        <v>344</v>
      </c>
      <c r="B222" s="100">
        <v>0</v>
      </c>
      <c r="C222" s="100">
        <v>-6.0999999999999999E-2</v>
      </c>
      <c r="D222" s="100">
        <v>-0.14000000000000001</v>
      </c>
      <c r="E222" s="100">
        <v>-11.733000000000001</v>
      </c>
      <c r="F222" s="100">
        <v>2.3679999999999999</v>
      </c>
      <c r="G222" s="100">
        <v>-2.3853</v>
      </c>
    </row>
    <row r="223" spans="1:7" x14ac:dyDescent="0.25">
      <c r="A223" s="100" t="s">
        <v>344</v>
      </c>
      <c r="B223" s="100">
        <v>24</v>
      </c>
      <c r="C223" s="100">
        <v>-6.0999999999999999E-2</v>
      </c>
      <c r="D223" s="100">
        <v>-0.14000000000000001</v>
      </c>
      <c r="E223" s="100">
        <v>-8.3780000000000001</v>
      </c>
      <c r="F223" s="100">
        <v>1.6888000000000001</v>
      </c>
      <c r="G223" s="100">
        <v>-1.7060999999999999</v>
      </c>
    </row>
    <row r="224" spans="1:7" x14ac:dyDescent="0.25">
      <c r="A224" s="100" t="s">
        <v>344</v>
      </c>
      <c r="B224" s="100">
        <v>48</v>
      </c>
      <c r="C224" s="100">
        <v>-6.0999999999999999E-2</v>
      </c>
      <c r="D224" s="100">
        <v>-0.14000000000000001</v>
      </c>
      <c r="E224" s="100">
        <v>-5.0229999999999997</v>
      </c>
      <c r="F224" s="100">
        <v>1.0096000000000001</v>
      </c>
      <c r="G224" s="100">
        <v>-1.0269999999999999</v>
      </c>
    </row>
    <row r="225" spans="1:7" x14ac:dyDescent="0.25">
      <c r="A225" s="100" t="s">
        <v>344</v>
      </c>
      <c r="B225" s="100">
        <v>72</v>
      </c>
      <c r="C225" s="100">
        <v>-6.0999999999999999E-2</v>
      </c>
      <c r="D225" s="100">
        <v>-0.14000000000000001</v>
      </c>
      <c r="E225" s="100">
        <v>-1.667</v>
      </c>
      <c r="F225" s="100">
        <v>0.33050000000000002</v>
      </c>
      <c r="G225" s="100">
        <v>-0.3478</v>
      </c>
    </row>
    <row r="226" spans="1:7" x14ac:dyDescent="0.25">
      <c r="A226" s="100" t="s">
        <v>344</v>
      </c>
      <c r="B226" s="100">
        <v>96</v>
      </c>
      <c r="C226" s="100">
        <v>-6.0999999999999999E-2</v>
      </c>
      <c r="D226" s="100">
        <v>-0.14000000000000001</v>
      </c>
      <c r="E226" s="100">
        <v>1.6879999999999999</v>
      </c>
      <c r="F226" s="100">
        <v>0.33139999999999997</v>
      </c>
      <c r="G226" s="100">
        <v>-0.34870000000000001</v>
      </c>
    </row>
    <row r="227" spans="1:7" x14ac:dyDescent="0.25">
      <c r="A227" s="100" t="s">
        <v>344</v>
      </c>
      <c r="B227" s="100">
        <v>120</v>
      </c>
      <c r="C227" s="100">
        <v>-6.0999999999999999E-2</v>
      </c>
      <c r="D227" s="100">
        <v>-0.14000000000000001</v>
      </c>
      <c r="E227" s="100">
        <v>5.0430000000000001</v>
      </c>
      <c r="F227" s="100">
        <v>1.0105</v>
      </c>
      <c r="G227" s="100">
        <v>-1.0279</v>
      </c>
    </row>
    <row r="228" spans="1:7" x14ac:dyDescent="0.25">
      <c r="A228" s="100" t="s">
        <v>344</v>
      </c>
      <c r="B228" s="100">
        <v>144</v>
      </c>
      <c r="C228" s="100">
        <v>-6.0999999999999999E-2</v>
      </c>
      <c r="D228" s="100">
        <v>-0.14000000000000001</v>
      </c>
      <c r="E228" s="100">
        <v>8.3979999999999997</v>
      </c>
      <c r="F228" s="100">
        <v>1.6897</v>
      </c>
      <c r="G228" s="100">
        <v>-1.7070000000000001</v>
      </c>
    </row>
    <row r="229" spans="1:7" x14ac:dyDescent="0.25">
      <c r="A229" s="100" t="s">
        <v>344</v>
      </c>
      <c r="B229" s="100">
        <v>168</v>
      </c>
      <c r="C229" s="100">
        <v>-6.0999999999999999E-2</v>
      </c>
      <c r="D229" s="100">
        <v>-0.14000000000000001</v>
      </c>
      <c r="E229" s="100">
        <v>11.754</v>
      </c>
      <c r="F229" s="100">
        <v>2.3689</v>
      </c>
      <c r="G229" s="100">
        <v>-2.3862000000000001</v>
      </c>
    </row>
    <row r="230" spans="1:7" x14ac:dyDescent="0.25">
      <c r="A230" s="100" t="s">
        <v>345</v>
      </c>
      <c r="B230" s="100">
        <v>0</v>
      </c>
      <c r="C230" s="100">
        <v>-3.5000000000000003E-2</v>
      </c>
      <c r="D230" s="100">
        <v>1.4E-2</v>
      </c>
      <c r="E230" s="100">
        <v>1.2110000000000001</v>
      </c>
      <c r="F230" s="100">
        <v>3.6732999999999998</v>
      </c>
      <c r="G230" s="100">
        <v>-3.6962999999999999</v>
      </c>
    </row>
    <row r="231" spans="1:7" x14ac:dyDescent="0.25">
      <c r="A231" s="100" t="s">
        <v>345</v>
      </c>
      <c r="B231" s="100">
        <v>24</v>
      </c>
      <c r="C231" s="100">
        <v>-3.5000000000000003E-2</v>
      </c>
      <c r="D231" s="100">
        <v>1.4E-2</v>
      </c>
      <c r="E231" s="100">
        <v>0.86699999999999999</v>
      </c>
      <c r="F231" s="100">
        <v>2.6215999999999999</v>
      </c>
      <c r="G231" s="100">
        <v>-2.6446000000000001</v>
      </c>
    </row>
    <row r="232" spans="1:7" x14ac:dyDescent="0.25">
      <c r="A232" s="100" t="s">
        <v>345</v>
      </c>
      <c r="B232" s="100">
        <v>48</v>
      </c>
      <c r="C232" s="100">
        <v>-3.5000000000000003E-2</v>
      </c>
      <c r="D232" s="100">
        <v>1.4E-2</v>
      </c>
      <c r="E232" s="100">
        <v>0.52200000000000002</v>
      </c>
      <c r="F232" s="100">
        <v>1.5699000000000001</v>
      </c>
      <c r="G232" s="100">
        <v>-1.5929</v>
      </c>
    </row>
    <row r="233" spans="1:7" x14ac:dyDescent="0.25">
      <c r="A233" s="100" t="s">
        <v>345</v>
      </c>
      <c r="B233" s="100">
        <v>72</v>
      </c>
      <c r="C233" s="100">
        <v>-3.5000000000000003E-2</v>
      </c>
      <c r="D233" s="100">
        <v>1.4E-2</v>
      </c>
      <c r="E233" s="100">
        <v>0.17699999999999999</v>
      </c>
      <c r="F233" s="100">
        <v>0.51819999999999999</v>
      </c>
      <c r="G233" s="100">
        <v>-0.54120000000000001</v>
      </c>
    </row>
    <row r="234" spans="1:7" x14ac:dyDescent="0.25">
      <c r="A234" s="100" t="s">
        <v>345</v>
      </c>
      <c r="B234" s="100">
        <v>96</v>
      </c>
      <c r="C234" s="100">
        <v>-3.5000000000000003E-2</v>
      </c>
      <c r="D234" s="100">
        <v>1.4E-2</v>
      </c>
      <c r="E234" s="100">
        <v>-0.16800000000000001</v>
      </c>
      <c r="F234" s="100">
        <v>0.51049999999999995</v>
      </c>
      <c r="G234" s="100">
        <v>-0.53349999999999997</v>
      </c>
    </row>
    <row r="235" spans="1:7" x14ac:dyDescent="0.25">
      <c r="A235" s="100" t="s">
        <v>345</v>
      </c>
      <c r="B235" s="100">
        <v>120</v>
      </c>
      <c r="C235" s="100">
        <v>-3.5000000000000003E-2</v>
      </c>
      <c r="D235" s="100">
        <v>1.4E-2</v>
      </c>
      <c r="E235" s="100">
        <v>-0.51300000000000001</v>
      </c>
      <c r="F235" s="100">
        <v>1.5622</v>
      </c>
      <c r="G235" s="100">
        <v>-1.5851999999999999</v>
      </c>
    </row>
    <row r="236" spans="1:7" x14ac:dyDescent="0.25">
      <c r="A236" s="100" t="s">
        <v>345</v>
      </c>
      <c r="B236" s="100">
        <v>144</v>
      </c>
      <c r="C236" s="100">
        <v>-3.5000000000000003E-2</v>
      </c>
      <c r="D236" s="100">
        <v>1.4E-2</v>
      </c>
      <c r="E236" s="100">
        <v>-0.85799999999999998</v>
      </c>
      <c r="F236" s="100">
        <v>2.6139000000000001</v>
      </c>
      <c r="G236" s="100">
        <v>-2.637</v>
      </c>
    </row>
    <row r="237" spans="1:7" x14ac:dyDescent="0.25">
      <c r="A237" s="100" t="s">
        <v>345</v>
      </c>
      <c r="B237" s="100">
        <v>168</v>
      </c>
      <c r="C237" s="100">
        <v>-3.5000000000000003E-2</v>
      </c>
      <c r="D237" s="100">
        <v>1.4E-2</v>
      </c>
      <c r="E237" s="100">
        <v>-1.202</v>
      </c>
      <c r="F237" s="100">
        <v>3.6657000000000002</v>
      </c>
      <c r="G237" s="100">
        <v>-3.6886999999999999</v>
      </c>
    </row>
    <row r="238" spans="1:7" x14ac:dyDescent="0.25">
      <c r="A238" s="100" t="s">
        <v>346</v>
      </c>
      <c r="B238" s="100">
        <v>0</v>
      </c>
      <c r="C238" s="100">
        <v>-8.1000000000000003E-2</v>
      </c>
      <c r="D238" s="100">
        <v>-0.124</v>
      </c>
      <c r="E238" s="100">
        <v>-10.371</v>
      </c>
      <c r="F238" s="100">
        <v>1.4803999999999999</v>
      </c>
      <c r="G238" s="100">
        <v>-1.5034000000000001</v>
      </c>
    </row>
    <row r="239" spans="1:7" x14ac:dyDescent="0.25">
      <c r="A239" s="100" t="s">
        <v>346</v>
      </c>
      <c r="B239" s="100">
        <v>24</v>
      </c>
      <c r="C239" s="100">
        <v>-8.1000000000000003E-2</v>
      </c>
      <c r="D239" s="100">
        <v>-0.124</v>
      </c>
      <c r="E239" s="100">
        <v>-7.4039999999999999</v>
      </c>
      <c r="F239" s="100">
        <v>1.0533999999999999</v>
      </c>
      <c r="G239" s="100">
        <v>-1.0764</v>
      </c>
    </row>
    <row r="240" spans="1:7" x14ac:dyDescent="0.25">
      <c r="A240" s="100" t="s">
        <v>346</v>
      </c>
      <c r="B240" s="100">
        <v>48</v>
      </c>
      <c r="C240" s="100">
        <v>-8.1000000000000003E-2</v>
      </c>
      <c r="D240" s="100">
        <v>-0.124</v>
      </c>
      <c r="E240" s="100">
        <v>-4.4370000000000003</v>
      </c>
      <c r="F240" s="100">
        <v>0.62639999999999996</v>
      </c>
      <c r="G240" s="100">
        <v>-0.64939999999999998</v>
      </c>
    </row>
    <row r="241" spans="1:7" x14ac:dyDescent="0.25">
      <c r="A241" s="100" t="s">
        <v>346</v>
      </c>
      <c r="B241" s="100">
        <v>72</v>
      </c>
      <c r="C241" s="100">
        <v>-8.1000000000000003E-2</v>
      </c>
      <c r="D241" s="100">
        <v>-0.124</v>
      </c>
      <c r="E241" s="100">
        <v>-1.4690000000000001</v>
      </c>
      <c r="F241" s="100">
        <v>0.19939999999999999</v>
      </c>
      <c r="G241" s="100">
        <v>-0.22239999999999999</v>
      </c>
    </row>
    <row r="242" spans="1:7" x14ac:dyDescent="0.25">
      <c r="A242" s="100" t="s">
        <v>346</v>
      </c>
      <c r="B242" s="100">
        <v>96</v>
      </c>
      <c r="C242" s="100">
        <v>-8.1000000000000003E-2</v>
      </c>
      <c r="D242" s="100">
        <v>-0.124</v>
      </c>
      <c r="E242" s="100">
        <v>1.498</v>
      </c>
      <c r="F242" s="100">
        <v>0.2046</v>
      </c>
      <c r="G242" s="100">
        <v>-0.2276</v>
      </c>
    </row>
    <row r="243" spans="1:7" x14ac:dyDescent="0.25">
      <c r="A243" s="100" t="s">
        <v>346</v>
      </c>
      <c r="B243" s="100">
        <v>120</v>
      </c>
      <c r="C243" s="100">
        <v>-8.1000000000000003E-2</v>
      </c>
      <c r="D243" s="100">
        <v>-0.124</v>
      </c>
      <c r="E243" s="100">
        <v>4.4660000000000002</v>
      </c>
      <c r="F243" s="100">
        <v>0.63160000000000005</v>
      </c>
      <c r="G243" s="100">
        <v>-0.65459999999999996</v>
      </c>
    </row>
    <row r="244" spans="1:7" x14ac:dyDescent="0.25">
      <c r="A244" s="100" t="s">
        <v>346</v>
      </c>
      <c r="B244" s="100">
        <v>144</v>
      </c>
      <c r="C244" s="100">
        <v>-8.1000000000000003E-2</v>
      </c>
      <c r="D244" s="100">
        <v>-0.124</v>
      </c>
      <c r="E244" s="100">
        <v>7.4329999999999998</v>
      </c>
      <c r="F244" s="100">
        <v>1.0586</v>
      </c>
      <c r="G244" s="100">
        <v>-1.0815999999999999</v>
      </c>
    </row>
    <row r="245" spans="1:7" x14ac:dyDescent="0.25">
      <c r="A245" s="100" t="s">
        <v>346</v>
      </c>
      <c r="B245" s="100">
        <v>168</v>
      </c>
      <c r="C245" s="100">
        <v>-8.1000000000000003E-2</v>
      </c>
      <c r="D245" s="100">
        <v>-0.124</v>
      </c>
      <c r="E245" s="100">
        <v>10.401</v>
      </c>
      <c r="F245" s="100">
        <v>1.4856</v>
      </c>
      <c r="G245" s="100">
        <v>-1.5085999999999999</v>
      </c>
    </row>
    <row r="246" spans="1:7" x14ac:dyDescent="0.25">
      <c r="A246" s="100" t="s">
        <v>347</v>
      </c>
      <c r="B246" s="100">
        <v>0</v>
      </c>
      <c r="C246" s="100">
        <v>-0.05</v>
      </c>
      <c r="D246" s="100">
        <v>-1.2E-2</v>
      </c>
      <c r="E246" s="100">
        <v>-0.96799999999999997</v>
      </c>
      <c r="F246" s="100">
        <v>3.4584999999999999</v>
      </c>
      <c r="G246" s="100">
        <v>-3.4910999999999999</v>
      </c>
    </row>
    <row r="247" spans="1:7" x14ac:dyDescent="0.25">
      <c r="A247" s="100" t="s">
        <v>347</v>
      </c>
      <c r="B247" s="100">
        <v>24</v>
      </c>
      <c r="C247" s="100">
        <v>-0.05</v>
      </c>
      <c r="D247" s="100">
        <v>-1.2E-2</v>
      </c>
      <c r="E247" s="100">
        <v>-0.69099999999999995</v>
      </c>
      <c r="F247" s="100">
        <v>2.4664000000000001</v>
      </c>
      <c r="G247" s="100">
        <v>-2.4990999999999999</v>
      </c>
    </row>
    <row r="248" spans="1:7" x14ac:dyDescent="0.25">
      <c r="A248" s="100" t="s">
        <v>347</v>
      </c>
      <c r="B248" s="100">
        <v>48</v>
      </c>
      <c r="C248" s="100">
        <v>-0.05</v>
      </c>
      <c r="D248" s="100">
        <v>-1.2E-2</v>
      </c>
      <c r="E248" s="100">
        <v>-0.41299999999999998</v>
      </c>
      <c r="F248" s="100">
        <v>1.4743999999999999</v>
      </c>
      <c r="G248" s="100">
        <v>-1.5069999999999999</v>
      </c>
    </row>
    <row r="249" spans="1:7" x14ac:dyDescent="0.25">
      <c r="A249" s="100" t="s">
        <v>347</v>
      </c>
      <c r="B249" s="100">
        <v>72</v>
      </c>
      <c r="C249" s="100">
        <v>-0.05</v>
      </c>
      <c r="D249" s="100">
        <v>-1.2E-2</v>
      </c>
      <c r="E249" s="100">
        <v>-0.13500000000000001</v>
      </c>
      <c r="F249" s="100">
        <v>0.48230000000000001</v>
      </c>
      <c r="G249" s="100">
        <v>-0.51500000000000001</v>
      </c>
    </row>
    <row r="250" spans="1:7" x14ac:dyDescent="0.25">
      <c r="A250" s="100" t="s">
        <v>347</v>
      </c>
      <c r="B250" s="100">
        <v>96</v>
      </c>
      <c r="C250" s="100">
        <v>-0.05</v>
      </c>
      <c r="D250" s="100">
        <v>-1.2E-2</v>
      </c>
      <c r="E250" s="100">
        <v>0.14299999999999999</v>
      </c>
      <c r="F250" s="100">
        <v>0.47710000000000002</v>
      </c>
      <c r="G250" s="100">
        <v>-0.50970000000000004</v>
      </c>
    </row>
    <row r="251" spans="1:7" x14ac:dyDescent="0.25">
      <c r="A251" s="100" t="s">
        <v>347</v>
      </c>
      <c r="B251" s="100">
        <v>120</v>
      </c>
      <c r="C251" s="100">
        <v>-0.05</v>
      </c>
      <c r="D251" s="100">
        <v>-1.2E-2</v>
      </c>
      <c r="E251" s="100">
        <v>0.42099999999999999</v>
      </c>
      <c r="F251" s="100">
        <v>1.4691000000000001</v>
      </c>
      <c r="G251" s="100">
        <v>-1.5018</v>
      </c>
    </row>
    <row r="252" spans="1:7" x14ac:dyDescent="0.25">
      <c r="A252" s="100" t="s">
        <v>347</v>
      </c>
      <c r="B252" s="100">
        <v>144</v>
      </c>
      <c r="C252" s="100">
        <v>-0.05</v>
      </c>
      <c r="D252" s="100">
        <v>-1.2E-2</v>
      </c>
      <c r="E252" s="100">
        <v>0.69899999999999995</v>
      </c>
      <c r="F252" s="100">
        <v>2.4611999999999998</v>
      </c>
      <c r="G252" s="100">
        <v>-2.4937999999999998</v>
      </c>
    </row>
    <row r="253" spans="1:7" x14ac:dyDescent="0.25">
      <c r="A253" s="100" t="s">
        <v>347</v>
      </c>
      <c r="B253" s="100">
        <v>168</v>
      </c>
      <c r="C253" s="100">
        <v>-0.05</v>
      </c>
      <c r="D253" s="100">
        <v>-1.2E-2</v>
      </c>
      <c r="E253" s="100">
        <v>0.97699999999999998</v>
      </c>
      <c r="F253" s="100">
        <v>3.4531999999999998</v>
      </c>
      <c r="G253" s="100">
        <v>-3.4859</v>
      </c>
    </row>
    <row r="254" spans="1:7" x14ac:dyDescent="0.25">
      <c r="A254" s="100" t="s">
        <v>348</v>
      </c>
      <c r="B254" s="100">
        <v>0</v>
      </c>
      <c r="C254" s="100">
        <v>-3.7999999999999999E-2</v>
      </c>
      <c r="D254" s="100">
        <v>4.2969999999999998E-4</v>
      </c>
      <c r="E254" s="100">
        <v>0.14799999999999999</v>
      </c>
      <c r="F254" s="100">
        <v>1.5900000000000001E-2</v>
      </c>
      <c r="G254" s="100">
        <v>-2.6499999999999999E-2</v>
      </c>
    </row>
    <row r="255" spans="1:7" x14ac:dyDescent="0.25">
      <c r="A255" s="100" t="s">
        <v>348</v>
      </c>
      <c r="B255" s="100">
        <v>24</v>
      </c>
      <c r="C255" s="100">
        <v>-3.7999999999999999E-2</v>
      </c>
      <c r="D255" s="100">
        <v>4.2969999999999998E-4</v>
      </c>
      <c r="E255" s="100">
        <v>0.13800000000000001</v>
      </c>
      <c r="F255" s="100">
        <v>1.37E-2</v>
      </c>
      <c r="G255" s="100">
        <v>-2.4400000000000002E-2</v>
      </c>
    </row>
    <row r="256" spans="1:7" x14ac:dyDescent="0.25">
      <c r="A256" s="100" t="s">
        <v>348</v>
      </c>
      <c r="B256" s="100">
        <v>48</v>
      </c>
      <c r="C256" s="100">
        <v>-3.7999999999999999E-2</v>
      </c>
      <c r="D256" s="100">
        <v>4.2969999999999998E-4</v>
      </c>
      <c r="E256" s="100">
        <v>0.128</v>
      </c>
      <c r="F256" s="100">
        <v>1.23E-2</v>
      </c>
      <c r="G256" s="100">
        <v>-2.29E-2</v>
      </c>
    </row>
    <row r="257" spans="1:7" x14ac:dyDescent="0.25">
      <c r="A257" s="100" t="s">
        <v>348</v>
      </c>
      <c r="B257" s="100">
        <v>72</v>
      </c>
      <c r="C257" s="100">
        <v>-3.7999999999999999E-2</v>
      </c>
      <c r="D257" s="100">
        <v>4.2969999999999998E-4</v>
      </c>
      <c r="E257" s="100">
        <v>0.11700000000000001</v>
      </c>
      <c r="F257" s="100">
        <v>1.0800000000000001E-2</v>
      </c>
      <c r="G257" s="100">
        <v>-2.1499999999999998E-2</v>
      </c>
    </row>
    <row r="258" spans="1:7" x14ac:dyDescent="0.25">
      <c r="A258" s="100" t="s">
        <v>348</v>
      </c>
      <c r="B258" s="100">
        <v>96</v>
      </c>
      <c r="C258" s="100">
        <v>-3.7999999999999999E-2</v>
      </c>
      <c r="D258" s="100">
        <v>4.2969999999999998E-4</v>
      </c>
      <c r="E258" s="100">
        <v>0.107</v>
      </c>
      <c r="F258" s="100">
        <v>9.4000000000000004E-3</v>
      </c>
      <c r="G258" s="100">
        <v>-2.01E-2</v>
      </c>
    </row>
    <row r="259" spans="1:7" x14ac:dyDescent="0.25">
      <c r="A259" s="100" t="s">
        <v>348</v>
      </c>
      <c r="B259" s="100">
        <v>120</v>
      </c>
      <c r="C259" s="100">
        <v>-3.7999999999999999E-2</v>
      </c>
      <c r="D259" s="100">
        <v>4.2969999999999998E-4</v>
      </c>
      <c r="E259" s="100">
        <v>9.7000000000000003E-2</v>
      </c>
      <c r="F259" s="100">
        <v>8.0000000000000002E-3</v>
      </c>
      <c r="G259" s="100">
        <v>-1.8700000000000001E-2</v>
      </c>
    </row>
    <row r="260" spans="1:7" x14ac:dyDescent="0.25">
      <c r="A260" s="100" t="s">
        <v>348</v>
      </c>
      <c r="B260" s="100">
        <v>144</v>
      </c>
      <c r="C260" s="100">
        <v>-3.7999999999999999E-2</v>
      </c>
      <c r="D260" s="100">
        <v>4.2969999999999998E-4</v>
      </c>
      <c r="E260" s="100">
        <v>8.5999999999999993E-2</v>
      </c>
      <c r="F260" s="100">
        <v>7.9000000000000008E-3</v>
      </c>
      <c r="G260" s="100">
        <v>-1.8599999999999998E-2</v>
      </c>
    </row>
    <row r="261" spans="1:7" x14ac:dyDescent="0.25">
      <c r="A261" s="100" t="s">
        <v>348</v>
      </c>
      <c r="B261" s="100">
        <v>168</v>
      </c>
      <c r="C261" s="100">
        <v>-3.7999999999999999E-2</v>
      </c>
      <c r="D261" s="100">
        <v>4.2969999999999998E-4</v>
      </c>
      <c r="E261" s="100">
        <v>7.5999999999999998E-2</v>
      </c>
      <c r="F261" s="100">
        <v>8.8000000000000005E-3</v>
      </c>
      <c r="G261" s="100">
        <v>-1.95E-2</v>
      </c>
    </row>
    <row r="262" spans="1:7" x14ac:dyDescent="0.25">
      <c r="A262" s="100" t="s">
        <v>349</v>
      </c>
      <c r="B262" s="100">
        <v>0</v>
      </c>
      <c r="C262" s="100">
        <v>4.5059999999999996E-3</v>
      </c>
      <c r="D262" s="100">
        <v>6.5879999999999997E-4</v>
      </c>
      <c r="E262" s="100">
        <v>5.5E-2</v>
      </c>
      <c r="F262" s="100">
        <v>2.5796999999999999</v>
      </c>
      <c r="G262" s="100">
        <v>-2.5768</v>
      </c>
    </row>
    <row r="263" spans="1:7" x14ac:dyDescent="0.25">
      <c r="A263" s="100" t="s">
        <v>349</v>
      </c>
      <c r="B263" s="100">
        <v>24</v>
      </c>
      <c r="C263" s="100">
        <v>4.5059999999999996E-3</v>
      </c>
      <c r="D263" s="100">
        <v>6.5879999999999997E-4</v>
      </c>
      <c r="E263" s="100">
        <v>0.04</v>
      </c>
      <c r="F263" s="100">
        <v>1.8428</v>
      </c>
      <c r="G263" s="100">
        <v>-1.8399000000000001</v>
      </c>
    </row>
    <row r="264" spans="1:7" x14ac:dyDescent="0.25">
      <c r="A264" s="100" t="s">
        <v>349</v>
      </c>
      <c r="B264" s="100">
        <v>48</v>
      </c>
      <c r="C264" s="100">
        <v>4.5059999999999996E-3</v>
      </c>
      <c r="D264" s="100">
        <v>6.5879999999999997E-4</v>
      </c>
      <c r="E264" s="100">
        <v>2.4E-2</v>
      </c>
      <c r="F264" s="100">
        <v>1.1060000000000001</v>
      </c>
      <c r="G264" s="100">
        <v>-1.1031</v>
      </c>
    </row>
    <row r="265" spans="1:7" x14ac:dyDescent="0.25">
      <c r="A265" s="100" t="s">
        <v>349</v>
      </c>
      <c r="B265" s="100">
        <v>72</v>
      </c>
      <c r="C265" s="100">
        <v>4.5059999999999996E-3</v>
      </c>
      <c r="D265" s="100">
        <v>6.5879999999999997E-4</v>
      </c>
      <c r="E265" s="100">
        <v>8.0459999999999993E-3</v>
      </c>
      <c r="F265" s="100">
        <v>0.36919999999999997</v>
      </c>
      <c r="G265" s="100">
        <v>-0.36620000000000003</v>
      </c>
    </row>
    <row r="266" spans="1:7" x14ac:dyDescent="0.25">
      <c r="A266" s="100" t="s">
        <v>349</v>
      </c>
      <c r="B266" s="100">
        <v>96</v>
      </c>
      <c r="C266" s="100">
        <v>4.5059999999999996E-3</v>
      </c>
      <c r="D266" s="100">
        <v>6.5879999999999997E-4</v>
      </c>
      <c r="E266" s="100">
        <v>-7.7650000000000002E-3</v>
      </c>
      <c r="F266" s="100">
        <v>0.37059999999999998</v>
      </c>
      <c r="G266" s="100">
        <v>-0.36770000000000003</v>
      </c>
    </row>
    <row r="267" spans="1:7" x14ac:dyDescent="0.25">
      <c r="A267" s="100" t="s">
        <v>349</v>
      </c>
      <c r="B267" s="100">
        <v>120</v>
      </c>
      <c r="C267" s="100">
        <v>4.5059999999999996E-3</v>
      </c>
      <c r="D267" s="100">
        <v>6.5879999999999997E-4</v>
      </c>
      <c r="E267" s="100">
        <v>-2.4E-2</v>
      </c>
      <c r="F267" s="100">
        <v>1.1074999999999999</v>
      </c>
      <c r="G267" s="100">
        <v>-1.1045</v>
      </c>
    </row>
    <row r="268" spans="1:7" x14ac:dyDescent="0.25">
      <c r="A268" s="100" t="s">
        <v>349</v>
      </c>
      <c r="B268" s="100">
        <v>144</v>
      </c>
      <c r="C268" s="100">
        <v>4.5059999999999996E-3</v>
      </c>
      <c r="D268" s="100">
        <v>6.5879999999999997E-4</v>
      </c>
      <c r="E268" s="100">
        <v>-3.9E-2</v>
      </c>
      <c r="F268" s="100">
        <v>1.8443000000000001</v>
      </c>
      <c r="G268" s="100">
        <v>-1.8413999999999999</v>
      </c>
    </row>
    <row r="269" spans="1:7" x14ac:dyDescent="0.25">
      <c r="A269" s="100" t="s">
        <v>349</v>
      </c>
      <c r="B269" s="100">
        <v>168</v>
      </c>
      <c r="C269" s="100">
        <v>4.5059999999999996E-3</v>
      </c>
      <c r="D269" s="100">
        <v>6.5879999999999997E-4</v>
      </c>
      <c r="E269" s="100">
        <v>-5.5E-2</v>
      </c>
      <c r="F269" s="100">
        <v>2.5811000000000002</v>
      </c>
      <c r="G269" s="100">
        <v>-2.5781999999999998</v>
      </c>
    </row>
    <row r="270" spans="1:7" x14ac:dyDescent="0.25">
      <c r="A270" s="100" t="s">
        <v>350</v>
      </c>
      <c r="B270" s="100">
        <v>0</v>
      </c>
      <c r="C270" s="100">
        <v>-8.4000000000000005E-2</v>
      </c>
      <c r="D270" s="100">
        <v>-0.15</v>
      </c>
      <c r="E270" s="100">
        <v>-12.553000000000001</v>
      </c>
      <c r="F270" s="100">
        <v>2.2124999999999999</v>
      </c>
      <c r="G270" s="100">
        <v>-2.2363</v>
      </c>
    </row>
    <row r="271" spans="1:7" x14ac:dyDescent="0.25">
      <c r="A271" s="100" t="s">
        <v>350</v>
      </c>
      <c r="B271" s="100">
        <v>24</v>
      </c>
      <c r="C271" s="100">
        <v>-8.4000000000000005E-2</v>
      </c>
      <c r="D271" s="100">
        <v>-0.15</v>
      </c>
      <c r="E271" s="100">
        <v>-8.9619999999999997</v>
      </c>
      <c r="F271" s="100">
        <v>1.5762</v>
      </c>
      <c r="G271" s="100">
        <v>-1.6001000000000001</v>
      </c>
    </row>
    <row r="272" spans="1:7" x14ac:dyDescent="0.25">
      <c r="A272" s="100" t="s">
        <v>350</v>
      </c>
      <c r="B272" s="100">
        <v>48</v>
      </c>
      <c r="C272" s="100">
        <v>-8.4000000000000005E-2</v>
      </c>
      <c r="D272" s="100">
        <v>-0.15</v>
      </c>
      <c r="E272" s="100">
        <v>-5.37</v>
      </c>
      <c r="F272" s="100">
        <v>0.94</v>
      </c>
      <c r="G272" s="100">
        <v>-0.96389999999999998</v>
      </c>
    </row>
    <row r="273" spans="1:7" x14ac:dyDescent="0.25">
      <c r="A273" s="100" t="s">
        <v>350</v>
      </c>
      <c r="B273" s="100">
        <v>72</v>
      </c>
      <c r="C273" s="100">
        <v>-8.4000000000000005E-2</v>
      </c>
      <c r="D273" s="100">
        <v>-0.15</v>
      </c>
      <c r="E273" s="100">
        <v>-1.7789999999999999</v>
      </c>
      <c r="F273" s="100">
        <v>0.30380000000000001</v>
      </c>
      <c r="G273" s="100">
        <v>-0.3276</v>
      </c>
    </row>
    <row r="274" spans="1:7" x14ac:dyDescent="0.25">
      <c r="A274" s="100" t="s">
        <v>350</v>
      </c>
      <c r="B274" s="100">
        <v>96</v>
      </c>
      <c r="C274" s="100">
        <v>-8.4000000000000005E-2</v>
      </c>
      <c r="D274" s="100">
        <v>-0.15</v>
      </c>
      <c r="E274" s="100">
        <v>1.8129999999999999</v>
      </c>
      <c r="F274" s="100">
        <v>0.30859999999999999</v>
      </c>
      <c r="G274" s="100">
        <v>-0.33250000000000002</v>
      </c>
    </row>
    <row r="275" spans="1:7" x14ac:dyDescent="0.25">
      <c r="A275" s="100" t="s">
        <v>350</v>
      </c>
      <c r="B275" s="100">
        <v>120</v>
      </c>
      <c r="C275" s="100">
        <v>-8.4000000000000005E-2</v>
      </c>
      <c r="D275" s="100">
        <v>-0.15</v>
      </c>
      <c r="E275" s="100">
        <v>5.4039999999999999</v>
      </c>
      <c r="F275" s="100">
        <v>0.94479999999999997</v>
      </c>
      <c r="G275" s="100">
        <v>-0.96870000000000001</v>
      </c>
    </row>
    <row r="276" spans="1:7" x14ac:dyDescent="0.25">
      <c r="A276" s="100" t="s">
        <v>350</v>
      </c>
      <c r="B276" s="100">
        <v>144</v>
      </c>
      <c r="C276" s="100">
        <v>-8.4000000000000005E-2</v>
      </c>
      <c r="D276" s="100">
        <v>-0.15</v>
      </c>
      <c r="E276" s="100">
        <v>8.9960000000000004</v>
      </c>
      <c r="F276" s="100">
        <v>1.5810999999999999</v>
      </c>
      <c r="G276" s="100">
        <v>-1.6049</v>
      </c>
    </row>
    <row r="277" spans="1:7" x14ac:dyDescent="0.25">
      <c r="A277" s="100" t="s">
        <v>350</v>
      </c>
      <c r="B277" s="100">
        <v>168</v>
      </c>
      <c r="C277" s="100">
        <v>-8.4000000000000005E-2</v>
      </c>
      <c r="D277" s="100">
        <v>-0.15</v>
      </c>
      <c r="E277" s="100">
        <v>12.587</v>
      </c>
      <c r="F277" s="100">
        <v>2.2172999999999998</v>
      </c>
      <c r="G277" s="100">
        <v>-2.2412000000000001</v>
      </c>
    </row>
    <row r="278" spans="1:7" x14ac:dyDescent="0.25">
      <c r="A278" s="100" t="s">
        <v>351</v>
      </c>
      <c r="B278" s="100">
        <v>0</v>
      </c>
      <c r="C278" s="100">
        <v>-5.7120000000000001E-3</v>
      </c>
      <c r="D278" s="100">
        <v>7.7240000000000002E-4</v>
      </c>
      <c r="E278" s="100">
        <v>6.5000000000000002E-2</v>
      </c>
      <c r="F278" s="100">
        <v>1.8892</v>
      </c>
      <c r="G278" s="100">
        <v>-1.8929</v>
      </c>
    </row>
    <row r="279" spans="1:7" x14ac:dyDescent="0.25">
      <c r="A279" s="100" t="s">
        <v>351</v>
      </c>
      <c r="B279" s="100">
        <v>24</v>
      </c>
      <c r="C279" s="100">
        <v>-5.7120000000000001E-3</v>
      </c>
      <c r="D279" s="100">
        <v>7.7240000000000002E-4</v>
      </c>
      <c r="E279" s="100">
        <v>4.5999999999999999E-2</v>
      </c>
      <c r="F279" s="100">
        <v>1.3489</v>
      </c>
      <c r="G279" s="100">
        <v>-1.3527</v>
      </c>
    </row>
    <row r="280" spans="1:7" x14ac:dyDescent="0.25">
      <c r="A280" s="100" t="s">
        <v>351</v>
      </c>
      <c r="B280" s="100">
        <v>48</v>
      </c>
      <c r="C280" s="100">
        <v>-5.7120000000000001E-3</v>
      </c>
      <c r="D280" s="100">
        <v>7.7240000000000002E-4</v>
      </c>
      <c r="E280" s="100">
        <v>2.8000000000000001E-2</v>
      </c>
      <c r="F280" s="100">
        <v>0.80869999999999997</v>
      </c>
      <c r="G280" s="100">
        <v>-0.81240000000000001</v>
      </c>
    </row>
    <row r="281" spans="1:7" x14ac:dyDescent="0.25">
      <c r="A281" s="100" t="s">
        <v>351</v>
      </c>
      <c r="B281" s="100">
        <v>72</v>
      </c>
      <c r="C281" s="100">
        <v>-5.7120000000000001E-3</v>
      </c>
      <c r="D281" s="100">
        <v>7.7240000000000002E-4</v>
      </c>
      <c r="E281" s="100">
        <v>9.3010000000000002E-3</v>
      </c>
      <c r="F281" s="100">
        <v>0.26840000000000003</v>
      </c>
      <c r="G281" s="100">
        <v>-0.2722</v>
      </c>
    </row>
    <row r="282" spans="1:7" x14ac:dyDescent="0.25">
      <c r="A282" s="100" t="s">
        <v>351</v>
      </c>
      <c r="B282" s="100">
        <v>96</v>
      </c>
      <c r="C282" s="100">
        <v>-5.7120000000000001E-3</v>
      </c>
      <c r="D282" s="100">
        <v>7.7240000000000002E-4</v>
      </c>
      <c r="E282" s="100">
        <v>-9.2359999999999994E-3</v>
      </c>
      <c r="F282" s="100">
        <v>0.2681</v>
      </c>
      <c r="G282" s="100">
        <v>-0.27179999999999999</v>
      </c>
    </row>
    <row r="283" spans="1:7" x14ac:dyDescent="0.25">
      <c r="A283" s="100" t="s">
        <v>351</v>
      </c>
      <c r="B283" s="100">
        <v>120</v>
      </c>
      <c r="C283" s="100">
        <v>-5.7120000000000001E-3</v>
      </c>
      <c r="D283" s="100">
        <v>7.7240000000000002E-4</v>
      </c>
      <c r="E283" s="100">
        <v>-2.8000000000000001E-2</v>
      </c>
      <c r="F283" s="100">
        <v>0.80830000000000002</v>
      </c>
      <c r="G283" s="100">
        <v>-0.81210000000000004</v>
      </c>
    </row>
    <row r="284" spans="1:7" x14ac:dyDescent="0.25">
      <c r="A284" s="100" t="s">
        <v>351</v>
      </c>
      <c r="B284" s="100">
        <v>144</v>
      </c>
      <c r="C284" s="100">
        <v>-5.7120000000000001E-3</v>
      </c>
      <c r="D284" s="100">
        <v>7.7240000000000002E-4</v>
      </c>
      <c r="E284" s="100">
        <v>-4.5999999999999999E-2</v>
      </c>
      <c r="F284" s="100">
        <v>1.3486</v>
      </c>
      <c r="G284" s="100">
        <v>-1.3523000000000001</v>
      </c>
    </row>
    <row r="285" spans="1:7" x14ac:dyDescent="0.25">
      <c r="A285" s="100" t="s">
        <v>351</v>
      </c>
      <c r="B285" s="100">
        <v>168</v>
      </c>
      <c r="C285" s="100">
        <v>-5.7120000000000001E-3</v>
      </c>
      <c r="D285" s="100">
        <v>7.7240000000000002E-4</v>
      </c>
      <c r="E285" s="100">
        <v>-6.5000000000000002E-2</v>
      </c>
      <c r="F285" s="100">
        <v>1.8888</v>
      </c>
      <c r="G285" s="100">
        <v>-1.8926000000000001</v>
      </c>
    </row>
    <row r="286" spans="1:7" x14ac:dyDescent="0.25">
      <c r="A286" s="100" t="s">
        <v>352</v>
      </c>
      <c r="B286" s="100">
        <v>0</v>
      </c>
      <c r="C286" s="100">
        <v>-5.5E-2</v>
      </c>
      <c r="D286" s="100">
        <v>-0.188</v>
      </c>
      <c r="E286" s="100">
        <v>-15.784000000000001</v>
      </c>
      <c r="F286" s="100">
        <v>3.278</v>
      </c>
      <c r="G286" s="100">
        <v>-3.2934999999999999</v>
      </c>
    </row>
    <row r="287" spans="1:7" x14ac:dyDescent="0.25">
      <c r="A287" s="100" t="s">
        <v>352</v>
      </c>
      <c r="B287" s="100">
        <v>24</v>
      </c>
      <c r="C287" s="100">
        <v>-5.5E-2</v>
      </c>
      <c r="D287" s="100">
        <v>-0.188</v>
      </c>
      <c r="E287" s="100">
        <v>-11.269</v>
      </c>
      <c r="F287" s="100">
        <v>2.3388</v>
      </c>
      <c r="G287" s="100">
        <v>-2.3544</v>
      </c>
    </row>
    <row r="288" spans="1:7" x14ac:dyDescent="0.25">
      <c r="A288" s="100" t="s">
        <v>352</v>
      </c>
      <c r="B288" s="100">
        <v>48</v>
      </c>
      <c r="C288" s="100">
        <v>-5.5E-2</v>
      </c>
      <c r="D288" s="100">
        <v>-0.188</v>
      </c>
      <c r="E288" s="100">
        <v>-6.7530000000000001</v>
      </c>
      <c r="F288" s="100">
        <v>1.3996999999999999</v>
      </c>
      <c r="G288" s="100">
        <v>-1.4152</v>
      </c>
    </row>
    <row r="289" spans="1:7" x14ac:dyDescent="0.25">
      <c r="A289" s="100" t="s">
        <v>352</v>
      </c>
      <c r="B289" s="100">
        <v>72</v>
      </c>
      <c r="C289" s="100">
        <v>-5.5E-2</v>
      </c>
      <c r="D289" s="100">
        <v>-0.188</v>
      </c>
      <c r="E289" s="100">
        <v>-2.2370000000000001</v>
      </c>
      <c r="F289" s="100">
        <v>0.46060000000000001</v>
      </c>
      <c r="G289" s="100">
        <v>-0.47610000000000002</v>
      </c>
    </row>
    <row r="290" spans="1:7" x14ac:dyDescent="0.25">
      <c r="A290" s="100" t="s">
        <v>352</v>
      </c>
      <c r="B290" s="100">
        <v>96</v>
      </c>
      <c r="C290" s="100">
        <v>-5.5E-2</v>
      </c>
      <c r="D290" s="100">
        <v>-0.188</v>
      </c>
      <c r="E290" s="100">
        <v>2.278</v>
      </c>
      <c r="F290" s="100">
        <v>0.46300000000000002</v>
      </c>
      <c r="G290" s="100">
        <v>-0.47849999999999998</v>
      </c>
    </row>
    <row r="291" spans="1:7" x14ac:dyDescent="0.25">
      <c r="A291" s="100" t="s">
        <v>352</v>
      </c>
      <c r="B291" s="100">
        <v>120</v>
      </c>
      <c r="C291" s="100">
        <v>-5.5E-2</v>
      </c>
      <c r="D291" s="100">
        <v>-0.188</v>
      </c>
      <c r="E291" s="100">
        <v>6.7939999999999996</v>
      </c>
      <c r="F291" s="100">
        <v>1.4020999999999999</v>
      </c>
      <c r="G291" s="100">
        <v>-1.4177</v>
      </c>
    </row>
    <row r="292" spans="1:7" x14ac:dyDescent="0.25">
      <c r="A292" s="100" t="s">
        <v>352</v>
      </c>
      <c r="B292" s="100">
        <v>144</v>
      </c>
      <c r="C292" s="100">
        <v>-5.5E-2</v>
      </c>
      <c r="D292" s="100">
        <v>-0.188</v>
      </c>
      <c r="E292" s="100">
        <v>11.31</v>
      </c>
      <c r="F292" s="100">
        <v>2.3412000000000002</v>
      </c>
      <c r="G292" s="100">
        <v>-2.3567999999999998</v>
      </c>
    </row>
    <row r="293" spans="1:7" x14ac:dyDescent="0.25">
      <c r="A293" s="100" t="s">
        <v>352</v>
      </c>
      <c r="B293" s="100">
        <v>168</v>
      </c>
      <c r="C293" s="100">
        <v>-5.5E-2</v>
      </c>
      <c r="D293" s="100">
        <v>-0.188</v>
      </c>
      <c r="E293" s="100">
        <v>15.824999999999999</v>
      </c>
      <c r="F293" s="100">
        <v>3.2804000000000002</v>
      </c>
      <c r="G293" s="100">
        <v>-3.2959000000000001</v>
      </c>
    </row>
    <row r="294" spans="1:7" x14ac:dyDescent="0.25">
      <c r="A294" s="100" t="s">
        <v>353</v>
      </c>
      <c r="B294" s="100">
        <v>0</v>
      </c>
      <c r="C294" s="100">
        <v>-3.4359999999999998E-3</v>
      </c>
      <c r="D294" s="100">
        <v>-6.0849999999999999E-4</v>
      </c>
      <c r="E294" s="100">
        <v>-5.0999999999999997E-2</v>
      </c>
      <c r="F294" s="100">
        <v>1.2072000000000001</v>
      </c>
      <c r="G294" s="100">
        <v>-1.2095</v>
      </c>
    </row>
    <row r="295" spans="1:7" x14ac:dyDescent="0.25">
      <c r="A295" s="100" t="s">
        <v>353</v>
      </c>
      <c r="B295" s="100">
        <v>24</v>
      </c>
      <c r="C295" s="100">
        <v>-3.4359999999999998E-3</v>
      </c>
      <c r="D295" s="100">
        <v>-6.0849999999999999E-4</v>
      </c>
      <c r="E295" s="100">
        <v>-3.6999999999999998E-2</v>
      </c>
      <c r="F295" s="100">
        <v>0.86199999999999999</v>
      </c>
      <c r="G295" s="100">
        <v>-0.86419999999999997</v>
      </c>
    </row>
    <row r="296" spans="1:7" x14ac:dyDescent="0.25">
      <c r="A296" s="100" t="s">
        <v>353</v>
      </c>
      <c r="B296" s="100">
        <v>48</v>
      </c>
      <c r="C296" s="100">
        <v>-3.4359999999999998E-3</v>
      </c>
      <c r="D296" s="100">
        <v>-6.0849999999999999E-4</v>
      </c>
      <c r="E296" s="100">
        <v>-2.1999999999999999E-2</v>
      </c>
      <c r="F296" s="100">
        <v>0.51680000000000004</v>
      </c>
      <c r="G296" s="100">
        <v>-0.51900000000000002</v>
      </c>
    </row>
    <row r="297" spans="1:7" x14ac:dyDescent="0.25">
      <c r="A297" s="100" t="s">
        <v>353</v>
      </c>
      <c r="B297" s="100">
        <v>72</v>
      </c>
      <c r="C297" s="100">
        <v>-3.4359999999999998E-3</v>
      </c>
      <c r="D297" s="100">
        <v>-6.0849999999999999E-4</v>
      </c>
      <c r="E297" s="100">
        <v>-7.306E-3</v>
      </c>
      <c r="F297" s="100">
        <v>0.17150000000000001</v>
      </c>
      <c r="G297" s="100">
        <v>-0.17380000000000001</v>
      </c>
    </row>
    <row r="298" spans="1:7" x14ac:dyDescent="0.25">
      <c r="A298" s="100" t="s">
        <v>353</v>
      </c>
      <c r="B298" s="100">
        <v>96</v>
      </c>
      <c r="C298" s="100">
        <v>-3.4359999999999998E-3</v>
      </c>
      <c r="D298" s="100">
        <v>-6.0849999999999999E-4</v>
      </c>
      <c r="E298" s="100">
        <v>7.2989999999999999E-3</v>
      </c>
      <c r="F298" s="100">
        <v>0.17150000000000001</v>
      </c>
      <c r="G298" s="100">
        <v>-0.17369999999999999</v>
      </c>
    </row>
    <row r="299" spans="1:7" x14ac:dyDescent="0.25">
      <c r="A299" s="100" t="s">
        <v>353</v>
      </c>
      <c r="B299" s="100">
        <v>120</v>
      </c>
      <c r="C299" s="100">
        <v>-3.4359999999999998E-3</v>
      </c>
      <c r="D299" s="100">
        <v>-6.0849999999999999E-4</v>
      </c>
      <c r="E299" s="100">
        <v>2.1999999999999999E-2</v>
      </c>
      <c r="F299" s="100">
        <v>0.51670000000000005</v>
      </c>
      <c r="G299" s="100">
        <v>-0.51890000000000003</v>
      </c>
    </row>
    <row r="300" spans="1:7" x14ac:dyDescent="0.25">
      <c r="A300" s="100" t="s">
        <v>353</v>
      </c>
      <c r="B300" s="100">
        <v>144</v>
      </c>
      <c r="C300" s="100">
        <v>-3.4359999999999998E-3</v>
      </c>
      <c r="D300" s="100">
        <v>-6.0849999999999999E-4</v>
      </c>
      <c r="E300" s="100">
        <v>3.6999999999999998E-2</v>
      </c>
      <c r="F300" s="100">
        <v>0.8619</v>
      </c>
      <c r="G300" s="100">
        <v>-0.86419999999999997</v>
      </c>
    </row>
    <row r="301" spans="1:7" x14ac:dyDescent="0.25">
      <c r="A301" s="100" t="s">
        <v>353</v>
      </c>
      <c r="B301" s="100">
        <v>168</v>
      </c>
      <c r="C301" s="100">
        <v>-3.4359999999999998E-3</v>
      </c>
      <c r="D301" s="100">
        <v>-6.0849999999999999E-4</v>
      </c>
      <c r="E301" s="100">
        <v>5.0999999999999997E-2</v>
      </c>
      <c r="F301" s="100">
        <v>1.2072000000000001</v>
      </c>
      <c r="G301" s="100">
        <v>-1.2094</v>
      </c>
    </row>
    <row r="302" spans="1:7" x14ac:dyDescent="0.25">
      <c r="A302" s="100" t="s">
        <v>354</v>
      </c>
      <c r="B302" s="100">
        <v>0</v>
      </c>
      <c r="C302" s="100">
        <v>-7.4999999999999997E-2</v>
      </c>
      <c r="D302" s="100">
        <v>-0.251</v>
      </c>
      <c r="E302" s="100">
        <v>-21.024999999999999</v>
      </c>
      <c r="F302" s="100">
        <v>4.5606999999999998</v>
      </c>
      <c r="G302" s="100">
        <v>-4.5819999999999999</v>
      </c>
    </row>
    <row r="303" spans="1:7" x14ac:dyDescent="0.25">
      <c r="A303" s="100" t="s">
        <v>354</v>
      </c>
      <c r="B303" s="100">
        <v>24</v>
      </c>
      <c r="C303" s="100">
        <v>-7.4999999999999997E-2</v>
      </c>
      <c r="D303" s="100">
        <v>-0.251</v>
      </c>
      <c r="E303" s="100">
        <v>-15.010999999999999</v>
      </c>
      <c r="F303" s="100">
        <v>3.2545999999999999</v>
      </c>
      <c r="G303" s="100">
        <v>-3.2757999999999998</v>
      </c>
    </row>
    <row r="304" spans="1:7" x14ac:dyDescent="0.25">
      <c r="A304" s="100" t="s">
        <v>354</v>
      </c>
      <c r="B304" s="100">
        <v>48</v>
      </c>
      <c r="C304" s="100">
        <v>-7.4999999999999997E-2</v>
      </c>
      <c r="D304" s="100">
        <v>-0.251</v>
      </c>
      <c r="E304" s="100">
        <v>-8.9979999999999993</v>
      </c>
      <c r="F304" s="100">
        <v>1.9483999999999999</v>
      </c>
      <c r="G304" s="100">
        <v>-1.9697</v>
      </c>
    </row>
    <row r="305" spans="1:7" x14ac:dyDescent="0.25">
      <c r="A305" s="100" t="s">
        <v>354</v>
      </c>
      <c r="B305" s="100">
        <v>72</v>
      </c>
      <c r="C305" s="100">
        <v>-7.4999999999999997E-2</v>
      </c>
      <c r="D305" s="100">
        <v>-0.251</v>
      </c>
      <c r="E305" s="100">
        <v>-2.984</v>
      </c>
      <c r="F305" s="100">
        <v>0.64229999999999998</v>
      </c>
      <c r="G305" s="100">
        <v>-0.66349999999999998</v>
      </c>
    </row>
    <row r="306" spans="1:7" x14ac:dyDescent="0.25">
      <c r="A306" s="100" t="s">
        <v>354</v>
      </c>
      <c r="B306" s="100">
        <v>96</v>
      </c>
      <c r="C306" s="100">
        <v>-7.4999999999999997E-2</v>
      </c>
      <c r="D306" s="100">
        <v>-0.251</v>
      </c>
      <c r="E306" s="100">
        <v>3.03</v>
      </c>
      <c r="F306" s="100">
        <v>0.64259999999999995</v>
      </c>
      <c r="G306" s="100">
        <v>-0.66390000000000005</v>
      </c>
    </row>
    <row r="307" spans="1:7" x14ac:dyDescent="0.25">
      <c r="A307" s="100" t="s">
        <v>354</v>
      </c>
      <c r="B307" s="100">
        <v>120</v>
      </c>
      <c r="C307" s="100">
        <v>-7.4999999999999997E-2</v>
      </c>
      <c r="D307" s="100">
        <v>-0.251</v>
      </c>
      <c r="E307" s="100">
        <v>9.0440000000000005</v>
      </c>
      <c r="F307" s="100">
        <v>1.9488000000000001</v>
      </c>
      <c r="G307" s="100">
        <v>-1.9701</v>
      </c>
    </row>
    <row r="308" spans="1:7" x14ac:dyDescent="0.25">
      <c r="A308" s="100" t="s">
        <v>354</v>
      </c>
      <c r="B308" s="100">
        <v>144</v>
      </c>
      <c r="C308" s="100">
        <v>-7.4999999999999997E-2</v>
      </c>
      <c r="D308" s="100">
        <v>-0.251</v>
      </c>
      <c r="E308" s="100">
        <v>15.057</v>
      </c>
      <c r="F308" s="100">
        <v>3.2549999999999999</v>
      </c>
      <c r="G308" s="100">
        <v>-3.2761999999999998</v>
      </c>
    </row>
    <row r="309" spans="1:7" x14ac:dyDescent="0.25">
      <c r="A309" s="100" t="s">
        <v>354</v>
      </c>
      <c r="B309" s="100">
        <v>168</v>
      </c>
      <c r="C309" s="100">
        <v>-7.4999999999999997E-2</v>
      </c>
      <c r="D309" s="100">
        <v>-0.251</v>
      </c>
      <c r="E309" s="100">
        <v>21.071000000000002</v>
      </c>
      <c r="F309" s="100">
        <v>4.5610999999999997</v>
      </c>
      <c r="G309" s="100">
        <v>-4.5823999999999998</v>
      </c>
    </row>
    <row r="310" spans="1:7" x14ac:dyDescent="0.25">
      <c r="A310" s="100" t="s">
        <v>355</v>
      </c>
      <c r="B310" s="100">
        <v>0</v>
      </c>
      <c r="C310" s="100">
        <v>-3.9249999999999997E-3</v>
      </c>
      <c r="D310" s="100">
        <v>3.2479999999999998E-4</v>
      </c>
      <c r="E310" s="100">
        <v>2.7E-2</v>
      </c>
      <c r="F310" s="100">
        <v>0.51929999999999998</v>
      </c>
      <c r="G310" s="100">
        <v>-0.52190000000000003</v>
      </c>
    </row>
    <row r="311" spans="1:7" x14ac:dyDescent="0.25">
      <c r="A311" s="100" t="s">
        <v>355</v>
      </c>
      <c r="B311" s="100">
        <v>24</v>
      </c>
      <c r="C311" s="100">
        <v>-3.9249999999999997E-3</v>
      </c>
      <c r="D311" s="100">
        <v>3.2479999999999998E-4</v>
      </c>
      <c r="E311" s="100">
        <v>1.9E-2</v>
      </c>
      <c r="F311" s="100">
        <v>0.37059999999999998</v>
      </c>
      <c r="G311" s="100">
        <v>-0.37309999999999999</v>
      </c>
    </row>
    <row r="312" spans="1:7" x14ac:dyDescent="0.25">
      <c r="A312" s="100" t="s">
        <v>355</v>
      </c>
      <c r="B312" s="100">
        <v>48</v>
      </c>
      <c r="C312" s="100">
        <v>-3.9249999999999997E-3</v>
      </c>
      <c r="D312" s="100">
        <v>3.2479999999999998E-4</v>
      </c>
      <c r="E312" s="100">
        <v>1.2E-2</v>
      </c>
      <c r="F312" s="100">
        <v>0.2218</v>
      </c>
      <c r="G312" s="100">
        <v>-0.22439999999999999</v>
      </c>
    </row>
    <row r="313" spans="1:7" x14ac:dyDescent="0.25">
      <c r="A313" s="100" t="s">
        <v>355</v>
      </c>
      <c r="B313" s="100">
        <v>72</v>
      </c>
      <c r="C313" s="100">
        <v>-3.9249999999999997E-3</v>
      </c>
      <c r="D313" s="100">
        <v>3.2479999999999998E-4</v>
      </c>
      <c r="E313" s="100">
        <v>3.8990000000000001E-3</v>
      </c>
      <c r="F313" s="100">
        <v>7.3099999999999998E-2</v>
      </c>
      <c r="G313" s="100">
        <v>-7.5700000000000003E-2</v>
      </c>
    </row>
    <row r="314" spans="1:7" x14ac:dyDescent="0.25">
      <c r="A314" s="100" t="s">
        <v>355</v>
      </c>
      <c r="B314" s="100">
        <v>96</v>
      </c>
      <c r="C314" s="100">
        <v>-3.9249999999999997E-3</v>
      </c>
      <c r="D314" s="100">
        <v>3.2479999999999998E-4</v>
      </c>
      <c r="E314" s="100">
        <v>-3.8960000000000002E-3</v>
      </c>
      <c r="F314" s="100">
        <v>7.3099999999999998E-2</v>
      </c>
      <c r="G314" s="100">
        <v>-7.5600000000000001E-2</v>
      </c>
    </row>
    <row r="315" spans="1:7" x14ac:dyDescent="0.25">
      <c r="A315" s="100" t="s">
        <v>355</v>
      </c>
      <c r="B315" s="100">
        <v>120</v>
      </c>
      <c r="C315" s="100">
        <v>-3.9249999999999997E-3</v>
      </c>
      <c r="D315" s="100">
        <v>3.2479999999999998E-4</v>
      </c>
      <c r="E315" s="100">
        <v>-1.2E-2</v>
      </c>
      <c r="F315" s="100">
        <v>0.2218</v>
      </c>
      <c r="G315" s="100">
        <v>-0.22439999999999999</v>
      </c>
    </row>
    <row r="316" spans="1:7" x14ac:dyDescent="0.25">
      <c r="A316" s="100" t="s">
        <v>355</v>
      </c>
      <c r="B316" s="100">
        <v>144</v>
      </c>
      <c r="C316" s="100">
        <v>-3.9249999999999997E-3</v>
      </c>
      <c r="D316" s="100">
        <v>3.2479999999999998E-4</v>
      </c>
      <c r="E316" s="100">
        <v>-1.9E-2</v>
      </c>
      <c r="F316" s="100">
        <v>0.37059999999999998</v>
      </c>
      <c r="G316" s="100">
        <v>-0.37309999999999999</v>
      </c>
    </row>
    <row r="317" spans="1:7" x14ac:dyDescent="0.25">
      <c r="A317" s="100" t="s">
        <v>355</v>
      </c>
      <c r="B317" s="100">
        <v>168</v>
      </c>
      <c r="C317" s="100">
        <v>-3.9249999999999997E-3</v>
      </c>
      <c r="D317" s="100">
        <v>3.2479999999999998E-4</v>
      </c>
      <c r="E317" s="100">
        <v>-2.7E-2</v>
      </c>
      <c r="F317" s="100">
        <v>0.51929999999999998</v>
      </c>
      <c r="G317" s="100">
        <v>-0.52190000000000003</v>
      </c>
    </row>
    <row r="318" spans="1:7" x14ac:dyDescent="0.25">
      <c r="A318" s="100" t="s">
        <v>356</v>
      </c>
      <c r="B318" s="100">
        <v>0</v>
      </c>
      <c r="C318" s="100">
        <v>9.5000000000000001E-2</v>
      </c>
      <c r="D318" s="100">
        <v>0</v>
      </c>
      <c r="E318" s="100">
        <v>0</v>
      </c>
      <c r="F318" s="100">
        <v>0.1203</v>
      </c>
      <c r="G318" s="100">
        <v>0.1203</v>
      </c>
    </row>
    <row r="319" spans="1:7" x14ac:dyDescent="0.25">
      <c r="A319" s="100" t="s">
        <v>356</v>
      </c>
      <c r="B319" s="100">
        <v>12.381</v>
      </c>
      <c r="C319" s="100">
        <v>9.5000000000000001E-2</v>
      </c>
      <c r="D319" s="100">
        <v>0</v>
      </c>
      <c r="E319" s="100">
        <v>0</v>
      </c>
      <c r="F319" s="100">
        <v>0.1203</v>
      </c>
      <c r="G319" s="100">
        <v>0.1203</v>
      </c>
    </row>
    <row r="320" spans="1:7" x14ac:dyDescent="0.25">
      <c r="A320" s="100" t="s">
        <v>356</v>
      </c>
      <c r="B320" s="100">
        <v>24.762</v>
      </c>
      <c r="C320" s="100">
        <v>9.5000000000000001E-2</v>
      </c>
      <c r="D320" s="100">
        <v>0</v>
      </c>
      <c r="E320" s="100">
        <v>0</v>
      </c>
      <c r="F320" s="100">
        <v>0.1203</v>
      </c>
      <c r="G320" s="100">
        <v>0.1203</v>
      </c>
    </row>
    <row r="321" spans="1:7" x14ac:dyDescent="0.25">
      <c r="A321" s="100" t="s">
        <v>357</v>
      </c>
      <c r="B321" s="100">
        <v>0</v>
      </c>
      <c r="C321" s="100">
        <v>-0.10299999999999999</v>
      </c>
      <c r="D321" s="100">
        <v>0</v>
      </c>
      <c r="E321" s="100">
        <v>0</v>
      </c>
      <c r="F321" s="100">
        <v>-0.13109999999999999</v>
      </c>
      <c r="G321" s="100">
        <v>-0.13109999999999999</v>
      </c>
    </row>
    <row r="322" spans="1:7" x14ac:dyDescent="0.25">
      <c r="A322" s="100" t="s">
        <v>357</v>
      </c>
      <c r="B322" s="100">
        <v>12.381</v>
      </c>
      <c r="C322" s="100">
        <v>-0.10299999999999999</v>
      </c>
      <c r="D322" s="100">
        <v>0</v>
      </c>
      <c r="E322" s="100">
        <v>0</v>
      </c>
      <c r="F322" s="100">
        <v>-0.13109999999999999</v>
      </c>
      <c r="G322" s="100">
        <v>-0.13109999999999999</v>
      </c>
    </row>
    <row r="323" spans="1:7" x14ac:dyDescent="0.25">
      <c r="A323" s="100" t="s">
        <v>357</v>
      </c>
      <c r="B323" s="100">
        <v>24.762</v>
      </c>
      <c r="C323" s="100">
        <v>-0.10299999999999999</v>
      </c>
      <c r="D323" s="100">
        <v>0</v>
      </c>
      <c r="E323" s="100">
        <v>0</v>
      </c>
      <c r="F323" s="100">
        <v>-0.13109999999999999</v>
      </c>
      <c r="G323" s="100">
        <v>-0.13109999999999999</v>
      </c>
    </row>
    <row r="324" spans="1:7" x14ac:dyDescent="0.25">
      <c r="A324" s="100" t="s">
        <v>358</v>
      </c>
      <c r="B324" s="100">
        <v>0</v>
      </c>
      <c r="C324" s="100">
        <v>-7.4999999999999997E-2</v>
      </c>
      <c r="D324" s="100">
        <v>0.46</v>
      </c>
      <c r="E324" s="100">
        <v>38.689</v>
      </c>
      <c r="F324" s="100">
        <v>8.1216000000000008</v>
      </c>
      <c r="G324" s="100">
        <v>-8.1428999999999991</v>
      </c>
    </row>
    <row r="325" spans="1:7" x14ac:dyDescent="0.25">
      <c r="A325" s="100" t="s">
        <v>358</v>
      </c>
      <c r="B325" s="100">
        <v>24</v>
      </c>
      <c r="C325" s="100">
        <v>-7.4999999999999997E-2</v>
      </c>
      <c r="D325" s="100">
        <v>0.46</v>
      </c>
      <c r="E325" s="100">
        <v>27.643000000000001</v>
      </c>
      <c r="F325" s="100">
        <v>5.798</v>
      </c>
      <c r="G325" s="100">
        <v>-5.8193000000000001</v>
      </c>
    </row>
    <row r="326" spans="1:7" x14ac:dyDescent="0.25">
      <c r="A326" s="100" t="s">
        <v>358</v>
      </c>
      <c r="B326" s="100">
        <v>48</v>
      </c>
      <c r="C326" s="100">
        <v>-7.4999999999999997E-2</v>
      </c>
      <c r="D326" s="100">
        <v>0.46</v>
      </c>
      <c r="E326" s="100">
        <v>16.596</v>
      </c>
      <c r="F326" s="100">
        <v>3.4744000000000002</v>
      </c>
      <c r="G326" s="100">
        <v>-3.4956999999999998</v>
      </c>
    </row>
    <row r="327" spans="1:7" x14ac:dyDescent="0.25">
      <c r="A327" s="100" t="s">
        <v>358</v>
      </c>
      <c r="B327" s="100">
        <v>72</v>
      </c>
      <c r="C327" s="100">
        <v>-7.4999999999999997E-2</v>
      </c>
      <c r="D327" s="100">
        <v>0.46</v>
      </c>
      <c r="E327" s="100">
        <v>5.55</v>
      </c>
      <c r="F327" s="100">
        <v>1.1508</v>
      </c>
      <c r="G327" s="100">
        <v>-1.1720999999999999</v>
      </c>
    </row>
    <row r="328" spans="1:7" x14ac:dyDescent="0.25">
      <c r="A328" s="100" t="s">
        <v>358</v>
      </c>
      <c r="B328" s="100">
        <v>96</v>
      </c>
      <c r="C328" s="100">
        <v>-7.4999999999999997E-2</v>
      </c>
      <c r="D328" s="100">
        <v>0.46</v>
      </c>
      <c r="E328" s="100">
        <v>-5.4960000000000004</v>
      </c>
      <c r="F328" s="100">
        <v>1.1515</v>
      </c>
      <c r="G328" s="100">
        <v>-1.1728000000000001</v>
      </c>
    </row>
    <row r="329" spans="1:7" x14ac:dyDescent="0.25">
      <c r="A329" s="100" t="s">
        <v>358</v>
      </c>
      <c r="B329" s="100">
        <v>120</v>
      </c>
      <c r="C329" s="100">
        <v>-7.4999999999999997E-2</v>
      </c>
      <c r="D329" s="100">
        <v>0.46</v>
      </c>
      <c r="E329" s="100">
        <v>-16.542000000000002</v>
      </c>
      <c r="F329" s="100">
        <v>3.4750999999999999</v>
      </c>
      <c r="G329" s="100">
        <v>-3.4964</v>
      </c>
    </row>
    <row r="330" spans="1:7" x14ac:dyDescent="0.25">
      <c r="A330" s="100" t="s">
        <v>358</v>
      </c>
      <c r="B330" s="100">
        <v>144</v>
      </c>
      <c r="C330" s="100">
        <v>-7.4999999999999997E-2</v>
      </c>
      <c r="D330" s="100">
        <v>0.46</v>
      </c>
      <c r="E330" s="100">
        <v>-27.588000000000001</v>
      </c>
      <c r="F330" s="100">
        <v>5.7987000000000002</v>
      </c>
      <c r="G330" s="100">
        <v>-5.82</v>
      </c>
    </row>
    <row r="331" spans="1:7" x14ac:dyDescent="0.25">
      <c r="A331" s="100" t="s">
        <v>358</v>
      </c>
      <c r="B331" s="100">
        <v>168</v>
      </c>
      <c r="C331" s="100">
        <v>-7.4999999999999997E-2</v>
      </c>
      <c r="D331" s="100">
        <v>0.46</v>
      </c>
      <c r="E331" s="100">
        <v>-38.634</v>
      </c>
      <c r="F331" s="100">
        <v>8.1222999999999992</v>
      </c>
      <c r="G331" s="100">
        <v>-8.1435999999999993</v>
      </c>
    </row>
    <row r="332" spans="1:7" x14ac:dyDescent="0.25">
      <c r="A332" s="100" t="s">
        <v>359</v>
      </c>
      <c r="B332" s="100">
        <v>0</v>
      </c>
      <c r="C332" s="100">
        <v>-3.9249999999999997E-3</v>
      </c>
      <c r="D332" s="100">
        <v>-4.7719999999999997E-5</v>
      </c>
      <c r="E332" s="100">
        <v>-4.0099999999999997E-3</v>
      </c>
      <c r="F332" s="100">
        <v>0.18379999999999999</v>
      </c>
      <c r="G332" s="100">
        <v>-0.18640000000000001</v>
      </c>
    </row>
    <row r="333" spans="1:7" x14ac:dyDescent="0.25">
      <c r="A333" s="100" t="s">
        <v>359</v>
      </c>
      <c r="B333" s="100">
        <v>24</v>
      </c>
      <c r="C333" s="100">
        <v>-3.9249999999999997E-3</v>
      </c>
      <c r="D333" s="100">
        <v>-4.7719999999999997E-5</v>
      </c>
      <c r="E333" s="100">
        <v>-2.8649999999999999E-3</v>
      </c>
      <c r="F333" s="100">
        <v>0.13100000000000001</v>
      </c>
      <c r="G333" s="100">
        <v>-0.13350000000000001</v>
      </c>
    </row>
    <row r="334" spans="1:7" x14ac:dyDescent="0.25">
      <c r="A334" s="100" t="s">
        <v>359</v>
      </c>
      <c r="B334" s="100">
        <v>48</v>
      </c>
      <c r="C334" s="100">
        <v>-3.9249999999999997E-3</v>
      </c>
      <c r="D334" s="100">
        <v>-4.7719999999999997E-5</v>
      </c>
      <c r="E334" s="100">
        <v>-1.719E-3</v>
      </c>
      <c r="F334" s="100">
        <v>7.8100000000000003E-2</v>
      </c>
      <c r="G334" s="100">
        <v>-8.0600000000000005E-2</v>
      </c>
    </row>
    <row r="335" spans="1:7" x14ac:dyDescent="0.25">
      <c r="A335" s="100" t="s">
        <v>359</v>
      </c>
      <c r="B335" s="100">
        <v>72</v>
      </c>
      <c r="C335" s="100">
        <v>-3.9249999999999997E-3</v>
      </c>
      <c r="D335" s="100">
        <v>-4.7719999999999997E-5</v>
      </c>
      <c r="E335" s="100">
        <v>-5.7399999999999997E-4</v>
      </c>
      <c r="F335" s="100">
        <v>2.52E-2</v>
      </c>
      <c r="G335" s="100">
        <v>-2.7699999999999999E-2</v>
      </c>
    </row>
    <row r="336" spans="1:7" x14ac:dyDescent="0.25">
      <c r="A336" s="100" t="s">
        <v>359</v>
      </c>
      <c r="B336" s="100">
        <v>96</v>
      </c>
      <c r="C336" s="100">
        <v>-3.9249999999999997E-3</v>
      </c>
      <c r="D336" s="100">
        <v>-4.7719999999999997E-5</v>
      </c>
      <c r="E336" s="100">
        <v>5.7120000000000001E-4</v>
      </c>
      <c r="F336" s="100">
        <v>2.52E-2</v>
      </c>
      <c r="G336" s="100">
        <v>-2.7699999999999999E-2</v>
      </c>
    </row>
    <row r="337" spans="1:7" x14ac:dyDescent="0.25">
      <c r="A337" s="100" t="s">
        <v>359</v>
      </c>
      <c r="B337" s="100">
        <v>120</v>
      </c>
      <c r="C337" s="100">
        <v>-3.9249999999999997E-3</v>
      </c>
      <c r="D337" s="100">
        <v>-4.7719999999999997E-5</v>
      </c>
      <c r="E337" s="100">
        <v>1.7160000000000001E-3</v>
      </c>
      <c r="F337" s="100">
        <v>7.8E-2</v>
      </c>
      <c r="G337" s="100">
        <v>-8.0600000000000005E-2</v>
      </c>
    </row>
    <row r="338" spans="1:7" x14ac:dyDescent="0.25">
      <c r="A338" s="100" t="s">
        <v>359</v>
      </c>
      <c r="B338" s="100">
        <v>144</v>
      </c>
      <c r="C338" s="100">
        <v>-3.9249999999999997E-3</v>
      </c>
      <c r="D338" s="100">
        <v>-4.7719999999999997E-5</v>
      </c>
      <c r="E338" s="100">
        <v>2.862E-3</v>
      </c>
      <c r="F338" s="100">
        <v>0.13089999999999999</v>
      </c>
      <c r="G338" s="100">
        <v>-0.13350000000000001</v>
      </c>
    </row>
    <row r="339" spans="1:7" x14ac:dyDescent="0.25">
      <c r="A339" s="100" t="s">
        <v>359</v>
      </c>
      <c r="B339" s="100">
        <v>168</v>
      </c>
      <c r="C339" s="100">
        <v>-3.9249999999999997E-3</v>
      </c>
      <c r="D339" s="100">
        <v>-4.7719999999999997E-5</v>
      </c>
      <c r="E339" s="100">
        <v>4.0070000000000001E-3</v>
      </c>
      <c r="F339" s="100">
        <v>0.18379999999999999</v>
      </c>
      <c r="G339" s="100">
        <v>-0.18640000000000001</v>
      </c>
    </row>
    <row r="340" spans="1:7" x14ac:dyDescent="0.25">
      <c r="A340" s="100" t="s">
        <v>360</v>
      </c>
      <c r="B340" s="100">
        <v>0</v>
      </c>
      <c r="C340" s="100">
        <v>-3.4280000000000001E-3</v>
      </c>
      <c r="D340" s="100">
        <v>-3.5960000000000001E-4</v>
      </c>
      <c r="E340" s="100">
        <v>-0.03</v>
      </c>
      <c r="F340" s="100">
        <v>0.91900000000000004</v>
      </c>
      <c r="G340" s="100">
        <v>-0.92120000000000002</v>
      </c>
    </row>
    <row r="341" spans="1:7" x14ac:dyDescent="0.25">
      <c r="A341" s="100" t="s">
        <v>360</v>
      </c>
      <c r="B341" s="100">
        <v>24</v>
      </c>
      <c r="C341" s="100">
        <v>-3.4280000000000001E-3</v>
      </c>
      <c r="D341" s="100">
        <v>-3.5960000000000001E-4</v>
      </c>
      <c r="E341" s="100">
        <v>-2.1999999999999999E-2</v>
      </c>
      <c r="F341" s="100">
        <v>0.65610000000000002</v>
      </c>
      <c r="G341" s="100">
        <v>-0.6583</v>
      </c>
    </row>
    <row r="342" spans="1:7" x14ac:dyDescent="0.25">
      <c r="A342" s="100" t="s">
        <v>360</v>
      </c>
      <c r="B342" s="100">
        <v>48</v>
      </c>
      <c r="C342" s="100">
        <v>-3.4280000000000001E-3</v>
      </c>
      <c r="D342" s="100">
        <v>-3.5960000000000001E-4</v>
      </c>
      <c r="E342" s="100">
        <v>-1.2999999999999999E-2</v>
      </c>
      <c r="F342" s="100">
        <v>0.39319999999999999</v>
      </c>
      <c r="G342" s="100">
        <v>-0.39539999999999997</v>
      </c>
    </row>
    <row r="343" spans="1:7" x14ac:dyDescent="0.25">
      <c r="A343" s="100" t="s">
        <v>360</v>
      </c>
      <c r="B343" s="100">
        <v>72</v>
      </c>
      <c r="C343" s="100">
        <v>-3.4280000000000001E-3</v>
      </c>
      <c r="D343" s="100">
        <v>-3.5960000000000001E-4</v>
      </c>
      <c r="E343" s="100">
        <v>-4.3090000000000003E-3</v>
      </c>
      <c r="F343" s="100">
        <v>0.1303</v>
      </c>
      <c r="G343" s="100">
        <v>-0.13250000000000001</v>
      </c>
    </row>
    <row r="344" spans="1:7" x14ac:dyDescent="0.25">
      <c r="A344" s="100" t="s">
        <v>360</v>
      </c>
      <c r="B344" s="100">
        <v>96</v>
      </c>
      <c r="C344" s="100">
        <v>-3.4280000000000001E-3</v>
      </c>
      <c r="D344" s="100">
        <v>-3.5960000000000001E-4</v>
      </c>
      <c r="E344" s="100">
        <v>4.3210000000000002E-3</v>
      </c>
      <c r="F344" s="100">
        <v>0.13039999999999999</v>
      </c>
      <c r="G344" s="100">
        <v>-0.1326</v>
      </c>
    </row>
    <row r="345" spans="1:7" x14ac:dyDescent="0.25">
      <c r="A345" s="100" t="s">
        <v>360</v>
      </c>
      <c r="B345" s="100">
        <v>120</v>
      </c>
      <c r="C345" s="100">
        <v>-3.4280000000000001E-3</v>
      </c>
      <c r="D345" s="100">
        <v>-3.5960000000000001E-4</v>
      </c>
      <c r="E345" s="100">
        <v>1.2999999999999999E-2</v>
      </c>
      <c r="F345" s="100">
        <v>0.39329999999999998</v>
      </c>
      <c r="G345" s="100">
        <v>-0.39550000000000002</v>
      </c>
    </row>
    <row r="346" spans="1:7" x14ac:dyDescent="0.25">
      <c r="A346" s="100" t="s">
        <v>360</v>
      </c>
      <c r="B346" s="100">
        <v>144</v>
      </c>
      <c r="C346" s="100">
        <v>-3.4280000000000001E-3</v>
      </c>
      <c r="D346" s="100">
        <v>-3.5960000000000001E-4</v>
      </c>
      <c r="E346" s="100">
        <v>2.1999999999999999E-2</v>
      </c>
      <c r="F346" s="100">
        <v>0.65620000000000001</v>
      </c>
      <c r="G346" s="100">
        <v>-0.65839999999999999</v>
      </c>
    </row>
    <row r="347" spans="1:7" x14ac:dyDescent="0.25">
      <c r="A347" s="100" t="s">
        <v>360</v>
      </c>
      <c r="B347" s="100">
        <v>168</v>
      </c>
      <c r="C347" s="100">
        <v>-3.4280000000000001E-3</v>
      </c>
      <c r="D347" s="100">
        <v>-3.5960000000000001E-4</v>
      </c>
      <c r="E347" s="100">
        <v>0.03</v>
      </c>
      <c r="F347" s="100">
        <v>0.91910000000000003</v>
      </c>
      <c r="G347" s="100">
        <v>-0.92130000000000001</v>
      </c>
    </row>
    <row r="348" spans="1:7" x14ac:dyDescent="0.25">
      <c r="A348" s="100" t="s">
        <v>361</v>
      </c>
      <c r="B348" s="100">
        <v>0</v>
      </c>
      <c r="C348" s="100">
        <v>-5.7549999999999997E-3</v>
      </c>
      <c r="D348" s="100">
        <v>-7.3689999999999997E-4</v>
      </c>
      <c r="E348" s="100">
        <v>-6.2E-2</v>
      </c>
      <c r="F348" s="100">
        <v>1.6999</v>
      </c>
      <c r="G348" s="100">
        <v>-1.7037</v>
      </c>
    </row>
    <row r="349" spans="1:7" x14ac:dyDescent="0.25">
      <c r="A349" s="100" t="s">
        <v>361</v>
      </c>
      <c r="B349" s="100">
        <v>24</v>
      </c>
      <c r="C349" s="100">
        <v>-5.7549999999999997E-3</v>
      </c>
      <c r="D349" s="100">
        <v>-7.3689999999999997E-4</v>
      </c>
      <c r="E349" s="100">
        <v>-4.3999999999999997E-2</v>
      </c>
      <c r="F349" s="100">
        <v>1.2138</v>
      </c>
      <c r="G349" s="100">
        <v>-1.2175</v>
      </c>
    </row>
    <row r="350" spans="1:7" x14ac:dyDescent="0.25">
      <c r="A350" s="100" t="s">
        <v>361</v>
      </c>
      <c r="B350" s="100">
        <v>48</v>
      </c>
      <c r="C350" s="100">
        <v>-5.7549999999999997E-3</v>
      </c>
      <c r="D350" s="100">
        <v>-7.3689999999999997E-4</v>
      </c>
      <c r="E350" s="100">
        <v>-2.7E-2</v>
      </c>
      <c r="F350" s="100">
        <v>0.72760000000000002</v>
      </c>
      <c r="G350" s="100">
        <v>-0.73129999999999995</v>
      </c>
    </row>
    <row r="351" spans="1:7" x14ac:dyDescent="0.25">
      <c r="A351" s="100" t="s">
        <v>361</v>
      </c>
      <c r="B351" s="100">
        <v>72</v>
      </c>
      <c r="C351" s="100">
        <v>-5.7549999999999997E-3</v>
      </c>
      <c r="D351" s="100">
        <v>-7.3689999999999997E-4</v>
      </c>
      <c r="E351" s="100">
        <v>-8.8299999999999993E-3</v>
      </c>
      <c r="F351" s="100">
        <v>0.2414</v>
      </c>
      <c r="G351" s="100">
        <v>-0.24510000000000001</v>
      </c>
    </row>
    <row r="352" spans="1:7" x14ac:dyDescent="0.25">
      <c r="A352" s="100" t="s">
        <v>361</v>
      </c>
      <c r="B352" s="100">
        <v>96</v>
      </c>
      <c r="C352" s="100">
        <v>-5.7549999999999997E-3</v>
      </c>
      <c r="D352" s="100">
        <v>-7.3689999999999997E-4</v>
      </c>
      <c r="E352" s="100">
        <v>8.8559999999999993E-3</v>
      </c>
      <c r="F352" s="100">
        <v>0.24099999999999999</v>
      </c>
      <c r="G352" s="100">
        <v>-0.24479999999999999</v>
      </c>
    </row>
    <row r="353" spans="1:7" x14ac:dyDescent="0.25">
      <c r="A353" s="100" t="s">
        <v>361</v>
      </c>
      <c r="B353" s="100">
        <v>120</v>
      </c>
      <c r="C353" s="100">
        <v>-5.7549999999999997E-3</v>
      </c>
      <c r="D353" s="100">
        <v>-7.3689999999999997E-4</v>
      </c>
      <c r="E353" s="100">
        <v>2.7E-2</v>
      </c>
      <c r="F353" s="100">
        <v>0.72719999999999996</v>
      </c>
      <c r="G353" s="100">
        <v>-0.73099999999999998</v>
      </c>
    </row>
    <row r="354" spans="1:7" x14ac:dyDescent="0.25">
      <c r="A354" s="100" t="s">
        <v>361</v>
      </c>
      <c r="B354" s="100">
        <v>144</v>
      </c>
      <c r="C354" s="100">
        <v>-5.7549999999999997E-3</v>
      </c>
      <c r="D354" s="100">
        <v>-7.3689999999999997E-4</v>
      </c>
      <c r="E354" s="100">
        <v>4.3999999999999997E-2</v>
      </c>
      <c r="F354" s="100">
        <v>1.2134</v>
      </c>
      <c r="G354" s="100">
        <v>-1.2172000000000001</v>
      </c>
    </row>
    <row r="355" spans="1:7" x14ac:dyDescent="0.25">
      <c r="A355" s="100" t="s">
        <v>361</v>
      </c>
      <c r="B355" s="100">
        <v>168</v>
      </c>
      <c r="C355" s="100">
        <v>-5.7549999999999997E-3</v>
      </c>
      <c r="D355" s="100">
        <v>-7.3689999999999997E-4</v>
      </c>
      <c r="E355" s="100">
        <v>6.2E-2</v>
      </c>
      <c r="F355" s="100">
        <v>1.6996</v>
      </c>
      <c r="G355" s="100">
        <v>-1.7034</v>
      </c>
    </row>
    <row r="356" spans="1:7" x14ac:dyDescent="0.25">
      <c r="A356" s="100" t="s">
        <v>362</v>
      </c>
      <c r="B356" s="100">
        <v>0</v>
      </c>
      <c r="C356" s="100">
        <v>5.2329999999999998E-3</v>
      </c>
      <c r="D356" s="100">
        <v>-1.5870000000000001E-3</v>
      </c>
      <c r="E356" s="100">
        <v>-0.13300000000000001</v>
      </c>
      <c r="F356" s="100">
        <v>2.5550000000000002</v>
      </c>
      <c r="G356" s="100">
        <v>-2.5516000000000001</v>
      </c>
    </row>
    <row r="357" spans="1:7" x14ac:dyDescent="0.25">
      <c r="A357" s="100" t="s">
        <v>362</v>
      </c>
      <c r="B357" s="100">
        <v>24</v>
      </c>
      <c r="C357" s="100">
        <v>5.2329999999999998E-3</v>
      </c>
      <c r="D357" s="100">
        <v>-1.5870000000000001E-3</v>
      </c>
      <c r="E357" s="100">
        <v>-9.5000000000000001E-2</v>
      </c>
      <c r="F357" s="100">
        <v>1.8252999999999999</v>
      </c>
      <c r="G357" s="100">
        <v>-1.8219000000000001</v>
      </c>
    </row>
    <row r="358" spans="1:7" x14ac:dyDescent="0.25">
      <c r="A358" s="100" t="s">
        <v>362</v>
      </c>
      <c r="B358" s="100">
        <v>48</v>
      </c>
      <c r="C358" s="100">
        <v>5.2329999999999998E-3</v>
      </c>
      <c r="D358" s="100">
        <v>-1.5870000000000001E-3</v>
      </c>
      <c r="E358" s="100">
        <v>-5.7000000000000002E-2</v>
      </c>
      <c r="F358" s="100">
        <v>1.0954999999999999</v>
      </c>
      <c r="G358" s="100">
        <v>-1.0921000000000001</v>
      </c>
    </row>
    <row r="359" spans="1:7" x14ac:dyDescent="0.25">
      <c r="A359" s="100" t="s">
        <v>362</v>
      </c>
      <c r="B359" s="100">
        <v>72</v>
      </c>
      <c r="C359" s="100">
        <v>5.2329999999999998E-3</v>
      </c>
      <c r="D359" s="100">
        <v>-1.5870000000000001E-3</v>
      </c>
      <c r="E359" s="100">
        <v>-1.7999999999999999E-2</v>
      </c>
      <c r="F359" s="100">
        <v>0.36570000000000003</v>
      </c>
      <c r="G359" s="100">
        <v>-0.36230000000000001</v>
      </c>
    </row>
    <row r="360" spans="1:7" x14ac:dyDescent="0.25">
      <c r="A360" s="100" t="s">
        <v>362</v>
      </c>
      <c r="B360" s="100">
        <v>96</v>
      </c>
      <c r="C360" s="100">
        <v>5.2329999999999998E-3</v>
      </c>
      <c r="D360" s="100">
        <v>-1.5870000000000001E-3</v>
      </c>
      <c r="E360" s="100">
        <v>0.02</v>
      </c>
      <c r="F360" s="100">
        <v>0.36749999999999999</v>
      </c>
      <c r="G360" s="100">
        <v>-0.36409999999999998</v>
      </c>
    </row>
    <row r="361" spans="1:7" x14ac:dyDescent="0.25">
      <c r="A361" s="100" t="s">
        <v>362</v>
      </c>
      <c r="B361" s="100">
        <v>120</v>
      </c>
      <c r="C361" s="100">
        <v>5.2329999999999998E-3</v>
      </c>
      <c r="D361" s="100">
        <v>-1.5870000000000001E-3</v>
      </c>
      <c r="E361" s="100">
        <v>5.8000000000000003E-2</v>
      </c>
      <c r="F361" s="100">
        <v>1.0972999999999999</v>
      </c>
      <c r="G361" s="100">
        <v>-1.0939000000000001</v>
      </c>
    </row>
    <row r="362" spans="1:7" x14ac:dyDescent="0.25">
      <c r="A362" s="100" t="s">
        <v>362</v>
      </c>
      <c r="B362" s="100">
        <v>144</v>
      </c>
      <c r="C362" s="100">
        <v>5.2329999999999998E-3</v>
      </c>
      <c r="D362" s="100">
        <v>-1.5870000000000001E-3</v>
      </c>
      <c r="E362" s="100">
        <v>9.6000000000000002E-2</v>
      </c>
      <c r="F362" s="100">
        <v>1.827</v>
      </c>
      <c r="G362" s="100">
        <v>-1.8236000000000001</v>
      </c>
    </row>
    <row r="363" spans="1:7" x14ac:dyDescent="0.25">
      <c r="A363" s="100" t="s">
        <v>362</v>
      </c>
      <c r="B363" s="100">
        <v>168</v>
      </c>
      <c r="C363" s="100">
        <v>5.2329999999999998E-3</v>
      </c>
      <c r="D363" s="100">
        <v>-1.5870000000000001E-3</v>
      </c>
      <c r="E363" s="100">
        <v>0.13400000000000001</v>
      </c>
      <c r="F363" s="100">
        <v>2.5568</v>
      </c>
      <c r="G363" s="100">
        <v>-2.5533999999999999</v>
      </c>
    </row>
    <row r="364" spans="1:7" x14ac:dyDescent="0.25">
      <c r="A364" s="100" t="s">
        <v>363</v>
      </c>
      <c r="B364" s="100">
        <v>0</v>
      </c>
      <c r="C364" s="100">
        <v>-9.0999999999999998E-2</v>
      </c>
      <c r="D364" s="100">
        <v>-2.3E-2</v>
      </c>
      <c r="E364" s="100">
        <v>-1.9079999999999999</v>
      </c>
      <c r="F364" s="100">
        <v>3.7867999999999999</v>
      </c>
      <c r="G364" s="100">
        <v>-3.8458000000000001</v>
      </c>
    </row>
    <row r="365" spans="1:7" x14ac:dyDescent="0.25">
      <c r="A365" s="100" t="s">
        <v>363</v>
      </c>
      <c r="B365" s="100">
        <v>24</v>
      </c>
      <c r="C365" s="100">
        <v>-9.0999999999999998E-2</v>
      </c>
      <c r="D365" s="100">
        <v>-2.3E-2</v>
      </c>
      <c r="E365" s="100">
        <v>-1.36</v>
      </c>
      <c r="F365" s="100">
        <v>2.6970999999999998</v>
      </c>
      <c r="G365" s="100">
        <v>-2.7561</v>
      </c>
    </row>
    <row r="366" spans="1:7" x14ac:dyDescent="0.25">
      <c r="A366" s="100" t="s">
        <v>363</v>
      </c>
      <c r="B366" s="100">
        <v>48</v>
      </c>
      <c r="C366" s="100">
        <v>-9.0999999999999998E-2</v>
      </c>
      <c r="D366" s="100">
        <v>-2.3E-2</v>
      </c>
      <c r="E366" s="100">
        <v>-0.81299999999999994</v>
      </c>
      <c r="F366" s="100">
        <v>1.6074999999999999</v>
      </c>
      <c r="G366" s="100">
        <v>-1.6664000000000001</v>
      </c>
    </row>
    <row r="367" spans="1:7" x14ac:dyDescent="0.25">
      <c r="A367" s="100" t="s">
        <v>363</v>
      </c>
      <c r="B367" s="100">
        <v>72</v>
      </c>
      <c r="C367" s="100">
        <v>-9.0999999999999998E-2</v>
      </c>
      <c r="D367" s="100">
        <v>-2.3E-2</v>
      </c>
      <c r="E367" s="100">
        <v>-0.26500000000000001</v>
      </c>
      <c r="F367" s="100">
        <v>0.51780000000000004</v>
      </c>
      <c r="G367" s="100">
        <v>-0.57679999999999998</v>
      </c>
    </row>
    <row r="368" spans="1:7" x14ac:dyDescent="0.25">
      <c r="A368" s="100" t="s">
        <v>363</v>
      </c>
      <c r="B368" s="100">
        <v>96</v>
      </c>
      <c r="C368" s="100">
        <v>-9.0999999999999998E-2</v>
      </c>
      <c r="D368" s="100">
        <v>-2.3E-2</v>
      </c>
      <c r="E368" s="100">
        <v>0.28199999999999997</v>
      </c>
      <c r="F368" s="100">
        <v>0.51290000000000002</v>
      </c>
      <c r="G368" s="100">
        <v>-0.57189999999999996</v>
      </c>
    </row>
    <row r="369" spans="1:7" x14ac:dyDescent="0.25">
      <c r="A369" s="100" t="s">
        <v>363</v>
      </c>
      <c r="B369" s="100">
        <v>120</v>
      </c>
      <c r="C369" s="100">
        <v>-9.0999999999999998E-2</v>
      </c>
      <c r="D369" s="100">
        <v>-2.3E-2</v>
      </c>
      <c r="E369" s="100">
        <v>0.83</v>
      </c>
      <c r="F369" s="100">
        <v>1.6026</v>
      </c>
      <c r="G369" s="100">
        <v>-1.6616</v>
      </c>
    </row>
    <row r="370" spans="1:7" x14ac:dyDescent="0.25">
      <c r="A370" s="100" t="s">
        <v>363</v>
      </c>
      <c r="B370" s="100">
        <v>144</v>
      </c>
      <c r="C370" s="100">
        <v>-9.0999999999999998E-2</v>
      </c>
      <c r="D370" s="100">
        <v>-2.3E-2</v>
      </c>
      <c r="E370" s="100">
        <v>1.377</v>
      </c>
      <c r="F370" s="100">
        <v>2.6922999999999999</v>
      </c>
      <c r="G370" s="100">
        <v>-2.7513000000000001</v>
      </c>
    </row>
    <row r="371" spans="1:7" x14ac:dyDescent="0.25">
      <c r="A371" s="100" t="s">
        <v>363</v>
      </c>
      <c r="B371" s="100">
        <v>168</v>
      </c>
      <c r="C371" s="100">
        <v>-9.0999999999999998E-2</v>
      </c>
      <c r="D371" s="100">
        <v>-2.3E-2</v>
      </c>
      <c r="E371" s="100">
        <v>1.925</v>
      </c>
      <c r="F371" s="100">
        <v>3.782</v>
      </c>
      <c r="G371" s="100">
        <v>-3.8410000000000002</v>
      </c>
    </row>
    <row r="372" spans="1:7" x14ac:dyDescent="0.25">
      <c r="A372" s="100" t="s">
        <v>364</v>
      </c>
      <c r="B372" s="100">
        <v>0</v>
      </c>
      <c r="C372" s="100">
        <v>-2.5000000000000001E-2</v>
      </c>
      <c r="D372" s="100">
        <v>-1.0999999999999999E-2</v>
      </c>
      <c r="E372" s="100">
        <v>-0.92600000000000005</v>
      </c>
      <c r="F372" s="100">
        <v>4.4218000000000002</v>
      </c>
      <c r="G372" s="100">
        <v>-4.4381000000000004</v>
      </c>
    </row>
    <row r="373" spans="1:7" x14ac:dyDescent="0.25">
      <c r="A373" s="100" t="s">
        <v>364</v>
      </c>
      <c r="B373" s="100">
        <v>24</v>
      </c>
      <c r="C373" s="100">
        <v>-2.5000000000000001E-2</v>
      </c>
      <c r="D373" s="100">
        <v>-1.0999999999999999E-2</v>
      </c>
      <c r="E373" s="100">
        <v>-0.66</v>
      </c>
      <c r="F373" s="100">
        <v>3.1553</v>
      </c>
      <c r="G373" s="100">
        <v>-3.1715</v>
      </c>
    </row>
    <row r="374" spans="1:7" x14ac:dyDescent="0.25">
      <c r="A374" s="100" t="s">
        <v>364</v>
      </c>
      <c r="B374" s="100">
        <v>48</v>
      </c>
      <c r="C374" s="100">
        <v>-2.5000000000000001E-2</v>
      </c>
      <c r="D374" s="100">
        <v>-1.0999999999999999E-2</v>
      </c>
      <c r="E374" s="100">
        <v>-0.39400000000000002</v>
      </c>
      <c r="F374" s="100">
        <v>1.8887</v>
      </c>
      <c r="G374" s="100">
        <v>-1.905</v>
      </c>
    </row>
    <row r="375" spans="1:7" x14ac:dyDescent="0.25">
      <c r="A375" s="100" t="s">
        <v>364</v>
      </c>
      <c r="B375" s="100">
        <v>72</v>
      </c>
      <c r="C375" s="100">
        <v>-2.5000000000000001E-2</v>
      </c>
      <c r="D375" s="100">
        <v>-1.0999999999999999E-2</v>
      </c>
      <c r="E375" s="100">
        <v>-0.129</v>
      </c>
      <c r="F375" s="100">
        <v>0.62219999999999998</v>
      </c>
      <c r="G375" s="100">
        <v>-0.63839999999999997</v>
      </c>
    </row>
    <row r="376" spans="1:7" x14ac:dyDescent="0.25">
      <c r="A376" s="100" t="s">
        <v>364</v>
      </c>
      <c r="B376" s="100">
        <v>96</v>
      </c>
      <c r="C376" s="100">
        <v>-2.5000000000000001E-2</v>
      </c>
      <c r="D376" s="100">
        <v>-1.0999999999999999E-2</v>
      </c>
      <c r="E376" s="100">
        <v>0.13700000000000001</v>
      </c>
      <c r="F376" s="100">
        <v>0.62819999999999998</v>
      </c>
      <c r="G376" s="100">
        <v>-0.64439999999999997</v>
      </c>
    </row>
    <row r="377" spans="1:7" x14ac:dyDescent="0.25">
      <c r="A377" s="100" t="s">
        <v>364</v>
      </c>
      <c r="B377" s="100">
        <v>120</v>
      </c>
      <c r="C377" s="100">
        <v>-2.5000000000000001E-2</v>
      </c>
      <c r="D377" s="100">
        <v>-1.0999999999999999E-2</v>
      </c>
      <c r="E377" s="100">
        <v>0.40300000000000002</v>
      </c>
      <c r="F377" s="100">
        <v>1.8947000000000001</v>
      </c>
      <c r="G377" s="100">
        <v>-1.911</v>
      </c>
    </row>
    <row r="378" spans="1:7" x14ac:dyDescent="0.25">
      <c r="A378" s="100" t="s">
        <v>364</v>
      </c>
      <c r="B378" s="100">
        <v>144</v>
      </c>
      <c r="C378" s="100">
        <v>-2.5000000000000001E-2</v>
      </c>
      <c r="D378" s="100">
        <v>-1.0999999999999999E-2</v>
      </c>
      <c r="E378" s="100">
        <v>0.66900000000000004</v>
      </c>
      <c r="F378" s="100">
        <v>3.1613000000000002</v>
      </c>
      <c r="G378" s="100">
        <v>-3.1775000000000002</v>
      </c>
    </row>
    <row r="379" spans="1:7" x14ac:dyDescent="0.25">
      <c r="A379" s="100" t="s">
        <v>364</v>
      </c>
      <c r="B379" s="100">
        <v>168</v>
      </c>
      <c r="C379" s="100">
        <v>-2.5000000000000001E-2</v>
      </c>
      <c r="D379" s="100">
        <v>-1.0999999999999999E-2</v>
      </c>
      <c r="E379" s="100">
        <v>0.93500000000000005</v>
      </c>
      <c r="F379" s="100">
        <v>4.4278000000000004</v>
      </c>
      <c r="G379" s="100">
        <v>-4.4440999999999997</v>
      </c>
    </row>
    <row r="380" spans="1:7" x14ac:dyDescent="0.25">
      <c r="A380" s="100" t="s">
        <v>365</v>
      </c>
      <c r="B380" s="100">
        <v>0</v>
      </c>
      <c r="C380" s="100">
        <v>8.3639999999999995E-4</v>
      </c>
      <c r="D380" s="100">
        <v>-2.1619999999999999E-3</v>
      </c>
      <c r="E380" s="100">
        <v>-0.18099999999999999</v>
      </c>
      <c r="F380" s="100">
        <v>4.7149999999999999</v>
      </c>
      <c r="G380" s="100">
        <v>-4.7145000000000001</v>
      </c>
    </row>
    <row r="381" spans="1:7" x14ac:dyDescent="0.25">
      <c r="A381" s="100" t="s">
        <v>365</v>
      </c>
      <c r="B381" s="100">
        <v>24</v>
      </c>
      <c r="C381" s="100">
        <v>8.3639999999999995E-4</v>
      </c>
      <c r="D381" s="100">
        <v>-2.1619999999999999E-3</v>
      </c>
      <c r="E381" s="100">
        <v>-0.13</v>
      </c>
      <c r="F381" s="100">
        <v>3.3681000000000001</v>
      </c>
      <c r="G381" s="100">
        <v>-3.3675000000000002</v>
      </c>
    </row>
    <row r="382" spans="1:7" x14ac:dyDescent="0.25">
      <c r="A382" s="100" t="s">
        <v>365</v>
      </c>
      <c r="B382" s="100">
        <v>48</v>
      </c>
      <c r="C382" s="100">
        <v>8.3639999999999995E-4</v>
      </c>
      <c r="D382" s="100">
        <v>-2.1619999999999999E-3</v>
      </c>
      <c r="E382" s="100">
        <v>-7.8E-2</v>
      </c>
      <c r="F382" s="100">
        <v>2.0211999999999999</v>
      </c>
      <c r="G382" s="100">
        <v>-2.0206</v>
      </c>
    </row>
    <row r="383" spans="1:7" x14ac:dyDescent="0.25">
      <c r="A383" s="100" t="s">
        <v>365</v>
      </c>
      <c r="B383" s="100">
        <v>72</v>
      </c>
      <c r="C383" s="100">
        <v>8.3639999999999995E-4</v>
      </c>
      <c r="D383" s="100">
        <v>-2.1619999999999999E-3</v>
      </c>
      <c r="E383" s="100">
        <v>-2.5999999999999999E-2</v>
      </c>
      <c r="F383" s="100">
        <v>0.67430000000000001</v>
      </c>
      <c r="G383" s="100">
        <v>-0.67369999999999997</v>
      </c>
    </row>
    <row r="384" spans="1:7" x14ac:dyDescent="0.25">
      <c r="A384" s="100" t="s">
        <v>365</v>
      </c>
      <c r="B384" s="100">
        <v>96</v>
      </c>
      <c r="C384" s="100">
        <v>8.3639999999999995E-4</v>
      </c>
      <c r="D384" s="100">
        <v>-2.1619999999999999E-3</v>
      </c>
      <c r="E384" s="100">
        <v>2.5999999999999999E-2</v>
      </c>
      <c r="F384" s="100">
        <v>0.67320000000000002</v>
      </c>
      <c r="G384" s="100">
        <v>-0.67269999999999996</v>
      </c>
    </row>
    <row r="385" spans="1:7" x14ac:dyDescent="0.25">
      <c r="A385" s="100" t="s">
        <v>365</v>
      </c>
      <c r="B385" s="100">
        <v>120</v>
      </c>
      <c r="C385" s="100">
        <v>8.3639999999999995E-4</v>
      </c>
      <c r="D385" s="100">
        <v>-2.1619999999999999E-3</v>
      </c>
      <c r="E385" s="100">
        <v>7.8E-2</v>
      </c>
      <c r="F385" s="100">
        <v>2.0200999999999998</v>
      </c>
      <c r="G385" s="100">
        <v>-2.0196000000000001</v>
      </c>
    </row>
    <row r="386" spans="1:7" x14ac:dyDescent="0.25">
      <c r="A386" s="100" t="s">
        <v>365</v>
      </c>
      <c r="B386" s="100">
        <v>144</v>
      </c>
      <c r="C386" s="100">
        <v>8.3639999999999995E-4</v>
      </c>
      <c r="D386" s="100">
        <v>-2.1619999999999999E-3</v>
      </c>
      <c r="E386" s="100">
        <v>0.13</v>
      </c>
      <c r="F386" s="100">
        <v>3.367</v>
      </c>
      <c r="G386" s="100">
        <v>-3.3664999999999998</v>
      </c>
    </row>
    <row r="387" spans="1:7" x14ac:dyDescent="0.25">
      <c r="A387" s="100" t="s">
        <v>365</v>
      </c>
      <c r="B387" s="100">
        <v>168</v>
      </c>
      <c r="C387" s="100">
        <v>8.3639999999999995E-4</v>
      </c>
      <c r="D387" s="100">
        <v>-2.1619999999999999E-3</v>
      </c>
      <c r="E387" s="100">
        <v>0.182</v>
      </c>
      <c r="F387" s="100">
        <v>4.7138999999999998</v>
      </c>
      <c r="G387" s="100">
        <v>-4.7134</v>
      </c>
    </row>
    <row r="388" spans="1:7" x14ac:dyDescent="0.25">
      <c r="A388" s="100" t="s">
        <v>366</v>
      </c>
      <c r="B388" s="100">
        <v>0</v>
      </c>
      <c r="C388" s="100">
        <v>0</v>
      </c>
      <c r="D388" s="100">
        <v>2.0089999999999999E-3</v>
      </c>
      <c r="E388" s="100">
        <v>0.16900000000000001</v>
      </c>
      <c r="F388" s="100">
        <v>4.7758000000000003</v>
      </c>
      <c r="G388" s="100">
        <v>-4.7758000000000003</v>
      </c>
    </row>
    <row r="389" spans="1:7" x14ac:dyDescent="0.25">
      <c r="A389" s="100" t="s">
        <v>366</v>
      </c>
      <c r="B389" s="100">
        <v>24</v>
      </c>
      <c r="C389" s="100">
        <v>0</v>
      </c>
      <c r="D389" s="100">
        <v>2.0089999999999999E-3</v>
      </c>
      <c r="E389" s="100">
        <v>0.121</v>
      </c>
      <c r="F389" s="100">
        <v>3.4114</v>
      </c>
      <c r="G389" s="100">
        <v>-3.4114</v>
      </c>
    </row>
    <row r="390" spans="1:7" x14ac:dyDescent="0.25">
      <c r="A390" s="100" t="s">
        <v>366</v>
      </c>
      <c r="B390" s="100">
        <v>48</v>
      </c>
      <c r="C390" s="100">
        <v>0</v>
      </c>
      <c r="D390" s="100">
        <v>2.0089999999999999E-3</v>
      </c>
      <c r="E390" s="100">
        <v>7.1999999999999995E-2</v>
      </c>
      <c r="F390" s="100">
        <v>2.0470000000000002</v>
      </c>
      <c r="G390" s="100">
        <v>-2.0470000000000002</v>
      </c>
    </row>
    <row r="391" spans="1:7" x14ac:dyDescent="0.25">
      <c r="A391" s="100" t="s">
        <v>366</v>
      </c>
      <c r="B391" s="100">
        <v>72</v>
      </c>
      <c r="C391" s="100">
        <v>0</v>
      </c>
      <c r="D391" s="100">
        <v>2.0089999999999999E-3</v>
      </c>
      <c r="E391" s="100">
        <v>2.4E-2</v>
      </c>
      <c r="F391" s="100">
        <v>0.68259999999999998</v>
      </c>
      <c r="G391" s="100">
        <v>-0.68259999999999998</v>
      </c>
    </row>
    <row r="392" spans="1:7" x14ac:dyDescent="0.25">
      <c r="A392" s="100" t="s">
        <v>366</v>
      </c>
      <c r="B392" s="100">
        <v>96</v>
      </c>
      <c r="C392" s="100">
        <v>0</v>
      </c>
      <c r="D392" s="100">
        <v>2.0089999999999999E-3</v>
      </c>
      <c r="E392" s="100">
        <v>-2.4E-2</v>
      </c>
      <c r="F392" s="100">
        <v>0.68179999999999996</v>
      </c>
      <c r="G392" s="100">
        <v>-0.68179999999999996</v>
      </c>
    </row>
    <row r="393" spans="1:7" x14ac:dyDescent="0.25">
      <c r="A393" s="100" t="s">
        <v>366</v>
      </c>
      <c r="B393" s="100">
        <v>120</v>
      </c>
      <c r="C393" s="100">
        <v>0</v>
      </c>
      <c r="D393" s="100">
        <v>2.0089999999999999E-3</v>
      </c>
      <c r="E393" s="100">
        <v>-7.1999999999999995E-2</v>
      </c>
      <c r="F393" s="100">
        <v>2.0461999999999998</v>
      </c>
      <c r="G393" s="100">
        <v>-2.0461999999999998</v>
      </c>
    </row>
    <row r="394" spans="1:7" x14ac:dyDescent="0.25">
      <c r="A394" s="100" t="s">
        <v>366</v>
      </c>
      <c r="B394" s="100">
        <v>144</v>
      </c>
      <c r="C394" s="100">
        <v>0</v>
      </c>
      <c r="D394" s="100">
        <v>2.0089999999999999E-3</v>
      </c>
      <c r="E394" s="100">
        <v>-0.12</v>
      </c>
      <c r="F394" s="100">
        <v>3.4106000000000001</v>
      </c>
      <c r="G394" s="100">
        <v>-3.4106000000000001</v>
      </c>
    </row>
    <row r="395" spans="1:7" x14ac:dyDescent="0.25">
      <c r="A395" s="100" t="s">
        <v>366</v>
      </c>
      <c r="B395" s="100">
        <v>168</v>
      </c>
      <c r="C395" s="100">
        <v>0</v>
      </c>
      <c r="D395" s="100">
        <v>2.0089999999999999E-3</v>
      </c>
      <c r="E395" s="100">
        <v>-0.16900000000000001</v>
      </c>
      <c r="F395" s="100">
        <v>4.7750000000000004</v>
      </c>
      <c r="G395" s="100">
        <v>-4.7750000000000004</v>
      </c>
    </row>
    <row r="396" spans="1:7" x14ac:dyDescent="0.25">
      <c r="A396" s="100" t="s">
        <v>367</v>
      </c>
      <c r="B396" s="100">
        <v>0</v>
      </c>
      <c r="C396" s="100">
        <v>-0.45400000000000001</v>
      </c>
      <c r="D396" s="100">
        <v>-2.539E-3</v>
      </c>
      <c r="E396" s="100">
        <v>-1.06E-4</v>
      </c>
      <c r="F396" s="100">
        <v>8.6300000000000002E-2</v>
      </c>
      <c r="G396" s="100">
        <v>-0.13220000000000001</v>
      </c>
    </row>
    <row r="397" spans="1:7" x14ac:dyDescent="0.25">
      <c r="A397" s="100" t="s">
        <v>367</v>
      </c>
      <c r="B397" s="100">
        <v>120.063</v>
      </c>
      <c r="C397" s="100">
        <v>-0.45400000000000001</v>
      </c>
      <c r="D397" s="100">
        <v>-2.539E-3</v>
      </c>
      <c r="E397" s="100">
        <v>0.30499999999999999</v>
      </c>
      <c r="F397" s="100">
        <v>6.5100000000000005E-2</v>
      </c>
      <c r="G397" s="100">
        <v>-0.111</v>
      </c>
    </row>
    <row r="398" spans="1:7" x14ac:dyDescent="0.25">
      <c r="A398" s="100" t="s">
        <v>367</v>
      </c>
      <c r="B398" s="100">
        <v>120.063</v>
      </c>
      <c r="C398" s="100">
        <v>-0.41799999999999998</v>
      </c>
      <c r="D398" s="100">
        <v>-2.5379999999999999E-3</v>
      </c>
      <c r="E398" s="100">
        <v>0.30499999999999999</v>
      </c>
      <c r="F398" s="100">
        <v>0.18110000000000001</v>
      </c>
      <c r="G398" s="100">
        <v>-0.22339999999999999</v>
      </c>
    </row>
    <row r="399" spans="1:7" x14ac:dyDescent="0.25">
      <c r="A399" s="100" t="s">
        <v>367</v>
      </c>
      <c r="B399" s="100">
        <v>206.857</v>
      </c>
      <c r="C399" s="100">
        <v>-0.41799999999999998</v>
      </c>
      <c r="D399" s="100">
        <v>-2.5379999999999999E-3</v>
      </c>
      <c r="E399" s="100">
        <v>0.52500000000000002</v>
      </c>
      <c r="F399" s="100">
        <v>0.1852</v>
      </c>
      <c r="G399" s="100">
        <v>-0.22750000000000001</v>
      </c>
    </row>
    <row r="400" spans="1:7" x14ac:dyDescent="0.25">
      <c r="A400" s="100" t="s">
        <v>367</v>
      </c>
      <c r="B400" s="100">
        <v>240.125</v>
      </c>
      <c r="C400" s="100">
        <v>-0.41799999999999998</v>
      </c>
      <c r="D400" s="100">
        <v>-2.5379999999999999E-3</v>
      </c>
      <c r="E400" s="100">
        <v>0.60899999999999999</v>
      </c>
      <c r="F400" s="100">
        <v>0.18679999999999999</v>
      </c>
      <c r="G400" s="100">
        <v>-0.2291</v>
      </c>
    </row>
    <row r="401" spans="1:7" x14ac:dyDescent="0.25">
      <c r="A401" s="100" t="s">
        <v>367</v>
      </c>
      <c r="B401" s="100">
        <v>240.125</v>
      </c>
      <c r="C401" s="100">
        <v>-0.379</v>
      </c>
      <c r="D401" s="100">
        <v>-2.222E-3</v>
      </c>
      <c r="E401" s="100">
        <v>0.60899999999999999</v>
      </c>
      <c r="F401" s="100">
        <v>0.31319999999999998</v>
      </c>
      <c r="G401" s="100">
        <v>-0.35149999999999998</v>
      </c>
    </row>
    <row r="402" spans="1:7" x14ac:dyDescent="0.25">
      <c r="A402" s="100" t="s">
        <v>367</v>
      </c>
      <c r="B402" s="100">
        <v>360.18799999999999</v>
      </c>
      <c r="C402" s="100">
        <v>-0.379</v>
      </c>
      <c r="D402" s="100">
        <v>-2.222E-3</v>
      </c>
      <c r="E402" s="100">
        <v>0.876</v>
      </c>
      <c r="F402" s="100">
        <v>0.30230000000000001</v>
      </c>
      <c r="G402" s="100">
        <v>-0.34060000000000001</v>
      </c>
    </row>
    <row r="403" spans="1:7" x14ac:dyDescent="0.25">
      <c r="A403" s="100" t="s">
        <v>367</v>
      </c>
      <c r="B403" s="100">
        <v>360.18799999999999</v>
      </c>
      <c r="C403" s="100">
        <v>-0.33500000000000002</v>
      </c>
      <c r="D403" s="100">
        <v>1.4E-2</v>
      </c>
      <c r="E403" s="100">
        <v>0.876</v>
      </c>
      <c r="F403" s="100">
        <v>0.44429999999999997</v>
      </c>
      <c r="G403" s="100">
        <v>-0.47820000000000001</v>
      </c>
    </row>
    <row r="404" spans="1:7" x14ac:dyDescent="0.25">
      <c r="A404" s="100" t="s">
        <v>367</v>
      </c>
      <c r="B404" s="100">
        <v>413.71300000000002</v>
      </c>
      <c r="C404" s="100">
        <v>-0.33500000000000002</v>
      </c>
      <c r="D404" s="100">
        <v>1.4E-2</v>
      </c>
      <c r="E404" s="100">
        <v>0.15</v>
      </c>
      <c r="F404" s="100">
        <v>0.49990000000000001</v>
      </c>
      <c r="G404" s="100">
        <v>-0.53380000000000005</v>
      </c>
    </row>
    <row r="405" spans="1:7" x14ac:dyDescent="0.25">
      <c r="A405" s="100" t="s">
        <v>368</v>
      </c>
      <c r="B405" s="100">
        <v>0</v>
      </c>
      <c r="C405" s="100">
        <v>0.45200000000000001</v>
      </c>
      <c r="D405" s="100">
        <v>2.64E-3</v>
      </c>
      <c r="E405" s="100">
        <v>1.06E-4</v>
      </c>
      <c r="F405" s="100">
        <v>0.1321</v>
      </c>
      <c r="G405" s="100">
        <v>-8.6400000000000005E-2</v>
      </c>
    </row>
    <row r="406" spans="1:7" x14ac:dyDescent="0.25">
      <c r="A406" s="100" t="s">
        <v>368</v>
      </c>
      <c r="B406" s="100">
        <v>0.1</v>
      </c>
      <c r="C406" s="100">
        <v>0.45200000000000001</v>
      </c>
      <c r="D406" s="100">
        <v>2.64E-3</v>
      </c>
      <c r="E406" s="100">
        <v>-1.5799999999999999E-4</v>
      </c>
      <c r="F406" s="100">
        <v>0.13200000000000001</v>
      </c>
      <c r="G406" s="100">
        <v>-8.6400000000000005E-2</v>
      </c>
    </row>
    <row r="407" spans="1:7" x14ac:dyDescent="0.25">
      <c r="A407" s="100" t="s">
        <v>368</v>
      </c>
      <c r="B407" s="100">
        <v>0.1</v>
      </c>
      <c r="C407" s="100">
        <v>0.45200000000000001</v>
      </c>
      <c r="D407" s="100">
        <v>2.64E-3</v>
      </c>
      <c r="E407" s="100">
        <v>-1.5799999999999999E-4</v>
      </c>
      <c r="F407" s="100">
        <v>0.13200000000000001</v>
      </c>
      <c r="G407" s="100">
        <v>-8.6400000000000005E-2</v>
      </c>
    </row>
    <row r="408" spans="1:7" x14ac:dyDescent="0.25">
      <c r="A408" s="100" t="s">
        <v>368</v>
      </c>
      <c r="B408" s="100">
        <v>103.47799999999999</v>
      </c>
      <c r="C408" s="100">
        <v>0.45200000000000001</v>
      </c>
      <c r="D408" s="100">
        <v>2.64E-3</v>
      </c>
      <c r="E408" s="100">
        <v>-0.27300000000000002</v>
      </c>
      <c r="F408" s="100">
        <v>0.1168</v>
      </c>
      <c r="G408" s="100">
        <v>-7.1099999999999997E-2</v>
      </c>
    </row>
    <row r="409" spans="1:7" x14ac:dyDescent="0.25">
      <c r="A409" s="100" t="s">
        <v>368</v>
      </c>
      <c r="B409" s="100">
        <v>103.47799999999999</v>
      </c>
      <c r="C409" s="100">
        <v>0.45200000000000001</v>
      </c>
      <c r="D409" s="100">
        <v>2.64E-3</v>
      </c>
      <c r="E409" s="100">
        <v>-0.27300000000000002</v>
      </c>
      <c r="F409" s="100">
        <v>0.1168</v>
      </c>
      <c r="G409" s="100">
        <v>-7.1099999999999997E-2</v>
      </c>
    </row>
    <row r="410" spans="1:7" x14ac:dyDescent="0.25">
      <c r="A410" s="100" t="s">
        <v>368</v>
      </c>
      <c r="B410" s="100">
        <v>120.063</v>
      </c>
      <c r="C410" s="100">
        <v>0.45200000000000001</v>
      </c>
      <c r="D410" s="100">
        <v>2.64E-3</v>
      </c>
      <c r="E410" s="100">
        <v>-0.317</v>
      </c>
      <c r="F410" s="100">
        <v>0.1168</v>
      </c>
      <c r="G410" s="100">
        <v>-7.1099999999999997E-2</v>
      </c>
    </row>
    <row r="411" spans="1:7" x14ac:dyDescent="0.25">
      <c r="A411" s="100" t="s">
        <v>368</v>
      </c>
      <c r="B411" s="100">
        <v>120.063</v>
      </c>
      <c r="C411" s="100">
        <v>0.41599999999999998</v>
      </c>
      <c r="D411" s="100">
        <v>2.6389999999999999E-3</v>
      </c>
      <c r="E411" s="100">
        <v>-0.317</v>
      </c>
      <c r="F411" s="100">
        <v>0.2291</v>
      </c>
      <c r="G411" s="100">
        <v>-0.18709999999999999</v>
      </c>
    </row>
    <row r="412" spans="1:7" x14ac:dyDescent="0.25">
      <c r="A412" s="100" t="s">
        <v>368</v>
      </c>
      <c r="B412" s="100">
        <v>206.857</v>
      </c>
      <c r="C412" s="100">
        <v>0.41599999999999998</v>
      </c>
      <c r="D412" s="100">
        <v>2.6389999999999999E-3</v>
      </c>
      <c r="E412" s="100">
        <v>-0.54600000000000004</v>
      </c>
      <c r="F412" s="100">
        <v>0.2205</v>
      </c>
      <c r="G412" s="100">
        <v>-0.17849999999999999</v>
      </c>
    </row>
    <row r="413" spans="1:7" x14ac:dyDescent="0.25">
      <c r="A413" s="100" t="s">
        <v>368</v>
      </c>
      <c r="B413" s="100">
        <v>206.857</v>
      </c>
      <c r="C413" s="100">
        <v>0.41599999999999998</v>
      </c>
      <c r="D413" s="100">
        <v>2.6389999999999999E-3</v>
      </c>
      <c r="E413" s="100">
        <v>-0.54600000000000004</v>
      </c>
      <c r="F413" s="100">
        <v>0.2205</v>
      </c>
      <c r="G413" s="100">
        <v>-0.17849999999999999</v>
      </c>
    </row>
    <row r="414" spans="1:7" x14ac:dyDescent="0.25">
      <c r="A414" s="100" t="s">
        <v>368</v>
      </c>
      <c r="B414" s="100">
        <v>240.125</v>
      </c>
      <c r="C414" s="100">
        <v>0.41599999999999998</v>
      </c>
      <c r="D414" s="100">
        <v>2.6389999999999999E-3</v>
      </c>
      <c r="E414" s="100">
        <v>-0.63400000000000001</v>
      </c>
      <c r="F414" s="100">
        <v>0.22209999999999999</v>
      </c>
      <c r="G414" s="100">
        <v>-0.18010000000000001</v>
      </c>
    </row>
    <row r="415" spans="1:7" x14ac:dyDescent="0.25">
      <c r="A415" s="100" t="s">
        <v>368</v>
      </c>
      <c r="B415" s="100">
        <v>240.125</v>
      </c>
      <c r="C415" s="100">
        <v>0.377</v>
      </c>
      <c r="D415" s="100">
        <v>2.3219999999999998E-3</v>
      </c>
      <c r="E415" s="100">
        <v>-0.63400000000000001</v>
      </c>
      <c r="F415" s="100">
        <v>0.34449999999999997</v>
      </c>
      <c r="G415" s="100">
        <v>-0.30640000000000001</v>
      </c>
    </row>
    <row r="416" spans="1:7" x14ac:dyDescent="0.25">
      <c r="A416" s="100" t="s">
        <v>368</v>
      </c>
      <c r="B416" s="100">
        <v>310.23500000000001</v>
      </c>
      <c r="C416" s="100">
        <v>0.377</v>
      </c>
      <c r="D416" s="100">
        <v>2.3219999999999998E-3</v>
      </c>
      <c r="E416" s="100">
        <v>-0.79600000000000004</v>
      </c>
      <c r="F416" s="100">
        <v>0.36570000000000003</v>
      </c>
      <c r="G416" s="100">
        <v>-0.3276</v>
      </c>
    </row>
    <row r="417" spans="1:7" x14ac:dyDescent="0.25">
      <c r="A417" s="100" t="s">
        <v>368</v>
      </c>
      <c r="B417" s="100">
        <v>310.23500000000001</v>
      </c>
      <c r="C417" s="100">
        <v>0.377</v>
      </c>
      <c r="D417" s="100">
        <v>2.3219999999999998E-3</v>
      </c>
      <c r="E417" s="100">
        <v>-0.79600000000000004</v>
      </c>
      <c r="F417" s="100">
        <v>0.36570000000000003</v>
      </c>
      <c r="G417" s="100">
        <v>-0.3276</v>
      </c>
    </row>
    <row r="418" spans="1:7" x14ac:dyDescent="0.25">
      <c r="A418" s="100" t="s">
        <v>368</v>
      </c>
      <c r="B418" s="100">
        <v>360.18799999999999</v>
      </c>
      <c r="C418" s="100">
        <v>0.377</v>
      </c>
      <c r="D418" s="100">
        <v>2.3219999999999998E-3</v>
      </c>
      <c r="E418" s="100">
        <v>-0.91200000000000003</v>
      </c>
      <c r="F418" s="100">
        <v>0.38800000000000001</v>
      </c>
      <c r="G418" s="100">
        <v>-0.34989999999999999</v>
      </c>
    </row>
    <row r="419" spans="1:7" x14ac:dyDescent="0.25">
      <c r="A419" s="100" t="s">
        <v>368</v>
      </c>
      <c r="B419" s="100">
        <v>360.18799999999999</v>
      </c>
      <c r="C419" s="100">
        <v>0.33300000000000002</v>
      </c>
      <c r="D419" s="100">
        <v>-1.2999999999999999E-2</v>
      </c>
      <c r="E419" s="100">
        <v>-0.91200000000000003</v>
      </c>
      <c r="F419" s="100">
        <v>0.52580000000000005</v>
      </c>
      <c r="G419" s="100">
        <v>-0.49220000000000003</v>
      </c>
    </row>
    <row r="420" spans="1:7" x14ac:dyDescent="0.25">
      <c r="A420" s="100" t="s">
        <v>368</v>
      </c>
      <c r="B420" s="100">
        <v>413.613</v>
      </c>
      <c r="C420" s="100">
        <v>0.33300000000000002</v>
      </c>
      <c r="D420" s="100">
        <v>-1.2999999999999999E-2</v>
      </c>
      <c r="E420" s="100">
        <v>-0.193</v>
      </c>
      <c r="F420" s="100">
        <v>0.47370000000000001</v>
      </c>
      <c r="G420" s="100">
        <v>-0.44</v>
      </c>
    </row>
    <row r="421" spans="1:7" x14ac:dyDescent="0.25">
      <c r="A421" s="100" t="s">
        <v>368</v>
      </c>
      <c r="B421" s="100">
        <v>413.613</v>
      </c>
      <c r="C421" s="100">
        <v>0.33300000000000002</v>
      </c>
      <c r="D421" s="100">
        <v>-1.2999999999999999E-2</v>
      </c>
      <c r="E421" s="100">
        <v>-0.193</v>
      </c>
      <c r="F421" s="100">
        <v>0.47370000000000001</v>
      </c>
      <c r="G421" s="100">
        <v>-0.44</v>
      </c>
    </row>
    <row r="422" spans="1:7" x14ac:dyDescent="0.25">
      <c r="A422" s="100" t="s">
        <v>368</v>
      </c>
      <c r="B422" s="100">
        <v>413.71300000000002</v>
      </c>
      <c r="C422" s="100">
        <v>0.33300000000000002</v>
      </c>
      <c r="D422" s="100">
        <v>-1.2999999999999999E-2</v>
      </c>
      <c r="E422" s="100">
        <v>-0.191</v>
      </c>
      <c r="F422" s="100">
        <v>0.47360000000000002</v>
      </c>
      <c r="G422" s="100">
        <v>-0.43990000000000001</v>
      </c>
    </row>
    <row r="423" spans="1:7" x14ac:dyDescent="0.25">
      <c r="A423" s="100" t="s">
        <v>369</v>
      </c>
      <c r="B423" s="100">
        <v>0</v>
      </c>
      <c r="C423" s="100">
        <v>0.192</v>
      </c>
      <c r="D423" s="100">
        <v>8.2000000000000003E-2</v>
      </c>
      <c r="E423" s="100">
        <v>2.8</v>
      </c>
      <c r="F423" s="100">
        <v>0.55779999999999996</v>
      </c>
      <c r="G423" s="100">
        <v>-0.53839999999999999</v>
      </c>
    </row>
    <row r="424" spans="1:7" x14ac:dyDescent="0.25">
      <c r="A424" s="100" t="s">
        <v>369</v>
      </c>
      <c r="B424" s="100">
        <v>66.537000000000006</v>
      </c>
      <c r="C424" s="100">
        <v>0.192</v>
      </c>
      <c r="D424" s="100">
        <v>8.2000000000000003E-2</v>
      </c>
      <c r="E424" s="100">
        <v>-2.6720000000000002</v>
      </c>
      <c r="F424" s="100">
        <v>0.71840000000000004</v>
      </c>
      <c r="G424" s="100">
        <v>-0.69899999999999995</v>
      </c>
    </row>
    <row r="425" spans="1:7" x14ac:dyDescent="0.25">
      <c r="A425" s="100" t="s">
        <v>369</v>
      </c>
      <c r="B425" s="100">
        <v>66.537000000000006</v>
      </c>
      <c r="C425" s="100">
        <v>0.23699999999999999</v>
      </c>
      <c r="D425" s="100">
        <v>1.627E-3</v>
      </c>
      <c r="E425" s="100">
        <v>-2.6720000000000002</v>
      </c>
      <c r="F425" s="100">
        <v>0.58740000000000003</v>
      </c>
      <c r="G425" s="100">
        <v>-0.56340000000000001</v>
      </c>
    </row>
    <row r="426" spans="1:7" x14ac:dyDescent="0.25">
      <c r="A426" s="100" t="s">
        <v>369</v>
      </c>
      <c r="B426" s="100">
        <v>186.59899999999999</v>
      </c>
      <c r="C426" s="100">
        <v>0.23699999999999999</v>
      </c>
      <c r="D426" s="100">
        <v>1.627E-3</v>
      </c>
      <c r="E426" s="100">
        <v>-2.867</v>
      </c>
      <c r="F426" s="100">
        <v>0.65439999999999998</v>
      </c>
      <c r="G426" s="100">
        <v>-0.63049999999999995</v>
      </c>
    </row>
    <row r="427" spans="1:7" x14ac:dyDescent="0.25">
      <c r="A427" s="100" t="s">
        <v>369</v>
      </c>
      <c r="B427" s="100">
        <v>186.59899999999999</v>
      </c>
      <c r="C427" s="100">
        <v>0.27100000000000002</v>
      </c>
      <c r="D427" s="100">
        <v>-2.4E-2</v>
      </c>
      <c r="E427" s="100">
        <v>-2.867</v>
      </c>
      <c r="F427" s="100">
        <v>0.55100000000000005</v>
      </c>
      <c r="G427" s="100">
        <v>-0.52359999999999995</v>
      </c>
    </row>
    <row r="428" spans="1:7" x14ac:dyDescent="0.25">
      <c r="A428" s="100" t="s">
        <v>369</v>
      </c>
      <c r="B428" s="100">
        <v>306.66199999999998</v>
      </c>
      <c r="C428" s="100">
        <v>0.27100000000000002</v>
      </c>
      <c r="D428" s="100">
        <v>-2.4E-2</v>
      </c>
      <c r="E428" s="100">
        <v>0.05</v>
      </c>
      <c r="F428" s="100">
        <v>0.59840000000000004</v>
      </c>
      <c r="G428" s="100">
        <v>-0.57099999999999995</v>
      </c>
    </row>
    <row r="429" spans="1:7" x14ac:dyDescent="0.25">
      <c r="A429" s="100" t="s">
        <v>369</v>
      </c>
      <c r="B429" s="100">
        <v>306.66199999999998</v>
      </c>
      <c r="C429" s="100">
        <v>0.29499999999999998</v>
      </c>
      <c r="D429" s="100">
        <v>-0.02</v>
      </c>
      <c r="E429" s="100">
        <v>0.05</v>
      </c>
      <c r="F429" s="100">
        <v>0.52259999999999995</v>
      </c>
      <c r="G429" s="100">
        <v>-0.49270000000000003</v>
      </c>
    </row>
    <row r="430" spans="1:7" x14ac:dyDescent="0.25">
      <c r="A430" s="100" t="s">
        <v>369</v>
      </c>
      <c r="B430" s="100">
        <v>426.72399999999999</v>
      </c>
      <c r="C430" s="100">
        <v>0.29499999999999998</v>
      </c>
      <c r="D430" s="100">
        <v>-0.02</v>
      </c>
      <c r="E430" s="100">
        <v>2.4180000000000001</v>
      </c>
      <c r="F430" s="100">
        <v>0.61309999999999998</v>
      </c>
      <c r="G430" s="100">
        <v>-0.58330000000000004</v>
      </c>
    </row>
    <row r="431" spans="1:7" x14ac:dyDescent="0.25">
      <c r="A431" s="100" t="s">
        <v>369</v>
      </c>
      <c r="B431" s="100">
        <v>426.72399999999999</v>
      </c>
      <c r="C431" s="100">
        <v>0.31</v>
      </c>
      <c r="D431" s="100">
        <v>5.1659999999999998E-4</v>
      </c>
      <c r="E431" s="100">
        <v>2.4180000000000001</v>
      </c>
      <c r="F431" s="100">
        <v>0.56469999999999998</v>
      </c>
      <c r="G431" s="100">
        <v>-0.53339999999999999</v>
      </c>
    </row>
    <row r="432" spans="1:7" x14ac:dyDescent="0.25">
      <c r="A432" s="100" t="s">
        <v>369</v>
      </c>
      <c r="B432" s="100">
        <v>546.78700000000003</v>
      </c>
      <c r="C432" s="100">
        <v>0.31</v>
      </c>
      <c r="D432" s="100">
        <v>5.1659999999999998E-4</v>
      </c>
      <c r="E432" s="100">
        <v>2.3559999999999999</v>
      </c>
      <c r="F432" s="100">
        <v>0.60719999999999996</v>
      </c>
      <c r="G432" s="100">
        <v>-0.57589999999999997</v>
      </c>
    </row>
    <row r="433" spans="1:7" x14ac:dyDescent="0.25">
      <c r="A433" s="100" t="s">
        <v>369</v>
      </c>
      <c r="B433" s="100">
        <v>546.78700000000003</v>
      </c>
      <c r="C433" s="100">
        <v>0.316</v>
      </c>
      <c r="D433" s="100">
        <v>1.9E-2</v>
      </c>
      <c r="E433" s="100">
        <v>2.3559999999999999</v>
      </c>
      <c r="F433" s="100">
        <v>0.58640000000000003</v>
      </c>
      <c r="G433" s="100">
        <v>-0.55449999999999999</v>
      </c>
    </row>
    <row r="434" spans="1:7" x14ac:dyDescent="0.25">
      <c r="A434" s="100" t="s">
        <v>369</v>
      </c>
      <c r="B434" s="100">
        <v>591.22</v>
      </c>
      <c r="C434" s="100">
        <v>0.316</v>
      </c>
      <c r="D434" s="100">
        <v>1.9E-2</v>
      </c>
      <c r="E434" s="100">
        <v>1.506</v>
      </c>
      <c r="F434" s="100">
        <v>0.58450000000000002</v>
      </c>
      <c r="G434" s="100">
        <v>-0.55259999999999998</v>
      </c>
    </row>
    <row r="435" spans="1:7" x14ac:dyDescent="0.25">
      <c r="A435" s="100" t="s">
        <v>369</v>
      </c>
      <c r="B435" s="100">
        <v>666.85</v>
      </c>
      <c r="C435" s="100">
        <v>0.316</v>
      </c>
      <c r="D435" s="100">
        <v>1.9E-2</v>
      </c>
      <c r="E435" s="100">
        <v>0.06</v>
      </c>
      <c r="F435" s="100">
        <v>0.58120000000000005</v>
      </c>
      <c r="G435" s="100">
        <v>-0.54930000000000001</v>
      </c>
    </row>
    <row r="436" spans="1:7" x14ac:dyDescent="0.25">
      <c r="A436" s="100" t="s">
        <v>369</v>
      </c>
      <c r="B436" s="100">
        <v>666.85</v>
      </c>
      <c r="C436" s="100">
        <v>0.314</v>
      </c>
      <c r="D436" s="100">
        <v>-3.5950000000000001E-3</v>
      </c>
      <c r="E436" s="100">
        <v>0.06</v>
      </c>
      <c r="F436" s="100">
        <v>0.5887</v>
      </c>
      <c r="G436" s="100">
        <v>-0.55700000000000005</v>
      </c>
    </row>
    <row r="437" spans="1:7" x14ac:dyDescent="0.25">
      <c r="A437" s="100" t="s">
        <v>369</v>
      </c>
      <c r="B437" s="100">
        <v>786.91200000000003</v>
      </c>
      <c r="C437" s="100">
        <v>0.314</v>
      </c>
      <c r="D437" s="100">
        <v>-3.5950000000000001E-3</v>
      </c>
      <c r="E437" s="100">
        <v>0.49199999999999999</v>
      </c>
      <c r="F437" s="100">
        <v>0.60119999999999996</v>
      </c>
      <c r="G437" s="100">
        <v>-0.56940000000000002</v>
      </c>
    </row>
    <row r="438" spans="1:7" x14ac:dyDescent="0.25">
      <c r="A438" s="100" t="s">
        <v>369</v>
      </c>
      <c r="B438" s="100">
        <v>786.91200000000003</v>
      </c>
      <c r="C438" s="100">
        <v>0.30199999999999999</v>
      </c>
      <c r="D438" s="100">
        <v>7.3610000000000004E-3</v>
      </c>
      <c r="E438" s="100">
        <v>0.49199999999999999</v>
      </c>
      <c r="F438" s="100">
        <v>0.63800000000000001</v>
      </c>
      <c r="G438" s="100">
        <v>-0.60750000000000004</v>
      </c>
    </row>
    <row r="439" spans="1:7" x14ac:dyDescent="0.25">
      <c r="A439" s="100" t="s">
        <v>369</v>
      </c>
      <c r="B439" s="100">
        <v>906.97500000000002</v>
      </c>
      <c r="C439" s="100">
        <v>0.30199999999999999</v>
      </c>
      <c r="D439" s="100">
        <v>7.3610000000000004E-3</v>
      </c>
      <c r="E439" s="100">
        <v>-0.39200000000000002</v>
      </c>
      <c r="F439" s="100">
        <v>0.62770000000000004</v>
      </c>
      <c r="G439" s="100">
        <v>-0.59719999999999995</v>
      </c>
    </row>
    <row r="440" spans="1:7" x14ac:dyDescent="0.25">
      <c r="A440" s="100" t="s">
        <v>369</v>
      </c>
      <c r="B440" s="100">
        <v>906.97500000000002</v>
      </c>
      <c r="C440" s="100">
        <v>0.28000000000000003</v>
      </c>
      <c r="D440" s="100">
        <v>1.4E-2</v>
      </c>
      <c r="E440" s="100">
        <v>-0.39100000000000001</v>
      </c>
      <c r="F440" s="100">
        <v>0.69589999999999996</v>
      </c>
      <c r="G440" s="100">
        <v>-0.66759999999999997</v>
      </c>
    </row>
    <row r="441" spans="1:7" x14ac:dyDescent="0.25">
      <c r="A441" s="100" t="s">
        <v>369</v>
      </c>
      <c r="B441" s="100">
        <v>1027.037</v>
      </c>
      <c r="C441" s="100">
        <v>0.28000000000000003</v>
      </c>
      <c r="D441" s="100">
        <v>1.4E-2</v>
      </c>
      <c r="E441" s="100">
        <v>-2.0990000000000002</v>
      </c>
      <c r="F441" s="100">
        <v>0.6835</v>
      </c>
      <c r="G441" s="100">
        <v>-0.6552</v>
      </c>
    </row>
    <row r="442" spans="1:7" x14ac:dyDescent="0.25">
      <c r="A442" s="100" t="s">
        <v>369</v>
      </c>
      <c r="B442" s="100">
        <v>1027.037</v>
      </c>
      <c r="C442" s="100">
        <v>0.249</v>
      </c>
      <c r="D442" s="100">
        <v>-2.1000000000000001E-2</v>
      </c>
      <c r="E442" s="100">
        <v>-2.0990000000000002</v>
      </c>
      <c r="F442" s="100">
        <v>0.78569999999999995</v>
      </c>
      <c r="G442" s="100">
        <v>-0.76049999999999995</v>
      </c>
    </row>
    <row r="443" spans="1:7" x14ac:dyDescent="0.25">
      <c r="A443" s="100" t="s">
        <v>369</v>
      </c>
      <c r="B443" s="100">
        <v>1147.0999999999999</v>
      </c>
      <c r="C443" s="100">
        <v>0.249</v>
      </c>
      <c r="D443" s="100">
        <v>-2.1000000000000001E-2</v>
      </c>
      <c r="E443" s="100">
        <v>0.38</v>
      </c>
      <c r="F443" s="100">
        <v>0.75139999999999996</v>
      </c>
      <c r="G443" s="100">
        <v>-0.72629999999999995</v>
      </c>
    </row>
    <row r="444" spans="1:7" x14ac:dyDescent="0.25">
      <c r="A444" s="100" t="s">
        <v>369</v>
      </c>
      <c r="B444" s="100">
        <v>1147.0999999999999</v>
      </c>
      <c r="C444" s="100">
        <v>0.20699999999999999</v>
      </c>
      <c r="D444" s="100">
        <v>-9.4E-2</v>
      </c>
      <c r="E444" s="100">
        <v>0.38</v>
      </c>
      <c r="F444" s="100">
        <v>0.89290000000000003</v>
      </c>
      <c r="G444" s="100">
        <v>-0.87209999999999999</v>
      </c>
    </row>
    <row r="445" spans="1:7" x14ac:dyDescent="0.25">
      <c r="A445" s="100" t="s">
        <v>369</v>
      </c>
      <c r="B445" s="100">
        <v>1182.44</v>
      </c>
      <c r="C445" s="100">
        <v>0.20699999999999999</v>
      </c>
      <c r="D445" s="100">
        <v>-9.4E-2</v>
      </c>
      <c r="E445" s="100">
        <v>3.6930000000000001</v>
      </c>
      <c r="F445" s="100">
        <v>0.81240000000000001</v>
      </c>
      <c r="G445" s="100">
        <v>-0.79149999999999998</v>
      </c>
    </row>
    <row r="446" spans="1:7" x14ac:dyDescent="0.25">
      <c r="A446" s="100" t="s">
        <v>370</v>
      </c>
      <c r="B446" s="100">
        <v>0</v>
      </c>
      <c r="C446" s="100">
        <v>-0.19</v>
      </c>
      <c r="D446" s="100">
        <v>-8.8999999999999996E-2</v>
      </c>
      <c r="E446" s="100">
        <v>-3.0249999999999999</v>
      </c>
      <c r="F446" s="100">
        <v>0.69089999999999996</v>
      </c>
      <c r="G446" s="100">
        <v>-0.71009999999999995</v>
      </c>
    </row>
    <row r="447" spans="1:7" x14ac:dyDescent="0.25">
      <c r="A447" s="100" t="s">
        <v>370</v>
      </c>
      <c r="B447" s="100">
        <v>66.537000000000006</v>
      </c>
      <c r="C447" s="100">
        <v>-0.19</v>
      </c>
      <c r="D447" s="100">
        <v>-8.8999999999999996E-2</v>
      </c>
      <c r="E447" s="100">
        <v>2.927</v>
      </c>
      <c r="F447" s="100">
        <v>0.64829999999999999</v>
      </c>
      <c r="G447" s="100">
        <v>-0.66749999999999998</v>
      </c>
    </row>
    <row r="448" spans="1:7" x14ac:dyDescent="0.25">
      <c r="A448" s="100" t="s">
        <v>370</v>
      </c>
      <c r="B448" s="100">
        <v>66.537000000000006</v>
      </c>
      <c r="C448" s="100">
        <v>-0.23499999999999999</v>
      </c>
      <c r="D448" s="100">
        <v>7.1210000000000004E-5</v>
      </c>
      <c r="E448" s="100">
        <v>2.927</v>
      </c>
      <c r="F448" s="100">
        <v>0.51300000000000001</v>
      </c>
      <c r="G448" s="100">
        <v>-0.53680000000000005</v>
      </c>
    </row>
    <row r="449" spans="1:7" x14ac:dyDescent="0.25">
      <c r="A449" s="100" t="s">
        <v>370</v>
      </c>
      <c r="B449" s="100">
        <v>118.324</v>
      </c>
      <c r="C449" s="100">
        <v>-0.23499999999999999</v>
      </c>
      <c r="D449" s="100">
        <v>7.1210000000000004E-5</v>
      </c>
      <c r="E449" s="100">
        <v>2.923</v>
      </c>
      <c r="F449" s="100">
        <v>0.57189999999999996</v>
      </c>
      <c r="G449" s="100">
        <v>-0.59570000000000001</v>
      </c>
    </row>
    <row r="450" spans="1:7" x14ac:dyDescent="0.25">
      <c r="A450" s="100" t="s">
        <v>370</v>
      </c>
      <c r="B450" s="100">
        <v>118.324</v>
      </c>
      <c r="C450" s="100">
        <v>-0.23499999999999999</v>
      </c>
      <c r="D450" s="100">
        <v>7.1210000000000004E-5</v>
      </c>
      <c r="E450" s="100">
        <v>2.923</v>
      </c>
      <c r="F450" s="100">
        <v>0.57189999999999996</v>
      </c>
      <c r="G450" s="100">
        <v>-0.59570000000000001</v>
      </c>
    </row>
    <row r="451" spans="1:7" x14ac:dyDescent="0.25">
      <c r="A451" s="100" t="s">
        <v>370</v>
      </c>
      <c r="B451" s="100">
        <v>186.6</v>
      </c>
      <c r="C451" s="100">
        <v>-0.23499999999999999</v>
      </c>
      <c r="D451" s="100">
        <v>7.1210000000000004E-5</v>
      </c>
      <c r="E451" s="100">
        <v>2.9180000000000001</v>
      </c>
      <c r="F451" s="100">
        <v>0.63970000000000005</v>
      </c>
      <c r="G451" s="100">
        <v>-0.66349999999999998</v>
      </c>
    </row>
    <row r="452" spans="1:7" x14ac:dyDescent="0.25">
      <c r="A452" s="100" t="s">
        <v>370</v>
      </c>
      <c r="B452" s="100">
        <v>186.6</v>
      </c>
      <c r="C452" s="100">
        <v>-0.26900000000000002</v>
      </c>
      <c r="D452" s="100">
        <v>2.5000000000000001E-2</v>
      </c>
      <c r="E452" s="100">
        <v>2.9180000000000001</v>
      </c>
      <c r="F452" s="100">
        <v>0.53269999999999995</v>
      </c>
      <c r="G452" s="100">
        <v>-0.55989999999999995</v>
      </c>
    </row>
    <row r="453" spans="1:7" x14ac:dyDescent="0.25">
      <c r="A453" s="100" t="s">
        <v>370</v>
      </c>
      <c r="B453" s="100">
        <v>236.548</v>
      </c>
      <c r="C453" s="100">
        <v>-0.26900000000000002</v>
      </c>
      <c r="D453" s="100">
        <v>2.5000000000000001E-2</v>
      </c>
      <c r="E453" s="100">
        <v>1.665</v>
      </c>
      <c r="F453" s="100">
        <v>0.54979999999999996</v>
      </c>
      <c r="G453" s="100">
        <v>-0.57709999999999995</v>
      </c>
    </row>
    <row r="454" spans="1:7" x14ac:dyDescent="0.25">
      <c r="A454" s="100" t="s">
        <v>370</v>
      </c>
      <c r="B454" s="100">
        <v>236.548</v>
      </c>
      <c r="C454" s="100">
        <v>-0.26900000000000002</v>
      </c>
      <c r="D454" s="100">
        <v>2.5000000000000001E-2</v>
      </c>
      <c r="E454" s="100">
        <v>1.665</v>
      </c>
      <c r="F454" s="100">
        <v>0.54979999999999996</v>
      </c>
      <c r="G454" s="100">
        <v>-0.57709999999999995</v>
      </c>
    </row>
    <row r="455" spans="1:7" x14ac:dyDescent="0.25">
      <c r="A455" s="100" t="s">
        <v>370</v>
      </c>
      <c r="B455" s="100">
        <v>306.66199999999998</v>
      </c>
      <c r="C455" s="100">
        <v>-0.26900000000000002</v>
      </c>
      <c r="D455" s="100">
        <v>2.5000000000000001E-2</v>
      </c>
      <c r="E455" s="100">
        <v>-9.5000000000000001E-2</v>
      </c>
      <c r="F455" s="100">
        <v>0.56620000000000004</v>
      </c>
      <c r="G455" s="100">
        <v>-0.59340000000000004</v>
      </c>
    </row>
    <row r="456" spans="1:7" x14ac:dyDescent="0.25">
      <c r="A456" s="100" t="s">
        <v>370</v>
      </c>
      <c r="B456" s="100">
        <v>306.66199999999998</v>
      </c>
      <c r="C456" s="100">
        <v>-0.29299999999999998</v>
      </c>
      <c r="D456" s="100">
        <v>0.02</v>
      </c>
      <c r="E456" s="100">
        <v>-9.4E-2</v>
      </c>
      <c r="F456" s="100">
        <v>0.48799999999999999</v>
      </c>
      <c r="G456" s="100">
        <v>-0.51759999999999995</v>
      </c>
    </row>
    <row r="457" spans="1:7" x14ac:dyDescent="0.25">
      <c r="A457" s="100" t="s">
        <v>370</v>
      </c>
      <c r="B457" s="100">
        <v>354.77199999999999</v>
      </c>
      <c r="C457" s="100">
        <v>-0.29299999999999998</v>
      </c>
      <c r="D457" s="100">
        <v>0.02</v>
      </c>
      <c r="E457" s="100">
        <v>-1.0509999999999999</v>
      </c>
      <c r="F457" s="100">
        <v>0.52980000000000005</v>
      </c>
      <c r="G457" s="100">
        <v>-0.5595</v>
      </c>
    </row>
    <row r="458" spans="1:7" x14ac:dyDescent="0.25">
      <c r="A458" s="100" t="s">
        <v>370</v>
      </c>
      <c r="B458" s="100">
        <v>354.77199999999999</v>
      </c>
      <c r="C458" s="100">
        <v>-0.29299999999999998</v>
      </c>
      <c r="D458" s="100">
        <v>0.02</v>
      </c>
      <c r="E458" s="100">
        <v>-1.0509999999999999</v>
      </c>
      <c r="F458" s="100">
        <v>0.52980000000000005</v>
      </c>
      <c r="G458" s="100">
        <v>-0.5595</v>
      </c>
    </row>
    <row r="459" spans="1:7" x14ac:dyDescent="0.25">
      <c r="A459" s="100" t="s">
        <v>370</v>
      </c>
      <c r="B459" s="100">
        <v>426.72500000000002</v>
      </c>
      <c r="C459" s="100">
        <v>-0.29299999999999998</v>
      </c>
      <c r="D459" s="100">
        <v>0.02</v>
      </c>
      <c r="E459" s="100">
        <v>-2.4809999999999999</v>
      </c>
      <c r="F459" s="100">
        <v>0.58189999999999997</v>
      </c>
      <c r="G459" s="100">
        <v>-0.61150000000000004</v>
      </c>
    </row>
    <row r="460" spans="1:7" x14ac:dyDescent="0.25">
      <c r="A460" s="100" t="s">
        <v>370</v>
      </c>
      <c r="B460" s="100">
        <v>426.72500000000002</v>
      </c>
      <c r="C460" s="100">
        <v>-0.308</v>
      </c>
      <c r="D460" s="100">
        <v>-4.7619999999999997E-4</v>
      </c>
      <c r="E460" s="100">
        <v>-2.4809999999999999</v>
      </c>
      <c r="F460" s="100">
        <v>0.53200000000000003</v>
      </c>
      <c r="G460" s="100">
        <v>-0.56310000000000004</v>
      </c>
    </row>
    <row r="461" spans="1:7" x14ac:dyDescent="0.25">
      <c r="A461" s="100" t="s">
        <v>370</v>
      </c>
      <c r="B461" s="100">
        <v>472.99599999999998</v>
      </c>
      <c r="C461" s="100">
        <v>-0.308</v>
      </c>
      <c r="D461" s="100">
        <v>-4.7619999999999997E-4</v>
      </c>
      <c r="E461" s="100">
        <v>-2.4590000000000001</v>
      </c>
      <c r="F461" s="100">
        <v>0.55230000000000001</v>
      </c>
      <c r="G461" s="100">
        <v>-0.58340000000000003</v>
      </c>
    </row>
    <row r="462" spans="1:7" x14ac:dyDescent="0.25">
      <c r="A462" s="100" t="s">
        <v>370</v>
      </c>
      <c r="B462" s="100">
        <v>472.99599999999998</v>
      </c>
      <c r="C462" s="100">
        <v>-0.308</v>
      </c>
      <c r="D462" s="100">
        <v>-4.7619999999999997E-4</v>
      </c>
      <c r="E462" s="100">
        <v>-2.4590000000000001</v>
      </c>
      <c r="F462" s="100">
        <v>0.55230000000000001</v>
      </c>
      <c r="G462" s="100">
        <v>-0.58340000000000003</v>
      </c>
    </row>
    <row r="463" spans="1:7" x14ac:dyDescent="0.25">
      <c r="A463" s="100" t="s">
        <v>370</v>
      </c>
      <c r="B463" s="100">
        <v>546.78700000000003</v>
      </c>
      <c r="C463" s="100">
        <v>-0.308</v>
      </c>
      <c r="D463" s="100">
        <v>-4.7619999999999997E-4</v>
      </c>
      <c r="E463" s="100">
        <v>-2.4239999999999999</v>
      </c>
      <c r="F463" s="100">
        <v>0.57389999999999997</v>
      </c>
      <c r="G463" s="100">
        <v>-0.60499999999999998</v>
      </c>
    </row>
    <row r="464" spans="1:7" x14ac:dyDescent="0.25">
      <c r="A464" s="100" t="s">
        <v>370</v>
      </c>
      <c r="B464" s="100">
        <v>546.78700000000003</v>
      </c>
      <c r="C464" s="100">
        <v>-0.314</v>
      </c>
      <c r="D464" s="100">
        <v>-1.9E-2</v>
      </c>
      <c r="E464" s="100">
        <v>-2.4239999999999999</v>
      </c>
      <c r="F464" s="100">
        <v>0.5524</v>
      </c>
      <c r="G464" s="100">
        <v>-0.58420000000000005</v>
      </c>
    </row>
    <row r="465" spans="1:7" x14ac:dyDescent="0.25">
      <c r="A465" s="100" t="s">
        <v>370</v>
      </c>
      <c r="B465" s="100">
        <v>591.221</v>
      </c>
      <c r="C465" s="100">
        <v>-0.314</v>
      </c>
      <c r="D465" s="100">
        <v>-1.9E-2</v>
      </c>
      <c r="E465" s="100">
        <v>-1.57</v>
      </c>
      <c r="F465" s="100">
        <v>0.55459999999999998</v>
      </c>
      <c r="G465" s="100">
        <v>-0.58630000000000004</v>
      </c>
    </row>
    <row r="466" spans="1:7" x14ac:dyDescent="0.25">
      <c r="A466" s="100" t="s">
        <v>370</v>
      </c>
      <c r="B466" s="100">
        <v>591.221</v>
      </c>
      <c r="C466" s="100">
        <v>-0.314</v>
      </c>
      <c r="D466" s="100">
        <v>-1.9E-2</v>
      </c>
      <c r="E466" s="100">
        <v>-1.57</v>
      </c>
      <c r="F466" s="100">
        <v>0.55459999999999998</v>
      </c>
      <c r="G466" s="100">
        <v>-0.58630000000000004</v>
      </c>
    </row>
    <row r="467" spans="1:7" x14ac:dyDescent="0.25">
      <c r="A467" s="100" t="s">
        <v>370</v>
      </c>
      <c r="B467" s="100">
        <v>666.85</v>
      </c>
      <c r="C467" s="100">
        <v>-0.314</v>
      </c>
      <c r="D467" s="100">
        <v>-1.9E-2</v>
      </c>
      <c r="E467" s="100">
        <v>-0.11700000000000001</v>
      </c>
      <c r="F467" s="100">
        <v>0.54710000000000003</v>
      </c>
      <c r="G467" s="100">
        <v>-0.57889999999999997</v>
      </c>
    </row>
    <row r="468" spans="1:7" x14ac:dyDescent="0.25">
      <c r="A468" s="100" t="s">
        <v>370</v>
      </c>
      <c r="B468" s="100">
        <v>666.85</v>
      </c>
      <c r="C468" s="100">
        <v>-0.312</v>
      </c>
      <c r="D468" s="100">
        <v>3.3570000000000002E-3</v>
      </c>
      <c r="E468" s="100">
        <v>-0.11700000000000001</v>
      </c>
      <c r="F468" s="100">
        <v>0.55479999999999996</v>
      </c>
      <c r="G468" s="100">
        <v>-0.58640000000000003</v>
      </c>
    </row>
    <row r="469" spans="1:7" x14ac:dyDescent="0.25">
      <c r="A469" s="100" t="s">
        <v>370</v>
      </c>
      <c r="B469" s="100">
        <v>709.44500000000005</v>
      </c>
      <c r="C469" s="100">
        <v>-0.312</v>
      </c>
      <c r="D469" s="100">
        <v>3.3570000000000002E-3</v>
      </c>
      <c r="E469" s="100">
        <v>-0.26</v>
      </c>
      <c r="F469" s="100">
        <v>0.56330000000000002</v>
      </c>
      <c r="G469" s="100">
        <v>-0.59489999999999998</v>
      </c>
    </row>
    <row r="470" spans="1:7" x14ac:dyDescent="0.25">
      <c r="A470" s="100" t="s">
        <v>370</v>
      </c>
      <c r="B470" s="100">
        <v>709.44500000000005</v>
      </c>
      <c r="C470" s="100">
        <v>-0.312</v>
      </c>
      <c r="D470" s="100">
        <v>3.3570000000000002E-3</v>
      </c>
      <c r="E470" s="100">
        <v>-0.26</v>
      </c>
      <c r="F470" s="100">
        <v>0.56330000000000002</v>
      </c>
      <c r="G470" s="100">
        <v>-0.59489999999999998</v>
      </c>
    </row>
    <row r="471" spans="1:7" x14ac:dyDescent="0.25">
      <c r="A471" s="100" t="s">
        <v>370</v>
      </c>
      <c r="B471" s="100">
        <v>786.91200000000003</v>
      </c>
      <c r="C471" s="100">
        <v>-0.312</v>
      </c>
      <c r="D471" s="100">
        <v>3.3570000000000002E-3</v>
      </c>
      <c r="E471" s="100">
        <v>-0.52</v>
      </c>
      <c r="F471" s="100">
        <v>0.5675</v>
      </c>
      <c r="G471" s="100">
        <v>-0.59909999999999997</v>
      </c>
    </row>
    <row r="472" spans="1:7" x14ac:dyDescent="0.25">
      <c r="A472" s="100" t="s">
        <v>370</v>
      </c>
      <c r="B472" s="100">
        <v>786.91200000000003</v>
      </c>
      <c r="C472" s="100">
        <v>-0.3</v>
      </c>
      <c r="D472" s="100">
        <v>-7.7799999999999996E-3</v>
      </c>
      <c r="E472" s="100">
        <v>-0.52</v>
      </c>
      <c r="F472" s="100">
        <v>0.60560000000000003</v>
      </c>
      <c r="G472" s="100">
        <v>-0.63600000000000001</v>
      </c>
    </row>
    <row r="473" spans="1:7" x14ac:dyDescent="0.25">
      <c r="A473" s="100" t="s">
        <v>370</v>
      </c>
      <c r="B473" s="100">
        <v>827.66899999999998</v>
      </c>
      <c r="C473" s="100">
        <v>-0.3</v>
      </c>
      <c r="D473" s="100">
        <v>-7.7799999999999996E-3</v>
      </c>
      <c r="E473" s="100">
        <v>-0.20300000000000001</v>
      </c>
      <c r="F473" s="100">
        <v>0.60119999999999996</v>
      </c>
      <c r="G473" s="100">
        <v>-0.63160000000000005</v>
      </c>
    </row>
    <row r="474" spans="1:7" x14ac:dyDescent="0.25">
      <c r="A474" s="100" t="s">
        <v>370</v>
      </c>
      <c r="B474" s="100">
        <v>827.66899999999998</v>
      </c>
      <c r="C474" s="100">
        <v>-0.3</v>
      </c>
      <c r="D474" s="100">
        <v>-7.7799999999999996E-3</v>
      </c>
      <c r="E474" s="100">
        <v>-0.20300000000000001</v>
      </c>
      <c r="F474" s="100">
        <v>0.60119999999999996</v>
      </c>
      <c r="G474" s="100">
        <v>-0.63160000000000005</v>
      </c>
    </row>
    <row r="475" spans="1:7" x14ac:dyDescent="0.25">
      <c r="A475" s="100" t="s">
        <v>370</v>
      </c>
      <c r="B475" s="100">
        <v>906.97500000000002</v>
      </c>
      <c r="C475" s="100">
        <v>-0.3</v>
      </c>
      <c r="D475" s="100">
        <v>-7.7799999999999996E-3</v>
      </c>
      <c r="E475" s="100">
        <v>0.41399999999999998</v>
      </c>
      <c r="F475" s="100">
        <v>0.59209999999999996</v>
      </c>
      <c r="G475" s="100">
        <v>-0.62239999999999995</v>
      </c>
    </row>
    <row r="476" spans="1:7" x14ac:dyDescent="0.25">
      <c r="A476" s="100" t="s">
        <v>370</v>
      </c>
      <c r="B476" s="100">
        <v>906.97500000000002</v>
      </c>
      <c r="C476" s="100">
        <v>-0.27800000000000002</v>
      </c>
      <c r="D476" s="100">
        <v>-1.4999999999999999E-2</v>
      </c>
      <c r="E476" s="100">
        <v>0.41299999999999998</v>
      </c>
      <c r="F476" s="100">
        <v>0.66249999999999998</v>
      </c>
      <c r="G476" s="100">
        <v>-0.69059999999999999</v>
      </c>
    </row>
    <row r="477" spans="1:7" x14ac:dyDescent="0.25">
      <c r="A477" s="100" t="s">
        <v>370</v>
      </c>
      <c r="B477" s="100">
        <v>945.89300000000003</v>
      </c>
      <c r="C477" s="100">
        <v>-0.27800000000000002</v>
      </c>
      <c r="D477" s="100">
        <v>-1.4999999999999999E-2</v>
      </c>
      <c r="E477" s="100">
        <v>1.0029999999999999</v>
      </c>
      <c r="F477" s="100">
        <v>0.66739999999999999</v>
      </c>
      <c r="G477" s="100">
        <v>-0.69550000000000001</v>
      </c>
    </row>
    <row r="478" spans="1:7" x14ac:dyDescent="0.25">
      <c r="A478" s="100" t="s">
        <v>370</v>
      </c>
      <c r="B478" s="100">
        <v>945.89300000000003</v>
      </c>
      <c r="C478" s="100">
        <v>-0.27800000000000002</v>
      </c>
      <c r="D478" s="100">
        <v>-1.4999999999999999E-2</v>
      </c>
      <c r="E478" s="100">
        <v>1.0029999999999999</v>
      </c>
      <c r="F478" s="100">
        <v>0.66739999999999999</v>
      </c>
      <c r="G478" s="100">
        <v>-0.69550000000000001</v>
      </c>
    </row>
    <row r="479" spans="1:7" x14ac:dyDescent="0.25">
      <c r="A479" s="100" t="s">
        <v>370</v>
      </c>
      <c r="B479" s="100">
        <v>1027.037</v>
      </c>
      <c r="C479" s="100">
        <v>-0.27800000000000002</v>
      </c>
      <c r="D479" s="100">
        <v>-1.4999999999999999E-2</v>
      </c>
      <c r="E479" s="100">
        <v>2.2309999999999999</v>
      </c>
      <c r="F479" s="100">
        <v>0.66569999999999996</v>
      </c>
      <c r="G479" s="100">
        <v>-0.69379999999999997</v>
      </c>
    </row>
    <row r="480" spans="1:7" x14ac:dyDescent="0.25">
      <c r="A480" s="100" t="s">
        <v>370</v>
      </c>
      <c r="B480" s="100">
        <v>1027.037</v>
      </c>
      <c r="C480" s="100">
        <v>-0.247</v>
      </c>
      <c r="D480" s="100">
        <v>2.1000000000000001E-2</v>
      </c>
      <c r="E480" s="100">
        <v>2.2309999999999999</v>
      </c>
      <c r="F480" s="100">
        <v>0.77110000000000001</v>
      </c>
      <c r="G480" s="100">
        <v>-0.79600000000000004</v>
      </c>
    </row>
    <row r="481" spans="1:7" x14ac:dyDescent="0.25">
      <c r="A481" s="100" t="s">
        <v>370</v>
      </c>
      <c r="B481" s="100">
        <v>1064.117</v>
      </c>
      <c r="C481" s="100">
        <v>-0.247</v>
      </c>
      <c r="D481" s="100">
        <v>2.1000000000000001E-2</v>
      </c>
      <c r="E481" s="100">
        <v>1.4379999999999999</v>
      </c>
      <c r="F481" s="100">
        <v>0.73960000000000004</v>
      </c>
      <c r="G481" s="100">
        <v>-0.76449999999999996</v>
      </c>
    </row>
    <row r="482" spans="1:7" x14ac:dyDescent="0.25">
      <c r="A482" s="100" t="s">
        <v>370</v>
      </c>
      <c r="B482" s="100">
        <v>1064.117</v>
      </c>
      <c r="C482" s="100">
        <v>-0.247</v>
      </c>
      <c r="D482" s="100">
        <v>2.1000000000000001E-2</v>
      </c>
      <c r="E482" s="100">
        <v>1.4379999999999999</v>
      </c>
      <c r="F482" s="100">
        <v>0.73960000000000004</v>
      </c>
      <c r="G482" s="100">
        <v>-0.76449999999999996</v>
      </c>
    </row>
    <row r="483" spans="1:7" x14ac:dyDescent="0.25">
      <c r="A483" s="100" t="s">
        <v>370</v>
      </c>
      <c r="B483" s="100">
        <v>1147.0999999999999</v>
      </c>
      <c r="C483" s="100">
        <v>-0.247</v>
      </c>
      <c r="D483" s="100">
        <v>2.1000000000000001E-2</v>
      </c>
      <c r="E483" s="100">
        <v>-0.33600000000000002</v>
      </c>
      <c r="F483" s="100">
        <v>0.66590000000000005</v>
      </c>
      <c r="G483" s="100">
        <v>-0.69089999999999996</v>
      </c>
    </row>
    <row r="484" spans="1:7" x14ac:dyDescent="0.25">
      <c r="A484" s="100" t="s">
        <v>370</v>
      </c>
      <c r="B484" s="100">
        <v>1147.0999999999999</v>
      </c>
      <c r="C484" s="100">
        <v>-0.20499999999999999</v>
      </c>
      <c r="D484" s="100">
        <v>0.10299999999999999</v>
      </c>
      <c r="E484" s="100">
        <v>-0.33600000000000002</v>
      </c>
      <c r="F484" s="100">
        <v>0.81130000000000002</v>
      </c>
      <c r="G484" s="100">
        <v>-0.83209999999999995</v>
      </c>
    </row>
    <row r="485" spans="1:7" x14ac:dyDescent="0.25">
      <c r="A485" s="100" t="s">
        <v>370</v>
      </c>
      <c r="B485" s="100">
        <v>1182.441</v>
      </c>
      <c r="C485" s="100">
        <v>-0.20499999999999999</v>
      </c>
      <c r="D485" s="100">
        <v>0.10299999999999999</v>
      </c>
      <c r="E485" s="100">
        <v>-3.9710000000000001</v>
      </c>
      <c r="F485" s="100">
        <v>0.95099999999999996</v>
      </c>
      <c r="G485" s="100">
        <v>-0.97170000000000001</v>
      </c>
    </row>
    <row r="486" spans="1:7" x14ac:dyDescent="0.25">
      <c r="A486" s="100" t="s">
        <v>371</v>
      </c>
      <c r="B486" s="100">
        <v>0</v>
      </c>
      <c r="C486" s="100">
        <v>-0.432</v>
      </c>
      <c r="D486" s="100">
        <v>-8.3909999999999992E-3</v>
      </c>
      <c r="E486" s="100">
        <v>-0.46700000000000003</v>
      </c>
      <c r="F486" s="100">
        <v>0.65080000000000005</v>
      </c>
      <c r="G486" s="100">
        <v>-0.69450000000000001</v>
      </c>
    </row>
    <row r="487" spans="1:7" x14ac:dyDescent="0.25">
      <c r="A487" s="100" t="s">
        <v>371</v>
      </c>
      <c r="B487" s="100">
        <v>84.721999999999994</v>
      </c>
      <c r="C487" s="100">
        <v>-0.432</v>
      </c>
      <c r="D487" s="100">
        <v>-8.3909999999999992E-3</v>
      </c>
      <c r="E487" s="100">
        <v>0.24399999999999999</v>
      </c>
      <c r="F487" s="100">
        <v>0.38569999999999999</v>
      </c>
      <c r="G487" s="100">
        <v>-0.4294</v>
      </c>
    </row>
    <row r="488" spans="1:7" x14ac:dyDescent="0.25">
      <c r="A488" s="100" t="s">
        <v>371</v>
      </c>
      <c r="B488" s="100">
        <v>84.721999999999994</v>
      </c>
      <c r="C488" s="100">
        <v>-0.48699999999999999</v>
      </c>
      <c r="D488" s="100">
        <v>9.077E-4</v>
      </c>
      <c r="E488" s="100">
        <v>0.24399999999999999</v>
      </c>
      <c r="F488" s="100">
        <v>0.55830000000000002</v>
      </c>
      <c r="G488" s="100">
        <v>-0.60760000000000003</v>
      </c>
    </row>
    <row r="489" spans="1:7" x14ac:dyDescent="0.25">
      <c r="A489" s="100" t="s">
        <v>371</v>
      </c>
      <c r="B489" s="100">
        <v>162.42400000000001</v>
      </c>
      <c r="C489" s="100">
        <v>-0.48699999999999999</v>
      </c>
      <c r="D489" s="100">
        <v>9.077E-4</v>
      </c>
      <c r="E489" s="100">
        <v>0.17399999999999999</v>
      </c>
      <c r="F489" s="100">
        <v>0.24349999999999999</v>
      </c>
      <c r="G489" s="100">
        <v>-0.29270000000000002</v>
      </c>
    </row>
    <row r="490" spans="1:7" x14ac:dyDescent="0.25">
      <c r="A490" s="100" t="s">
        <v>371</v>
      </c>
      <c r="B490" s="100">
        <v>204.78399999999999</v>
      </c>
      <c r="C490" s="100">
        <v>-0.48699999999999999</v>
      </c>
      <c r="D490" s="100">
        <v>9.077E-4</v>
      </c>
      <c r="E490" s="100">
        <v>0.13500000000000001</v>
      </c>
      <c r="F490" s="100">
        <v>7.1800000000000003E-2</v>
      </c>
      <c r="G490" s="100">
        <v>-0.1211</v>
      </c>
    </row>
    <row r="491" spans="1:7" x14ac:dyDescent="0.25">
      <c r="A491" s="100" t="s">
        <v>371</v>
      </c>
      <c r="B491" s="100">
        <v>204.78399999999999</v>
      </c>
      <c r="C491" s="100">
        <v>-0.54700000000000004</v>
      </c>
      <c r="D491" s="100">
        <v>1.126E-3</v>
      </c>
      <c r="E491" s="100">
        <v>0.13500000000000001</v>
      </c>
      <c r="F491" s="100">
        <v>0.26079999999999998</v>
      </c>
      <c r="G491" s="100">
        <v>-0.31619999999999998</v>
      </c>
    </row>
    <row r="492" spans="1:7" x14ac:dyDescent="0.25">
      <c r="A492" s="100" t="s">
        <v>371</v>
      </c>
      <c r="B492" s="100">
        <v>324.84699999999998</v>
      </c>
      <c r="C492" s="100">
        <v>-0.54700000000000004</v>
      </c>
      <c r="D492" s="100">
        <v>1.126E-3</v>
      </c>
      <c r="E492" s="100">
        <v>-6.601E-5</v>
      </c>
      <c r="F492" s="100">
        <v>0.16689999999999999</v>
      </c>
      <c r="G492" s="100">
        <v>-0.2223</v>
      </c>
    </row>
    <row r="493" spans="1:7" x14ac:dyDescent="0.25">
      <c r="A493" s="100" t="s">
        <v>372</v>
      </c>
      <c r="B493" s="100">
        <v>0</v>
      </c>
      <c r="C493" s="100">
        <v>0.42899999999999999</v>
      </c>
      <c r="D493" s="100">
        <v>8.1589999999999996E-3</v>
      </c>
      <c r="E493" s="100">
        <v>0.39200000000000002</v>
      </c>
      <c r="F493" s="100">
        <v>0.76929999999999998</v>
      </c>
      <c r="G493" s="100">
        <v>-0.72599999999999998</v>
      </c>
    </row>
    <row r="494" spans="1:7" x14ac:dyDescent="0.25">
      <c r="A494" s="100" t="s">
        <v>372</v>
      </c>
      <c r="B494" s="100">
        <v>0.1</v>
      </c>
      <c r="C494" s="100">
        <v>0.42899999999999999</v>
      </c>
      <c r="D494" s="100">
        <v>8.1589999999999996E-3</v>
      </c>
      <c r="E494" s="100">
        <v>0.39100000000000001</v>
      </c>
      <c r="F494" s="100">
        <v>0.76890000000000003</v>
      </c>
      <c r="G494" s="100">
        <v>-0.72550000000000003</v>
      </c>
    </row>
    <row r="495" spans="1:7" x14ac:dyDescent="0.25">
      <c r="A495" s="100" t="s">
        <v>372</v>
      </c>
      <c r="B495" s="100">
        <v>0.1</v>
      </c>
      <c r="C495" s="100">
        <v>0.42899999999999999</v>
      </c>
      <c r="D495" s="100">
        <v>8.1589999999999996E-3</v>
      </c>
      <c r="E495" s="100">
        <v>0.39100000000000001</v>
      </c>
      <c r="F495" s="100">
        <v>0.76890000000000003</v>
      </c>
      <c r="G495" s="100">
        <v>-0.72550000000000003</v>
      </c>
    </row>
    <row r="496" spans="1:7" x14ac:dyDescent="0.25">
      <c r="A496" s="100" t="s">
        <v>372</v>
      </c>
      <c r="B496" s="100">
        <v>84.721000000000004</v>
      </c>
      <c r="C496" s="100">
        <v>0.42899999999999999</v>
      </c>
      <c r="D496" s="100">
        <v>8.1589999999999996E-3</v>
      </c>
      <c r="E496" s="100">
        <v>-0.29899999999999999</v>
      </c>
      <c r="F496" s="100">
        <v>0.39429999999999998</v>
      </c>
      <c r="G496" s="100">
        <v>-0.35099999999999998</v>
      </c>
    </row>
    <row r="497" spans="1:7" x14ac:dyDescent="0.25">
      <c r="A497" s="100" t="s">
        <v>372</v>
      </c>
      <c r="B497" s="100">
        <v>84.721000000000004</v>
      </c>
      <c r="C497" s="100">
        <v>0.48399999999999999</v>
      </c>
      <c r="D497" s="100">
        <v>-1.137E-3</v>
      </c>
      <c r="E497" s="100">
        <v>-0.29899999999999999</v>
      </c>
      <c r="F497" s="100">
        <v>0.57269999999999999</v>
      </c>
      <c r="G497" s="100">
        <v>-0.52380000000000004</v>
      </c>
    </row>
    <row r="498" spans="1:7" x14ac:dyDescent="0.25">
      <c r="A498" s="100" t="s">
        <v>372</v>
      </c>
      <c r="B498" s="100">
        <v>108.316</v>
      </c>
      <c r="C498" s="100">
        <v>0.48399999999999999</v>
      </c>
      <c r="D498" s="100">
        <v>-1.137E-3</v>
      </c>
      <c r="E498" s="100">
        <v>-0.27200000000000002</v>
      </c>
      <c r="F498" s="100">
        <v>0.48749999999999999</v>
      </c>
      <c r="G498" s="100">
        <v>-0.43859999999999999</v>
      </c>
    </row>
    <row r="499" spans="1:7" x14ac:dyDescent="0.25">
      <c r="A499" s="100" t="s">
        <v>372</v>
      </c>
      <c r="B499" s="100">
        <v>108.316</v>
      </c>
      <c r="C499" s="100">
        <v>0.48399999999999999</v>
      </c>
      <c r="D499" s="100">
        <v>-1.137E-3</v>
      </c>
      <c r="E499" s="100">
        <v>-0.27200000000000002</v>
      </c>
      <c r="F499" s="100">
        <v>0.48749999999999999</v>
      </c>
      <c r="G499" s="100">
        <v>-0.43859999999999999</v>
      </c>
    </row>
    <row r="500" spans="1:7" x14ac:dyDescent="0.25">
      <c r="A500" s="100" t="s">
        <v>372</v>
      </c>
      <c r="B500" s="100">
        <v>162.423</v>
      </c>
      <c r="C500" s="100">
        <v>0.48399999999999999</v>
      </c>
      <c r="D500" s="100">
        <v>-1.137E-3</v>
      </c>
      <c r="E500" s="100">
        <v>-0.21099999999999999</v>
      </c>
      <c r="F500" s="100">
        <v>0.28689999999999999</v>
      </c>
      <c r="G500" s="100">
        <v>-0.23799999999999999</v>
      </c>
    </row>
    <row r="501" spans="1:7" x14ac:dyDescent="0.25">
      <c r="A501" s="100" t="s">
        <v>372</v>
      </c>
      <c r="B501" s="100">
        <v>204.78399999999999</v>
      </c>
      <c r="C501" s="100">
        <v>0.48399999999999999</v>
      </c>
      <c r="D501" s="100">
        <v>-1.137E-3</v>
      </c>
      <c r="E501" s="100">
        <v>-0.16300000000000001</v>
      </c>
      <c r="F501" s="100">
        <v>0.1249</v>
      </c>
      <c r="G501" s="100">
        <v>-7.5999999999999998E-2</v>
      </c>
    </row>
    <row r="502" spans="1:7" x14ac:dyDescent="0.25">
      <c r="A502" s="100" t="s">
        <v>372</v>
      </c>
      <c r="B502" s="100">
        <v>204.78399999999999</v>
      </c>
      <c r="C502" s="100">
        <v>0.54400000000000004</v>
      </c>
      <c r="D502" s="100">
        <v>-1.3569999999999999E-3</v>
      </c>
      <c r="E502" s="100">
        <v>-0.16300000000000001</v>
      </c>
      <c r="F502" s="100">
        <v>0.31990000000000002</v>
      </c>
      <c r="G502" s="100">
        <v>-0.26490000000000002</v>
      </c>
    </row>
    <row r="503" spans="1:7" x14ac:dyDescent="0.25">
      <c r="A503" s="100" t="s">
        <v>372</v>
      </c>
      <c r="B503" s="100">
        <v>216.53100000000001</v>
      </c>
      <c r="C503" s="100">
        <v>0.54400000000000004</v>
      </c>
      <c r="D503" s="100">
        <v>-1.3569999999999999E-3</v>
      </c>
      <c r="E503" s="100">
        <v>-0.14699999999999999</v>
      </c>
      <c r="F503" s="100">
        <v>0.27379999999999999</v>
      </c>
      <c r="G503" s="100">
        <v>-0.21879999999999999</v>
      </c>
    </row>
    <row r="504" spans="1:7" x14ac:dyDescent="0.25">
      <c r="A504" s="100" t="s">
        <v>372</v>
      </c>
      <c r="B504" s="100">
        <v>216.53100000000001</v>
      </c>
      <c r="C504" s="100">
        <v>0.54400000000000004</v>
      </c>
      <c r="D504" s="100">
        <v>-1.3569999999999999E-3</v>
      </c>
      <c r="E504" s="100">
        <v>-0.14699999999999999</v>
      </c>
      <c r="F504" s="100">
        <v>0.27379999999999999</v>
      </c>
      <c r="G504" s="100">
        <v>-0.21879999999999999</v>
      </c>
    </row>
    <row r="505" spans="1:7" x14ac:dyDescent="0.25">
      <c r="A505" s="100" t="s">
        <v>372</v>
      </c>
      <c r="B505" s="100">
        <v>324.74700000000001</v>
      </c>
      <c r="C505" s="100">
        <v>0.54400000000000004</v>
      </c>
      <c r="D505" s="100">
        <v>-1.3569999999999999E-3</v>
      </c>
      <c r="E505" s="100">
        <v>-4.5229999999999999E-5</v>
      </c>
      <c r="F505" s="100">
        <v>0.22170000000000001</v>
      </c>
      <c r="G505" s="100">
        <v>-0.16669999999999999</v>
      </c>
    </row>
    <row r="506" spans="1:7" x14ac:dyDescent="0.25">
      <c r="A506" s="100" t="s">
        <v>372</v>
      </c>
      <c r="B506" s="100">
        <v>324.74700000000001</v>
      </c>
      <c r="C506" s="100">
        <v>0.54400000000000004</v>
      </c>
      <c r="D506" s="100">
        <v>-1.3569999999999999E-3</v>
      </c>
      <c r="E506" s="100">
        <v>-4.5229999999999999E-5</v>
      </c>
      <c r="F506" s="100">
        <v>0.22170000000000001</v>
      </c>
      <c r="G506" s="100">
        <v>-0.16669999999999999</v>
      </c>
    </row>
    <row r="507" spans="1:7" x14ac:dyDescent="0.25">
      <c r="A507" s="100" t="s">
        <v>372</v>
      </c>
      <c r="B507" s="100">
        <v>324.84699999999998</v>
      </c>
      <c r="C507" s="100">
        <v>0.54400000000000004</v>
      </c>
      <c r="D507" s="100">
        <v>-1.3569999999999999E-3</v>
      </c>
      <c r="E507" s="100">
        <v>9.043E-5</v>
      </c>
      <c r="F507" s="100">
        <v>0.22209999999999999</v>
      </c>
      <c r="G507" s="100">
        <v>-0.1671</v>
      </c>
    </row>
  </sheetData>
  <pageMargins left="0.7" right="0.7" top="0.75" bottom="0.75" header="0.3" footer="0.3"/>
  <ignoredErrors>
    <ignoredError sqref="W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7"/>
  <sheetViews>
    <sheetView workbookViewId="0"/>
  </sheetViews>
  <sheetFormatPr defaultRowHeight="15" x14ac:dyDescent="0.25"/>
  <sheetData>
    <row r="1" spans="1:29" x14ac:dyDescent="0.25">
      <c r="A1" s="106" t="s">
        <v>393</v>
      </c>
      <c r="B1" s="107"/>
      <c r="C1" s="107"/>
      <c r="D1" s="107"/>
      <c r="E1" s="107"/>
      <c r="F1" s="107"/>
      <c r="G1" s="107"/>
      <c r="K1" s="1" t="s">
        <v>1</v>
      </c>
      <c r="L1" s="1" t="s">
        <v>42</v>
      </c>
      <c r="M1" s="1" t="s">
        <v>45</v>
      </c>
      <c r="N1" s="1" t="s">
        <v>43</v>
      </c>
      <c r="O1" s="1" t="s">
        <v>46</v>
      </c>
      <c r="P1" s="1" t="s">
        <v>44</v>
      </c>
      <c r="Q1" s="1" t="s">
        <v>47</v>
      </c>
      <c r="R1" s="1" t="s">
        <v>53</v>
      </c>
      <c r="S1" s="1" t="s">
        <v>54</v>
      </c>
    </row>
    <row r="2" spans="1:29" x14ac:dyDescent="0.25">
      <c r="A2" s="108" t="s">
        <v>1</v>
      </c>
      <c r="B2" s="108" t="s">
        <v>2</v>
      </c>
      <c r="C2" s="108" t="s">
        <v>4</v>
      </c>
      <c r="D2" s="108" t="s">
        <v>5</v>
      </c>
      <c r="E2" s="108" t="s">
        <v>6</v>
      </c>
      <c r="F2" s="108" t="s">
        <v>55</v>
      </c>
      <c r="G2" s="108" t="s">
        <v>56</v>
      </c>
      <c r="K2" s="2" t="s">
        <v>7</v>
      </c>
      <c r="L2" s="2" t="s">
        <v>9</v>
      </c>
      <c r="M2" s="2" t="s">
        <v>9</v>
      </c>
      <c r="N2" s="2" t="s">
        <v>9</v>
      </c>
      <c r="O2" s="2" t="s">
        <v>9</v>
      </c>
      <c r="P2" s="2" t="s">
        <v>10</v>
      </c>
      <c r="Q2" s="2" t="s">
        <v>10</v>
      </c>
      <c r="R2" s="2" t="s">
        <v>52</v>
      </c>
      <c r="S2" s="2" t="s">
        <v>52</v>
      </c>
    </row>
    <row r="3" spans="1:29" x14ac:dyDescent="0.25">
      <c r="A3" s="109" t="s">
        <v>7</v>
      </c>
      <c r="B3" s="109" t="s">
        <v>293</v>
      </c>
      <c r="C3" s="109" t="s">
        <v>9</v>
      </c>
      <c r="D3" s="109" t="s">
        <v>9</v>
      </c>
      <c r="E3" s="109" t="s">
        <v>294</v>
      </c>
      <c r="F3" s="109" t="s">
        <v>295</v>
      </c>
      <c r="G3" s="109" t="s">
        <v>295</v>
      </c>
      <c r="K3" s="105" t="s">
        <v>339</v>
      </c>
      <c r="L3" s="105">
        <f>MAX(D129:D136)</f>
        <v>0</v>
      </c>
      <c r="M3" s="105">
        <f t="shared" ref="M3:M29" si="0">MIN(D275:D277)</f>
        <v>2.9269999999999999E-3</v>
      </c>
      <c r="N3" s="105">
        <f t="shared" ref="N3:N29" si="1">MAX(E1:E3)</f>
        <v>0</v>
      </c>
      <c r="O3" s="105">
        <f t="shared" ref="O3:O29" si="2">MIN(E1:E3)</f>
        <v>0</v>
      </c>
      <c r="P3" s="105">
        <f t="shared" ref="P3:P29" si="3">MAX(F1:F3)</f>
        <v>0</v>
      </c>
      <c r="Q3" s="105">
        <f t="shared" ref="Q3:Q29" si="4">MIN(F1:F3)</f>
        <v>0</v>
      </c>
      <c r="R3" s="105">
        <f t="shared" ref="R3:R29" si="5">MAX(G1:G3)</f>
        <v>0</v>
      </c>
      <c r="S3" s="105">
        <f t="shared" ref="S3:S29" si="6">MIN(H1:H3)</f>
        <v>0</v>
      </c>
      <c r="U3" s="1" t="s">
        <v>1</v>
      </c>
      <c r="V3" s="1" t="s">
        <v>42</v>
      </c>
      <c r="W3" s="1" t="s">
        <v>45</v>
      </c>
      <c r="X3" s="1" t="s">
        <v>43</v>
      </c>
      <c r="Y3" s="1" t="s">
        <v>46</v>
      </c>
      <c r="Z3" s="1" t="s">
        <v>44</v>
      </c>
      <c r="AA3" s="1" t="s">
        <v>47</v>
      </c>
      <c r="AB3" s="1" t="s">
        <v>53</v>
      </c>
      <c r="AC3" s="1" t="s">
        <v>54</v>
      </c>
    </row>
    <row r="4" spans="1:29" x14ac:dyDescent="0.25">
      <c r="A4" s="105" t="s">
        <v>296</v>
      </c>
      <c r="B4" s="105">
        <v>0</v>
      </c>
      <c r="C4" s="105">
        <v>-9.3620000000000001</v>
      </c>
      <c r="D4" s="105">
        <v>-0.14599999999999999</v>
      </c>
      <c r="E4" s="105">
        <v>-5.3289999999999996E-15</v>
      </c>
      <c r="F4" s="105">
        <v>-0.40150000000000002</v>
      </c>
      <c r="G4" s="105">
        <v>-0.40150000000000002</v>
      </c>
      <c r="K4" s="105" t="s">
        <v>341</v>
      </c>
      <c r="L4" s="105">
        <f>MAX(D145:D152)</f>
        <v>4.2780000000000001E-7</v>
      </c>
      <c r="M4" s="105">
        <f t="shared" si="0"/>
        <v>-7.2999999999999995E-2</v>
      </c>
      <c r="N4" s="105">
        <f t="shared" si="1"/>
        <v>-5.3289999999999996E-15</v>
      </c>
      <c r="O4" s="105">
        <f t="shared" si="2"/>
        <v>-5.3289999999999996E-15</v>
      </c>
      <c r="P4" s="105">
        <f t="shared" si="3"/>
        <v>-0.40150000000000002</v>
      </c>
      <c r="Q4" s="105">
        <f t="shared" si="4"/>
        <v>-0.40150000000000002</v>
      </c>
      <c r="R4" s="105">
        <f t="shared" si="5"/>
        <v>-0.40150000000000002</v>
      </c>
      <c r="S4" s="105">
        <f t="shared" si="6"/>
        <v>0</v>
      </c>
      <c r="U4" s="2" t="s">
        <v>7</v>
      </c>
      <c r="V4" s="2" t="s">
        <v>9</v>
      </c>
      <c r="W4" s="2" t="s">
        <v>9</v>
      </c>
      <c r="X4" s="2" t="s">
        <v>9</v>
      </c>
      <c r="Y4" s="2" t="s">
        <v>9</v>
      </c>
      <c r="Z4" s="2" t="s">
        <v>10</v>
      </c>
      <c r="AA4" s="2" t="s">
        <v>10</v>
      </c>
      <c r="AB4" s="2" t="s">
        <v>52</v>
      </c>
      <c r="AC4" s="2" t="s">
        <v>52</v>
      </c>
    </row>
    <row r="5" spans="1:29" x14ac:dyDescent="0.25">
      <c r="A5" s="105" t="s">
        <v>296</v>
      </c>
      <c r="B5" s="105">
        <v>87.507999999999996</v>
      </c>
      <c r="C5" s="105">
        <v>-9.3030000000000008</v>
      </c>
      <c r="D5" s="105">
        <v>-7.2999999999999995E-2</v>
      </c>
      <c r="E5" s="105">
        <v>9.5790000000000006</v>
      </c>
      <c r="F5" s="105">
        <v>-0.25369999999999998</v>
      </c>
      <c r="G5" s="105">
        <v>-0.54430000000000001</v>
      </c>
      <c r="K5" s="105" t="s">
        <v>343</v>
      </c>
      <c r="L5" s="105">
        <f>MAX(D161:D168)</f>
        <v>0</v>
      </c>
      <c r="M5" s="105">
        <f t="shared" si="0"/>
        <v>-7.2999999999999995E-2</v>
      </c>
      <c r="N5" s="105">
        <f t="shared" si="1"/>
        <v>9.5790000000000006</v>
      </c>
      <c r="O5" s="105">
        <f t="shared" si="2"/>
        <v>-5.3289999999999996E-15</v>
      </c>
      <c r="P5" s="105">
        <f t="shared" si="3"/>
        <v>-0.25369999999999998</v>
      </c>
      <c r="Q5" s="105">
        <f t="shared" si="4"/>
        <v>-0.40150000000000002</v>
      </c>
      <c r="R5" s="105">
        <f t="shared" si="5"/>
        <v>-0.40150000000000002</v>
      </c>
      <c r="S5" s="105">
        <f t="shared" si="6"/>
        <v>0</v>
      </c>
      <c r="U5" s="105" t="s">
        <v>373</v>
      </c>
      <c r="V5" s="105">
        <f>MAX(L3:L19)</f>
        <v>7.2999999999999995E-2</v>
      </c>
      <c r="W5" s="105">
        <f>MIN(M3:M19)</f>
        <v>-7.2999999999999995E-2</v>
      </c>
      <c r="X5" s="105">
        <f t="shared" ref="X5" si="7">MAX(N3:N19)</f>
        <v>75.927000000000007</v>
      </c>
      <c r="Y5" s="105">
        <f t="shared" ref="Y5" si="8">MIN(O3:O19)</f>
        <v>-14.191000000000001</v>
      </c>
      <c r="Z5" s="105">
        <f t="shared" ref="Z5" si="9">MAX(P3:P19)</f>
        <v>0.76129999999999998</v>
      </c>
      <c r="AA5" s="105">
        <f t="shared" ref="AA5" si="10">MIN(Q3:Q19)</f>
        <v>-0.40179999999999999</v>
      </c>
      <c r="AB5" s="105">
        <f t="shared" ref="AB5" si="11">MAX(R3:R19)</f>
        <v>0</v>
      </c>
      <c r="AC5" s="105">
        <f t="shared" ref="AC5" si="12">MIN(S3:S19)</f>
        <v>0</v>
      </c>
    </row>
    <row r="6" spans="1:29" x14ac:dyDescent="0.25">
      <c r="A6" s="105" t="s">
        <v>296</v>
      </c>
      <c r="B6" s="105">
        <v>175.01599999999999</v>
      </c>
      <c r="C6" s="105">
        <v>-9.2449999999999992</v>
      </c>
      <c r="D6" s="105">
        <v>2.4130000000000001E-5</v>
      </c>
      <c r="E6" s="105">
        <v>12.771000000000001</v>
      </c>
      <c r="F6" s="105">
        <v>-0.20280000000000001</v>
      </c>
      <c r="G6" s="105">
        <v>-0.59019999999999995</v>
      </c>
      <c r="K6" s="105" t="s">
        <v>345</v>
      </c>
      <c r="L6" s="105">
        <f>MAX(D177:D184)</f>
        <v>7.5380000000000004E-3</v>
      </c>
      <c r="M6" s="105">
        <f t="shared" si="0"/>
        <v>-7.2999999999999995E-2</v>
      </c>
      <c r="N6" s="105">
        <f t="shared" si="1"/>
        <v>12.771000000000001</v>
      </c>
      <c r="O6" s="105">
        <f t="shared" si="2"/>
        <v>-5.3289999999999996E-15</v>
      </c>
      <c r="P6" s="105">
        <f t="shared" si="3"/>
        <v>-0.20280000000000001</v>
      </c>
      <c r="Q6" s="105">
        <f t="shared" si="4"/>
        <v>-0.40150000000000002</v>
      </c>
      <c r="R6" s="105">
        <f t="shared" si="5"/>
        <v>-0.40150000000000002</v>
      </c>
      <c r="S6" s="105">
        <f t="shared" si="6"/>
        <v>0</v>
      </c>
      <c r="U6" s="105" t="s">
        <v>374</v>
      </c>
      <c r="V6" s="105">
        <f>MAX(L20:L29)</f>
        <v>7.2999999999999995E-2</v>
      </c>
      <c r="W6" s="105">
        <f>MIN(M20:M29)</f>
        <v>-7.2999999999999995E-2</v>
      </c>
      <c r="X6" s="105">
        <f t="shared" ref="X6" si="13">MAX(N20:N29)</f>
        <v>2.6930000000000001</v>
      </c>
      <c r="Y6" s="105">
        <f t="shared" ref="Y6" si="14">MIN(O20:O29)</f>
        <v>-41.832999999999998</v>
      </c>
      <c r="Z6" s="105">
        <f t="shared" ref="Z6" si="15">MAX(P20:P29)</f>
        <v>0.30680000000000002</v>
      </c>
      <c r="AA6" s="105">
        <f t="shared" ref="AA6" si="16">MIN(Q20:Q29)</f>
        <v>-0.30840000000000001</v>
      </c>
      <c r="AB6" s="105">
        <f t="shared" ref="AB6" si="17">MAX(R20:R29)</f>
        <v>-0.32050000000000001</v>
      </c>
      <c r="AC6" s="105">
        <f t="shared" ref="AC6" si="18">MIN(S20:S29)</f>
        <v>0</v>
      </c>
    </row>
    <row r="7" spans="1:29" x14ac:dyDescent="0.25">
      <c r="A7" s="105" t="s">
        <v>297</v>
      </c>
      <c r="B7" s="105">
        <v>0</v>
      </c>
      <c r="C7" s="105">
        <v>-9.3689999999999998</v>
      </c>
      <c r="D7" s="105">
        <v>-0.13400000000000001</v>
      </c>
      <c r="E7" s="105">
        <v>0</v>
      </c>
      <c r="F7" s="105">
        <v>-0.40179999999999999</v>
      </c>
      <c r="G7" s="105">
        <v>-0.40179999999999999</v>
      </c>
      <c r="K7" s="105" t="s">
        <v>347</v>
      </c>
      <c r="L7" s="105">
        <f>MAX(D193:D200)</f>
        <v>8.7659999999999995E-3</v>
      </c>
      <c r="M7" s="105">
        <f t="shared" si="0"/>
        <v>-5.1999999999999998E-2</v>
      </c>
      <c r="N7" s="105">
        <f t="shared" si="1"/>
        <v>12.771000000000001</v>
      </c>
      <c r="O7" s="105">
        <f t="shared" si="2"/>
        <v>0</v>
      </c>
      <c r="P7" s="105">
        <f t="shared" si="3"/>
        <v>-0.20280000000000001</v>
      </c>
      <c r="Q7" s="105">
        <f t="shared" si="4"/>
        <v>-0.40179999999999999</v>
      </c>
      <c r="R7" s="105">
        <f t="shared" si="5"/>
        <v>-0.40179999999999999</v>
      </c>
      <c r="S7" s="105">
        <f t="shared" si="6"/>
        <v>0</v>
      </c>
      <c r="U7" s="105"/>
      <c r="V7" s="105"/>
      <c r="W7" s="105"/>
      <c r="X7" s="105"/>
      <c r="Y7" s="105"/>
      <c r="Z7" s="105"/>
      <c r="AA7" s="105"/>
      <c r="AB7" s="105"/>
      <c r="AC7" s="105"/>
    </row>
    <row r="8" spans="1:29" x14ac:dyDescent="0.25">
      <c r="A8" s="105" t="s">
        <v>297</v>
      </c>
      <c r="B8" s="105">
        <v>87.507999999999996</v>
      </c>
      <c r="C8" s="105">
        <v>-9.31</v>
      </c>
      <c r="D8" s="105">
        <v>-6.0999999999999999E-2</v>
      </c>
      <c r="E8" s="105">
        <v>8.5299999999999994</v>
      </c>
      <c r="F8" s="105">
        <v>-0.26989999999999997</v>
      </c>
      <c r="G8" s="105">
        <v>-0.52869999999999995</v>
      </c>
      <c r="K8" s="105" t="s">
        <v>349</v>
      </c>
      <c r="L8" s="105">
        <f>MAX(D209:D216)</f>
        <v>8.5120000000000005E-3</v>
      </c>
      <c r="M8" s="105">
        <f t="shared" si="0"/>
        <v>-3.1E-2</v>
      </c>
      <c r="N8" s="105">
        <f t="shared" si="1"/>
        <v>12.771000000000001</v>
      </c>
      <c r="O8" s="105">
        <f t="shared" si="2"/>
        <v>0</v>
      </c>
      <c r="P8" s="105">
        <f t="shared" si="3"/>
        <v>-0.20280000000000001</v>
      </c>
      <c r="Q8" s="105">
        <f t="shared" si="4"/>
        <v>-0.40179999999999999</v>
      </c>
      <c r="R8" s="105">
        <f t="shared" si="5"/>
        <v>-0.40179999999999999</v>
      </c>
      <c r="S8" s="105">
        <f t="shared" si="6"/>
        <v>0</v>
      </c>
      <c r="U8" s="105"/>
      <c r="V8" s="105"/>
      <c r="W8" s="105"/>
      <c r="X8" s="105"/>
      <c r="Y8" s="105"/>
      <c r="Z8" s="105"/>
      <c r="AA8" s="105"/>
      <c r="AB8" s="105"/>
      <c r="AC8" s="105"/>
    </row>
    <row r="9" spans="1:29" x14ac:dyDescent="0.25">
      <c r="A9" s="105" t="s">
        <v>297</v>
      </c>
      <c r="B9" s="105">
        <v>175.01599999999999</v>
      </c>
      <c r="C9" s="105">
        <v>-9.2520000000000007</v>
      </c>
      <c r="D9" s="105">
        <v>1.2E-2</v>
      </c>
      <c r="E9" s="105">
        <v>10.673</v>
      </c>
      <c r="F9" s="105">
        <v>-0.2349</v>
      </c>
      <c r="G9" s="105">
        <v>-0.55859999999999999</v>
      </c>
      <c r="K9" s="105" t="s">
        <v>351</v>
      </c>
      <c r="L9" s="105">
        <f>MAX(D225:D232)</f>
        <v>7.5170000000000002E-3</v>
      </c>
      <c r="M9" s="105">
        <f t="shared" si="0"/>
        <v>-0.01</v>
      </c>
      <c r="N9" s="105">
        <f t="shared" si="1"/>
        <v>10.673</v>
      </c>
      <c r="O9" s="105">
        <f t="shared" si="2"/>
        <v>0</v>
      </c>
      <c r="P9" s="105">
        <f t="shared" si="3"/>
        <v>-0.2349</v>
      </c>
      <c r="Q9" s="105">
        <f t="shared" si="4"/>
        <v>-0.40179999999999999</v>
      </c>
      <c r="R9" s="105">
        <f t="shared" si="5"/>
        <v>-0.40179999999999999</v>
      </c>
      <c r="S9" s="105">
        <f t="shared" si="6"/>
        <v>0</v>
      </c>
      <c r="U9" s="105"/>
      <c r="V9" s="105"/>
      <c r="W9" s="105"/>
      <c r="X9" s="105"/>
      <c r="Y9" s="105"/>
      <c r="Z9" s="105"/>
      <c r="AA9" s="105"/>
      <c r="AB9" s="105"/>
      <c r="AC9" s="105"/>
    </row>
    <row r="10" spans="1:29" x14ac:dyDescent="0.25">
      <c r="A10" s="105" t="s">
        <v>298</v>
      </c>
      <c r="B10" s="105">
        <v>0</v>
      </c>
      <c r="C10" s="105">
        <v>-9.1180000000000003</v>
      </c>
      <c r="D10" s="105">
        <v>-1.5009999999999999</v>
      </c>
      <c r="E10" s="105">
        <v>12.804</v>
      </c>
      <c r="F10" s="105">
        <v>-0.19689999999999999</v>
      </c>
      <c r="G10" s="105">
        <v>-0.58520000000000005</v>
      </c>
      <c r="K10" s="105" t="s">
        <v>353</v>
      </c>
      <c r="L10" s="105">
        <f>MAX(D241:D248)</f>
        <v>7.2760000000000003E-3</v>
      </c>
      <c r="M10" s="105">
        <f t="shared" si="0"/>
        <v>0.01</v>
      </c>
      <c r="N10" s="105">
        <f t="shared" si="1"/>
        <v>12.804</v>
      </c>
      <c r="O10" s="105">
        <f t="shared" si="2"/>
        <v>8.5299999999999994</v>
      </c>
      <c r="P10" s="105">
        <f t="shared" si="3"/>
        <v>-0.19689999999999999</v>
      </c>
      <c r="Q10" s="105">
        <f t="shared" si="4"/>
        <v>-0.26989999999999997</v>
      </c>
      <c r="R10" s="105">
        <f t="shared" si="5"/>
        <v>-0.52869999999999995</v>
      </c>
      <c r="S10" s="105">
        <f t="shared" si="6"/>
        <v>0</v>
      </c>
    </row>
    <row r="11" spans="1:29" x14ac:dyDescent="0.25">
      <c r="A11" s="105" t="s">
        <v>298</v>
      </c>
      <c r="B11" s="105">
        <v>21.315000000000001</v>
      </c>
      <c r="C11" s="105">
        <v>-9.1059999999999999</v>
      </c>
      <c r="D11" s="105">
        <v>-1.4810000000000001</v>
      </c>
      <c r="E11" s="105">
        <v>44.576999999999998</v>
      </c>
      <c r="F11" s="105">
        <v>0.28549999999999998</v>
      </c>
      <c r="G11" s="105">
        <v>-1.0666</v>
      </c>
      <c r="K11" s="105" t="s">
        <v>355</v>
      </c>
      <c r="L11" s="105">
        <f>MAX(D257:D264)</f>
        <v>8.2660000000000008E-3</v>
      </c>
      <c r="M11" s="105">
        <f t="shared" si="0"/>
        <v>3.1E-2</v>
      </c>
      <c r="N11" s="105">
        <f t="shared" si="1"/>
        <v>44.576999999999998</v>
      </c>
      <c r="O11" s="105">
        <f t="shared" si="2"/>
        <v>10.673</v>
      </c>
      <c r="P11" s="105">
        <f t="shared" si="3"/>
        <v>0.28549999999999998</v>
      </c>
      <c r="Q11" s="105">
        <f t="shared" si="4"/>
        <v>-0.2349</v>
      </c>
      <c r="R11" s="105">
        <f t="shared" si="5"/>
        <v>-0.55859999999999999</v>
      </c>
      <c r="S11" s="105">
        <f t="shared" si="6"/>
        <v>0</v>
      </c>
    </row>
    <row r="12" spans="1:29" x14ac:dyDescent="0.25">
      <c r="A12" s="105" t="s">
        <v>298</v>
      </c>
      <c r="B12" s="105">
        <v>42.63</v>
      </c>
      <c r="C12" s="105">
        <v>-9.0950000000000006</v>
      </c>
      <c r="D12" s="105">
        <v>-1.4610000000000001</v>
      </c>
      <c r="E12" s="105">
        <v>75.927000000000007</v>
      </c>
      <c r="F12" s="105">
        <v>0.76129999999999998</v>
      </c>
      <c r="G12" s="105">
        <v>-1.5415000000000001</v>
      </c>
      <c r="K12" s="105" t="s">
        <v>359</v>
      </c>
      <c r="L12" s="105">
        <f>MAX(D279:D286)</f>
        <v>7.2999999999999995E-2</v>
      </c>
      <c r="M12" s="105">
        <f t="shared" si="0"/>
        <v>-8.4189999999999994E-3</v>
      </c>
      <c r="N12" s="105">
        <f t="shared" si="1"/>
        <v>75.927000000000007</v>
      </c>
      <c r="O12" s="105">
        <f t="shared" si="2"/>
        <v>12.804</v>
      </c>
      <c r="P12" s="105">
        <f t="shared" si="3"/>
        <v>0.76129999999999998</v>
      </c>
      <c r="Q12" s="105">
        <f t="shared" si="4"/>
        <v>-0.19689999999999999</v>
      </c>
      <c r="R12" s="105">
        <f t="shared" si="5"/>
        <v>-0.58520000000000005</v>
      </c>
      <c r="S12" s="105">
        <f t="shared" si="6"/>
        <v>0</v>
      </c>
    </row>
    <row r="13" spans="1:29" x14ac:dyDescent="0.25">
      <c r="A13" s="105" t="s">
        <v>299</v>
      </c>
      <c r="B13" s="105">
        <v>0</v>
      </c>
      <c r="C13" s="105">
        <v>-9.125</v>
      </c>
      <c r="D13" s="105">
        <v>-1.4890000000000001</v>
      </c>
      <c r="E13" s="105">
        <v>10.64</v>
      </c>
      <c r="F13" s="105">
        <v>-0.23</v>
      </c>
      <c r="G13" s="105">
        <v>-0.55269999999999997</v>
      </c>
      <c r="K13" s="105" t="s">
        <v>360</v>
      </c>
      <c r="L13" s="105">
        <f>MAX(D287:D294)</f>
        <v>8.1080000000000006E-3</v>
      </c>
      <c r="M13" s="105">
        <f t="shared" si="0"/>
        <v>-8.4189999999999994E-3</v>
      </c>
      <c r="N13" s="105">
        <f t="shared" si="1"/>
        <v>75.927000000000007</v>
      </c>
      <c r="O13" s="105">
        <f t="shared" si="2"/>
        <v>10.64</v>
      </c>
      <c r="P13" s="105">
        <f t="shared" si="3"/>
        <v>0.76129999999999998</v>
      </c>
      <c r="Q13" s="105">
        <f t="shared" si="4"/>
        <v>-0.23</v>
      </c>
      <c r="R13" s="105">
        <f t="shared" si="5"/>
        <v>-0.55269999999999997</v>
      </c>
      <c r="S13" s="105">
        <f t="shared" si="6"/>
        <v>0</v>
      </c>
    </row>
    <row r="14" spans="1:29" x14ac:dyDescent="0.25">
      <c r="A14" s="105" t="s">
        <v>299</v>
      </c>
      <c r="B14" s="105">
        <v>21.315000000000001</v>
      </c>
      <c r="C14" s="105">
        <v>-9.1140000000000008</v>
      </c>
      <c r="D14" s="105">
        <v>-1.4690000000000001</v>
      </c>
      <c r="E14" s="105">
        <v>42.164000000000001</v>
      </c>
      <c r="F14" s="105">
        <v>0.2485</v>
      </c>
      <c r="G14" s="105">
        <v>-1.0303</v>
      </c>
      <c r="K14" s="105" t="s">
        <v>361</v>
      </c>
      <c r="L14" s="105">
        <f>MAX(D295:D302)</f>
        <v>7.2999999999999995E-2</v>
      </c>
      <c r="M14" s="105">
        <f t="shared" si="0"/>
        <v>-8.4189999999999994E-3</v>
      </c>
      <c r="N14" s="105">
        <f t="shared" si="1"/>
        <v>75.927000000000007</v>
      </c>
      <c r="O14" s="105">
        <f t="shared" si="2"/>
        <v>10.64</v>
      </c>
      <c r="P14" s="105">
        <f t="shared" si="3"/>
        <v>0.76129999999999998</v>
      </c>
      <c r="Q14" s="105">
        <f t="shared" si="4"/>
        <v>-0.23</v>
      </c>
      <c r="R14" s="105">
        <f t="shared" si="5"/>
        <v>-0.55269999999999997</v>
      </c>
      <c r="S14" s="105">
        <f t="shared" si="6"/>
        <v>0</v>
      </c>
    </row>
    <row r="15" spans="1:29" x14ac:dyDescent="0.25">
      <c r="A15" s="105" t="s">
        <v>299</v>
      </c>
      <c r="B15" s="105">
        <v>42.63</v>
      </c>
      <c r="C15" s="105">
        <v>-9.1029999999999998</v>
      </c>
      <c r="D15" s="105">
        <v>-1.4490000000000001</v>
      </c>
      <c r="E15" s="105">
        <v>73.265000000000001</v>
      </c>
      <c r="F15" s="105">
        <v>0.72070000000000001</v>
      </c>
      <c r="G15" s="105">
        <v>-1.5014000000000001</v>
      </c>
      <c r="K15" s="105" t="s">
        <v>362</v>
      </c>
      <c r="L15" s="105">
        <f>MAX(D303:D310)</f>
        <v>8.4119999999999993E-3</v>
      </c>
      <c r="M15" s="105">
        <f t="shared" si="0"/>
        <v>-6.058E-3</v>
      </c>
      <c r="N15" s="105">
        <f t="shared" si="1"/>
        <v>73.265000000000001</v>
      </c>
      <c r="O15" s="105">
        <f t="shared" si="2"/>
        <v>10.64</v>
      </c>
      <c r="P15" s="105">
        <f t="shared" si="3"/>
        <v>0.72070000000000001</v>
      </c>
      <c r="Q15" s="105">
        <f t="shared" si="4"/>
        <v>-0.23</v>
      </c>
      <c r="R15" s="105">
        <f t="shared" si="5"/>
        <v>-0.55269999999999997</v>
      </c>
      <c r="S15" s="105">
        <f t="shared" si="6"/>
        <v>0</v>
      </c>
    </row>
    <row r="16" spans="1:29" x14ac:dyDescent="0.25">
      <c r="A16" s="105" t="s">
        <v>300</v>
      </c>
      <c r="B16" s="105">
        <v>0</v>
      </c>
      <c r="C16" s="105">
        <v>-8.0579999999999998</v>
      </c>
      <c r="D16" s="105">
        <v>-0.11600000000000001</v>
      </c>
      <c r="E16" s="105">
        <v>-14.191000000000001</v>
      </c>
      <c r="F16" s="105">
        <v>-0.13039999999999999</v>
      </c>
      <c r="G16" s="105">
        <v>-0.56079999999999997</v>
      </c>
      <c r="K16" s="105" t="s">
        <v>363</v>
      </c>
      <c r="L16" s="105">
        <f>MAX(D311:D318)</f>
        <v>7.2999999999999995E-2</v>
      </c>
      <c r="M16" s="105">
        <f t="shared" si="0"/>
        <v>-3.6970000000000002E-3</v>
      </c>
      <c r="N16" s="105">
        <f t="shared" si="1"/>
        <v>73.265000000000001</v>
      </c>
      <c r="O16" s="105">
        <f t="shared" si="2"/>
        <v>-14.191000000000001</v>
      </c>
      <c r="P16" s="105">
        <f t="shared" si="3"/>
        <v>0.72070000000000001</v>
      </c>
      <c r="Q16" s="105">
        <f t="shared" si="4"/>
        <v>-0.13039999999999999</v>
      </c>
      <c r="R16" s="105">
        <f t="shared" si="5"/>
        <v>-0.56079999999999997</v>
      </c>
      <c r="S16" s="105">
        <f t="shared" si="6"/>
        <v>0</v>
      </c>
    </row>
    <row r="17" spans="1:19" x14ac:dyDescent="0.25">
      <c r="A17" s="105" t="s">
        <v>300</v>
      </c>
      <c r="B17" s="105">
        <v>66.192999999999998</v>
      </c>
      <c r="C17" s="105">
        <v>-8.0239999999999991</v>
      </c>
      <c r="D17" s="105">
        <v>-5.3999999999999999E-2</v>
      </c>
      <c r="E17" s="105">
        <v>-8.58</v>
      </c>
      <c r="F17" s="105">
        <v>-0.214</v>
      </c>
      <c r="G17" s="105">
        <v>-0.47420000000000001</v>
      </c>
      <c r="K17" s="105" t="s">
        <v>364</v>
      </c>
      <c r="L17" s="105">
        <f>MAX(D319:D326)</f>
        <v>0</v>
      </c>
      <c r="M17" s="105">
        <f t="shared" si="0"/>
        <v>-1.3359999999999999E-3</v>
      </c>
      <c r="N17" s="105">
        <f t="shared" si="1"/>
        <v>73.265000000000001</v>
      </c>
      <c r="O17" s="105">
        <f t="shared" si="2"/>
        <v>-14.191000000000001</v>
      </c>
      <c r="P17" s="105">
        <f t="shared" si="3"/>
        <v>0.72070000000000001</v>
      </c>
      <c r="Q17" s="105">
        <f t="shared" si="4"/>
        <v>-0.214</v>
      </c>
      <c r="R17" s="105">
        <f t="shared" si="5"/>
        <v>-0.47420000000000001</v>
      </c>
      <c r="S17" s="105">
        <f t="shared" si="6"/>
        <v>0</v>
      </c>
    </row>
    <row r="18" spans="1:19" x14ac:dyDescent="0.25">
      <c r="A18" s="105" t="s">
        <v>300</v>
      </c>
      <c r="B18" s="105">
        <v>76.355999999999995</v>
      </c>
      <c r="C18" s="105">
        <v>-8.0180000000000007</v>
      </c>
      <c r="D18" s="105">
        <v>-4.3999999999999997E-2</v>
      </c>
      <c r="E18" s="105">
        <v>-8.08</v>
      </c>
      <c r="F18" s="105">
        <v>-0.2213</v>
      </c>
      <c r="G18" s="105">
        <v>-0.46639999999999998</v>
      </c>
      <c r="K18" s="105" t="s">
        <v>365</v>
      </c>
      <c r="L18" s="105">
        <f>MAX(D327:D334)</f>
        <v>7.1500000000000001E-3</v>
      </c>
      <c r="M18" s="105">
        <f t="shared" si="0"/>
        <v>1.0250000000000001E-3</v>
      </c>
      <c r="N18" s="105">
        <f t="shared" si="1"/>
        <v>-8.08</v>
      </c>
      <c r="O18" s="105">
        <f t="shared" si="2"/>
        <v>-14.191000000000001</v>
      </c>
      <c r="P18" s="105">
        <f t="shared" si="3"/>
        <v>-0.13039999999999999</v>
      </c>
      <c r="Q18" s="105">
        <f t="shared" si="4"/>
        <v>-0.2213</v>
      </c>
      <c r="R18" s="105">
        <f t="shared" si="5"/>
        <v>-0.46639999999999998</v>
      </c>
      <c r="S18" s="105">
        <f t="shared" si="6"/>
        <v>0</v>
      </c>
    </row>
    <row r="19" spans="1:19" x14ac:dyDescent="0.25">
      <c r="A19" s="105" t="s">
        <v>300</v>
      </c>
      <c r="B19" s="105">
        <v>76.355999999999995</v>
      </c>
      <c r="C19" s="105">
        <v>-7.6680000000000001</v>
      </c>
      <c r="D19" s="105">
        <v>0.57599999999999996</v>
      </c>
      <c r="E19" s="105">
        <v>-8.08</v>
      </c>
      <c r="F19" s="105">
        <v>-0.20630000000000001</v>
      </c>
      <c r="G19" s="105">
        <v>-0.45140000000000002</v>
      </c>
      <c r="K19" s="105" t="s">
        <v>366</v>
      </c>
      <c r="L19" s="105">
        <f>MAX(D335:D342)</f>
        <v>7.2999999999999995E-2</v>
      </c>
      <c r="M19" s="105">
        <f t="shared" si="0"/>
        <v>3.3860000000000001E-3</v>
      </c>
      <c r="N19" s="105">
        <f t="shared" si="1"/>
        <v>-8.08</v>
      </c>
      <c r="O19" s="105">
        <f t="shared" si="2"/>
        <v>-8.58</v>
      </c>
      <c r="P19" s="105">
        <f t="shared" si="3"/>
        <v>-0.20630000000000001</v>
      </c>
      <c r="Q19" s="105">
        <f t="shared" si="4"/>
        <v>-0.2213</v>
      </c>
      <c r="R19" s="105">
        <f t="shared" si="5"/>
        <v>-0.45140000000000002</v>
      </c>
      <c r="S19" s="105">
        <f t="shared" si="6"/>
        <v>0</v>
      </c>
    </row>
    <row r="20" spans="1:19" x14ac:dyDescent="0.25">
      <c r="A20" s="105" t="s">
        <v>300</v>
      </c>
      <c r="B20" s="105">
        <v>132.387</v>
      </c>
      <c r="C20" s="105">
        <v>-7.6390000000000002</v>
      </c>
      <c r="D20" s="105">
        <v>0.629</v>
      </c>
      <c r="E20" s="105">
        <v>-41.832999999999998</v>
      </c>
      <c r="F20" s="105">
        <v>0.30680000000000002</v>
      </c>
      <c r="G20" s="105">
        <v>-0.96199999999999997</v>
      </c>
      <c r="K20" s="105" t="s">
        <v>338</v>
      </c>
      <c r="L20" s="105">
        <f>MAX(D121:D128)</f>
        <v>0</v>
      </c>
      <c r="M20" s="105">
        <f t="shared" si="0"/>
        <v>-7.2999999999999995E-2</v>
      </c>
      <c r="N20" s="105">
        <f t="shared" si="1"/>
        <v>-8.08</v>
      </c>
      <c r="O20" s="105">
        <f t="shared" si="2"/>
        <v>-41.832999999999998</v>
      </c>
      <c r="P20" s="105">
        <f t="shared" si="3"/>
        <v>0.30680000000000002</v>
      </c>
      <c r="Q20" s="105">
        <f t="shared" si="4"/>
        <v>-0.2213</v>
      </c>
      <c r="R20" s="105">
        <f t="shared" si="5"/>
        <v>-0.45140000000000002</v>
      </c>
      <c r="S20" s="105">
        <f t="shared" si="6"/>
        <v>0</v>
      </c>
    </row>
    <row r="21" spans="1:19" x14ac:dyDescent="0.25">
      <c r="A21" s="105" t="s">
        <v>301</v>
      </c>
      <c r="B21" s="105">
        <v>0</v>
      </c>
      <c r="C21" s="105">
        <v>-8.0370000000000008</v>
      </c>
      <c r="D21" s="105">
        <v>-0.121</v>
      </c>
      <c r="E21" s="105">
        <v>-13.148</v>
      </c>
      <c r="F21" s="105">
        <v>-0.14530000000000001</v>
      </c>
      <c r="G21" s="105">
        <v>-0.54410000000000003</v>
      </c>
      <c r="K21" s="105" t="s">
        <v>340</v>
      </c>
      <c r="L21" s="105">
        <f>MAX(D137:D144)</f>
        <v>0</v>
      </c>
      <c r="M21" s="105">
        <f t="shared" si="0"/>
        <v>-7.2999999999999995E-2</v>
      </c>
      <c r="N21" s="105">
        <f t="shared" si="1"/>
        <v>-8.08</v>
      </c>
      <c r="O21" s="105">
        <f t="shared" si="2"/>
        <v>-41.832999999999998</v>
      </c>
      <c r="P21" s="105">
        <f t="shared" si="3"/>
        <v>0.30680000000000002</v>
      </c>
      <c r="Q21" s="105">
        <f t="shared" si="4"/>
        <v>-0.20630000000000001</v>
      </c>
      <c r="R21" s="105">
        <f t="shared" si="5"/>
        <v>-0.45140000000000002</v>
      </c>
      <c r="S21" s="105">
        <f t="shared" si="6"/>
        <v>0</v>
      </c>
    </row>
    <row r="22" spans="1:19" x14ac:dyDescent="0.25">
      <c r="A22" s="105" t="s">
        <v>301</v>
      </c>
      <c r="B22" s="105">
        <v>66.194000000000003</v>
      </c>
      <c r="C22" s="105">
        <v>-8.0020000000000007</v>
      </c>
      <c r="D22" s="105">
        <v>-5.8999999999999997E-2</v>
      </c>
      <c r="E22" s="105">
        <v>-7.2089999999999996</v>
      </c>
      <c r="F22" s="105">
        <v>-0.2339</v>
      </c>
      <c r="G22" s="105">
        <v>-0.45250000000000001</v>
      </c>
      <c r="K22" s="105" t="s">
        <v>342</v>
      </c>
      <c r="L22" s="105">
        <f>MAX(D153:D160)</f>
        <v>0</v>
      </c>
      <c r="M22" s="105">
        <f t="shared" si="0"/>
        <v>-7.2999999999999995E-2</v>
      </c>
      <c r="N22" s="105">
        <f t="shared" si="1"/>
        <v>-7.2089999999999996</v>
      </c>
      <c r="O22" s="105">
        <f t="shared" si="2"/>
        <v>-41.832999999999998</v>
      </c>
      <c r="P22" s="105">
        <f t="shared" si="3"/>
        <v>0.30680000000000002</v>
      </c>
      <c r="Q22" s="105">
        <f t="shared" si="4"/>
        <v>-0.2339</v>
      </c>
      <c r="R22" s="105">
        <f t="shared" si="5"/>
        <v>-0.45250000000000001</v>
      </c>
      <c r="S22" s="105">
        <f t="shared" si="6"/>
        <v>0</v>
      </c>
    </row>
    <row r="23" spans="1:19" x14ac:dyDescent="0.25">
      <c r="A23" s="105" t="s">
        <v>301</v>
      </c>
      <c r="B23" s="105">
        <v>76.355999999999995</v>
      </c>
      <c r="C23" s="105">
        <v>-7.9969999999999999</v>
      </c>
      <c r="D23" s="105">
        <v>-4.9000000000000002E-2</v>
      </c>
      <c r="E23" s="105">
        <v>-6.6589999999999998</v>
      </c>
      <c r="F23" s="105">
        <v>-0.24199999999999999</v>
      </c>
      <c r="G23" s="105">
        <v>-0.44400000000000001</v>
      </c>
      <c r="K23" s="105" t="s">
        <v>344</v>
      </c>
      <c r="L23" s="105">
        <f>MAX(D169:D176)</f>
        <v>0</v>
      </c>
      <c r="M23" s="105">
        <f t="shared" si="0"/>
        <v>-5.1999999999999998E-2</v>
      </c>
      <c r="N23" s="105">
        <f t="shared" si="1"/>
        <v>-6.6589999999999998</v>
      </c>
      <c r="O23" s="105">
        <f t="shared" si="2"/>
        <v>-13.148</v>
      </c>
      <c r="P23" s="105">
        <f t="shared" si="3"/>
        <v>-0.14530000000000001</v>
      </c>
      <c r="Q23" s="105">
        <f t="shared" si="4"/>
        <v>-0.24199999999999999</v>
      </c>
      <c r="R23" s="105">
        <f t="shared" si="5"/>
        <v>-0.44400000000000001</v>
      </c>
      <c r="S23" s="105">
        <f t="shared" si="6"/>
        <v>0</v>
      </c>
    </row>
    <row r="24" spans="1:19" x14ac:dyDescent="0.25">
      <c r="A24" s="105" t="s">
        <v>301</v>
      </c>
      <c r="B24" s="105">
        <v>76.355999999999995</v>
      </c>
      <c r="C24" s="105">
        <v>-7.64</v>
      </c>
      <c r="D24" s="105">
        <v>0.58299999999999996</v>
      </c>
      <c r="E24" s="105">
        <v>-6.6589999999999998</v>
      </c>
      <c r="F24" s="105">
        <v>-0.22670000000000001</v>
      </c>
      <c r="G24" s="105">
        <v>-0.42859999999999998</v>
      </c>
      <c r="K24" s="105" t="s">
        <v>346</v>
      </c>
      <c r="L24" s="105">
        <f>MAX(D185:D192)</f>
        <v>7.2999999999999995E-2</v>
      </c>
      <c r="M24" s="105">
        <f t="shared" si="0"/>
        <v>-3.1E-2</v>
      </c>
      <c r="N24" s="105">
        <f t="shared" si="1"/>
        <v>-6.6589999999999998</v>
      </c>
      <c r="O24" s="105">
        <f t="shared" si="2"/>
        <v>-7.2089999999999996</v>
      </c>
      <c r="P24" s="105">
        <f t="shared" si="3"/>
        <v>-0.22670000000000001</v>
      </c>
      <c r="Q24" s="105">
        <f t="shared" si="4"/>
        <v>-0.24199999999999999</v>
      </c>
      <c r="R24" s="105">
        <f t="shared" si="5"/>
        <v>-0.42859999999999998</v>
      </c>
      <c r="S24" s="105">
        <f t="shared" si="6"/>
        <v>0</v>
      </c>
    </row>
    <row r="25" spans="1:19" x14ac:dyDescent="0.25">
      <c r="A25" s="105" t="s">
        <v>301</v>
      </c>
      <c r="B25" s="105">
        <v>132.387</v>
      </c>
      <c r="C25" s="105">
        <v>-7.61</v>
      </c>
      <c r="D25" s="105">
        <v>0.63600000000000001</v>
      </c>
      <c r="E25" s="105">
        <v>-40.813000000000002</v>
      </c>
      <c r="F25" s="105">
        <v>0.29249999999999998</v>
      </c>
      <c r="G25" s="105">
        <v>-0.94530000000000003</v>
      </c>
      <c r="K25" s="105" t="s">
        <v>348</v>
      </c>
      <c r="L25" s="105">
        <f>MAX(D201:D208)</f>
        <v>7.2999999999999995E-2</v>
      </c>
      <c r="M25" s="105">
        <f t="shared" si="0"/>
        <v>-0.01</v>
      </c>
      <c r="N25" s="105">
        <f t="shared" si="1"/>
        <v>-6.6589999999999998</v>
      </c>
      <c r="O25" s="105">
        <f t="shared" si="2"/>
        <v>-40.813000000000002</v>
      </c>
      <c r="P25" s="105">
        <f t="shared" si="3"/>
        <v>0.29249999999999998</v>
      </c>
      <c r="Q25" s="105">
        <f t="shared" si="4"/>
        <v>-0.24199999999999999</v>
      </c>
      <c r="R25" s="105">
        <f t="shared" si="5"/>
        <v>-0.42859999999999998</v>
      </c>
      <c r="S25" s="105">
        <f t="shared" si="6"/>
        <v>0</v>
      </c>
    </row>
    <row r="26" spans="1:19" x14ac:dyDescent="0.25">
      <c r="A26" s="105" t="s">
        <v>302</v>
      </c>
      <c r="B26" s="105">
        <v>0</v>
      </c>
      <c r="C26" s="105">
        <v>-7.6390000000000002</v>
      </c>
      <c r="D26" s="105">
        <v>-0.625</v>
      </c>
      <c r="E26" s="105">
        <v>-41.832999999999998</v>
      </c>
      <c r="F26" s="105">
        <v>0.30680000000000002</v>
      </c>
      <c r="G26" s="105">
        <v>-0.96199999999999997</v>
      </c>
      <c r="K26" s="105" t="s">
        <v>350</v>
      </c>
      <c r="L26" s="105">
        <f>MAX(D217:D224)</f>
        <v>7.2999999999999995E-2</v>
      </c>
      <c r="M26" s="105">
        <f t="shared" si="0"/>
        <v>0.01</v>
      </c>
      <c r="N26" s="105">
        <f t="shared" si="1"/>
        <v>-6.6589999999999998</v>
      </c>
      <c r="O26" s="105">
        <f t="shared" si="2"/>
        <v>-41.832999999999998</v>
      </c>
      <c r="P26" s="105">
        <f t="shared" si="3"/>
        <v>0.30680000000000002</v>
      </c>
      <c r="Q26" s="105">
        <f t="shared" si="4"/>
        <v>-0.22670000000000001</v>
      </c>
      <c r="R26" s="105">
        <f t="shared" si="5"/>
        <v>-0.42859999999999998</v>
      </c>
      <c r="S26" s="105">
        <f t="shared" si="6"/>
        <v>0</v>
      </c>
    </row>
    <row r="27" spans="1:19" x14ac:dyDescent="0.25">
      <c r="A27" s="105" t="s">
        <v>302</v>
      </c>
      <c r="B27" s="105">
        <v>75.792000000000002</v>
      </c>
      <c r="C27" s="105">
        <v>-7.6109999999999998</v>
      </c>
      <c r="D27" s="105">
        <v>-0.54900000000000004</v>
      </c>
      <c r="E27" s="105">
        <v>2.6709999999999998</v>
      </c>
      <c r="F27" s="105">
        <v>-0.28589999999999999</v>
      </c>
      <c r="G27" s="105">
        <v>-0.3669</v>
      </c>
      <c r="K27" s="105" t="s">
        <v>352</v>
      </c>
      <c r="L27" s="105">
        <f>MAX(D233:D240)</f>
        <v>7.2999999999999995E-2</v>
      </c>
      <c r="M27" s="105">
        <f t="shared" si="0"/>
        <v>3.1E-2</v>
      </c>
      <c r="N27" s="105">
        <f t="shared" si="1"/>
        <v>2.6709999999999998</v>
      </c>
      <c r="O27" s="105">
        <f t="shared" si="2"/>
        <v>-41.832999999999998</v>
      </c>
      <c r="P27" s="105">
        <f t="shared" si="3"/>
        <v>0.30680000000000002</v>
      </c>
      <c r="Q27" s="105">
        <f t="shared" si="4"/>
        <v>-0.28589999999999999</v>
      </c>
      <c r="R27" s="105">
        <f t="shared" si="5"/>
        <v>-0.3669</v>
      </c>
      <c r="S27" s="105">
        <f t="shared" si="6"/>
        <v>0</v>
      </c>
    </row>
    <row r="28" spans="1:19" x14ac:dyDescent="0.25">
      <c r="A28" s="105" t="s">
        <v>302</v>
      </c>
      <c r="B28" s="105">
        <v>75.792000000000002</v>
      </c>
      <c r="C28" s="105">
        <v>-7.3369999999999997</v>
      </c>
      <c r="D28" s="105">
        <v>0.20100000000000001</v>
      </c>
      <c r="E28" s="105">
        <v>2.6930000000000001</v>
      </c>
      <c r="F28" s="105">
        <v>-0.27379999999999999</v>
      </c>
      <c r="G28" s="105">
        <v>-0.35549999999999998</v>
      </c>
      <c r="K28" s="105" t="s">
        <v>354</v>
      </c>
      <c r="L28" s="105">
        <f>MAX(D249:D256)</f>
        <v>7.2999999999999995E-2</v>
      </c>
      <c r="M28" s="105">
        <f t="shared" si="0"/>
        <v>-8.116E-3</v>
      </c>
      <c r="N28" s="105">
        <f t="shared" si="1"/>
        <v>2.6930000000000001</v>
      </c>
      <c r="O28" s="105">
        <f t="shared" si="2"/>
        <v>-41.832999999999998</v>
      </c>
      <c r="P28" s="105">
        <f t="shared" si="3"/>
        <v>0.30680000000000002</v>
      </c>
      <c r="Q28" s="105">
        <f t="shared" si="4"/>
        <v>-0.28589999999999999</v>
      </c>
      <c r="R28" s="105">
        <f t="shared" si="5"/>
        <v>-0.35549999999999998</v>
      </c>
      <c r="S28" s="105">
        <f t="shared" si="6"/>
        <v>0</v>
      </c>
    </row>
    <row r="29" spans="1:19" x14ac:dyDescent="0.25">
      <c r="A29" s="105" t="s">
        <v>302</v>
      </c>
      <c r="B29" s="105">
        <v>87.507999999999996</v>
      </c>
      <c r="C29" s="105">
        <v>-7.3330000000000002</v>
      </c>
      <c r="D29" s="105">
        <v>0.21299999999999999</v>
      </c>
      <c r="E29" s="105">
        <v>0.26700000000000002</v>
      </c>
      <c r="F29" s="105">
        <v>-0.30840000000000001</v>
      </c>
      <c r="G29" s="105">
        <v>-0.32050000000000001</v>
      </c>
      <c r="K29" s="105" t="s">
        <v>358</v>
      </c>
      <c r="L29" s="105">
        <f>MAX(D271:D278)</f>
        <v>7.6490000000000004E-3</v>
      </c>
      <c r="M29" s="105">
        <f t="shared" si="0"/>
        <v>-8.116E-3</v>
      </c>
      <c r="N29" s="105">
        <f t="shared" si="1"/>
        <v>2.6930000000000001</v>
      </c>
      <c r="O29" s="105">
        <f t="shared" si="2"/>
        <v>0.26700000000000002</v>
      </c>
      <c r="P29" s="105">
        <f t="shared" si="3"/>
        <v>-0.27379999999999999</v>
      </c>
      <c r="Q29" s="105">
        <f t="shared" si="4"/>
        <v>-0.30840000000000001</v>
      </c>
      <c r="R29" s="105">
        <f t="shared" si="5"/>
        <v>-0.32050000000000001</v>
      </c>
      <c r="S29" s="105">
        <f t="shared" si="6"/>
        <v>0</v>
      </c>
    </row>
    <row r="30" spans="1:19" x14ac:dyDescent="0.25">
      <c r="A30" s="105" t="s">
        <v>302</v>
      </c>
      <c r="B30" s="105">
        <v>175.01599999999999</v>
      </c>
      <c r="C30" s="105">
        <v>-7.3</v>
      </c>
      <c r="D30" s="105">
        <v>0.30099999999999999</v>
      </c>
      <c r="E30" s="105">
        <v>-22.221</v>
      </c>
      <c r="F30" s="105">
        <v>2.3900000000000001E-2</v>
      </c>
      <c r="G30" s="105">
        <v>-0.65010000000000001</v>
      </c>
    </row>
    <row r="31" spans="1:19" x14ac:dyDescent="0.25">
      <c r="A31" s="105" t="s">
        <v>303</v>
      </c>
      <c r="B31" s="105">
        <v>0</v>
      </c>
      <c r="C31" s="105">
        <v>-7.6120000000000001</v>
      </c>
      <c r="D31" s="105">
        <v>-0.61399999999999999</v>
      </c>
      <c r="E31" s="105">
        <v>-40.813000000000002</v>
      </c>
      <c r="F31" s="105">
        <v>0.29249999999999998</v>
      </c>
      <c r="G31" s="105">
        <v>-0.94540000000000002</v>
      </c>
    </row>
    <row r="32" spans="1:19" x14ac:dyDescent="0.25">
      <c r="A32" s="105" t="s">
        <v>303</v>
      </c>
      <c r="B32" s="105">
        <v>75.792000000000002</v>
      </c>
      <c r="C32" s="105">
        <v>-7.5839999999999996</v>
      </c>
      <c r="D32" s="105">
        <v>-0.53700000000000003</v>
      </c>
      <c r="E32" s="105">
        <v>2.802</v>
      </c>
      <c r="F32" s="105">
        <v>-0.2828</v>
      </c>
      <c r="G32" s="105">
        <v>-0.36780000000000002</v>
      </c>
    </row>
    <row r="33" spans="1:7" x14ac:dyDescent="0.25">
      <c r="A33" s="105" t="s">
        <v>303</v>
      </c>
      <c r="B33" s="105">
        <v>75.792000000000002</v>
      </c>
      <c r="C33" s="105">
        <v>-7.3159999999999998</v>
      </c>
      <c r="D33" s="105">
        <v>0.2</v>
      </c>
      <c r="E33" s="105">
        <v>2.78</v>
      </c>
      <c r="F33" s="105">
        <v>-0.27160000000000001</v>
      </c>
      <c r="G33" s="105">
        <v>-0.35589999999999999</v>
      </c>
    </row>
    <row r="34" spans="1:7" x14ac:dyDescent="0.25">
      <c r="A34" s="105" t="s">
        <v>303</v>
      </c>
      <c r="B34" s="105">
        <v>87.507999999999996</v>
      </c>
      <c r="C34" s="105">
        <v>-7.3120000000000003</v>
      </c>
      <c r="D34" s="105">
        <v>0.21099999999999999</v>
      </c>
      <c r="E34" s="105">
        <v>0.372</v>
      </c>
      <c r="F34" s="105">
        <v>-0.30680000000000002</v>
      </c>
      <c r="G34" s="105">
        <v>-0.32040000000000002</v>
      </c>
    </row>
    <row r="35" spans="1:7" x14ac:dyDescent="0.25">
      <c r="A35" s="105" t="s">
        <v>303</v>
      </c>
      <c r="B35" s="105">
        <v>175.01599999999999</v>
      </c>
      <c r="C35" s="105">
        <v>-7.2789999999999999</v>
      </c>
      <c r="D35" s="105">
        <v>0.29899999999999999</v>
      </c>
      <c r="E35" s="105">
        <v>-21.984999999999999</v>
      </c>
      <c r="F35" s="105">
        <v>2.12E-2</v>
      </c>
      <c r="G35" s="105">
        <v>-0.64559999999999995</v>
      </c>
    </row>
    <row r="36" spans="1:7" x14ac:dyDescent="0.25">
      <c r="A36" s="105" t="s">
        <v>304</v>
      </c>
      <c r="B36" s="105">
        <v>0</v>
      </c>
      <c r="C36" s="105">
        <v>-7.2519999999999998</v>
      </c>
      <c r="D36" s="105">
        <v>-0.89300000000000002</v>
      </c>
      <c r="E36" s="105">
        <v>-22.221</v>
      </c>
      <c r="F36" s="105">
        <v>2.5999999999999999E-2</v>
      </c>
      <c r="G36" s="105">
        <v>-0.64800000000000002</v>
      </c>
    </row>
    <row r="37" spans="1:7" x14ac:dyDescent="0.25">
      <c r="A37" s="105" t="s">
        <v>304</v>
      </c>
      <c r="B37" s="105">
        <v>27.257999999999999</v>
      </c>
      <c r="C37" s="105">
        <v>-7.2460000000000004</v>
      </c>
      <c r="D37" s="105">
        <v>-0.86499999999999999</v>
      </c>
      <c r="E37" s="105">
        <v>1.7370000000000001</v>
      </c>
      <c r="F37" s="105">
        <v>-0.28449999999999998</v>
      </c>
      <c r="G37" s="105">
        <v>-0.33710000000000001</v>
      </c>
    </row>
    <row r="38" spans="1:7" x14ac:dyDescent="0.25">
      <c r="A38" s="105" t="s">
        <v>304</v>
      </c>
      <c r="B38" s="105">
        <v>27.257999999999999</v>
      </c>
      <c r="C38" s="105">
        <v>-7.1079999999999997</v>
      </c>
      <c r="D38" s="105">
        <v>-0.13</v>
      </c>
      <c r="E38" s="105">
        <v>1.7529999999999999</v>
      </c>
      <c r="F38" s="105">
        <v>-0.27829999999999999</v>
      </c>
      <c r="G38" s="105">
        <v>-0.33139999999999997</v>
      </c>
    </row>
    <row r="39" spans="1:7" x14ac:dyDescent="0.25">
      <c r="A39" s="105" t="s">
        <v>304</v>
      </c>
      <c r="B39" s="105">
        <v>87.507999999999996</v>
      </c>
      <c r="C39" s="105">
        <v>-7.0960000000000001</v>
      </c>
      <c r="D39" s="105">
        <v>-6.7000000000000004E-2</v>
      </c>
      <c r="E39" s="105">
        <v>7.6970000000000001</v>
      </c>
      <c r="F39" s="105">
        <v>-0.18759999999999999</v>
      </c>
      <c r="G39" s="105">
        <v>-0.42109999999999997</v>
      </c>
    </row>
    <row r="40" spans="1:7" x14ac:dyDescent="0.25">
      <c r="A40" s="105" t="s">
        <v>304</v>
      </c>
      <c r="B40" s="105">
        <v>149.36699999999999</v>
      </c>
      <c r="C40" s="105">
        <v>-7.0839999999999996</v>
      </c>
      <c r="D40" s="105">
        <v>-1.8779999999999999E-3</v>
      </c>
      <c r="E40" s="105">
        <v>9.8260000000000005</v>
      </c>
      <c r="F40" s="105">
        <v>-0.15479999999999999</v>
      </c>
      <c r="G40" s="105">
        <v>-0.45279999999999998</v>
      </c>
    </row>
    <row r="41" spans="1:7" x14ac:dyDescent="0.25">
      <c r="A41" s="105" t="s">
        <v>304</v>
      </c>
      <c r="B41" s="105">
        <v>149.36699999999999</v>
      </c>
      <c r="C41" s="105">
        <v>-6.9509999999999996</v>
      </c>
      <c r="D41" s="105">
        <v>0.70699999999999996</v>
      </c>
      <c r="E41" s="105">
        <v>9.8350000000000009</v>
      </c>
      <c r="F41" s="105">
        <v>-0.1489</v>
      </c>
      <c r="G41" s="105">
        <v>-0.44719999999999999</v>
      </c>
    </row>
    <row r="42" spans="1:7" x14ac:dyDescent="0.25">
      <c r="A42" s="105" t="s">
        <v>304</v>
      </c>
      <c r="B42" s="105">
        <v>175.01599999999999</v>
      </c>
      <c r="C42" s="105">
        <v>-6.9450000000000003</v>
      </c>
      <c r="D42" s="105">
        <v>0.73399999999999999</v>
      </c>
      <c r="E42" s="105">
        <v>-8.65</v>
      </c>
      <c r="F42" s="105">
        <v>-0.16669999999999999</v>
      </c>
      <c r="G42" s="105">
        <v>-0.42909999999999998</v>
      </c>
    </row>
    <row r="43" spans="1:7" x14ac:dyDescent="0.25">
      <c r="A43" s="105" t="s">
        <v>305</v>
      </c>
      <c r="B43" s="105">
        <v>0</v>
      </c>
      <c r="C43" s="105">
        <v>-7.2309999999999999</v>
      </c>
      <c r="D43" s="105">
        <v>-0.89100000000000001</v>
      </c>
      <c r="E43" s="105">
        <v>-21.984999999999999</v>
      </c>
      <c r="F43" s="105">
        <v>2.3300000000000001E-2</v>
      </c>
      <c r="G43" s="105">
        <v>-0.64349999999999996</v>
      </c>
    </row>
    <row r="44" spans="1:7" x14ac:dyDescent="0.25">
      <c r="A44" s="105" t="s">
        <v>305</v>
      </c>
      <c r="B44" s="105">
        <v>27.257999999999999</v>
      </c>
      <c r="C44" s="105">
        <v>-7.2249999999999996</v>
      </c>
      <c r="D44" s="105">
        <v>-0.86199999999999999</v>
      </c>
      <c r="E44" s="105">
        <v>1.915</v>
      </c>
      <c r="F44" s="105">
        <v>-0.28079999999999999</v>
      </c>
      <c r="G44" s="105">
        <v>-0.33889999999999998</v>
      </c>
    </row>
    <row r="45" spans="1:7" x14ac:dyDescent="0.25">
      <c r="A45" s="105" t="s">
        <v>305</v>
      </c>
      <c r="B45" s="105">
        <v>27.257999999999999</v>
      </c>
      <c r="C45" s="105">
        <v>-7.0880000000000001</v>
      </c>
      <c r="D45" s="105">
        <v>-0.13100000000000001</v>
      </c>
      <c r="E45" s="105">
        <v>1.899</v>
      </c>
      <c r="F45" s="105">
        <v>-0.2752</v>
      </c>
      <c r="G45" s="105">
        <v>-0.33279999999999998</v>
      </c>
    </row>
    <row r="46" spans="1:7" x14ac:dyDescent="0.25">
      <c r="A46" s="105" t="s">
        <v>305</v>
      </c>
      <c r="B46" s="105">
        <v>87.507999999999996</v>
      </c>
      <c r="C46" s="105">
        <v>-7.0759999999999996</v>
      </c>
      <c r="D46" s="105">
        <v>-6.8000000000000005E-2</v>
      </c>
      <c r="E46" s="105">
        <v>7.9009999999999998</v>
      </c>
      <c r="F46" s="105">
        <v>-0.1837</v>
      </c>
      <c r="G46" s="105">
        <v>-0.42330000000000001</v>
      </c>
    </row>
    <row r="47" spans="1:7" x14ac:dyDescent="0.25">
      <c r="A47" s="105" t="s">
        <v>305</v>
      </c>
      <c r="B47" s="105">
        <v>149.36699999999999</v>
      </c>
      <c r="C47" s="105">
        <v>-7.0640000000000001</v>
      </c>
      <c r="D47" s="105">
        <v>-2.849E-3</v>
      </c>
      <c r="E47" s="105">
        <v>10.09</v>
      </c>
      <c r="F47" s="105">
        <v>-0.14990000000000001</v>
      </c>
      <c r="G47" s="105">
        <v>-0.45600000000000002</v>
      </c>
    </row>
    <row r="48" spans="1:7" x14ac:dyDescent="0.25">
      <c r="A48" s="105" t="s">
        <v>305</v>
      </c>
      <c r="B48" s="105">
        <v>149.36699999999999</v>
      </c>
      <c r="C48" s="105">
        <v>-6.93</v>
      </c>
      <c r="D48" s="105">
        <v>0.70499999999999996</v>
      </c>
      <c r="E48" s="105">
        <v>10.08</v>
      </c>
      <c r="F48" s="105">
        <v>-0.1444</v>
      </c>
      <c r="G48" s="105">
        <v>-0.4501</v>
      </c>
    </row>
    <row r="49" spans="1:7" x14ac:dyDescent="0.25">
      <c r="A49" s="105" t="s">
        <v>305</v>
      </c>
      <c r="B49" s="105">
        <v>175.01599999999999</v>
      </c>
      <c r="C49" s="105">
        <v>-6.9249999999999998</v>
      </c>
      <c r="D49" s="105">
        <v>0.73199999999999998</v>
      </c>
      <c r="E49" s="105">
        <v>-8.3420000000000005</v>
      </c>
      <c r="F49" s="105">
        <v>-0.17050000000000001</v>
      </c>
      <c r="G49" s="105">
        <v>-0.42349999999999999</v>
      </c>
    </row>
    <row r="50" spans="1:7" x14ac:dyDescent="0.25">
      <c r="A50" s="105" t="s">
        <v>306</v>
      </c>
      <c r="B50" s="105">
        <v>0</v>
      </c>
      <c r="C50" s="105">
        <v>-6.9720000000000004</v>
      </c>
      <c r="D50" s="105">
        <v>-0.40799999999999997</v>
      </c>
      <c r="E50" s="105">
        <v>-8.65</v>
      </c>
      <c r="F50" s="105">
        <v>-0.1678</v>
      </c>
      <c r="G50" s="105">
        <v>-0.43020000000000003</v>
      </c>
    </row>
    <row r="51" spans="1:7" x14ac:dyDescent="0.25">
      <c r="A51" s="105" t="s">
        <v>306</v>
      </c>
      <c r="B51" s="105">
        <v>87.507999999999996</v>
      </c>
      <c r="C51" s="105">
        <v>-6.97</v>
      </c>
      <c r="D51" s="105">
        <v>-0.314</v>
      </c>
      <c r="E51" s="105">
        <v>22.963999999999999</v>
      </c>
      <c r="F51" s="105">
        <v>4.9299999999999997E-2</v>
      </c>
      <c r="G51" s="105">
        <v>-0.6472</v>
      </c>
    </row>
    <row r="52" spans="1:7" x14ac:dyDescent="0.25">
      <c r="A52" s="105" t="s">
        <v>306</v>
      </c>
      <c r="B52" s="105">
        <v>94.817999999999998</v>
      </c>
      <c r="C52" s="105">
        <v>-6.97</v>
      </c>
      <c r="D52" s="105">
        <v>-0.307</v>
      </c>
      <c r="E52" s="105">
        <v>25.234000000000002</v>
      </c>
      <c r="F52" s="105">
        <v>8.3699999999999997E-2</v>
      </c>
      <c r="G52" s="105">
        <v>-0.68159999999999998</v>
      </c>
    </row>
    <row r="53" spans="1:7" x14ac:dyDescent="0.25">
      <c r="A53" s="105" t="s">
        <v>306</v>
      </c>
      <c r="B53" s="105">
        <v>94.817999999999998</v>
      </c>
      <c r="C53" s="105">
        <v>-6.9550000000000001</v>
      </c>
      <c r="D53" s="105">
        <v>0.375</v>
      </c>
      <c r="E53" s="105">
        <v>25.234999999999999</v>
      </c>
      <c r="F53" s="105">
        <v>8.4400000000000003E-2</v>
      </c>
      <c r="G53" s="105">
        <v>-0.68100000000000005</v>
      </c>
    </row>
    <row r="54" spans="1:7" x14ac:dyDescent="0.25">
      <c r="A54" s="105" t="s">
        <v>306</v>
      </c>
      <c r="B54" s="105">
        <v>175.017</v>
      </c>
      <c r="C54" s="105">
        <v>-6.9530000000000003</v>
      </c>
      <c r="D54" s="105">
        <v>0.46</v>
      </c>
      <c r="E54" s="105">
        <v>-8.2479999999999993</v>
      </c>
      <c r="F54" s="105">
        <v>-0.1731</v>
      </c>
      <c r="G54" s="105">
        <v>-0.42330000000000001</v>
      </c>
    </row>
    <row r="55" spans="1:7" x14ac:dyDescent="0.25">
      <c r="A55" s="105" t="s">
        <v>307</v>
      </c>
      <c r="B55" s="105">
        <v>0</v>
      </c>
      <c r="C55" s="105">
        <v>-6.952</v>
      </c>
      <c r="D55" s="105">
        <v>-0.40699999999999997</v>
      </c>
      <c r="E55" s="105">
        <v>-8.3420000000000005</v>
      </c>
      <c r="F55" s="105">
        <v>-0.17169999999999999</v>
      </c>
      <c r="G55" s="105">
        <v>-0.42470000000000002</v>
      </c>
    </row>
    <row r="56" spans="1:7" x14ac:dyDescent="0.25">
      <c r="A56" s="105" t="s">
        <v>307</v>
      </c>
      <c r="B56" s="105">
        <v>87.507999999999996</v>
      </c>
      <c r="C56" s="105">
        <v>-6.95</v>
      </c>
      <c r="D56" s="105">
        <v>-0.314</v>
      </c>
      <c r="E56" s="105">
        <v>23.196999999999999</v>
      </c>
      <c r="F56" s="105">
        <v>5.3699999999999998E-2</v>
      </c>
      <c r="G56" s="105">
        <v>-0.64980000000000004</v>
      </c>
    </row>
    <row r="57" spans="1:7" x14ac:dyDescent="0.25">
      <c r="A57" s="105" t="s">
        <v>307</v>
      </c>
      <c r="B57" s="105">
        <v>94.817999999999998</v>
      </c>
      <c r="C57" s="105">
        <v>-6.95</v>
      </c>
      <c r="D57" s="105">
        <v>-0.30599999999999999</v>
      </c>
      <c r="E57" s="105">
        <v>25.460999999999999</v>
      </c>
      <c r="F57" s="105">
        <v>8.8099999999999998E-2</v>
      </c>
      <c r="G57" s="105">
        <v>-0.68420000000000003</v>
      </c>
    </row>
    <row r="58" spans="1:7" x14ac:dyDescent="0.25">
      <c r="A58" s="105" t="s">
        <v>307</v>
      </c>
      <c r="B58" s="105">
        <v>94.817999999999998</v>
      </c>
      <c r="C58" s="105">
        <v>-6.9340000000000002</v>
      </c>
      <c r="D58" s="105">
        <v>0.373</v>
      </c>
      <c r="E58" s="105">
        <v>25.459</v>
      </c>
      <c r="F58" s="105">
        <v>8.8700000000000001E-2</v>
      </c>
      <c r="G58" s="105">
        <v>-0.6835</v>
      </c>
    </row>
    <row r="59" spans="1:7" x14ac:dyDescent="0.25">
      <c r="A59" s="105" t="s">
        <v>307</v>
      </c>
      <c r="B59" s="105">
        <v>175.017</v>
      </c>
      <c r="C59" s="105">
        <v>-6.9320000000000004</v>
      </c>
      <c r="D59" s="105">
        <v>0.45900000000000002</v>
      </c>
      <c r="E59" s="105">
        <v>-7.9189999999999996</v>
      </c>
      <c r="F59" s="105">
        <v>-0.1772</v>
      </c>
      <c r="G59" s="105">
        <v>-0.41739999999999999</v>
      </c>
    </row>
    <row r="60" spans="1:7" x14ac:dyDescent="0.25">
      <c r="A60" s="105" t="s">
        <v>308</v>
      </c>
      <c r="B60" s="105">
        <v>0</v>
      </c>
      <c r="C60" s="105">
        <v>-6.9349999999999996</v>
      </c>
      <c r="D60" s="105">
        <v>-0.67900000000000005</v>
      </c>
      <c r="E60" s="105">
        <v>-8.2479999999999993</v>
      </c>
      <c r="F60" s="105">
        <v>-0.17230000000000001</v>
      </c>
      <c r="G60" s="105">
        <v>-0.42249999999999999</v>
      </c>
    </row>
    <row r="61" spans="1:7" x14ac:dyDescent="0.25">
      <c r="A61" s="105" t="s">
        <v>308</v>
      </c>
      <c r="B61" s="105">
        <v>40.222000000000001</v>
      </c>
      <c r="C61" s="105">
        <v>-6.9409999999999998</v>
      </c>
      <c r="D61" s="105">
        <v>-0.63700000000000001</v>
      </c>
      <c r="E61" s="105">
        <v>18.221</v>
      </c>
      <c r="F61" s="105">
        <v>-2.1399999999999999E-2</v>
      </c>
      <c r="G61" s="105">
        <v>-0.57399999999999995</v>
      </c>
    </row>
    <row r="62" spans="1:7" x14ac:dyDescent="0.25">
      <c r="A62" s="105" t="s">
        <v>308</v>
      </c>
      <c r="B62" s="105">
        <v>40.222000000000001</v>
      </c>
      <c r="C62" s="105">
        <v>-7.04</v>
      </c>
      <c r="D62" s="105">
        <v>6.3E-2</v>
      </c>
      <c r="E62" s="105">
        <v>18.221</v>
      </c>
      <c r="F62" s="105">
        <v>-2.5600000000000001E-2</v>
      </c>
      <c r="G62" s="105">
        <v>-0.57830000000000004</v>
      </c>
    </row>
    <row r="63" spans="1:7" x14ac:dyDescent="0.25">
      <c r="A63" s="105" t="s">
        <v>308</v>
      </c>
      <c r="B63" s="105">
        <v>87.507999999999996</v>
      </c>
      <c r="C63" s="105">
        <v>-7.048</v>
      </c>
      <c r="D63" s="105">
        <v>0.113</v>
      </c>
      <c r="E63" s="105">
        <v>14.079000000000001</v>
      </c>
      <c r="F63" s="105">
        <v>-8.8800000000000004E-2</v>
      </c>
      <c r="G63" s="105">
        <v>-0.51580000000000004</v>
      </c>
    </row>
    <row r="64" spans="1:7" x14ac:dyDescent="0.25">
      <c r="A64" s="105" t="s">
        <v>308</v>
      </c>
      <c r="B64" s="105">
        <v>161.43299999999999</v>
      </c>
      <c r="C64" s="105">
        <v>-7.0590000000000002</v>
      </c>
      <c r="D64" s="105">
        <v>0.191</v>
      </c>
      <c r="E64" s="105">
        <v>2.8540000000000001</v>
      </c>
      <c r="F64" s="105">
        <v>-0.25950000000000001</v>
      </c>
      <c r="G64" s="105">
        <v>-0.34599999999999997</v>
      </c>
    </row>
    <row r="65" spans="1:7" x14ac:dyDescent="0.25">
      <c r="A65" s="105" t="s">
        <v>308</v>
      </c>
      <c r="B65" s="105">
        <v>161.43299999999999</v>
      </c>
      <c r="C65" s="105">
        <v>-7.1639999999999997</v>
      </c>
      <c r="D65" s="105">
        <v>0.93</v>
      </c>
      <c r="E65" s="105">
        <v>2.8410000000000002</v>
      </c>
      <c r="F65" s="105">
        <v>-0.26419999999999999</v>
      </c>
      <c r="G65" s="105">
        <v>-0.3503</v>
      </c>
    </row>
    <row r="66" spans="1:7" x14ac:dyDescent="0.25">
      <c r="A66" s="105" t="s">
        <v>308</v>
      </c>
      <c r="B66" s="105">
        <v>175.017</v>
      </c>
      <c r="C66" s="105">
        <v>-7.1660000000000004</v>
      </c>
      <c r="D66" s="105">
        <v>0.94499999999999995</v>
      </c>
      <c r="E66" s="105">
        <v>-9.8960000000000008</v>
      </c>
      <c r="F66" s="105">
        <v>-0.1573</v>
      </c>
      <c r="G66" s="105">
        <v>-0.45739999999999997</v>
      </c>
    </row>
    <row r="67" spans="1:7" x14ac:dyDescent="0.25">
      <c r="A67" s="105" t="s">
        <v>309</v>
      </c>
      <c r="B67" s="105">
        <v>0</v>
      </c>
      <c r="C67" s="105">
        <v>-6.915</v>
      </c>
      <c r="D67" s="105">
        <v>-0.67700000000000005</v>
      </c>
      <c r="E67" s="105">
        <v>-7.9189999999999996</v>
      </c>
      <c r="F67" s="105">
        <v>-0.17649999999999999</v>
      </c>
      <c r="G67" s="105">
        <v>-0.41660000000000003</v>
      </c>
    </row>
    <row r="68" spans="1:7" x14ac:dyDescent="0.25">
      <c r="A68" s="105" t="s">
        <v>309</v>
      </c>
      <c r="B68" s="105">
        <v>40.222000000000001</v>
      </c>
      <c r="C68" s="105">
        <v>-6.9210000000000003</v>
      </c>
      <c r="D68" s="105">
        <v>-0.63500000000000001</v>
      </c>
      <c r="E68" s="105">
        <v>18.469000000000001</v>
      </c>
      <c r="F68" s="105">
        <v>-1.67E-2</v>
      </c>
      <c r="G68" s="105">
        <v>-0.57689999999999997</v>
      </c>
    </row>
    <row r="69" spans="1:7" x14ac:dyDescent="0.25">
      <c r="A69" s="105" t="s">
        <v>309</v>
      </c>
      <c r="B69" s="105">
        <v>40.222000000000001</v>
      </c>
      <c r="C69" s="105">
        <v>-7.02</v>
      </c>
      <c r="D69" s="105">
        <v>6.4000000000000001E-2</v>
      </c>
      <c r="E69" s="105">
        <v>18.469000000000001</v>
      </c>
      <c r="F69" s="105">
        <v>-2.1000000000000001E-2</v>
      </c>
      <c r="G69" s="105">
        <v>-0.58120000000000005</v>
      </c>
    </row>
    <row r="70" spans="1:7" x14ac:dyDescent="0.25">
      <c r="A70" s="105" t="s">
        <v>309</v>
      </c>
      <c r="B70" s="105">
        <v>87.507999999999996</v>
      </c>
      <c r="C70" s="105">
        <v>-7.0270000000000001</v>
      </c>
      <c r="D70" s="105">
        <v>0.114</v>
      </c>
      <c r="E70" s="105">
        <v>14.276999999999999</v>
      </c>
      <c r="F70" s="105">
        <v>-8.4900000000000003E-2</v>
      </c>
      <c r="G70" s="105">
        <v>-0.51790000000000003</v>
      </c>
    </row>
    <row r="71" spans="1:7" x14ac:dyDescent="0.25">
      <c r="A71" s="105" t="s">
        <v>309</v>
      </c>
      <c r="B71" s="105">
        <v>161.43299999999999</v>
      </c>
      <c r="C71" s="105">
        <v>-7.0380000000000003</v>
      </c>
      <c r="D71" s="105">
        <v>0.192</v>
      </c>
      <c r="E71" s="105">
        <v>2.9740000000000002</v>
      </c>
      <c r="F71" s="105">
        <v>-0.25679999999999997</v>
      </c>
      <c r="G71" s="105">
        <v>-0.34699999999999998</v>
      </c>
    </row>
    <row r="72" spans="1:7" x14ac:dyDescent="0.25">
      <c r="A72" s="105" t="s">
        <v>309</v>
      </c>
      <c r="B72" s="105">
        <v>161.43299999999999</v>
      </c>
      <c r="C72" s="105">
        <v>-7.1429999999999998</v>
      </c>
      <c r="D72" s="105">
        <v>0.92900000000000005</v>
      </c>
      <c r="E72" s="105">
        <v>2.9870000000000001</v>
      </c>
      <c r="F72" s="105">
        <v>-0.2611</v>
      </c>
      <c r="G72" s="105">
        <v>-0.35170000000000001</v>
      </c>
    </row>
    <row r="73" spans="1:7" x14ac:dyDescent="0.25">
      <c r="A73" s="105" t="s">
        <v>309</v>
      </c>
      <c r="B73" s="105">
        <v>175.017</v>
      </c>
      <c r="C73" s="105">
        <v>-7.1449999999999996</v>
      </c>
      <c r="D73" s="105">
        <v>0.94399999999999995</v>
      </c>
      <c r="E73" s="105">
        <v>-9.7370000000000001</v>
      </c>
      <c r="F73" s="105">
        <v>-0.1588</v>
      </c>
      <c r="G73" s="105">
        <v>-0.4541</v>
      </c>
    </row>
    <row r="74" spans="1:7" x14ac:dyDescent="0.25">
      <c r="A74" s="105" t="s">
        <v>310</v>
      </c>
      <c r="B74" s="105">
        <v>0</v>
      </c>
      <c r="C74" s="105">
        <v>-7.2240000000000002</v>
      </c>
      <c r="D74" s="105">
        <v>-0.23599999999999999</v>
      </c>
      <c r="E74" s="105">
        <v>-9.8960000000000008</v>
      </c>
      <c r="F74" s="105">
        <v>-0.1598</v>
      </c>
      <c r="G74" s="105">
        <v>-0.45989999999999998</v>
      </c>
    </row>
    <row r="75" spans="1:7" x14ac:dyDescent="0.25">
      <c r="A75" s="105" t="s">
        <v>310</v>
      </c>
      <c r="B75" s="105">
        <v>87.507999999999996</v>
      </c>
      <c r="C75" s="105">
        <v>-7.2519999999999998</v>
      </c>
      <c r="D75" s="105">
        <v>-0.14699999999999999</v>
      </c>
      <c r="E75" s="105">
        <v>6.8419999999999996</v>
      </c>
      <c r="F75" s="105">
        <v>-0.20730000000000001</v>
      </c>
      <c r="G75" s="105">
        <v>-0.4148</v>
      </c>
    </row>
    <row r="76" spans="1:7" x14ac:dyDescent="0.25">
      <c r="A76" s="105" t="s">
        <v>310</v>
      </c>
      <c r="B76" s="105">
        <v>111.714</v>
      </c>
      <c r="C76" s="105">
        <v>-7.26</v>
      </c>
      <c r="D76" s="105">
        <v>-0.122</v>
      </c>
      <c r="E76" s="105">
        <v>10.090999999999999</v>
      </c>
      <c r="F76" s="105">
        <v>-0.15840000000000001</v>
      </c>
      <c r="G76" s="105">
        <v>-0.46439999999999998</v>
      </c>
    </row>
    <row r="77" spans="1:7" x14ac:dyDescent="0.25">
      <c r="A77" s="105" t="s">
        <v>310</v>
      </c>
      <c r="B77" s="105">
        <v>111.714</v>
      </c>
      <c r="C77" s="105">
        <v>-7.4889999999999999</v>
      </c>
      <c r="D77" s="105">
        <v>0.60299999999999998</v>
      </c>
      <c r="E77" s="105">
        <v>10.077</v>
      </c>
      <c r="F77" s="105">
        <v>-0.16839999999999999</v>
      </c>
      <c r="G77" s="105">
        <v>-0.47399999999999998</v>
      </c>
    </row>
    <row r="78" spans="1:7" x14ac:dyDescent="0.25">
      <c r="A78" s="105" t="s">
        <v>310</v>
      </c>
      <c r="B78" s="105">
        <v>175.01499999999999</v>
      </c>
      <c r="C78" s="105">
        <v>-7.5090000000000003</v>
      </c>
      <c r="D78" s="105">
        <v>0.66800000000000004</v>
      </c>
      <c r="E78" s="105">
        <v>-30.145</v>
      </c>
      <c r="F78" s="105">
        <v>0.1351</v>
      </c>
      <c r="G78" s="105">
        <v>-0.7792</v>
      </c>
    </row>
    <row r="79" spans="1:7" x14ac:dyDescent="0.25">
      <c r="A79" s="105" t="s">
        <v>311</v>
      </c>
      <c r="B79" s="105">
        <v>0</v>
      </c>
      <c r="C79" s="105">
        <v>-7.2039999999999997</v>
      </c>
      <c r="D79" s="105">
        <v>-0.23400000000000001</v>
      </c>
      <c r="E79" s="105">
        <v>-9.7370000000000001</v>
      </c>
      <c r="F79" s="105">
        <v>-0.1613</v>
      </c>
      <c r="G79" s="105">
        <v>-0.45660000000000001</v>
      </c>
    </row>
    <row r="80" spans="1:7" x14ac:dyDescent="0.25">
      <c r="A80" s="105" t="s">
        <v>311</v>
      </c>
      <c r="B80" s="105">
        <v>87.507999999999996</v>
      </c>
      <c r="C80" s="105">
        <v>-7.2320000000000002</v>
      </c>
      <c r="D80" s="105">
        <v>-0.14399999999999999</v>
      </c>
      <c r="E80" s="105">
        <v>6.7889999999999997</v>
      </c>
      <c r="F80" s="105">
        <v>-0.2072</v>
      </c>
      <c r="G80" s="105">
        <v>-0.41310000000000002</v>
      </c>
    </row>
    <row r="81" spans="1:7" x14ac:dyDescent="0.25">
      <c r="A81" s="105" t="s">
        <v>311</v>
      </c>
      <c r="B81" s="105">
        <v>111.714</v>
      </c>
      <c r="C81" s="105">
        <v>-7.24</v>
      </c>
      <c r="D81" s="105">
        <v>-0.11899999999999999</v>
      </c>
      <c r="E81" s="105">
        <v>9.98</v>
      </c>
      <c r="F81" s="105">
        <v>-0.15920000000000001</v>
      </c>
      <c r="G81" s="105">
        <v>-0.46179999999999999</v>
      </c>
    </row>
    <row r="82" spans="1:7" x14ac:dyDescent="0.25">
      <c r="A82" s="105" t="s">
        <v>311</v>
      </c>
      <c r="B82" s="105">
        <v>111.714</v>
      </c>
      <c r="C82" s="105">
        <v>-7.4669999999999996</v>
      </c>
      <c r="D82" s="105">
        <v>0.60399999999999998</v>
      </c>
      <c r="E82" s="105">
        <v>9.9930000000000003</v>
      </c>
      <c r="F82" s="105">
        <v>-0.16869999999999999</v>
      </c>
      <c r="G82" s="105">
        <v>-0.4718</v>
      </c>
    </row>
    <row r="83" spans="1:7" x14ac:dyDescent="0.25">
      <c r="A83" s="105" t="s">
        <v>311</v>
      </c>
      <c r="B83" s="105">
        <v>175.01499999999999</v>
      </c>
      <c r="C83" s="105">
        <v>-7.4880000000000004</v>
      </c>
      <c r="D83" s="105">
        <v>0.66800000000000004</v>
      </c>
      <c r="E83" s="105">
        <v>-30.263000000000002</v>
      </c>
      <c r="F83" s="105">
        <v>0.13780000000000001</v>
      </c>
      <c r="G83" s="105">
        <v>-0.78010000000000002</v>
      </c>
    </row>
    <row r="84" spans="1:7" x14ac:dyDescent="0.25">
      <c r="A84" s="105" t="s">
        <v>312</v>
      </c>
      <c r="B84" s="105">
        <v>0</v>
      </c>
      <c r="C84" s="105">
        <v>-7.5179999999999998</v>
      </c>
      <c r="D84" s="105">
        <v>-0.56599999999999995</v>
      </c>
      <c r="E84" s="105">
        <v>-30.145</v>
      </c>
      <c r="F84" s="105">
        <v>0.13469999999999999</v>
      </c>
      <c r="G84" s="105">
        <v>-0.77959999999999996</v>
      </c>
    </row>
    <row r="85" spans="1:7" x14ac:dyDescent="0.25">
      <c r="A85" s="105" t="s">
        <v>312</v>
      </c>
      <c r="B85" s="105">
        <v>66.840999999999994</v>
      </c>
      <c r="C85" s="105">
        <v>-7.55</v>
      </c>
      <c r="D85" s="105">
        <v>-0.502</v>
      </c>
      <c r="E85" s="105">
        <v>5.5250000000000004</v>
      </c>
      <c r="F85" s="105">
        <v>-0.24</v>
      </c>
      <c r="G85" s="105">
        <v>-0.40760000000000002</v>
      </c>
    </row>
    <row r="86" spans="1:7" x14ac:dyDescent="0.25">
      <c r="A86" s="105" t="s">
        <v>312</v>
      </c>
      <c r="B86" s="105">
        <v>66.840999999999994</v>
      </c>
      <c r="C86" s="105">
        <v>-7.9279999999999999</v>
      </c>
      <c r="D86" s="105">
        <v>0.24399999999999999</v>
      </c>
      <c r="E86" s="105">
        <v>5.5179999999999998</v>
      </c>
      <c r="F86" s="105">
        <v>-0.25629999999999997</v>
      </c>
      <c r="G86" s="105">
        <v>-0.42370000000000002</v>
      </c>
    </row>
    <row r="87" spans="1:7" x14ac:dyDescent="0.25">
      <c r="A87" s="105" t="s">
        <v>312</v>
      </c>
      <c r="B87" s="105">
        <v>87.507999999999996</v>
      </c>
      <c r="C87" s="105">
        <v>-7.9379999999999997</v>
      </c>
      <c r="D87" s="105">
        <v>0.26400000000000001</v>
      </c>
      <c r="E87" s="105">
        <v>0.26600000000000001</v>
      </c>
      <c r="F87" s="105">
        <v>-0.33329999999999999</v>
      </c>
      <c r="G87" s="105">
        <v>-0.34760000000000002</v>
      </c>
    </row>
    <row r="88" spans="1:7" x14ac:dyDescent="0.25">
      <c r="A88" s="105" t="s">
        <v>312</v>
      </c>
      <c r="B88" s="105">
        <v>175.017</v>
      </c>
      <c r="C88" s="105">
        <v>-7.9809999999999999</v>
      </c>
      <c r="D88" s="105">
        <v>0.34799999999999998</v>
      </c>
      <c r="E88" s="105">
        <v>-26.492999999999999</v>
      </c>
      <c r="F88" s="105">
        <v>5.9499999999999997E-2</v>
      </c>
      <c r="G88" s="105">
        <v>-0.74399999999999999</v>
      </c>
    </row>
    <row r="89" spans="1:7" x14ac:dyDescent="0.25">
      <c r="A89" s="105" t="s">
        <v>313</v>
      </c>
      <c r="B89" s="105">
        <v>0</v>
      </c>
      <c r="C89" s="105">
        <v>-7.4960000000000004</v>
      </c>
      <c r="D89" s="105">
        <v>-0.56200000000000006</v>
      </c>
      <c r="E89" s="105">
        <v>-30.263000000000002</v>
      </c>
      <c r="F89" s="105">
        <v>0.13739999999999999</v>
      </c>
      <c r="G89" s="105">
        <v>-0.78039999999999998</v>
      </c>
    </row>
    <row r="90" spans="1:7" x14ac:dyDescent="0.25">
      <c r="A90" s="105" t="s">
        <v>313</v>
      </c>
      <c r="B90" s="105">
        <v>66.840999999999994</v>
      </c>
      <c r="C90" s="105">
        <v>-7.5289999999999999</v>
      </c>
      <c r="D90" s="105">
        <v>-0.498</v>
      </c>
      <c r="E90" s="105">
        <v>5.1390000000000002</v>
      </c>
      <c r="F90" s="105">
        <v>-0.245</v>
      </c>
      <c r="G90" s="105">
        <v>-0.40079999999999999</v>
      </c>
    </row>
    <row r="91" spans="1:7" x14ac:dyDescent="0.25">
      <c r="A91" s="105" t="s">
        <v>313</v>
      </c>
      <c r="B91" s="105">
        <v>66.840999999999994</v>
      </c>
      <c r="C91" s="105">
        <v>-7.9050000000000002</v>
      </c>
      <c r="D91" s="105">
        <v>0.246</v>
      </c>
      <c r="E91" s="105">
        <v>5.1470000000000002</v>
      </c>
      <c r="F91" s="105">
        <v>-0.26100000000000001</v>
      </c>
      <c r="G91" s="105">
        <v>-0.41710000000000003</v>
      </c>
    </row>
    <row r="92" spans="1:7" x14ac:dyDescent="0.25">
      <c r="A92" s="105" t="s">
        <v>313</v>
      </c>
      <c r="B92" s="105">
        <v>87.507999999999996</v>
      </c>
      <c r="C92" s="105">
        <v>-7.915</v>
      </c>
      <c r="D92" s="105">
        <v>0.26600000000000001</v>
      </c>
      <c r="E92" s="105">
        <v>-0.14799999999999999</v>
      </c>
      <c r="F92" s="105">
        <v>-0.33450000000000002</v>
      </c>
      <c r="G92" s="105">
        <v>-0.34449999999999997</v>
      </c>
    </row>
    <row r="93" spans="1:7" x14ac:dyDescent="0.25">
      <c r="A93" s="105" t="s">
        <v>313</v>
      </c>
      <c r="B93" s="105">
        <v>175.017</v>
      </c>
      <c r="C93" s="105">
        <v>-7.9580000000000002</v>
      </c>
      <c r="D93" s="105">
        <v>0.35</v>
      </c>
      <c r="E93" s="105">
        <v>-27.088999999999999</v>
      </c>
      <c r="F93" s="105">
        <v>6.9500000000000006E-2</v>
      </c>
      <c r="G93" s="105">
        <v>-0.75209999999999999</v>
      </c>
    </row>
    <row r="94" spans="1:7" x14ac:dyDescent="0.25">
      <c r="A94" s="105" t="s">
        <v>314</v>
      </c>
      <c r="B94" s="105">
        <v>0</v>
      </c>
      <c r="C94" s="105">
        <v>-7.93</v>
      </c>
      <c r="D94" s="105">
        <v>-0.95799999999999996</v>
      </c>
      <c r="E94" s="105">
        <v>-26.492999999999999</v>
      </c>
      <c r="F94" s="105">
        <v>6.1600000000000002E-2</v>
      </c>
      <c r="G94" s="105">
        <v>-0.7419</v>
      </c>
    </row>
    <row r="95" spans="1:7" x14ac:dyDescent="0.25">
      <c r="A95" s="105" t="s">
        <v>314</v>
      </c>
      <c r="B95" s="105">
        <v>29.146999999999998</v>
      </c>
      <c r="C95" s="105">
        <v>-7.9489999999999998</v>
      </c>
      <c r="D95" s="105">
        <v>-0.93300000000000005</v>
      </c>
      <c r="E95" s="105">
        <v>1.071</v>
      </c>
      <c r="F95" s="105">
        <v>-0.32469999999999999</v>
      </c>
      <c r="G95" s="105">
        <v>-0.35720000000000002</v>
      </c>
    </row>
    <row r="96" spans="1:7" x14ac:dyDescent="0.25">
      <c r="A96" s="105" t="s">
        <v>314</v>
      </c>
      <c r="B96" s="105">
        <v>29.146999999999998</v>
      </c>
      <c r="C96" s="105">
        <v>-8.3699999999999992</v>
      </c>
      <c r="D96" s="105">
        <v>-0.35799999999999998</v>
      </c>
      <c r="E96" s="105">
        <v>1.071</v>
      </c>
      <c r="F96" s="105">
        <v>-0.3427</v>
      </c>
      <c r="G96" s="105">
        <v>-0.37519999999999998</v>
      </c>
    </row>
    <row r="97" spans="1:7" x14ac:dyDescent="0.25">
      <c r="A97" s="105" t="s">
        <v>314</v>
      </c>
      <c r="B97" s="105">
        <v>36.475000000000001</v>
      </c>
      <c r="C97" s="105">
        <v>-8.375</v>
      </c>
      <c r="D97" s="105">
        <v>-0.35199999999999998</v>
      </c>
      <c r="E97" s="105">
        <v>3.6739999999999999</v>
      </c>
      <c r="F97" s="105">
        <v>-0.30349999999999999</v>
      </c>
      <c r="G97" s="105">
        <v>-0.41489999999999999</v>
      </c>
    </row>
    <row r="98" spans="1:7" x14ac:dyDescent="0.25">
      <c r="A98" s="105" t="s">
        <v>314</v>
      </c>
      <c r="B98" s="105">
        <v>72.948999999999998</v>
      </c>
      <c r="C98" s="105">
        <v>-8.3979999999999997</v>
      </c>
      <c r="D98" s="105">
        <v>-0.32100000000000001</v>
      </c>
      <c r="E98" s="105">
        <v>15.943</v>
      </c>
      <c r="F98" s="105">
        <v>-0.11840000000000001</v>
      </c>
      <c r="G98" s="105">
        <v>-0.60189999999999999</v>
      </c>
    </row>
    <row r="99" spans="1:7" x14ac:dyDescent="0.25">
      <c r="A99" s="105" t="s">
        <v>315</v>
      </c>
      <c r="B99" s="105">
        <v>0</v>
      </c>
      <c r="C99" s="105">
        <v>-7.9080000000000004</v>
      </c>
      <c r="D99" s="105">
        <v>-0.95299999999999996</v>
      </c>
      <c r="E99" s="105">
        <v>-27.088999999999999</v>
      </c>
      <c r="F99" s="105">
        <v>7.1599999999999997E-2</v>
      </c>
      <c r="G99" s="105">
        <v>-0.75</v>
      </c>
    </row>
    <row r="100" spans="1:7" x14ac:dyDescent="0.25">
      <c r="A100" s="105" t="s">
        <v>315</v>
      </c>
      <c r="B100" s="105">
        <v>29.146999999999998</v>
      </c>
      <c r="C100" s="105">
        <v>-7.9269999999999996</v>
      </c>
      <c r="D100" s="105">
        <v>-0.92700000000000005</v>
      </c>
      <c r="E100" s="105">
        <v>0.308</v>
      </c>
      <c r="F100" s="105">
        <v>-0.33200000000000002</v>
      </c>
      <c r="G100" s="105">
        <v>-0.34789999999999999</v>
      </c>
    </row>
    <row r="101" spans="1:7" x14ac:dyDescent="0.25">
      <c r="A101" s="105" t="s">
        <v>315</v>
      </c>
      <c r="B101" s="105">
        <v>29.146999999999998</v>
      </c>
      <c r="C101" s="105">
        <v>-8.36</v>
      </c>
      <c r="D101" s="105">
        <v>-0.33700000000000002</v>
      </c>
      <c r="E101" s="105">
        <v>0.308</v>
      </c>
      <c r="F101" s="105">
        <v>-0.35060000000000002</v>
      </c>
      <c r="G101" s="105">
        <v>-0.36649999999999999</v>
      </c>
    </row>
    <row r="102" spans="1:7" x14ac:dyDescent="0.25">
      <c r="A102" s="105" t="s">
        <v>315</v>
      </c>
      <c r="B102" s="105">
        <v>36.475000000000001</v>
      </c>
      <c r="C102" s="105">
        <v>-8.3640000000000008</v>
      </c>
      <c r="D102" s="105">
        <v>-0.33100000000000002</v>
      </c>
      <c r="E102" s="105">
        <v>2.7530000000000001</v>
      </c>
      <c r="F102" s="105">
        <v>-0.317</v>
      </c>
      <c r="G102" s="105">
        <v>-0.40050000000000002</v>
      </c>
    </row>
    <row r="103" spans="1:7" x14ac:dyDescent="0.25">
      <c r="A103" s="105" t="s">
        <v>315</v>
      </c>
      <c r="B103" s="105">
        <v>72.95</v>
      </c>
      <c r="C103" s="105">
        <v>-8.3870000000000005</v>
      </c>
      <c r="D103" s="105">
        <v>-0.29899999999999999</v>
      </c>
      <c r="E103" s="105">
        <v>14.238</v>
      </c>
      <c r="F103" s="105">
        <v>-0.14380000000000001</v>
      </c>
      <c r="G103" s="105">
        <v>-0.5756</v>
      </c>
    </row>
    <row r="104" spans="1:7" x14ac:dyDescent="0.25">
      <c r="A104" s="105" t="s">
        <v>316</v>
      </c>
      <c r="B104" s="105">
        <v>0</v>
      </c>
      <c r="C104" s="105">
        <v>-8.3439999999999994</v>
      </c>
      <c r="D104" s="105">
        <v>1.0429999999999999</v>
      </c>
      <c r="E104" s="105">
        <v>78.734999999999999</v>
      </c>
      <c r="F104" s="105">
        <v>0.83620000000000005</v>
      </c>
      <c r="G104" s="105">
        <v>-1.5518000000000001</v>
      </c>
    </row>
    <row r="105" spans="1:7" x14ac:dyDescent="0.25">
      <c r="A105" s="105" t="s">
        <v>316</v>
      </c>
      <c r="B105" s="105">
        <v>51.033999999999999</v>
      </c>
      <c r="C105" s="105">
        <v>-8.3759999999999994</v>
      </c>
      <c r="D105" s="105">
        <v>1.087</v>
      </c>
      <c r="E105" s="105">
        <v>24.361999999999998</v>
      </c>
      <c r="F105" s="105">
        <v>1.0200000000000001E-2</v>
      </c>
      <c r="G105" s="105">
        <v>-0.72870000000000001</v>
      </c>
    </row>
    <row r="106" spans="1:7" x14ac:dyDescent="0.25">
      <c r="A106" s="105" t="s">
        <v>316</v>
      </c>
      <c r="B106" s="105">
        <v>102.068</v>
      </c>
      <c r="C106" s="105">
        <v>-8.4079999999999995</v>
      </c>
      <c r="D106" s="105">
        <v>1.1319999999999999</v>
      </c>
      <c r="E106" s="105">
        <v>-32.259</v>
      </c>
      <c r="F106" s="105">
        <v>0.12859999999999999</v>
      </c>
      <c r="G106" s="105">
        <v>-0.8498</v>
      </c>
    </row>
    <row r="107" spans="1:7" x14ac:dyDescent="0.25">
      <c r="A107" s="105" t="s">
        <v>317</v>
      </c>
      <c r="B107" s="105">
        <v>0</v>
      </c>
      <c r="C107" s="105">
        <v>-8.3550000000000004</v>
      </c>
      <c r="D107" s="105">
        <v>1.0289999999999999</v>
      </c>
      <c r="E107" s="105">
        <v>74.914000000000001</v>
      </c>
      <c r="F107" s="105">
        <v>0.77769999999999995</v>
      </c>
      <c r="G107" s="105">
        <v>-1.4944</v>
      </c>
    </row>
    <row r="108" spans="1:7" x14ac:dyDescent="0.25">
      <c r="A108" s="105" t="s">
        <v>317</v>
      </c>
      <c r="B108" s="105">
        <v>51.033999999999999</v>
      </c>
      <c r="C108" s="105">
        <v>-8.3870000000000005</v>
      </c>
      <c r="D108" s="105">
        <v>1.073</v>
      </c>
      <c r="E108" s="105">
        <v>21.259</v>
      </c>
      <c r="F108" s="105">
        <v>-3.73E-2</v>
      </c>
      <c r="G108" s="105">
        <v>-0.68210000000000004</v>
      </c>
    </row>
    <row r="109" spans="1:7" x14ac:dyDescent="0.25">
      <c r="A109" s="105" t="s">
        <v>317</v>
      </c>
      <c r="B109" s="105">
        <v>102.06699999999999</v>
      </c>
      <c r="C109" s="105">
        <v>-8.4190000000000005</v>
      </c>
      <c r="D109" s="105">
        <v>1.117</v>
      </c>
      <c r="E109" s="105">
        <v>-34.643999999999998</v>
      </c>
      <c r="F109" s="105">
        <v>0.1643</v>
      </c>
      <c r="G109" s="105">
        <v>-0.88639999999999997</v>
      </c>
    </row>
    <row r="110" spans="1:7" x14ac:dyDescent="0.25">
      <c r="A110" s="105" t="s">
        <v>318</v>
      </c>
      <c r="B110" s="105">
        <v>0</v>
      </c>
      <c r="C110" s="105">
        <v>-8.4860000000000007</v>
      </c>
      <c r="D110" s="105">
        <v>-0.25</v>
      </c>
      <c r="E110" s="105">
        <v>-32.279000000000003</v>
      </c>
      <c r="F110" s="105">
        <v>0.12559999999999999</v>
      </c>
      <c r="G110" s="105">
        <v>-0.85340000000000005</v>
      </c>
    </row>
    <row r="111" spans="1:7" x14ac:dyDescent="0.25">
      <c r="A111" s="105" t="s">
        <v>318</v>
      </c>
      <c r="B111" s="105">
        <v>87.507999999999996</v>
      </c>
      <c r="C111" s="105">
        <v>-8.5530000000000008</v>
      </c>
      <c r="D111" s="105">
        <v>-0.184</v>
      </c>
      <c r="E111" s="105">
        <v>-13.273999999999999</v>
      </c>
      <c r="F111" s="105">
        <v>-0.16550000000000001</v>
      </c>
      <c r="G111" s="105">
        <v>-0.56810000000000005</v>
      </c>
    </row>
    <row r="112" spans="1:7" x14ac:dyDescent="0.25">
      <c r="A112" s="105" t="s">
        <v>318</v>
      </c>
      <c r="B112" s="105">
        <v>175.01599999999999</v>
      </c>
      <c r="C112" s="105">
        <v>-8.6199999999999992</v>
      </c>
      <c r="D112" s="105">
        <v>-0.11899999999999999</v>
      </c>
      <c r="E112" s="105">
        <v>-1.4319999999999999E-14</v>
      </c>
      <c r="F112" s="105">
        <v>-0.36969999999999997</v>
      </c>
      <c r="G112" s="105">
        <v>-0.36969999999999997</v>
      </c>
    </row>
    <row r="113" spans="1:7" x14ac:dyDescent="0.25">
      <c r="A113" s="105" t="s">
        <v>319</v>
      </c>
      <c r="B113" s="105">
        <v>0</v>
      </c>
      <c r="C113" s="105">
        <v>-8.4949999999999992</v>
      </c>
      <c r="D113" s="105">
        <v>-0.26300000000000001</v>
      </c>
      <c r="E113" s="105">
        <v>-34.624000000000002</v>
      </c>
      <c r="F113" s="105">
        <v>0.16070000000000001</v>
      </c>
      <c r="G113" s="105">
        <v>-0.88939999999999997</v>
      </c>
    </row>
    <row r="114" spans="1:7" x14ac:dyDescent="0.25">
      <c r="A114" s="105" t="s">
        <v>319</v>
      </c>
      <c r="B114" s="105">
        <v>87.507999999999996</v>
      </c>
      <c r="C114" s="105">
        <v>-8.5619999999999994</v>
      </c>
      <c r="D114" s="105">
        <v>-0.19800000000000001</v>
      </c>
      <c r="E114" s="105">
        <v>-14.446</v>
      </c>
      <c r="F114" s="105">
        <v>-0.14810000000000001</v>
      </c>
      <c r="G114" s="105">
        <v>-0.58630000000000004</v>
      </c>
    </row>
    <row r="115" spans="1:7" x14ac:dyDescent="0.25">
      <c r="A115" s="105" t="s">
        <v>319</v>
      </c>
      <c r="B115" s="105">
        <v>175.01599999999999</v>
      </c>
      <c r="C115" s="105">
        <v>-8.6289999999999996</v>
      </c>
      <c r="D115" s="105">
        <v>-0.13200000000000001</v>
      </c>
      <c r="E115" s="105">
        <v>1.665E-15</v>
      </c>
      <c r="F115" s="105">
        <v>-0.37009999999999998</v>
      </c>
      <c r="G115" s="105">
        <v>-0.37009999999999998</v>
      </c>
    </row>
    <row r="116" spans="1:7" x14ac:dyDescent="0.25">
      <c r="A116" s="105" t="s">
        <v>320</v>
      </c>
      <c r="B116" s="105">
        <v>0</v>
      </c>
      <c r="C116" s="105">
        <v>0.71299999999999997</v>
      </c>
      <c r="D116" s="105">
        <v>0</v>
      </c>
      <c r="E116" s="105">
        <v>0</v>
      </c>
      <c r="F116" s="105">
        <v>0.90739999999999998</v>
      </c>
      <c r="G116" s="105">
        <v>0.90739999999999998</v>
      </c>
    </row>
    <row r="117" spans="1:7" x14ac:dyDescent="0.25">
      <c r="A117" s="105" t="s">
        <v>320</v>
      </c>
      <c r="B117" s="105">
        <v>19.832999999999998</v>
      </c>
      <c r="C117" s="105">
        <v>0.71299999999999997</v>
      </c>
      <c r="D117" s="105">
        <v>0</v>
      </c>
      <c r="E117" s="105">
        <v>0</v>
      </c>
      <c r="F117" s="105">
        <v>0.90739999999999998</v>
      </c>
      <c r="G117" s="105">
        <v>0.90739999999999998</v>
      </c>
    </row>
    <row r="118" spans="1:7" x14ac:dyDescent="0.25">
      <c r="A118" s="105" t="s">
        <v>320</v>
      </c>
      <c r="B118" s="105">
        <v>39.667000000000002</v>
      </c>
      <c r="C118" s="105">
        <v>0.71299999999999997</v>
      </c>
      <c r="D118" s="105">
        <v>0</v>
      </c>
      <c r="E118" s="105">
        <v>0</v>
      </c>
      <c r="F118" s="105">
        <v>0.90739999999999998</v>
      </c>
      <c r="G118" s="105">
        <v>0.90739999999999998</v>
      </c>
    </row>
    <row r="119" spans="1:7" x14ac:dyDescent="0.25">
      <c r="A119" s="105" t="s">
        <v>321</v>
      </c>
      <c r="B119" s="105">
        <v>0</v>
      </c>
      <c r="C119" s="105">
        <v>0.72699999999999998</v>
      </c>
      <c r="D119" s="105">
        <v>0</v>
      </c>
      <c r="E119" s="105">
        <v>0</v>
      </c>
      <c r="F119" s="105">
        <v>0.92520000000000002</v>
      </c>
      <c r="G119" s="105">
        <v>0.92520000000000002</v>
      </c>
    </row>
    <row r="120" spans="1:7" x14ac:dyDescent="0.25">
      <c r="A120" s="105" t="s">
        <v>321</v>
      </c>
      <c r="B120" s="105">
        <v>19.834</v>
      </c>
      <c r="C120" s="105">
        <v>0.72699999999999998</v>
      </c>
      <c r="D120" s="105">
        <v>0</v>
      </c>
      <c r="E120" s="105">
        <v>0</v>
      </c>
      <c r="F120" s="105">
        <v>0.92520000000000002</v>
      </c>
      <c r="G120" s="105">
        <v>0.92520000000000002</v>
      </c>
    </row>
    <row r="121" spans="1:7" x14ac:dyDescent="0.25">
      <c r="A121" s="105" t="s">
        <v>321</v>
      </c>
      <c r="B121" s="105">
        <v>39.667000000000002</v>
      </c>
      <c r="C121" s="105">
        <v>0.72699999999999998</v>
      </c>
      <c r="D121" s="105">
        <v>0</v>
      </c>
      <c r="E121" s="105">
        <v>0</v>
      </c>
      <c r="F121" s="105">
        <v>0.92520000000000002</v>
      </c>
      <c r="G121" s="105">
        <v>0.92520000000000002</v>
      </c>
    </row>
    <row r="122" spans="1:7" x14ac:dyDescent="0.25">
      <c r="A122" s="105" t="s">
        <v>322</v>
      </c>
      <c r="B122" s="105">
        <v>0</v>
      </c>
      <c r="C122" s="105">
        <v>0.79100000000000004</v>
      </c>
      <c r="D122" s="105">
        <v>0</v>
      </c>
      <c r="E122" s="105">
        <v>0</v>
      </c>
      <c r="F122" s="105">
        <v>1.0071000000000001</v>
      </c>
      <c r="G122" s="105">
        <v>1.0071000000000001</v>
      </c>
    </row>
    <row r="123" spans="1:7" x14ac:dyDescent="0.25">
      <c r="A123" s="105" t="s">
        <v>322</v>
      </c>
      <c r="B123" s="105">
        <v>48.527000000000001</v>
      </c>
      <c r="C123" s="105">
        <v>0.79100000000000004</v>
      </c>
      <c r="D123" s="105">
        <v>0</v>
      </c>
      <c r="E123" s="105">
        <v>0</v>
      </c>
      <c r="F123" s="105">
        <v>1.0071000000000001</v>
      </c>
      <c r="G123" s="105">
        <v>1.0071000000000001</v>
      </c>
    </row>
    <row r="124" spans="1:7" x14ac:dyDescent="0.25">
      <c r="A124" s="105" t="s">
        <v>322</v>
      </c>
      <c r="B124" s="105">
        <v>97.054000000000002</v>
      </c>
      <c r="C124" s="105">
        <v>0.79100000000000004</v>
      </c>
      <c r="D124" s="105">
        <v>0</v>
      </c>
      <c r="E124" s="105">
        <v>0</v>
      </c>
      <c r="F124" s="105">
        <v>1.0071000000000001</v>
      </c>
      <c r="G124" s="105">
        <v>1.0071000000000001</v>
      </c>
    </row>
    <row r="125" spans="1:7" x14ac:dyDescent="0.25">
      <c r="A125" s="105" t="s">
        <v>323</v>
      </c>
      <c r="B125" s="105">
        <v>0</v>
      </c>
      <c r="C125" s="105">
        <v>0.77600000000000002</v>
      </c>
      <c r="D125" s="105">
        <v>0</v>
      </c>
      <c r="E125" s="105">
        <v>0</v>
      </c>
      <c r="F125" s="105">
        <v>0.98780000000000001</v>
      </c>
      <c r="G125" s="105">
        <v>0.98780000000000001</v>
      </c>
    </row>
    <row r="126" spans="1:7" x14ac:dyDescent="0.25">
      <c r="A126" s="105" t="s">
        <v>323</v>
      </c>
      <c r="B126" s="105">
        <v>48.527000000000001</v>
      </c>
      <c r="C126" s="105">
        <v>0.77600000000000002</v>
      </c>
      <c r="D126" s="105">
        <v>0</v>
      </c>
      <c r="E126" s="105">
        <v>0</v>
      </c>
      <c r="F126" s="105">
        <v>0.98780000000000001</v>
      </c>
      <c r="G126" s="105">
        <v>0.98780000000000001</v>
      </c>
    </row>
    <row r="127" spans="1:7" x14ac:dyDescent="0.25">
      <c r="A127" s="105" t="s">
        <v>323</v>
      </c>
      <c r="B127" s="105">
        <v>97.055000000000007</v>
      </c>
      <c r="C127" s="105">
        <v>0.77600000000000002</v>
      </c>
      <c r="D127" s="105">
        <v>0</v>
      </c>
      <c r="E127" s="105">
        <v>0</v>
      </c>
      <c r="F127" s="105">
        <v>0.98780000000000001</v>
      </c>
      <c r="G127" s="105">
        <v>0.98780000000000001</v>
      </c>
    </row>
    <row r="128" spans="1:7" x14ac:dyDescent="0.25">
      <c r="A128" s="105" t="s">
        <v>324</v>
      </c>
      <c r="B128" s="105">
        <v>0</v>
      </c>
      <c r="C128" s="105">
        <v>0.73899999999999999</v>
      </c>
      <c r="D128" s="105">
        <v>0</v>
      </c>
      <c r="E128" s="105">
        <v>0</v>
      </c>
      <c r="F128" s="105">
        <v>0.9405</v>
      </c>
      <c r="G128" s="105">
        <v>0.9405</v>
      </c>
    </row>
    <row r="129" spans="1:7" x14ac:dyDescent="0.25">
      <c r="A129" s="105" t="s">
        <v>324</v>
      </c>
      <c r="B129" s="105">
        <v>69.992999999999995</v>
      </c>
      <c r="C129" s="105">
        <v>0.73899999999999999</v>
      </c>
      <c r="D129" s="105">
        <v>0</v>
      </c>
      <c r="E129" s="105">
        <v>0</v>
      </c>
      <c r="F129" s="105">
        <v>0.9405</v>
      </c>
      <c r="G129" s="105">
        <v>0.9405</v>
      </c>
    </row>
    <row r="130" spans="1:7" x14ac:dyDescent="0.25">
      <c r="A130" s="105" t="s">
        <v>324</v>
      </c>
      <c r="B130" s="105">
        <v>139.98699999999999</v>
      </c>
      <c r="C130" s="105">
        <v>0.73899999999999999</v>
      </c>
      <c r="D130" s="105">
        <v>0</v>
      </c>
      <c r="E130" s="105">
        <v>0</v>
      </c>
      <c r="F130" s="105">
        <v>0.9405</v>
      </c>
      <c r="G130" s="105">
        <v>0.9405</v>
      </c>
    </row>
    <row r="131" spans="1:7" x14ac:dyDescent="0.25">
      <c r="A131" s="105" t="s">
        <v>325</v>
      </c>
      <c r="B131" s="105">
        <v>0</v>
      </c>
      <c r="C131" s="105">
        <v>0.73599999999999999</v>
      </c>
      <c r="D131" s="105">
        <v>0</v>
      </c>
      <c r="E131" s="105">
        <v>0</v>
      </c>
      <c r="F131" s="105">
        <v>0.93730000000000002</v>
      </c>
      <c r="G131" s="105">
        <v>0.93730000000000002</v>
      </c>
    </row>
    <row r="132" spans="1:7" x14ac:dyDescent="0.25">
      <c r="A132" s="105" t="s">
        <v>325</v>
      </c>
      <c r="B132" s="105">
        <v>69.994</v>
      </c>
      <c r="C132" s="105">
        <v>0.73599999999999999</v>
      </c>
      <c r="D132" s="105">
        <v>0</v>
      </c>
      <c r="E132" s="105">
        <v>0</v>
      </c>
      <c r="F132" s="105">
        <v>0.93730000000000002</v>
      </c>
      <c r="G132" s="105">
        <v>0.93730000000000002</v>
      </c>
    </row>
    <row r="133" spans="1:7" x14ac:dyDescent="0.25">
      <c r="A133" s="105" t="s">
        <v>325</v>
      </c>
      <c r="B133" s="105">
        <v>139.98699999999999</v>
      </c>
      <c r="C133" s="105">
        <v>0.73599999999999999</v>
      </c>
      <c r="D133" s="105">
        <v>0</v>
      </c>
      <c r="E133" s="105">
        <v>0</v>
      </c>
      <c r="F133" s="105">
        <v>0.93730000000000002</v>
      </c>
      <c r="G133" s="105">
        <v>0.93730000000000002</v>
      </c>
    </row>
    <row r="134" spans="1:7" x14ac:dyDescent="0.25">
      <c r="A134" s="105" t="s">
        <v>326</v>
      </c>
      <c r="B134" s="105">
        <v>0</v>
      </c>
      <c r="C134" s="105">
        <v>0.71299999999999997</v>
      </c>
      <c r="D134" s="105">
        <v>0</v>
      </c>
      <c r="E134" s="105">
        <v>0</v>
      </c>
      <c r="F134" s="105">
        <v>0.90720000000000001</v>
      </c>
      <c r="G134" s="105">
        <v>0.90720000000000001</v>
      </c>
    </row>
    <row r="135" spans="1:7" x14ac:dyDescent="0.25">
      <c r="A135" s="105" t="s">
        <v>326</v>
      </c>
      <c r="B135" s="105">
        <v>83.228999999999999</v>
      </c>
      <c r="C135" s="105">
        <v>0.71299999999999997</v>
      </c>
      <c r="D135" s="105">
        <v>0</v>
      </c>
      <c r="E135" s="105">
        <v>0</v>
      </c>
      <c r="F135" s="105">
        <v>0.90720000000000001</v>
      </c>
      <c r="G135" s="105">
        <v>0.90720000000000001</v>
      </c>
    </row>
    <row r="136" spans="1:7" x14ac:dyDescent="0.25">
      <c r="A136" s="105" t="s">
        <v>326</v>
      </c>
      <c r="B136" s="105">
        <v>166.458</v>
      </c>
      <c r="C136" s="105">
        <v>0.71299999999999997</v>
      </c>
      <c r="D136" s="105">
        <v>0</v>
      </c>
      <c r="E136" s="105">
        <v>0</v>
      </c>
      <c r="F136" s="105">
        <v>0.90720000000000001</v>
      </c>
      <c r="G136" s="105">
        <v>0.90720000000000001</v>
      </c>
    </row>
    <row r="137" spans="1:7" x14ac:dyDescent="0.25">
      <c r="A137" s="105" t="s">
        <v>327</v>
      </c>
      <c r="B137" s="105">
        <v>0</v>
      </c>
      <c r="C137" s="105">
        <v>0.71199999999999997</v>
      </c>
      <c r="D137" s="105">
        <v>0</v>
      </c>
      <c r="E137" s="105">
        <v>0</v>
      </c>
      <c r="F137" s="105">
        <v>0.90720000000000001</v>
      </c>
      <c r="G137" s="105">
        <v>0.90720000000000001</v>
      </c>
    </row>
    <row r="138" spans="1:7" x14ac:dyDescent="0.25">
      <c r="A138" s="105" t="s">
        <v>327</v>
      </c>
      <c r="B138" s="105">
        <v>83.228999999999999</v>
      </c>
      <c r="C138" s="105">
        <v>0.71199999999999997</v>
      </c>
      <c r="D138" s="105">
        <v>0</v>
      </c>
      <c r="E138" s="105">
        <v>0</v>
      </c>
      <c r="F138" s="105">
        <v>0.90720000000000001</v>
      </c>
      <c r="G138" s="105">
        <v>0.90720000000000001</v>
      </c>
    </row>
    <row r="139" spans="1:7" x14ac:dyDescent="0.25">
      <c r="A139" s="105" t="s">
        <v>327</v>
      </c>
      <c r="B139" s="105">
        <v>166.458</v>
      </c>
      <c r="C139" s="105">
        <v>0.71199999999999997</v>
      </c>
      <c r="D139" s="105">
        <v>0</v>
      </c>
      <c r="E139" s="105">
        <v>0</v>
      </c>
      <c r="F139" s="105">
        <v>0.90720000000000001</v>
      </c>
      <c r="G139" s="105">
        <v>0.90720000000000001</v>
      </c>
    </row>
    <row r="140" spans="1:7" x14ac:dyDescent="0.25">
      <c r="A140" s="105" t="s">
        <v>328</v>
      </c>
      <c r="B140" s="105">
        <v>0</v>
      </c>
      <c r="C140" s="105">
        <v>0.67200000000000004</v>
      </c>
      <c r="D140" s="105">
        <v>0</v>
      </c>
      <c r="E140" s="105">
        <v>0</v>
      </c>
      <c r="F140" s="105">
        <v>0.85570000000000002</v>
      </c>
      <c r="G140" s="105">
        <v>0.85570000000000002</v>
      </c>
    </row>
    <row r="141" spans="1:7" x14ac:dyDescent="0.25">
      <c r="A141" s="105" t="s">
        <v>328</v>
      </c>
      <c r="B141" s="105">
        <v>88.597999999999999</v>
      </c>
      <c r="C141" s="105">
        <v>0.67200000000000004</v>
      </c>
      <c r="D141" s="105">
        <v>0</v>
      </c>
      <c r="E141" s="105">
        <v>0</v>
      </c>
      <c r="F141" s="105">
        <v>0.85570000000000002</v>
      </c>
      <c r="G141" s="105">
        <v>0.85570000000000002</v>
      </c>
    </row>
    <row r="142" spans="1:7" x14ac:dyDescent="0.25">
      <c r="A142" s="105" t="s">
        <v>328</v>
      </c>
      <c r="B142" s="105">
        <v>177.197</v>
      </c>
      <c r="C142" s="105">
        <v>0.67200000000000004</v>
      </c>
      <c r="D142" s="105">
        <v>0</v>
      </c>
      <c r="E142" s="105">
        <v>0</v>
      </c>
      <c r="F142" s="105">
        <v>0.85570000000000002</v>
      </c>
      <c r="G142" s="105">
        <v>0.85570000000000002</v>
      </c>
    </row>
    <row r="143" spans="1:7" x14ac:dyDescent="0.25">
      <c r="A143" s="105" t="s">
        <v>329</v>
      </c>
      <c r="B143" s="105">
        <v>0</v>
      </c>
      <c r="C143" s="105">
        <v>0.67200000000000004</v>
      </c>
      <c r="D143" s="105">
        <v>0</v>
      </c>
      <c r="E143" s="105">
        <v>0</v>
      </c>
      <c r="F143" s="105">
        <v>0.85550000000000004</v>
      </c>
      <c r="G143" s="105">
        <v>0.85550000000000004</v>
      </c>
    </row>
    <row r="144" spans="1:7" x14ac:dyDescent="0.25">
      <c r="A144" s="105" t="s">
        <v>329</v>
      </c>
      <c r="B144" s="105">
        <v>88.597999999999999</v>
      </c>
      <c r="C144" s="105">
        <v>0.67200000000000004</v>
      </c>
      <c r="D144" s="105">
        <v>0</v>
      </c>
      <c r="E144" s="105">
        <v>0</v>
      </c>
      <c r="F144" s="105">
        <v>0.85550000000000004</v>
      </c>
      <c r="G144" s="105">
        <v>0.85550000000000004</v>
      </c>
    </row>
    <row r="145" spans="1:7" x14ac:dyDescent="0.25">
      <c r="A145" s="105" t="s">
        <v>329</v>
      </c>
      <c r="B145" s="105">
        <v>177.197</v>
      </c>
      <c r="C145" s="105">
        <v>0.67200000000000004</v>
      </c>
      <c r="D145" s="105">
        <v>0</v>
      </c>
      <c r="E145" s="105">
        <v>0</v>
      </c>
      <c r="F145" s="105">
        <v>0.85550000000000004</v>
      </c>
      <c r="G145" s="105">
        <v>0.85550000000000004</v>
      </c>
    </row>
    <row r="146" spans="1:7" x14ac:dyDescent="0.25">
      <c r="A146" s="105" t="s">
        <v>330</v>
      </c>
      <c r="B146" s="105">
        <v>0</v>
      </c>
      <c r="C146" s="105">
        <v>0.70599999999999996</v>
      </c>
      <c r="D146" s="105">
        <v>-4.2780000000000001E-7</v>
      </c>
      <c r="E146" s="105">
        <v>0</v>
      </c>
      <c r="F146" s="105">
        <v>0.89929999999999999</v>
      </c>
      <c r="G146" s="105">
        <v>0.89929999999999999</v>
      </c>
    </row>
    <row r="147" spans="1:7" x14ac:dyDescent="0.25">
      <c r="A147" s="105" t="s">
        <v>330</v>
      </c>
      <c r="B147" s="105">
        <v>2.9860000000000002</v>
      </c>
      <c r="C147" s="105">
        <v>0.70599999999999996</v>
      </c>
      <c r="D147" s="105">
        <v>-4.2780000000000001E-7</v>
      </c>
      <c r="E147" s="105">
        <v>1.277E-6</v>
      </c>
      <c r="F147" s="105">
        <v>1.0759000000000001</v>
      </c>
      <c r="G147" s="105">
        <v>0.72260000000000002</v>
      </c>
    </row>
    <row r="148" spans="1:7" x14ac:dyDescent="0.25">
      <c r="A148" s="105" t="s">
        <v>330</v>
      </c>
      <c r="B148" s="105">
        <v>2.9860000000000002</v>
      </c>
      <c r="C148" s="105">
        <v>0.69799999999999995</v>
      </c>
      <c r="D148" s="105">
        <v>3.03E-8</v>
      </c>
      <c r="E148" s="105">
        <v>5.2789999999999998E-6</v>
      </c>
      <c r="F148" s="105">
        <v>0.89880000000000004</v>
      </c>
      <c r="G148" s="105">
        <v>0.87870000000000004</v>
      </c>
    </row>
    <row r="149" spans="1:7" x14ac:dyDescent="0.25">
      <c r="A149" s="105" t="s">
        <v>330</v>
      </c>
      <c r="B149" s="105">
        <v>88.596999999999994</v>
      </c>
      <c r="C149" s="105">
        <v>0.69799999999999995</v>
      </c>
      <c r="D149" s="105">
        <v>3.03E-8</v>
      </c>
      <c r="E149" s="105">
        <v>2.6850000000000001E-6</v>
      </c>
      <c r="F149" s="105">
        <v>0.89390000000000003</v>
      </c>
      <c r="G149" s="105">
        <v>0.88370000000000004</v>
      </c>
    </row>
    <row r="150" spans="1:7" x14ac:dyDescent="0.25">
      <c r="A150" s="105" t="s">
        <v>330</v>
      </c>
      <c r="B150" s="105">
        <v>177.19300000000001</v>
      </c>
      <c r="C150" s="105">
        <v>0.69799999999999995</v>
      </c>
      <c r="D150" s="105">
        <v>3.03E-8</v>
      </c>
      <c r="E150" s="105">
        <v>-1.0099999999999999E-19</v>
      </c>
      <c r="F150" s="105">
        <v>0.88880000000000003</v>
      </c>
      <c r="G150" s="105">
        <v>0.88880000000000003</v>
      </c>
    </row>
    <row r="151" spans="1:7" x14ac:dyDescent="0.25">
      <c r="A151" s="105" t="s">
        <v>331</v>
      </c>
      <c r="B151" s="105">
        <v>0</v>
      </c>
      <c r="C151" s="105">
        <v>0.70499999999999996</v>
      </c>
      <c r="D151" s="105">
        <v>4.2780000000000001E-7</v>
      </c>
      <c r="E151" s="105">
        <v>0</v>
      </c>
      <c r="F151" s="105">
        <v>0.89800000000000002</v>
      </c>
      <c r="G151" s="105">
        <v>0.89800000000000002</v>
      </c>
    </row>
    <row r="152" spans="1:7" x14ac:dyDescent="0.25">
      <c r="A152" s="105" t="s">
        <v>331</v>
      </c>
      <c r="B152" s="105">
        <v>2.9860000000000002</v>
      </c>
      <c r="C152" s="105">
        <v>0.70499999999999996</v>
      </c>
      <c r="D152" s="105">
        <v>4.2780000000000001E-7</v>
      </c>
      <c r="E152" s="105">
        <v>-1.277E-6</v>
      </c>
      <c r="F152" s="105">
        <v>1.0746</v>
      </c>
      <c r="G152" s="105">
        <v>0.72140000000000004</v>
      </c>
    </row>
    <row r="153" spans="1:7" x14ac:dyDescent="0.25">
      <c r="A153" s="105" t="s">
        <v>331</v>
      </c>
      <c r="B153" s="105">
        <v>2.9860000000000002</v>
      </c>
      <c r="C153" s="105">
        <v>0.69699999999999995</v>
      </c>
      <c r="D153" s="105">
        <v>-3.03E-8</v>
      </c>
      <c r="E153" s="105">
        <v>-5.2789999999999998E-6</v>
      </c>
      <c r="F153" s="105">
        <v>0.89449999999999996</v>
      </c>
      <c r="G153" s="105">
        <v>0.88049999999999995</v>
      </c>
    </row>
    <row r="154" spans="1:7" x14ac:dyDescent="0.25">
      <c r="A154" s="105" t="s">
        <v>331</v>
      </c>
      <c r="B154" s="105">
        <v>88.596999999999994</v>
      </c>
      <c r="C154" s="105">
        <v>0.69699999999999995</v>
      </c>
      <c r="D154" s="105">
        <v>-3.03E-8</v>
      </c>
      <c r="E154" s="105">
        <v>-2.6850000000000001E-6</v>
      </c>
      <c r="F154" s="105">
        <v>0.8911</v>
      </c>
      <c r="G154" s="105">
        <v>0.88400000000000001</v>
      </c>
    </row>
    <row r="155" spans="1:7" x14ac:dyDescent="0.25">
      <c r="A155" s="105" t="s">
        <v>331</v>
      </c>
      <c r="B155" s="105">
        <v>177.19300000000001</v>
      </c>
      <c r="C155" s="105">
        <v>0.69699999999999995</v>
      </c>
      <c r="D155" s="105">
        <v>-3.03E-8</v>
      </c>
      <c r="E155" s="105">
        <v>-8.4169999999999999E-20</v>
      </c>
      <c r="F155" s="105">
        <v>0.88749999999999996</v>
      </c>
      <c r="G155" s="105">
        <v>0.88749999999999996</v>
      </c>
    </row>
    <row r="156" spans="1:7" x14ac:dyDescent="0.25">
      <c r="A156" s="105" t="s">
        <v>332</v>
      </c>
      <c r="B156" s="105">
        <v>0</v>
      </c>
      <c r="C156" s="105">
        <v>0.73799999999999999</v>
      </c>
      <c r="D156" s="105">
        <v>0</v>
      </c>
      <c r="E156" s="105">
        <v>0</v>
      </c>
      <c r="F156" s="105">
        <v>0.94</v>
      </c>
      <c r="G156" s="105">
        <v>0.94</v>
      </c>
    </row>
    <row r="157" spans="1:7" x14ac:dyDescent="0.25">
      <c r="A157" s="105" t="s">
        <v>332</v>
      </c>
      <c r="B157" s="105">
        <v>81.992000000000004</v>
      </c>
      <c r="C157" s="105">
        <v>0.73799999999999999</v>
      </c>
      <c r="D157" s="105">
        <v>0</v>
      </c>
      <c r="E157" s="105">
        <v>0</v>
      </c>
      <c r="F157" s="105">
        <v>0.94</v>
      </c>
      <c r="G157" s="105">
        <v>0.94</v>
      </c>
    </row>
    <row r="158" spans="1:7" x14ac:dyDescent="0.25">
      <c r="A158" s="105" t="s">
        <v>332</v>
      </c>
      <c r="B158" s="105">
        <v>163.98400000000001</v>
      </c>
      <c r="C158" s="105">
        <v>0.73799999999999999</v>
      </c>
      <c r="D158" s="105">
        <v>0</v>
      </c>
      <c r="E158" s="105">
        <v>0</v>
      </c>
      <c r="F158" s="105">
        <v>0.94</v>
      </c>
      <c r="G158" s="105">
        <v>0.94</v>
      </c>
    </row>
    <row r="159" spans="1:7" x14ac:dyDescent="0.25">
      <c r="A159" s="105" t="s">
        <v>333</v>
      </c>
      <c r="B159" s="105">
        <v>0</v>
      </c>
      <c r="C159" s="105">
        <v>0.73699999999999999</v>
      </c>
      <c r="D159" s="105">
        <v>0</v>
      </c>
      <c r="E159" s="105">
        <v>0</v>
      </c>
      <c r="F159" s="105">
        <v>0.93889999999999996</v>
      </c>
      <c r="G159" s="105">
        <v>0.93889999999999996</v>
      </c>
    </row>
    <row r="160" spans="1:7" x14ac:dyDescent="0.25">
      <c r="A160" s="105" t="s">
        <v>333</v>
      </c>
      <c r="B160" s="105">
        <v>81.992000000000004</v>
      </c>
      <c r="C160" s="105">
        <v>0.73699999999999999</v>
      </c>
      <c r="D160" s="105">
        <v>0</v>
      </c>
      <c r="E160" s="105">
        <v>0</v>
      </c>
      <c r="F160" s="105">
        <v>0.93889999999999996</v>
      </c>
      <c r="G160" s="105">
        <v>0.93889999999999996</v>
      </c>
    </row>
    <row r="161" spans="1:7" x14ac:dyDescent="0.25">
      <c r="A161" s="105" t="s">
        <v>333</v>
      </c>
      <c r="B161" s="105">
        <v>163.98400000000001</v>
      </c>
      <c r="C161" s="105">
        <v>0.73699999999999999</v>
      </c>
      <c r="D161" s="105">
        <v>0</v>
      </c>
      <c r="E161" s="105">
        <v>0</v>
      </c>
      <c r="F161" s="105">
        <v>0.93889999999999996</v>
      </c>
      <c r="G161" s="105">
        <v>0.93889999999999996</v>
      </c>
    </row>
    <row r="162" spans="1:7" x14ac:dyDescent="0.25">
      <c r="A162" s="105" t="s">
        <v>334</v>
      </c>
      <c r="B162" s="105">
        <v>0</v>
      </c>
      <c r="C162" s="105">
        <v>0.752</v>
      </c>
      <c r="D162" s="105">
        <v>0</v>
      </c>
      <c r="E162" s="105">
        <v>0</v>
      </c>
      <c r="F162" s="105">
        <v>0.95709999999999995</v>
      </c>
      <c r="G162" s="105">
        <v>0.95709999999999995</v>
      </c>
    </row>
    <row r="163" spans="1:7" x14ac:dyDescent="0.25">
      <c r="A163" s="105" t="s">
        <v>334</v>
      </c>
      <c r="B163" s="105">
        <v>66.186999999999998</v>
      </c>
      <c r="C163" s="105">
        <v>0.752</v>
      </c>
      <c r="D163" s="105">
        <v>0</v>
      </c>
      <c r="E163" s="105">
        <v>0</v>
      </c>
      <c r="F163" s="105">
        <v>0.95709999999999995</v>
      </c>
      <c r="G163" s="105">
        <v>0.95709999999999995</v>
      </c>
    </row>
    <row r="164" spans="1:7" x14ac:dyDescent="0.25">
      <c r="A164" s="105" t="s">
        <v>334</v>
      </c>
      <c r="B164" s="105">
        <v>132.374</v>
      </c>
      <c r="C164" s="105">
        <v>0.752</v>
      </c>
      <c r="D164" s="105">
        <v>0</v>
      </c>
      <c r="E164" s="105">
        <v>0</v>
      </c>
      <c r="F164" s="105">
        <v>0.95709999999999995</v>
      </c>
      <c r="G164" s="105">
        <v>0.95709999999999995</v>
      </c>
    </row>
    <row r="165" spans="1:7" x14ac:dyDescent="0.25">
      <c r="A165" s="105" t="s">
        <v>335</v>
      </c>
      <c r="B165" s="105">
        <v>0</v>
      </c>
      <c r="C165" s="105">
        <v>0.75</v>
      </c>
      <c r="D165" s="105">
        <v>0</v>
      </c>
      <c r="E165" s="105">
        <v>0</v>
      </c>
      <c r="F165" s="105">
        <v>0.95489999999999997</v>
      </c>
      <c r="G165" s="105">
        <v>0.95489999999999997</v>
      </c>
    </row>
    <row r="166" spans="1:7" x14ac:dyDescent="0.25">
      <c r="A166" s="105" t="s">
        <v>335</v>
      </c>
      <c r="B166" s="105">
        <v>66.186999999999998</v>
      </c>
      <c r="C166" s="105">
        <v>0.75</v>
      </c>
      <c r="D166" s="105">
        <v>0</v>
      </c>
      <c r="E166" s="105">
        <v>0</v>
      </c>
      <c r="F166" s="105">
        <v>0.95489999999999997</v>
      </c>
      <c r="G166" s="105">
        <v>0.95489999999999997</v>
      </c>
    </row>
    <row r="167" spans="1:7" x14ac:dyDescent="0.25">
      <c r="A167" s="105" t="s">
        <v>335</v>
      </c>
      <c r="B167" s="105">
        <v>132.374</v>
      </c>
      <c r="C167" s="105">
        <v>0.75</v>
      </c>
      <c r="D167" s="105">
        <v>0</v>
      </c>
      <c r="E167" s="105">
        <v>0</v>
      </c>
      <c r="F167" s="105">
        <v>0.95489999999999997</v>
      </c>
      <c r="G167" s="105">
        <v>0.95489999999999997</v>
      </c>
    </row>
    <row r="168" spans="1:7" x14ac:dyDescent="0.25">
      <c r="A168" s="105" t="s">
        <v>336</v>
      </c>
      <c r="B168" s="105">
        <v>0</v>
      </c>
      <c r="C168" s="105">
        <v>0.82799999999999996</v>
      </c>
      <c r="D168" s="105">
        <v>0</v>
      </c>
      <c r="E168" s="105">
        <v>0</v>
      </c>
      <c r="F168" s="105">
        <v>1.0546</v>
      </c>
      <c r="G168" s="105">
        <v>1.0546</v>
      </c>
    </row>
    <row r="169" spans="1:7" x14ac:dyDescent="0.25">
      <c r="A169" s="105" t="s">
        <v>336</v>
      </c>
      <c r="B169" s="105">
        <v>43.508000000000003</v>
      </c>
      <c r="C169" s="105">
        <v>0.82799999999999996</v>
      </c>
      <c r="D169" s="105">
        <v>0</v>
      </c>
      <c r="E169" s="105">
        <v>0</v>
      </c>
      <c r="F169" s="105">
        <v>1.0546</v>
      </c>
      <c r="G169" s="105">
        <v>1.0546</v>
      </c>
    </row>
    <row r="170" spans="1:7" x14ac:dyDescent="0.25">
      <c r="A170" s="105" t="s">
        <v>336</v>
      </c>
      <c r="B170" s="105">
        <v>87.016999999999996</v>
      </c>
      <c r="C170" s="105">
        <v>0.82799999999999996</v>
      </c>
      <c r="D170" s="105">
        <v>0</v>
      </c>
      <c r="E170" s="105">
        <v>0</v>
      </c>
      <c r="F170" s="105">
        <v>1.0546</v>
      </c>
      <c r="G170" s="105">
        <v>1.0546</v>
      </c>
    </row>
    <row r="171" spans="1:7" x14ac:dyDescent="0.25">
      <c r="A171" s="105" t="s">
        <v>337</v>
      </c>
      <c r="B171" s="105">
        <v>0</v>
      </c>
      <c r="C171" s="105">
        <v>0.82599999999999996</v>
      </c>
      <c r="D171" s="105">
        <v>0</v>
      </c>
      <c r="E171" s="105">
        <v>0</v>
      </c>
      <c r="F171" s="105">
        <v>1.0510999999999999</v>
      </c>
      <c r="G171" s="105">
        <v>1.0510999999999999</v>
      </c>
    </row>
    <row r="172" spans="1:7" x14ac:dyDescent="0.25">
      <c r="A172" s="105" t="s">
        <v>337</v>
      </c>
      <c r="B172" s="105">
        <v>43.508000000000003</v>
      </c>
      <c r="C172" s="105">
        <v>0.82599999999999996</v>
      </c>
      <c r="D172" s="105">
        <v>0</v>
      </c>
      <c r="E172" s="105">
        <v>0</v>
      </c>
      <c r="F172" s="105">
        <v>1.0510999999999999</v>
      </c>
      <c r="G172" s="105">
        <v>1.0510999999999999</v>
      </c>
    </row>
    <row r="173" spans="1:7" x14ac:dyDescent="0.25">
      <c r="A173" s="105" t="s">
        <v>337</v>
      </c>
      <c r="B173" s="105">
        <v>87.016999999999996</v>
      </c>
      <c r="C173" s="105">
        <v>0.82599999999999996</v>
      </c>
      <c r="D173" s="105">
        <v>0</v>
      </c>
      <c r="E173" s="105">
        <v>0</v>
      </c>
      <c r="F173" s="105">
        <v>1.0510999999999999</v>
      </c>
      <c r="G173" s="105">
        <v>1.0510999999999999</v>
      </c>
    </row>
    <row r="174" spans="1:7" x14ac:dyDescent="0.25">
      <c r="A174" s="105" t="s">
        <v>338</v>
      </c>
      <c r="B174" s="105">
        <v>0</v>
      </c>
      <c r="C174" s="105">
        <v>1.4999999999999999E-2</v>
      </c>
      <c r="D174" s="105">
        <v>-8.9899999999999997E-3</v>
      </c>
      <c r="E174" s="105">
        <v>-0.224</v>
      </c>
      <c r="F174" s="105">
        <v>3.3099999999999997E-2</v>
      </c>
      <c r="G174" s="105">
        <v>-2.87E-2</v>
      </c>
    </row>
    <row r="175" spans="1:7" x14ac:dyDescent="0.25">
      <c r="A175" s="105" t="s">
        <v>338</v>
      </c>
      <c r="B175" s="105">
        <v>24</v>
      </c>
      <c r="C175" s="105">
        <v>1.4999999999999999E-2</v>
      </c>
      <c r="D175" s="105">
        <v>-6.6290000000000003E-3</v>
      </c>
      <c r="E175" s="105">
        <v>-3.5999999999999997E-2</v>
      </c>
      <c r="F175" s="105">
        <v>1.0999999999999999E-2</v>
      </c>
      <c r="G175" s="105">
        <v>-6.6E-3</v>
      </c>
    </row>
    <row r="176" spans="1:7" x14ac:dyDescent="0.25">
      <c r="A176" s="105" t="s">
        <v>338</v>
      </c>
      <c r="B176" s="105">
        <v>48</v>
      </c>
      <c r="C176" s="105">
        <v>1.4999999999999999E-2</v>
      </c>
      <c r="D176" s="105">
        <v>-4.2680000000000001E-3</v>
      </c>
      <c r="E176" s="105">
        <v>9.4E-2</v>
      </c>
      <c r="F176" s="105">
        <v>1.5900000000000001E-2</v>
      </c>
      <c r="G176" s="105">
        <v>-1.1599999999999999E-2</v>
      </c>
    </row>
    <row r="177" spans="1:7" x14ac:dyDescent="0.25">
      <c r="A177" s="105" t="s">
        <v>338</v>
      </c>
      <c r="B177" s="105">
        <v>72</v>
      </c>
      <c r="C177" s="105">
        <v>1.4999999999999999E-2</v>
      </c>
      <c r="D177" s="105">
        <v>-1.9070000000000001E-3</v>
      </c>
      <c r="E177" s="105">
        <v>0.16800000000000001</v>
      </c>
      <c r="F177" s="105">
        <v>2.5399999999999999E-2</v>
      </c>
      <c r="G177" s="105">
        <v>-2.1100000000000001E-2</v>
      </c>
    </row>
    <row r="178" spans="1:7" x14ac:dyDescent="0.25">
      <c r="A178" s="105" t="s">
        <v>338</v>
      </c>
      <c r="B178" s="105">
        <v>96</v>
      </c>
      <c r="C178" s="105">
        <v>1.4999999999999999E-2</v>
      </c>
      <c r="D178" s="105">
        <v>4.5449999999999999E-4</v>
      </c>
      <c r="E178" s="105">
        <v>0.186</v>
      </c>
      <c r="F178" s="105">
        <v>2.7799999999999998E-2</v>
      </c>
      <c r="G178" s="105">
        <v>-2.35E-2</v>
      </c>
    </row>
    <row r="179" spans="1:7" x14ac:dyDescent="0.25">
      <c r="A179" s="105" t="s">
        <v>338</v>
      </c>
      <c r="B179" s="105">
        <v>120</v>
      </c>
      <c r="C179" s="105">
        <v>1.4999999999999999E-2</v>
      </c>
      <c r="D179" s="105">
        <v>2.8159999999999999E-3</v>
      </c>
      <c r="E179" s="105">
        <v>0.14699999999999999</v>
      </c>
      <c r="F179" s="105">
        <v>2.24E-2</v>
      </c>
      <c r="G179" s="105">
        <v>-1.8100000000000002E-2</v>
      </c>
    </row>
    <row r="180" spans="1:7" x14ac:dyDescent="0.25">
      <c r="A180" s="105" t="s">
        <v>338</v>
      </c>
      <c r="B180" s="105">
        <v>144</v>
      </c>
      <c r="C180" s="105">
        <v>1.4999999999999999E-2</v>
      </c>
      <c r="D180" s="105">
        <v>5.1770000000000002E-3</v>
      </c>
      <c r="E180" s="105">
        <v>5.0999999999999997E-2</v>
      </c>
      <c r="F180" s="105">
        <v>9.1999999999999998E-3</v>
      </c>
      <c r="G180" s="105">
        <v>-4.7999999999999996E-3</v>
      </c>
    </row>
    <row r="181" spans="1:7" x14ac:dyDescent="0.25">
      <c r="A181" s="105" t="s">
        <v>338</v>
      </c>
      <c r="B181" s="105">
        <v>168</v>
      </c>
      <c r="C181" s="105">
        <v>1.4999999999999999E-2</v>
      </c>
      <c r="D181" s="105">
        <v>7.5380000000000004E-3</v>
      </c>
      <c r="E181" s="105">
        <v>-0.10199999999999999</v>
      </c>
      <c r="F181" s="105">
        <v>1.6199999999999999E-2</v>
      </c>
      <c r="G181" s="105">
        <v>-1.1900000000000001E-2</v>
      </c>
    </row>
    <row r="182" spans="1:7" x14ac:dyDescent="0.25">
      <c r="A182" s="105" t="s">
        <v>339</v>
      </c>
      <c r="B182" s="105">
        <v>0</v>
      </c>
      <c r="C182" s="105">
        <v>0</v>
      </c>
      <c r="D182" s="105">
        <v>-7.2999999999999995E-2</v>
      </c>
      <c r="E182" s="105">
        <v>-1.8760000000000001E-3</v>
      </c>
      <c r="F182" s="105">
        <v>4.8999999999999998E-3</v>
      </c>
      <c r="G182" s="105">
        <v>-4.8999999999999998E-3</v>
      </c>
    </row>
    <row r="183" spans="1:7" x14ac:dyDescent="0.25">
      <c r="A183" s="105" t="s">
        <v>339</v>
      </c>
      <c r="B183" s="105">
        <v>24</v>
      </c>
      <c r="C183" s="105">
        <v>0</v>
      </c>
      <c r="D183" s="105">
        <v>-5.1999999999999998E-2</v>
      </c>
      <c r="E183" s="105">
        <v>1.5029999999999999</v>
      </c>
      <c r="F183" s="105">
        <v>0.29380000000000001</v>
      </c>
      <c r="G183" s="105">
        <v>-0.29380000000000001</v>
      </c>
    </row>
    <row r="184" spans="1:7" x14ac:dyDescent="0.25">
      <c r="A184" s="105" t="s">
        <v>339</v>
      </c>
      <c r="B184" s="105">
        <v>48</v>
      </c>
      <c r="C184" s="105">
        <v>0</v>
      </c>
      <c r="D184" s="105">
        <v>-3.1E-2</v>
      </c>
      <c r="E184" s="105">
        <v>2.5059999999999998</v>
      </c>
      <c r="F184" s="105">
        <v>0.48720000000000002</v>
      </c>
      <c r="G184" s="105">
        <v>-0.48720000000000002</v>
      </c>
    </row>
    <row r="185" spans="1:7" x14ac:dyDescent="0.25">
      <c r="A185" s="105" t="s">
        <v>339</v>
      </c>
      <c r="B185" s="105">
        <v>72</v>
      </c>
      <c r="C185" s="105">
        <v>0</v>
      </c>
      <c r="D185" s="105">
        <v>-0.01</v>
      </c>
      <c r="E185" s="105">
        <v>3.008</v>
      </c>
      <c r="F185" s="105">
        <v>0.58430000000000004</v>
      </c>
      <c r="G185" s="105">
        <v>-0.58430000000000004</v>
      </c>
    </row>
    <row r="186" spans="1:7" x14ac:dyDescent="0.25">
      <c r="A186" s="105" t="s">
        <v>339</v>
      </c>
      <c r="B186" s="105">
        <v>96</v>
      </c>
      <c r="C186" s="105">
        <v>0</v>
      </c>
      <c r="D186" s="105">
        <v>0.01</v>
      </c>
      <c r="E186" s="105">
        <v>3.0089999999999999</v>
      </c>
      <c r="F186" s="105">
        <v>0.58530000000000004</v>
      </c>
      <c r="G186" s="105">
        <v>-0.58530000000000004</v>
      </c>
    </row>
    <row r="187" spans="1:7" x14ac:dyDescent="0.25">
      <c r="A187" s="105" t="s">
        <v>339</v>
      </c>
      <c r="B187" s="105">
        <v>120</v>
      </c>
      <c r="C187" s="105">
        <v>0</v>
      </c>
      <c r="D187" s="105">
        <v>3.1E-2</v>
      </c>
      <c r="E187" s="105">
        <v>2.508</v>
      </c>
      <c r="F187" s="105">
        <v>0.49</v>
      </c>
      <c r="G187" s="105">
        <v>-0.49</v>
      </c>
    </row>
    <row r="188" spans="1:7" x14ac:dyDescent="0.25">
      <c r="A188" s="105" t="s">
        <v>339</v>
      </c>
      <c r="B188" s="105">
        <v>144</v>
      </c>
      <c r="C188" s="105">
        <v>0</v>
      </c>
      <c r="D188" s="105">
        <v>5.1999999999999998E-2</v>
      </c>
      <c r="E188" s="105">
        <v>1.5049999999999999</v>
      </c>
      <c r="F188" s="105">
        <v>0.29849999999999999</v>
      </c>
      <c r="G188" s="105">
        <v>-0.29849999999999999</v>
      </c>
    </row>
    <row r="189" spans="1:7" x14ac:dyDescent="0.25">
      <c r="A189" s="105" t="s">
        <v>339</v>
      </c>
      <c r="B189" s="105">
        <v>168</v>
      </c>
      <c r="C189" s="105">
        <v>0</v>
      </c>
      <c r="D189" s="105">
        <v>7.2999999999999995E-2</v>
      </c>
      <c r="E189" s="105">
        <v>1.2409999999999999E-3</v>
      </c>
      <c r="F189" s="105">
        <v>1.0800000000000001E-2</v>
      </c>
      <c r="G189" s="105">
        <v>-1.0800000000000001E-2</v>
      </c>
    </row>
    <row r="190" spans="1:7" x14ac:dyDescent="0.25">
      <c r="A190" s="105" t="s">
        <v>340</v>
      </c>
      <c r="B190" s="105">
        <v>0</v>
      </c>
      <c r="C190" s="105">
        <v>-4.9150000000000001E-3</v>
      </c>
      <c r="D190" s="105">
        <v>-7.7619999999999998E-3</v>
      </c>
      <c r="E190" s="105">
        <v>-0.10100000000000001</v>
      </c>
      <c r="F190" s="105">
        <v>1.5299999999999999E-2</v>
      </c>
      <c r="G190" s="105">
        <v>-1.67E-2</v>
      </c>
    </row>
    <row r="191" spans="1:7" x14ac:dyDescent="0.25">
      <c r="A191" s="105" t="s">
        <v>340</v>
      </c>
      <c r="B191" s="105">
        <v>24</v>
      </c>
      <c r="C191" s="105">
        <v>-4.9150000000000001E-3</v>
      </c>
      <c r="D191" s="105">
        <v>-5.4010000000000004E-3</v>
      </c>
      <c r="E191" s="105">
        <v>5.7000000000000002E-2</v>
      </c>
      <c r="F191" s="105">
        <v>1.03E-2</v>
      </c>
      <c r="G191" s="105">
        <v>-1.17E-2</v>
      </c>
    </row>
    <row r="192" spans="1:7" x14ac:dyDescent="0.25">
      <c r="A192" s="105" t="s">
        <v>340</v>
      </c>
      <c r="B192" s="105">
        <v>48</v>
      </c>
      <c r="C192" s="105">
        <v>-4.9150000000000001E-3</v>
      </c>
      <c r="D192" s="105">
        <v>-3.0400000000000002E-3</v>
      </c>
      <c r="E192" s="105">
        <v>0.158</v>
      </c>
      <c r="F192" s="105">
        <v>2.1100000000000001E-2</v>
      </c>
      <c r="G192" s="105">
        <v>-2.2499999999999999E-2</v>
      </c>
    </row>
    <row r="193" spans="1:7" x14ac:dyDescent="0.25">
      <c r="A193" s="105" t="s">
        <v>340</v>
      </c>
      <c r="B193" s="105">
        <v>72</v>
      </c>
      <c r="C193" s="105">
        <v>-4.9150000000000001E-3</v>
      </c>
      <c r="D193" s="105">
        <v>-6.7849999999999996E-4</v>
      </c>
      <c r="E193" s="105">
        <v>0.20300000000000001</v>
      </c>
      <c r="F193" s="105">
        <v>2.7300000000000001E-2</v>
      </c>
      <c r="G193" s="105">
        <v>-2.87E-2</v>
      </c>
    </row>
    <row r="194" spans="1:7" x14ac:dyDescent="0.25">
      <c r="A194" s="105" t="s">
        <v>340</v>
      </c>
      <c r="B194" s="105">
        <v>96</v>
      </c>
      <c r="C194" s="105">
        <v>-4.9150000000000001E-3</v>
      </c>
      <c r="D194" s="105">
        <v>1.683E-3</v>
      </c>
      <c r="E194" s="105">
        <v>0.191</v>
      </c>
      <c r="F194" s="105">
        <v>2.5600000000000001E-2</v>
      </c>
      <c r="G194" s="105">
        <v>-2.7E-2</v>
      </c>
    </row>
    <row r="195" spans="1:7" x14ac:dyDescent="0.25">
      <c r="A195" s="105" t="s">
        <v>340</v>
      </c>
      <c r="B195" s="105">
        <v>120</v>
      </c>
      <c r="C195" s="105">
        <v>-4.9150000000000001E-3</v>
      </c>
      <c r="D195" s="105">
        <v>4.0439999999999999E-3</v>
      </c>
      <c r="E195" s="105">
        <v>0.122</v>
      </c>
      <c r="F195" s="105">
        <v>1.61E-2</v>
      </c>
      <c r="G195" s="105">
        <v>-1.7500000000000002E-2</v>
      </c>
    </row>
    <row r="196" spans="1:7" x14ac:dyDescent="0.25">
      <c r="A196" s="105" t="s">
        <v>340</v>
      </c>
      <c r="B196" s="105">
        <v>144</v>
      </c>
      <c r="C196" s="105">
        <v>-4.9150000000000001E-3</v>
      </c>
      <c r="D196" s="105">
        <v>6.4050000000000001E-3</v>
      </c>
      <c r="E196" s="105">
        <v>-3.4919999999999999E-3</v>
      </c>
      <c r="F196" s="105">
        <v>2E-3</v>
      </c>
      <c r="G196" s="105">
        <v>-3.3999999999999998E-3</v>
      </c>
    </row>
    <row r="197" spans="1:7" x14ac:dyDescent="0.25">
      <c r="A197" s="105" t="s">
        <v>340</v>
      </c>
      <c r="B197" s="105">
        <v>168</v>
      </c>
      <c r="C197" s="105">
        <v>-4.9150000000000001E-3</v>
      </c>
      <c r="D197" s="105">
        <v>8.7659999999999995E-3</v>
      </c>
      <c r="E197" s="105">
        <v>-0.186</v>
      </c>
      <c r="F197" s="105">
        <v>2.4899999999999999E-2</v>
      </c>
      <c r="G197" s="105">
        <v>-2.63E-2</v>
      </c>
    </row>
    <row r="198" spans="1:7" x14ac:dyDescent="0.25">
      <c r="A198" s="105" t="s">
        <v>341</v>
      </c>
      <c r="B198" s="105">
        <v>0</v>
      </c>
      <c r="C198" s="105">
        <v>-3.2890000000000003E-4</v>
      </c>
      <c r="D198" s="105">
        <v>-7.2999999999999995E-2</v>
      </c>
      <c r="E198" s="105">
        <v>-2.0019999999999999E-4</v>
      </c>
      <c r="F198" s="105">
        <v>4.7000000000000002E-3</v>
      </c>
      <c r="G198" s="105">
        <v>-4.8999999999999998E-3</v>
      </c>
    </row>
    <row r="199" spans="1:7" x14ac:dyDescent="0.25">
      <c r="A199" s="105" t="s">
        <v>341</v>
      </c>
      <c r="B199" s="105">
        <v>24</v>
      </c>
      <c r="C199" s="105">
        <v>-3.2890000000000003E-4</v>
      </c>
      <c r="D199" s="105">
        <v>-5.1999999999999998E-2</v>
      </c>
      <c r="E199" s="105">
        <v>1.504</v>
      </c>
      <c r="F199" s="105">
        <v>0.29399999999999998</v>
      </c>
      <c r="G199" s="105">
        <v>-0.29420000000000002</v>
      </c>
    </row>
    <row r="200" spans="1:7" x14ac:dyDescent="0.25">
      <c r="A200" s="105" t="s">
        <v>341</v>
      </c>
      <c r="B200" s="105">
        <v>48</v>
      </c>
      <c r="C200" s="105">
        <v>-3.2890000000000003E-4</v>
      </c>
      <c r="D200" s="105">
        <v>-3.1E-2</v>
      </c>
      <c r="E200" s="105">
        <v>2.5070000000000001</v>
      </c>
      <c r="F200" s="105">
        <v>0.48720000000000002</v>
      </c>
      <c r="G200" s="105">
        <v>-0.4874</v>
      </c>
    </row>
    <row r="201" spans="1:7" x14ac:dyDescent="0.25">
      <c r="A201" s="105" t="s">
        <v>341</v>
      </c>
      <c r="B201" s="105">
        <v>72</v>
      </c>
      <c r="C201" s="105">
        <v>-3.2890000000000003E-4</v>
      </c>
      <c r="D201" s="105">
        <v>-0.01</v>
      </c>
      <c r="E201" s="105">
        <v>3.008</v>
      </c>
      <c r="F201" s="105">
        <v>0.58420000000000005</v>
      </c>
      <c r="G201" s="105">
        <v>-0.58440000000000003</v>
      </c>
    </row>
    <row r="202" spans="1:7" x14ac:dyDescent="0.25">
      <c r="A202" s="105" t="s">
        <v>341</v>
      </c>
      <c r="B202" s="105">
        <v>96</v>
      </c>
      <c r="C202" s="105">
        <v>-3.2890000000000003E-4</v>
      </c>
      <c r="D202" s="105">
        <v>0.01</v>
      </c>
      <c r="E202" s="105">
        <v>3.008</v>
      </c>
      <c r="F202" s="105">
        <v>0.58499999999999996</v>
      </c>
      <c r="G202" s="105">
        <v>-0.58520000000000005</v>
      </c>
    </row>
    <row r="203" spans="1:7" x14ac:dyDescent="0.25">
      <c r="A203" s="105" t="s">
        <v>341</v>
      </c>
      <c r="B203" s="105">
        <v>120</v>
      </c>
      <c r="C203" s="105">
        <v>-3.2890000000000003E-4</v>
      </c>
      <c r="D203" s="105">
        <v>3.1E-2</v>
      </c>
      <c r="E203" s="105">
        <v>2.5059999999999998</v>
      </c>
      <c r="F203" s="105">
        <v>0.48959999999999998</v>
      </c>
      <c r="G203" s="105">
        <v>-0.48980000000000001</v>
      </c>
    </row>
    <row r="204" spans="1:7" x14ac:dyDescent="0.25">
      <c r="A204" s="105" t="s">
        <v>341</v>
      </c>
      <c r="B204" s="105">
        <v>144</v>
      </c>
      <c r="C204" s="105">
        <v>-3.2890000000000003E-4</v>
      </c>
      <c r="D204" s="105">
        <v>5.1999999999999998E-2</v>
      </c>
      <c r="E204" s="105">
        <v>1.5029999999999999</v>
      </c>
      <c r="F204" s="105">
        <v>0.2979</v>
      </c>
      <c r="G204" s="105">
        <v>-0.29820000000000002</v>
      </c>
    </row>
    <row r="205" spans="1:7" x14ac:dyDescent="0.25">
      <c r="A205" s="105" t="s">
        <v>341</v>
      </c>
      <c r="B205" s="105">
        <v>168</v>
      </c>
      <c r="C205" s="105">
        <v>-3.2890000000000003E-4</v>
      </c>
      <c r="D205" s="105">
        <v>7.2999999999999995E-2</v>
      </c>
      <c r="E205" s="105">
        <v>-2.0709999999999999E-3</v>
      </c>
      <c r="F205" s="105">
        <v>1.09E-2</v>
      </c>
      <c r="G205" s="105">
        <v>-1.11E-2</v>
      </c>
    </row>
    <row r="206" spans="1:7" x14ac:dyDescent="0.25">
      <c r="A206" s="105" t="s">
        <v>342</v>
      </c>
      <c r="B206" s="105">
        <v>0</v>
      </c>
      <c r="C206" s="105">
        <v>1.4300000000000001E-3</v>
      </c>
      <c r="D206" s="105">
        <v>-8.0160000000000006E-3</v>
      </c>
      <c r="E206" s="105">
        <v>-0.104</v>
      </c>
      <c r="F206" s="105">
        <v>1.4500000000000001E-2</v>
      </c>
      <c r="G206" s="105">
        <v>-1.41E-2</v>
      </c>
    </row>
    <row r="207" spans="1:7" x14ac:dyDescent="0.25">
      <c r="A207" s="105" t="s">
        <v>342</v>
      </c>
      <c r="B207" s="105">
        <v>24</v>
      </c>
      <c r="C207" s="105">
        <v>1.4300000000000001E-3</v>
      </c>
      <c r="D207" s="105">
        <v>-5.6550000000000003E-3</v>
      </c>
      <c r="E207" s="105">
        <v>6.0999999999999999E-2</v>
      </c>
      <c r="F207" s="105">
        <v>8.6E-3</v>
      </c>
      <c r="G207" s="105">
        <v>-8.2000000000000007E-3</v>
      </c>
    </row>
    <row r="208" spans="1:7" x14ac:dyDescent="0.25">
      <c r="A208" s="105" t="s">
        <v>342</v>
      </c>
      <c r="B208" s="105">
        <v>48</v>
      </c>
      <c r="C208" s="105">
        <v>1.4300000000000001E-3</v>
      </c>
      <c r="D208" s="105">
        <v>-3.2940000000000001E-3</v>
      </c>
      <c r="E208" s="105">
        <v>0.16800000000000001</v>
      </c>
      <c r="F208" s="105">
        <v>2.3400000000000001E-2</v>
      </c>
      <c r="G208" s="105">
        <v>-2.3E-2</v>
      </c>
    </row>
    <row r="209" spans="1:7" x14ac:dyDescent="0.25">
      <c r="A209" s="105" t="s">
        <v>342</v>
      </c>
      <c r="B209" s="105">
        <v>72</v>
      </c>
      <c r="C209" s="105">
        <v>1.4300000000000001E-3</v>
      </c>
      <c r="D209" s="105">
        <v>-9.324E-4</v>
      </c>
      <c r="E209" s="105">
        <v>0.219</v>
      </c>
      <c r="F209" s="105">
        <v>3.04E-2</v>
      </c>
      <c r="G209" s="105">
        <v>-0.03</v>
      </c>
    </row>
    <row r="210" spans="1:7" x14ac:dyDescent="0.25">
      <c r="A210" s="105" t="s">
        <v>342</v>
      </c>
      <c r="B210" s="105">
        <v>96</v>
      </c>
      <c r="C210" s="105">
        <v>1.4300000000000001E-3</v>
      </c>
      <c r="D210" s="105">
        <v>1.4289999999999999E-3</v>
      </c>
      <c r="E210" s="105">
        <v>0.21299999999999999</v>
      </c>
      <c r="F210" s="105">
        <v>2.9600000000000001E-2</v>
      </c>
      <c r="G210" s="105">
        <v>-2.9100000000000001E-2</v>
      </c>
    </row>
    <row r="211" spans="1:7" x14ac:dyDescent="0.25">
      <c r="A211" s="105" t="s">
        <v>342</v>
      </c>
      <c r="B211" s="105">
        <v>120</v>
      </c>
      <c r="C211" s="105">
        <v>1.4300000000000001E-3</v>
      </c>
      <c r="D211" s="105">
        <v>3.79E-3</v>
      </c>
      <c r="E211" s="105">
        <v>0.15</v>
      </c>
      <c r="F211" s="105">
        <v>2.0899999999999998E-2</v>
      </c>
      <c r="G211" s="105">
        <v>-2.0500000000000001E-2</v>
      </c>
    </row>
    <row r="212" spans="1:7" x14ac:dyDescent="0.25">
      <c r="A212" s="105" t="s">
        <v>342</v>
      </c>
      <c r="B212" s="105">
        <v>144</v>
      </c>
      <c r="C212" s="105">
        <v>1.4300000000000001E-3</v>
      </c>
      <c r="D212" s="105">
        <v>6.1510000000000002E-3</v>
      </c>
      <c r="E212" s="105">
        <v>3.1E-2</v>
      </c>
      <c r="F212" s="105">
        <v>5.8999999999999999E-3</v>
      </c>
      <c r="G212" s="105">
        <v>-5.4999999999999997E-3</v>
      </c>
    </row>
    <row r="213" spans="1:7" x14ac:dyDescent="0.25">
      <c r="A213" s="105" t="s">
        <v>342</v>
      </c>
      <c r="B213" s="105">
        <v>168</v>
      </c>
      <c r="C213" s="105">
        <v>1.4300000000000001E-3</v>
      </c>
      <c r="D213" s="105">
        <v>8.5120000000000005E-3</v>
      </c>
      <c r="E213" s="105">
        <v>-0.14499999999999999</v>
      </c>
      <c r="F213" s="105">
        <v>2.0199999999999999E-2</v>
      </c>
      <c r="G213" s="105">
        <v>-1.9800000000000002E-2</v>
      </c>
    </row>
    <row r="214" spans="1:7" x14ac:dyDescent="0.25">
      <c r="A214" s="105" t="s">
        <v>343</v>
      </c>
      <c r="B214" s="105">
        <v>0</v>
      </c>
      <c r="C214" s="105">
        <v>1.9680000000000001E-3</v>
      </c>
      <c r="D214" s="105">
        <v>-7.2999999999999995E-2</v>
      </c>
      <c r="E214" s="105">
        <v>-1.2999999999999999E-2</v>
      </c>
      <c r="F214" s="105">
        <v>8.0000000000000002E-3</v>
      </c>
      <c r="G214" s="105">
        <v>-6.7999999999999996E-3</v>
      </c>
    </row>
    <row r="215" spans="1:7" x14ac:dyDescent="0.25">
      <c r="A215" s="105" t="s">
        <v>343</v>
      </c>
      <c r="B215" s="105">
        <v>24</v>
      </c>
      <c r="C215" s="105">
        <v>1.9680000000000001E-3</v>
      </c>
      <c r="D215" s="105">
        <v>-5.1999999999999998E-2</v>
      </c>
      <c r="E215" s="105">
        <v>1.4910000000000001</v>
      </c>
      <c r="F215" s="105">
        <v>0.2923</v>
      </c>
      <c r="G215" s="105">
        <v>-0.29099999999999998</v>
      </c>
    </row>
    <row r="216" spans="1:7" x14ac:dyDescent="0.25">
      <c r="A216" s="105" t="s">
        <v>343</v>
      </c>
      <c r="B216" s="105">
        <v>48</v>
      </c>
      <c r="C216" s="105">
        <v>1.9680000000000001E-3</v>
      </c>
      <c r="D216" s="105">
        <v>-3.1E-2</v>
      </c>
      <c r="E216" s="105">
        <v>2.4929999999999999</v>
      </c>
      <c r="F216" s="105">
        <v>0.48530000000000001</v>
      </c>
      <c r="G216" s="105">
        <v>-0.48409999999999997</v>
      </c>
    </row>
    <row r="217" spans="1:7" x14ac:dyDescent="0.25">
      <c r="A217" s="105" t="s">
        <v>343</v>
      </c>
      <c r="B217" s="105">
        <v>72</v>
      </c>
      <c r="C217" s="105">
        <v>1.9680000000000001E-3</v>
      </c>
      <c r="D217" s="105">
        <v>-0.01</v>
      </c>
      <c r="E217" s="105">
        <v>2.9940000000000002</v>
      </c>
      <c r="F217" s="105">
        <v>0.58220000000000005</v>
      </c>
      <c r="G217" s="105">
        <v>-0.58089999999999997</v>
      </c>
    </row>
    <row r="218" spans="1:7" x14ac:dyDescent="0.25">
      <c r="A218" s="105" t="s">
        <v>343</v>
      </c>
      <c r="B218" s="105">
        <v>96</v>
      </c>
      <c r="C218" s="105">
        <v>1.9680000000000001E-3</v>
      </c>
      <c r="D218" s="105">
        <v>0.01</v>
      </c>
      <c r="E218" s="105">
        <v>2.9940000000000002</v>
      </c>
      <c r="F218" s="105">
        <v>0.58279999999999998</v>
      </c>
      <c r="G218" s="105">
        <v>-0.58150000000000002</v>
      </c>
    </row>
    <row r="219" spans="1:7" x14ac:dyDescent="0.25">
      <c r="A219" s="105" t="s">
        <v>343</v>
      </c>
      <c r="B219" s="105">
        <v>120</v>
      </c>
      <c r="C219" s="105">
        <v>1.9680000000000001E-3</v>
      </c>
      <c r="D219" s="105">
        <v>3.1E-2</v>
      </c>
      <c r="E219" s="105">
        <v>2.492</v>
      </c>
      <c r="F219" s="105">
        <v>0.48720000000000002</v>
      </c>
      <c r="G219" s="105">
        <v>-0.4859</v>
      </c>
    </row>
    <row r="220" spans="1:7" x14ac:dyDescent="0.25">
      <c r="A220" s="105" t="s">
        <v>343</v>
      </c>
      <c r="B220" s="105">
        <v>144</v>
      </c>
      <c r="C220" s="105">
        <v>1.9680000000000001E-3</v>
      </c>
      <c r="D220" s="105">
        <v>5.1999999999999998E-2</v>
      </c>
      <c r="E220" s="105">
        <v>1.488</v>
      </c>
      <c r="F220" s="105">
        <v>0.2954</v>
      </c>
      <c r="G220" s="105">
        <v>-0.29409999999999997</v>
      </c>
    </row>
    <row r="221" spans="1:7" x14ac:dyDescent="0.25">
      <c r="A221" s="105" t="s">
        <v>343</v>
      </c>
      <c r="B221" s="105">
        <v>168</v>
      </c>
      <c r="C221" s="105">
        <v>1.9680000000000001E-3</v>
      </c>
      <c r="D221" s="105">
        <v>7.2999999999999995E-2</v>
      </c>
      <c r="E221" s="105">
        <v>-1.7000000000000001E-2</v>
      </c>
      <c r="F221" s="105">
        <v>1.37E-2</v>
      </c>
      <c r="G221" s="105">
        <v>-1.24E-2</v>
      </c>
    </row>
    <row r="222" spans="1:7" x14ac:dyDescent="0.25">
      <c r="A222" s="105" t="s">
        <v>344</v>
      </c>
      <c r="B222" s="105">
        <v>0</v>
      </c>
      <c r="C222" s="105">
        <v>-7.4660000000000004E-4</v>
      </c>
      <c r="D222" s="105">
        <v>-9.0100000000000006E-3</v>
      </c>
      <c r="E222" s="105">
        <v>-0.17699999999999999</v>
      </c>
      <c r="F222" s="105">
        <v>2.4299999999999999E-2</v>
      </c>
      <c r="G222" s="105">
        <v>-2.4500000000000001E-2</v>
      </c>
    </row>
    <row r="223" spans="1:7" x14ac:dyDescent="0.25">
      <c r="A223" s="105" t="s">
        <v>344</v>
      </c>
      <c r="B223" s="105">
        <v>24</v>
      </c>
      <c r="C223" s="105">
        <v>-7.4660000000000004E-4</v>
      </c>
      <c r="D223" s="105">
        <v>-6.6490000000000004E-3</v>
      </c>
      <c r="E223" s="105">
        <v>1.0999999999999999E-2</v>
      </c>
      <c r="F223" s="105">
        <v>2.0999999999999999E-3</v>
      </c>
      <c r="G223" s="105">
        <v>-2.3E-3</v>
      </c>
    </row>
    <row r="224" spans="1:7" x14ac:dyDescent="0.25">
      <c r="A224" s="105" t="s">
        <v>344</v>
      </c>
      <c r="B224" s="105">
        <v>48</v>
      </c>
      <c r="C224" s="105">
        <v>-7.4660000000000004E-4</v>
      </c>
      <c r="D224" s="105">
        <v>-4.2880000000000001E-3</v>
      </c>
      <c r="E224" s="105">
        <v>0.14299999999999999</v>
      </c>
      <c r="F224" s="105">
        <v>1.9599999999999999E-2</v>
      </c>
      <c r="G224" s="105">
        <v>-1.9800000000000002E-2</v>
      </c>
    </row>
    <row r="225" spans="1:7" x14ac:dyDescent="0.25">
      <c r="A225" s="105" t="s">
        <v>344</v>
      </c>
      <c r="B225" s="105">
        <v>72</v>
      </c>
      <c r="C225" s="105">
        <v>-7.4660000000000004E-4</v>
      </c>
      <c r="D225" s="105">
        <v>-1.9269999999999999E-3</v>
      </c>
      <c r="E225" s="105">
        <v>0.217</v>
      </c>
      <c r="F225" s="105">
        <v>2.9899999999999999E-2</v>
      </c>
      <c r="G225" s="105">
        <v>-3.0099999999999998E-2</v>
      </c>
    </row>
    <row r="226" spans="1:7" x14ac:dyDescent="0.25">
      <c r="A226" s="105" t="s">
        <v>344</v>
      </c>
      <c r="B226" s="105">
        <v>96</v>
      </c>
      <c r="C226" s="105">
        <v>-7.4660000000000004E-4</v>
      </c>
      <c r="D226" s="105">
        <v>4.3399999999999998E-4</v>
      </c>
      <c r="E226" s="105">
        <v>0.23499999999999999</v>
      </c>
      <c r="F226" s="105">
        <v>3.2300000000000002E-2</v>
      </c>
      <c r="G226" s="105">
        <v>-3.2599999999999997E-2</v>
      </c>
    </row>
    <row r="227" spans="1:7" x14ac:dyDescent="0.25">
      <c r="A227" s="105" t="s">
        <v>344</v>
      </c>
      <c r="B227" s="105">
        <v>120</v>
      </c>
      <c r="C227" s="105">
        <v>-7.4660000000000004E-4</v>
      </c>
      <c r="D227" s="105">
        <v>2.7950000000000002E-3</v>
      </c>
      <c r="E227" s="105">
        <v>0.19600000000000001</v>
      </c>
      <c r="F227" s="105">
        <v>2.7E-2</v>
      </c>
      <c r="G227" s="105">
        <v>-2.7199999999999998E-2</v>
      </c>
    </row>
    <row r="228" spans="1:7" x14ac:dyDescent="0.25">
      <c r="A228" s="105" t="s">
        <v>344</v>
      </c>
      <c r="B228" s="105">
        <v>144</v>
      </c>
      <c r="C228" s="105">
        <v>-7.4660000000000004E-4</v>
      </c>
      <c r="D228" s="105">
        <v>5.156E-3</v>
      </c>
      <c r="E228" s="105">
        <v>0.10100000000000001</v>
      </c>
      <c r="F228" s="105">
        <v>1.38E-2</v>
      </c>
      <c r="G228" s="105">
        <v>-1.4E-2</v>
      </c>
    </row>
    <row r="229" spans="1:7" x14ac:dyDescent="0.25">
      <c r="A229" s="105" t="s">
        <v>344</v>
      </c>
      <c r="B229" s="105">
        <v>168</v>
      </c>
      <c r="C229" s="105">
        <v>-7.4660000000000004E-4</v>
      </c>
      <c r="D229" s="105">
        <v>7.5170000000000002E-3</v>
      </c>
      <c r="E229" s="105">
        <v>-5.0999999999999997E-2</v>
      </c>
      <c r="F229" s="105">
        <v>7.0000000000000001E-3</v>
      </c>
      <c r="G229" s="105">
        <v>-7.1999999999999998E-3</v>
      </c>
    </row>
    <row r="230" spans="1:7" x14ac:dyDescent="0.25">
      <c r="A230" s="105" t="s">
        <v>345</v>
      </c>
      <c r="B230" s="105">
        <v>0</v>
      </c>
      <c r="C230" s="105">
        <v>-2.3E-2</v>
      </c>
      <c r="D230" s="105">
        <v>-7.2999999999999995E-2</v>
      </c>
      <c r="E230" s="105">
        <v>-0.247</v>
      </c>
      <c r="F230" s="105">
        <v>4.5699999999999998E-2</v>
      </c>
      <c r="G230" s="105">
        <v>-6.08E-2</v>
      </c>
    </row>
    <row r="231" spans="1:7" x14ac:dyDescent="0.25">
      <c r="A231" s="105" t="s">
        <v>345</v>
      </c>
      <c r="B231" s="105">
        <v>24</v>
      </c>
      <c r="C231" s="105">
        <v>-2.3E-2</v>
      </c>
      <c r="D231" s="105">
        <v>-5.1999999999999998E-2</v>
      </c>
      <c r="E231" s="105">
        <v>1.258</v>
      </c>
      <c r="F231" s="105">
        <v>0.24010000000000001</v>
      </c>
      <c r="G231" s="105">
        <v>-0.25530000000000003</v>
      </c>
    </row>
    <row r="232" spans="1:7" x14ac:dyDescent="0.25">
      <c r="A232" s="105" t="s">
        <v>345</v>
      </c>
      <c r="B232" s="105">
        <v>48</v>
      </c>
      <c r="C232" s="105">
        <v>-2.3E-2</v>
      </c>
      <c r="D232" s="105">
        <v>-3.1E-2</v>
      </c>
      <c r="E232" s="105">
        <v>2.2599999999999998</v>
      </c>
      <c r="F232" s="105">
        <v>0.433</v>
      </c>
      <c r="G232" s="105">
        <v>-0.44819999999999999</v>
      </c>
    </row>
    <row r="233" spans="1:7" x14ac:dyDescent="0.25">
      <c r="A233" s="105" t="s">
        <v>345</v>
      </c>
      <c r="B233" s="105">
        <v>72</v>
      </c>
      <c r="C233" s="105">
        <v>-2.3E-2</v>
      </c>
      <c r="D233" s="105">
        <v>-0.01</v>
      </c>
      <c r="E233" s="105">
        <v>2.762</v>
      </c>
      <c r="F233" s="105">
        <v>0.52969999999999995</v>
      </c>
      <c r="G233" s="105">
        <v>-0.54479999999999995</v>
      </c>
    </row>
    <row r="234" spans="1:7" x14ac:dyDescent="0.25">
      <c r="A234" s="105" t="s">
        <v>345</v>
      </c>
      <c r="B234" s="105">
        <v>96</v>
      </c>
      <c r="C234" s="105">
        <v>-2.3E-2</v>
      </c>
      <c r="D234" s="105">
        <v>0.01</v>
      </c>
      <c r="E234" s="105">
        <v>2.762</v>
      </c>
      <c r="F234" s="105">
        <v>0.5302</v>
      </c>
      <c r="G234" s="105">
        <v>-0.54530000000000001</v>
      </c>
    </row>
    <row r="235" spans="1:7" x14ac:dyDescent="0.25">
      <c r="A235" s="105" t="s">
        <v>345</v>
      </c>
      <c r="B235" s="105">
        <v>120</v>
      </c>
      <c r="C235" s="105">
        <v>-2.3E-2</v>
      </c>
      <c r="D235" s="105">
        <v>3.1E-2</v>
      </c>
      <c r="E235" s="105">
        <v>2.2599999999999998</v>
      </c>
      <c r="F235" s="105">
        <v>0.43440000000000001</v>
      </c>
      <c r="G235" s="105">
        <v>-0.4496</v>
      </c>
    </row>
    <row r="236" spans="1:7" x14ac:dyDescent="0.25">
      <c r="A236" s="105" t="s">
        <v>345</v>
      </c>
      <c r="B236" s="105">
        <v>144</v>
      </c>
      <c r="C236" s="105">
        <v>-2.3E-2</v>
      </c>
      <c r="D236" s="105">
        <v>5.1999999999999998E-2</v>
      </c>
      <c r="E236" s="105">
        <v>1.2569999999999999</v>
      </c>
      <c r="F236" s="105">
        <v>0.2424</v>
      </c>
      <c r="G236" s="105">
        <v>-0.2576</v>
      </c>
    </row>
    <row r="237" spans="1:7" x14ac:dyDescent="0.25">
      <c r="A237" s="105" t="s">
        <v>345</v>
      </c>
      <c r="B237" s="105">
        <v>168</v>
      </c>
      <c r="C237" s="105">
        <v>-2.3E-2</v>
      </c>
      <c r="D237" s="105">
        <v>7.2999999999999995E-2</v>
      </c>
      <c r="E237" s="105">
        <v>-0.247</v>
      </c>
      <c r="F237" s="105">
        <v>4.9200000000000001E-2</v>
      </c>
      <c r="G237" s="105">
        <v>-6.4299999999999996E-2</v>
      </c>
    </row>
    <row r="238" spans="1:7" x14ac:dyDescent="0.25">
      <c r="A238" s="105" t="s">
        <v>346</v>
      </c>
      <c r="B238" s="105">
        <v>0</v>
      </c>
      <c r="C238" s="105">
        <v>-2.6120000000000002E-3</v>
      </c>
      <c r="D238" s="105">
        <v>-9.2519999999999998E-3</v>
      </c>
      <c r="E238" s="105">
        <v>-0.193</v>
      </c>
      <c r="F238" s="105">
        <v>2.63E-2</v>
      </c>
      <c r="G238" s="105">
        <v>-2.7E-2</v>
      </c>
    </row>
    <row r="239" spans="1:7" x14ac:dyDescent="0.25">
      <c r="A239" s="105" t="s">
        <v>346</v>
      </c>
      <c r="B239" s="105">
        <v>24</v>
      </c>
      <c r="C239" s="105">
        <v>-2.6120000000000002E-3</v>
      </c>
      <c r="D239" s="105">
        <v>-6.8910000000000004E-3</v>
      </c>
      <c r="E239" s="105">
        <v>6.489E-4</v>
      </c>
      <c r="F239" s="105">
        <v>1.997E-5</v>
      </c>
      <c r="G239" s="105">
        <v>-7.5909999999999997E-4</v>
      </c>
    </row>
    <row r="240" spans="1:7" x14ac:dyDescent="0.25">
      <c r="A240" s="105" t="s">
        <v>346</v>
      </c>
      <c r="B240" s="105">
        <v>48</v>
      </c>
      <c r="C240" s="105">
        <v>-2.6120000000000002E-3</v>
      </c>
      <c r="D240" s="105">
        <v>-4.5300000000000002E-3</v>
      </c>
      <c r="E240" s="105">
        <v>0.13800000000000001</v>
      </c>
      <c r="F240" s="105">
        <v>1.8599999999999998E-2</v>
      </c>
      <c r="G240" s="105">
        <v>-1.9400000000000001E-2</v>
      </c>
    </row>
    <row r="241" spans="1:7" x14ac:dyDescent="0.25">
      <c r="A241" s="105" t="s">
        <v>346</v>
      </c>
      <c r="B241" s="105">
        <v>72</v>
      </c>
      <c r="C241" s="105">
        <v>-2.6120000000000002E-3</v>
      </c>
      <c r="D241" s="105">
        <v>-2.1689999999999999E-3</v>
      </c>
      <c r="E241" s="105">
        <v>0.218</v>
      </c>
      <c r="F241" s="105">
        <v>2.9700000000000001E-2</v>
      </c>
      <c r="G241" s="105">
        <v>-3.0499999999999999E-2</v>
      </c>
    </row>
    <row r="242" spans="1:7" x14ac:dyDescent="0.25">
      <c r="A242" s="105" t="s">
        <v>346</v>
      </c>
      <c r="B242" s="105">
        <v>96</v>
      </c>
      <c r="C242" s="105">
        <v>-2.6120000000000002E-3</v>
      </c>
      <c r="D242" s="105">
        <v>1.9239999999999999E-4</v>
      </c>
      <c r="E242" s="105">
        <v>0.24199999999999999</v>
      </c>
      <c r="F242" s="105">
        <v>3.3000000000000002E-2</v>
      </c>
      <c r="G242" s="105">
        <v>-3.3700000000000001E-2</v>
      </c>
    </row>
    <row r="243" spans="1:7" x14ac:dyDescent="0.25">
      <c r="A243" s="105" t="s">
        <v>346</v>
      </c>
      <c r="B243" s="105">
        <v>120</v>
      </c>
      <c r="C243" s="105">
        <v>-2.6120000000000002E-3</v>
      </c>
      <c r="D243" s="105">
        <v>2.5539999999999998E-3</v>
      </c>
      <c r="E243" s="105">
        <v>0.20899999999999999</v>
      </c>
      <c r="F243" s="105">
        <v>2.8500000000000001E-2</v>
      </c>
      <c r="G243" s="105">
        <v>-2.92E-2</v>
      </c>
    </row>
    <row r="244" spans="1:7" x14ac:dyDescent="0.25">
      <c r="A244" s="105" t="s">
        <v>346</v>
      </c>
      <c r="B244" s="105">
        <v>144</v>
      </c>
      <c r="C244" s="105">
        <v>-2.6120000000000002E-3</v>
      </c>
      <c r="D244" s="105">
        <v>4.9150000000000001E-3</v>
      </c>
      <c r="E244" s="105">
        <v>0.11899999999999999</v>
      </c>
      <c r="F244" s="105">
        <v>1.61E-2</v>
      </c>
      <c r="G244" s="105">
        <v>-1.6799999999999999E-2</v>
      </c>
    </row>
    <row r="245" spans="1:7" x14ac:dyDescent="0.25">
      <c r="A245" s="105" t="s">
        <v>346</v>
      </c>
      <c r="B245" s="105">
        <v>168</v>
      </c>
      <c r="C245" s="105">
        <v>-2.6120000000000002E-3</v>
      </c>
      <c r="D245" s="105">
        <v>7.2760000000000003E-3</v>
      </c>
      <c r="E245" s="105">
        <v>-2.7E-2</v>
      </c>
      <c r="F245" s="105">
        <v>3.3999999999999998E-3</v>
      </c>
      <c r="G245" s="105">
        <v>-4.1000000000000003E-3</v>
      </c>
    </row>
    <row r="246" spans="1:7" x14ac:dyDescent="0.25">
      <c r="A246" s="105" t="s">
        <v>347</v>
      </c>
      <c r="B246" s="105">
        <v>0</v>
      </c>
      <c r="C246" s="105">
        <v>8.8880000000000001E-3</v>
      </c>
      <c r="D246" s="105">
        <v>-7.2999999999999995E-2</v>
      </c>
      <c r="E246" s="105">
        <v>-0.2</v>
      </c>
      <c r="F246" s="105">
        <v>4.9399999999999999E-2</v>
      </c>
      <c r="G246" s="105">
        <v>-4.36E-2</v>
      </c>
    </row>
    <row r="247" spans="1:7" x14ac:dyDescent="0.25">
      <c r="A247" s="105" t="s">
        <v>347</v>
      </c>
      <c r="B247" s="105">
        <v>24</v>
      </c>
      <c r="C247" s="105">
        <v>8.8880000000000001E-3</v>
      </c>
      <c r="D247" s="105">
        <v>-5.1999999999999998E-2</v>
      </c>
      <c r="E247" s="105">
        <v>1.304</v>
      </c>
      <c r="F247" s="105">
        <v>0.26090000000000002</v>
      </c>
      <c r="G247" s="105">
        <v>-0.25509999999999999</v>
      </c>
    </row>
    <row r="248" spans="1:7" x14ac:dyDescent="0.25">
      <c r="A248" s="105" t="s">
        <v>347</v>
      </c>
      <c r="B248" s="105">
        <v>48</v>
      </c>
      <c r="C248" s="105">
        <v>8.8880000000000001E-3</v>
      </c>
      <c r="D248" s="105">
        <v>-3.1E-2</v>
      </c>
      <c r="E248" s="105">
        <v>2.3050000000000002</v>
      </c>
      <c r="F248" s="105">
        <v>0.45279999999999998</v>
      </c>
      <c r="G248" s="105">
        <v>-0.44700000000000001</v>
      </c>
    </row>
    <row r="249" spans="1:7" x14ac:dyDescent="0.25">
      <c r="A249" s="105" t="s">
        <v>347</v>
      </c>
      <c r="B249" s="105">
        <v>72</v>
      </c>
      <c r="C249" s="105">
        <v>8.8880000000000001E-3</v>
      </c>
      <c r="D249" s="105">
        <v>-0.01</v>
      </c>
      <c r="E249" s="105">
        <v>2.806</v>
      </c>
      <c r="F249" s="105">
        <v>0.5484</v>
      </c>
      <c r="G249" s="105">
        <v>-0.54269999999999996</v>
      </c>
    </row>
    <row r="250" spans="1:7" x14ac:dyDescent="0.25">
      <c r="A250" s="105" t="s">
        <v>347</v>
      </c>
      <c r="B250" s="105">
        <v>96</v>
      </c>
      <c r="C250" s="105">
        <v>8.8880000000000001E-3</v>
      </c>
      <c r="D250" s="105">
        <v>0.01</v>
      </c>
      <c r="E250" s="105">
        <v>2.8050000000000002</v>
      </c>
      <c r="F250" s="105">
        <v>0.54790000000000005</v>
      </c>
      <c r="G250" s="105">
        <v>-0.54210000000000003</v>
      </c>
    </row>
    <row r="251" spans="1:7" x14ac:dyDescent="0.25">
      <c r="A251" s="105" t="s">
        <v>347</v>
      </c>
      <c r="B251" s="105">
        <v>120</v>
      </c>
      <c r="C251" s="105">
        <v>8.8880000000000001E-3</v>
      </c>
      <c r="D251" s="105">
        <v>3.1E-2</v>
      </c>
      <c r="E251" s="105">
        <v>2.302</v>
      </c>
      <c r="F251" s="105">
        <v>0.4511</v>
      </c>
      <c r="G251" s="105">
        <v>-0.44540000000000002</v>
      </c>
    </row>
    <row r="252" spans="1:7" x14ac:dyDescent="0.25">
      <c r="A252" s="105" t="s">
        <v>347</v>
      </c>
      <c r="B252" s="105">
        <v>144</v>
      </c>
      <c r="C252" s="105">
        <v>8.8880000000000001E-3</v>
      </c>
      <c r="D252" s="105">
        <v>5.1999999999999998E-2</v>
      </c>
      <c r="E252" s="105">
        <v>1.298</v>
      </c>
      <c r="F252" s="105">
        <v>0.25819999999999999</v>
      </c>
      <c r="G252" s="105">
        <v>-0.25240000000000001</v>
      </c>
    </row>
    <row r="253" spans="1:7" x14ac:dyDescent="0.25">
      <c r="A253" s="105" t="s">
        <v>347</v>
      </c>
      <c r="B253" s="105">
        <v>168</v>
      </c>
      <c r="C253" s="105">
        <v>8.8880000000000001E-3</v>
      </c>
      <c r="D253" s="105">
        <v>7.2999999999999995E-2</v>
      </c>
      <c r="E253" s="105">
        <v>-0.20799999999999999</v>
      </c>
      <c r="F253" s="105">
        <v>4.87E-2</v>
      </c>
      <c r="G253" s="105">
        <v>-4.2900000000000001E-2</v>
      </c>
    </row>
    <row r="254" spans="1:7" x14ac:dyDescent="0.25">
      <c r="A254" s="105" t="s">
        <v>348</v>
      </c>
      <c r="B254" s="105">
        <v>0</v>
      </c>
      <c r="C254" s="105">
        <v>5.8019999999999999E-3</v>
      </c>
      <c r="D254" s="105">
        <v>-8.2620000000000002E-3</v>
      </c>
      <c r="E254" s="105">
        <v>-1.7999999999999999E-2</v>
      </c>
      <c r="F254" s="105">
        <v>3.3E-3</v>
      </c>
      <c r="G254" s="105">
        <v>-1.6999999999999999E-3</v>
      </c>
    </row>
    <row r="255" spans="1:7" x14ac:dyDescent="0.25">
      <c r="A255" s="105" t="s">
        <v>348</v>
      </c>
      <c r="B255" s="105">
        <v>24</v>
      </c>
      <c r="C255" s="105">
        <v>5.8019999999999999E-3</v>
      </c>
      <c r="D255" s="105">
        <v>-5.901E-3</v>
      </c>
      <c r="E255" s="105">
        <v>0.152</v>
      </c>
      <c r="F255" s="105">
        <v>2.18E-2</v>
      </c>
      <c r="G255" s="105">
        <v>-2.01E-2</v>
      </c>
    </row>
    <row r="256" spans="1:7" x14ac:dyDescent="0.25">
      <c r="A256" s="105" t="s">
        <v>348</v>
      </c>
      <c r="B256" s="105">
        <v>48</v>
      </c>
      <c r="C256" s="105">
        <v>5.8019999999999999E-3</v>
      </c>
      <c r="D256" s="105">
        <v>-3.5400000000000002E-3</v>
      </c>
      <c r="E256" s="105">
        <v>0.26500000000000001</v>
      </c>
      <c r="F256" s="105">
        <v>3.7400000000000003E-2</v>
      </c>
      <c r="G256" s="105">
        <v>-3.5799999999999998E-2</v>
      </c>
    </row>
    <row r="257" spans="1:7" x14ac:dyDescent="0.25">
      <c r="A257" s="105" t="s">
        <v>348</v>
      </c>
      <c r="B257" s="105">
        <v>72</v>
      </c>
      <c r="C257" s="105">
        <v>5.8019999999999999E-3</v>
      </c>
      <c r="D257" s="105">
        <v>-1.1789999999999999E-3</v>
      </c>
      <c r="E257" s="105">
        <v>0.32200000000000001</v>
      </c>
      <c r="F257" s="105">
        <v>4.5199999999999997E-2</v>
      </c>
      <c r="G257" s="105">
        <v>-4.36E-2</v>
      </c>
    </row>
    <row r="258" spans="1:7" x14ac:dyDescent="0.25">
      <c r="A258" s="105" t="s">
        <v>348</v>
      </c>
      <c r="B258" s="105">
        <v>96</v>
      </c>
      <c r="C258" s="105">
        <v>5.8019999999999999E-3</v>
      </c>
      <c r="D258" s="105">
        <v>1.1820000000000001E-3</v>
      </c>
      <c r="E258" s="105">
        <v>0.32200000000000001</v>
      </c>
      <c r="F258" s="105">
        <v>4.5199999999999997E-2</v>
      </c>
      <c r="G258" s="105">
        <v>-4.36E-2</v>
      </c>
    </row>
    <row r="259" spans="1:7" x14ac:dyDescent="0.25">
      <c r="A259" s="105" t="s">
        <v>348</v>
      </c>
      <c r="B259" s="105">
        <v>120</v>
      </c>
      <c r="C259" s="105">
        <v>5.8019999999999999E-3</v>
      </c>
      <c r="D259" s="105">
        <v>3.5430000000000001E-3</v>
      </c>
      <c r="E259" s="105">
        <v>0.26500000000000001</v>
      </c>
      <c r="F259" s="105">
        <v>3.7400000000000003E-2</v>
      </c>
      <c r="G259" s="105">
        <v>-3.5799999999999998E-2</v>
      </c>
    </row>
    <row r="260" spans="1:7" x14ac:dyDescent="0.25">
      <c r="A260" s="105" t="s">
        <v>348</v>
      </c>
      <c r="B260" s="105">
        <v>144</v>
      </c>
      <c r="C260" s="105">
        <v>5.8019999999999999E-3</v>
      </c>
      <c r="D260" s="105">
        <v>5.9049999999999997E-3</v>
      </c>
      <c r="E260" s="105">
        <v>0.152</v>
      </c>
      <c r="F260" s="105">
        <v>2.18E-2</v>
      </c>
      <c r="G260" s="105">
        <v>-2.01E-2</v>
      </c>
    </row>
    <row r="261" spans="1:7" x14ac:dyDescent="0.25">
      <c r="A261" s="105" t="s">
        <v>348</v>
      </c>
      <c r="B261" s="105">
        <v>168</v>
      </c>
      <c r="C261" s="105">
        <v>5.8019999999999999E-3</v>
      </c>
      <c r="D261" s="105">
        <v>8.2660000000000008E-3</v>
      </c>
      <c r="E261" s="105">
        <v>-1.7999999999999999E-2</v>
      </c>
      <c r="F261" s="105">
        <v>3.3999999999999998E-3</v>
      </c>
      <c r="G261" s="105">
        <v>-1.6999999999999999E-3</v>
      </c>
    </row>
    <row r="262" spans="1:7" x14ac:dyDescent="0.25">
      <c r="A262" s="105" t="s">
        <v>349</v>
      </c>
      <c r="B262" s="105">
        <v>0</v>
      </c>
      <c r="C262" s="105">
        <v>-3.7490000000000001E-4</v>
      </c>
      <c r="D262" s="105">
        <v>-7.2999999999999995E-2</v>
      </c>
      <c r="E262" s="105">
        <v>-1.2E-2</v>
      </c>
      <c r="F262" s="105">
        <v>1.06E-2</v>
      </c>
      <c r="G262" s="105">
        <v>-1.09E-2</v>
      </c>
    </row>
    <row r="263" spans="1:7" x14ac:dyDescent="0.25">
      <c r="A263" s="105" t="s">
        <v>349</v>
      </c>
      <c r="B263" s="105">
        <v>24</v>
      </c>
      <c r="C263" s="105">
        <v>-3.7490000000000001E-4</v>
      </c>
      <c r="D263" s="105">
        <v>-5.1999999999999998E-2</v>
      </c>
      <c r="E263" s="105">
        <v>1.4930000000000001</v>
      </c>
      <c r="F263" s="105">
        <v>0.29449999999999998</v>
      </c>
      <c r="G263" s="105">
        <v>-0.29470000000000002</v>
      </c>
    </row>
    <row r="264" spans="1:7" x14ac:dyDescent="0.25">
      <c r="A264" s="105" t="s">
        <v>349</v>
      </c>
      <c r="B264" s="105">
        <v>48</v>
      </c>
      <c r="C264" s="105">
        <v>-3.7490000000000001E-4</v>
      </c>
      <c r="D264" s="105">
        <v>-3.1E-2</v>
      </c>
      <c r="E264" s="105">
        <v>2.4950000000000001</v>
      </c>
      <c r="F264" s="105">
        <v>0.48659999999999998</v>
      </c>
      <c r="G264" s="105">
        <v>-0.48680000000000001</v>
      </c>
    </row>
    <row r="265" spans="1:7" x14ac:dyDescent="0.25">
      <c r="A265" s="105" t="s">
        <v>349</v>
      </c>
      <c r="B265" s="105">
        <v>72</v>
      </c>
      <c r="C265" s="105">
        <v>-3.7490000000000001E-4</v>
      </c>
      <c r="D265" s="105">
        <v>-0.01</v>
      </c>
      <c r="E265" s="105">
        <v>2.9969999999999999</v>
      </c>
      <c r="F265" s="105">
        <v>0.58250000000000002</v>
      </c>
      <c r="G265" s="105">
        <v>-0.58279999999999998</v>
      </c>
    </row>
    <row r="266" spans="1:7" x14ac:dyDescent="0.25">
      <c r="A266" s="105" t="s">
        <v>349</v>
      </c>
      <c r="B266" s="105">
        <v>96</v>
      </c>
      <c r="C266" s="105">
        <v>-3.7490000000000001E-4</v>
      </c>
      <c r="D266" s="105">
        <v>0.01</v>
      </c>
      <c r="E266" s="105">
        <v>2.996</v>
      </c>
      <c r="F266" s="105">
        <v>0.58220000000000005</v>
      </c>
      <c r="G266" s="105">
        <v>-0.58240000000000003</v>
      </c>
    </row>
    <row r="267" spans="1:7" x14ac:dyDescent="0.25">
      <c r="A267" s="105" t="s">
        <v>349</v>
      </c>
      <c r="B267" s="105">
        <v>120</v>
      </c>
      <c r="C267" s="105">
        <v>-3.7490000000000001E-4</v>
      </c>
      <c r="D267" s="105">
        <v>3.1E-2</v>
      </c>
      <c r="E267" s="105">
        <v>2.4950000000000001</v>
      </c>
      <c r="F267" s="105">
        <v>0.48570000000000002</v>
      </c>
      <c r="G267" s="105">
        <v>-0.4859</v>
      </c>
    </row>
    <row r="268" spans="1:7" x14ac:dyDescent="0.25">
      <c r="A268" s="105" t="s">
        <v>349</v>
      </c>
      <c r="B268" s="105">
        <v>144</v>
      </c>
      <c r="C268" s="105">
        <v>-3.7490000000000001E-4</v>
      </c>
      <c r="D268" s="105">
        <v>5.1999999999999998E-2</v>
      </c>
      <c r="E268" s="105">
        <v>1.492</v>
      </c>
      <c r="F268" s="105">
        <v>0.29289999999999999</v>
      </c>
      <c r="G268" s="105">
        <v>-0.29320000000000002</v>
      </c>
    </row>
    <row r="269" spans="1:7" x14ac:dyDescent="0.25">
      <c r="A269" s="105" t="s">
        <v>349</v>
      </c>
      <c r="B269" s="105">
        <v>168</v>
      </c>
      <c r="C269" s="105">
        <v>-3.7490000000000001E-4</v>
      </c>
      <c r="D269" s="105">
        <v>7.2999999999999995E-2</v>
      </c>
      <c r="E269" s="105">
        <v>-1.2999999999999999E-2</v>
      </c>
      <c r="F269" s="105">
        <v>8.8999999999999999E-3</v>
      </c>
      <c r="G269" s="105">
        <v>-9.1999999999999998E-3</v>
      </c>
    </row>
    <row r="270" spans="1:7" x14ac:dyDescent="0.25">
      <c r="A270" s="105" t="s">
        <v>350</v>
      </c>
      <c r="B270" s="105">
        <v>0</v>
      </c>
      <c r="C270" s="105">
        <v>-7.2639999999999996E-3</v>
      </c>
      <c r="D270" s="105">
        <v>-8.8789999999999997E-3</v>
      </c>
      <c r="E270" s="105">
        <v>-0.17</v>
      </c>
      <c r="F270" s="105">
        <v>2.24E-2</v>
      </c>
      <c r="G270" s="105">
        <v>-2.4500000000000001E-2</v>
      </c>
    </row>
    <row r="271" spans="1:7" x14ac:dyDescent="0.25">
      <c r="A271" s="105" t="s">
        <v>350</v>
      </c>
      <c r="B271" s="105">
        <v>24</v>
      </c>
      <c r="C271" s="105">
        <v>-7.2639999999999996E-3</v>
      </c>
      <c r="D271" s="105">
        <v>-6.5180000000000004E-3</v>
      </c>
      <c r="E271" s="105">
        <v>1.4999999999999999E-2</v>
      </c>
      <c r="F271" s="105">
        <v>2.5000000000000001E-3</v>
      </c>
      <c r="G271" s="105">
        <v>-4.5999999999999999E-3</v>
      </c>
    </row>
    <row r="272" spans="1:7" x14ac:dyDescent="0.25">
      <c r="A272" s="105" t="s">
        <v>350</v>
      </c>
      <c r="B272" s="105">
        <v>48</v>
      </c>
      <c r="C272" s="105">
        <v>-7.2639999999999996E-3</v>
      </c>
      <c r="D272" s="105">
        <v>-4.1570000000000001E-3</v>
      </c>
      <c r="E272" s="105">
        <v>0.14299999999999999</v>
      </c>
      <c r="F272" s="105">
        <v>1.8700000000000001E-2</v>
      </c>
      <c r="G272" s="105">
        <v>-2.0799999999999999E-2</v>
      </c>
    </row>
    <row r="273" spans="1:7" x14ac:dyDescent="0.25">
      <c r="A273" s="105" t="s">
        <v>350</v>
      </c>
      <c r="B273" s="105">
        <v>72</v>
      </c>
      <c r="C273" s="105">
        <v>-7.2639999999999996E-3</v>
      </c>
      <c r="D273" s="105">
        <v>-1.7960000000000001E-3</v>
      </c>
      <c r="E273" s="105">
        <v>0.215</v>
      </c>
      <c r="F273" s="105">
        <v>2.86E-2</v>
      </c>
      <c r="G273" s="105">
        <v>-3.0599999999999999E-2</v>
      </c>
    </row>
    <row r="274" spans="1:7" x14ac:dyDescent="0.25">
      <c r="A274" s="105" t="s">
        <v>350</v>
      </c>
      <c r="B274" s="105">
        <v>96</v>
      </c>
      <c r="C274" s="105">
        <v>-7.2639999999999996E-3</v>
      </c>
      <c r="D274" s="105">
        <v>5.6550000000000003E-4</v>
      </c>
      <c r="E274" s="105">
        <v>0.22900000000000001</v>
      </c>
      <c r="F274" s="105">
        <v>3.0599999999999999E-2</v>
      </c>
      <c r="G274" s="105">
        <v>-3.27E-2</v>
      </c>
    </row>
    <row r="275" spans="1:7" x14ac:dyDescent="0.25">
      <c r="A275" s="105" t="s">
        <v>350</v>
      </c>
      <c r="B275" s="105">
        <v>120</v>
      </c>
      <c r="C275" s="105">
        <v>-7.2639999999999996E-3</v>
      </c>
      <c r="D275" s="105">
        <v>2.9269999999999999E-3</v>
      </c>
      <c r="E275" s="105">
        <v>0.187</v>
      </c>
      <c r="F275" s="105">
        <v>2.4799999999999999E-2</v>
      </c>
      <c r="G275" s="105">
        <v>-2.69E-2</v>
      </c>
    </row>
    <row r="276" spans="1:7" x14ac:dyDescent="0.25">
      <c r="A276" s="105" t="s">
        <v>350</v>
      </c>
      <c r="B276" s="105">
        <v>144</v>
      </c>
      <c r="C276" s="105">
        <v>-7.2639999999999996E-3</v>
      </c>
      <c r="D276" s="105">
        <v>5.2880000000000002E-3</v>
      </c>
      <c r="E276" s="105">
        <v>8.8999999999999996E-2</v>
      </c>
      <c r="F276" s="105">
        <v>1.12E-2</v>
      </c>
      <c r="G276" s="105">
        <v>-1.3299999999999999E-2</v>
      </c>
    </row>
    <row r="277" spans="1:7" x14ac:dyDescent="0.25">
      <c r="A277" s="105" t="s">
        <v>350</v>
      </c>
      <c r="B277" s="105">
        <v>168</v>
      </c>
      <c r="C277" s="105">
        <v>-7.2639999999999996E-3</v>
      </c>
      <c r="D277" s="105">
        <v>7.6490000000000004E-3</v>
      </c>
      <c r="E277" s="105">
        <v>-6.6000000000000003E-2</v>
      </c>
      <c r="F277" s="105">
        <v>8.0999999999999996E-3</v>
      </c>
      <c r="G277" s="105">
        <v>-1.0200000000000001E-2</v>
      </c>
    </row>
    <row r="278" spans="1:7" x14ac:dyDescent="0.25">
      <c r="A278" s="105" t="s">
        <v>351</v>
      </c>
      <c r="B278" s="105">
        <v>0</v>
      </c>
      <c r="C278" s="105">
        <v>6.4679999999999997E-5</v>
      </c>
      <c r="D278" s="105">
        <v>-7.2999999999999995E-2</v>
      </c>
      <c r="E278" s="105">
        <v>-1.5920000000000001E-3</v>
      </c>
      <c r="F278" s="105">
        <v>8.6999999999999994E-3</v>
      </c>
      <c r="G278" s="105">
        <v>-8.6999999999999994E-3</v>
      </c>
    </row>
    <row r="279" spans="1:7" x14ac:dyDescent="0.25">
      <c r="A279" s="105" t="s">
        <v>351</v>
      </c>
      <c r="B279" s="105">
        <v>24</v>
      </c>
      <c r="C279" s="105">
        <v>6.4679999999999997E-5</v>
      </c>
      <c r="D279" s="105">
        <v>-5.1999999999999998E-2</v>
      </c>
      <c r="E279" s="105">
        <v>1.5029999999999999</v>
      </c>
      <c r="F279" s="105">
        <v>0.29659999999999997</v>
      </c>
      <c r="G279" s="105">
        <v>-0.29649999999999999</v>
      </c>
    </row>
    <row r="280" spans="1:7" x14ac:dyDescent="0.25">
      <c r="A280" s="105" t="s">
        <v>351</v>
      </c>
      <c r="B280" s="105">
        <v>48</v>
      </c>
      <c r="C280" s="105">
        <v>6.4679999999999997E-5</v>
      </c>
      <c r="D280" s="105">
        <v>-3.1E-2</v>
      </c>
      <c r="E280" s="105">
        <v>2.5059999999999998</v>
      </c>
      <c r="F280" s="105">
        <v>0.48880000000000001</v>
      </c>
      <c r="G280" s="105">
        <v>-0.48880000000000001</v>
      </c>
    </row>
    <row r="281" spans="1:7" x14ac:dyDescent="0.25">
      <c r="A281" s="105" t="s">
        <v>351</v>
      </c>
      <c r="B281" s="105">
        <v>72</v>
      </c>
      <c r="C281" s="105">
        <v>6.4679999999999997E-5</v>
      </c>
      <c r="D281" s="105">
        <v>-0.01</v>
      </c>
      <c r="E281" s="105">
        <v>3.008</v>
      </c>
      <c r="F281" s="105">
        <v>0.58479999999999999</v>
      </c>
      <c r="G281" s="105">
        <v>-0.58479999999999999</v>
      </c>
    </row>
    <row r="282" spans="1:7" x14ac:dyDescent="0.25">
      <c r="A282" s="105" t="s">
        <v>351</v>
      </c>
      <c r="B282" s="105">
        <v>96</v>
      </c>
      <c r="C282" s="105">
        <v>6.4679999999999997E-5</v>
      </c>
      <c r="D282" s="105">
        <v>0.01</v>
      </c>
      <c r="E282" s="105">
        <v>3.008</v>
      </c>
      <c r="F282" s="105">
        <v>0.5847</v>
      </c>
      <c r="G282" s="105">
        <v>-0.58460000000000001</v>
      </c>
    </row>
    <row r="283" spans="1:7" x14ac:dyDescent="0.25">
      <c r="A283" s="105" t="s">
        <v>351</v>
      </c>
      <c r="B283" s="105">
        <v>120</v>
      </c>
      <c r="C283" s="105">
        <v>6.4679999999999997E-5</v>
      </c>
      <c r="D283" s="105">
        <v>3.1E-2</v>
      </c>
      <c r="E283" s="105">
        <v>2.5070000000000001</v>
      </c>
      <c r="F283" s="105">
        <v>0.48830000000000001</v>
      </c>
      <c r="G283" s="105">
        <v>-0.48820000000000002</v>
      </c>
    </row>
    <row r="284" spans="1:7" x14ac:dyDescent="0.25">
      <c r="A284" s="105" t="s">
        <v>351</v>
      </c>
      <c r="B284" s="105">
        <v>144</v>
      </c>
      <c r="C284" s="105">
        <v>6.4679999999999997E-5</v>
      </c>
      <c r="D284" s="105">
        <v>5.1999999999999998E-2</v>
      </c>
      <c r="E284" s="105">
        <v>1.504</v>
      </c>
      <c r="F284" s="105">
        <v>0.29559999999999997</v>
      </c>
      <c r="G284" s="105">
        <v>-0.29559999999999997</v>
      </c>
    </row>
    <row r="285" spans="1:7" x14ac:dyDescent="0.25">
      <c r="A285" s="105" t="s">
        <v>351</v>
      </c>
      <c r="B285" s="105">
        <v>168</v>
      </c>
      <c r="C285" s="105">
        <v>6.4679999999999997E-5</v>
      </c>
      <c r="D285" s="105">
        <v>7.2999999999999995E-2</v>
      </c>
      <c r="E285" s="105">
        <v>-3.7780000000000002E-4</v>
      </c>
      <c r="F285" s="105">
        <v>6.8999999999999999E-3</v>
      </c>
      <c r="G285" s="105">
        <v>-6.8999999999999999E-3</v>
      </c>
    </row>
    <row r="286" spans="1:7" x14ac:dyDescent="0.25">
      <c r="A286" s="105" t="s">
        <v>352</v>
      </c>
      <c r="B286" s="105">
        <v>0</v>
      </c>
      <c r="C286" s="105">
        <v>5.9829999999999996E-3</v>
      </c>
      <c r="D286" s="105">
        <v>-8.4189999999999994E-3</v>
      </c>
      <c r="E286" s="105">
        <v>-0.14199999999999999</v>
      </c>
      <c r="F286" s="105">
        <v>2.0400000000000001E-2</v>
      </c>
      <c r="G286" s="105">
        <v>-1.8700000000000001E-2</v>
      </c>
    </row>
    <row r="287" spans="1:7" x14ac:dyDescent="0.25">
      <c r="A287" s="105" t="s">
        <v>352</v>
      </c>
      <c r="B287" s="105">
        <v>24</v>
      </c>
      <c r="C287" s="105">
        <v>5.9829999999999996E-3</v>
      </c>
      <c r="D287" s="105">
        <v>-6.058E-3</v>
      </c>
      <c r="E287" s="105">
        <v>3.2000000000000001E-2</v>
      </c>
      <c r="F287" s="105">
        <v>8.0999999999999996E-3</v>
      </c>
      <c r="G287" s="105">
        <v>-6.4000000000000003E-3</v>
      </c>
    </row>
    <row r="288" spans="1:7" x14ac:dyDescent="0.25">
      <c r="A288" s="105" t="s">
        <v>352</v>
      </c>
      <c r="B288" s="105">
        <v>48</v>
      </c>
      <c r="C288" s="105">
        <v>5.9829999999999996E-3</v>
      </c>
      <c r="D288" s="105">
        <v>-3.6970000000000002E-3</v>
      </c>
      <c r="E288" s="105">
        <v>0.14899999999999999</v>
      </c>
      <c r="F288" s="105">
        <v>2.1399999999999999E-2</v>
      </c>
      <c r="G288" s="105">
        <v>-1.9699999999999999E-2</v>
      </c>
    </row>
    <row r="289" spans="1:7" x14ac:dyDescent="0.25">
      <c r="A289" s="105" t="s">
        <v>352</v>
      </c>
      <c r="B289" s="105">
        <v>72</v>
      </c>
      <c r="C289" s="105">
        <v>5.9829999999999996E-3</v>
      </c>
      <c r="D289" s="105">
        <v>-1.3359999999999999E-3</v>
      </c>
      <c r="E289" s="105">
        <v>0.21</v>
      </c>
      <c r="F289" s="105">
        <v>2.98E-2</v>
      </c>
      <c r="G289" s="105">
        <v>-2.81E-2</v>
      </c>
    </row>
    <row r="290" spans="1:7" x14ac:dyDescent="0.25">
      <c r="A290" s="105" t="s">
        <v>352</v>
      </c>
      <c r="B290" s="105">
        <v>96</v>
      </c>
      <c r="C290" s="105">
        <v>5.9829999999999996E-3</v>
      </c>
      <c r="D290" s="105">
        <v>1.0250000000000001E-3</v>
      </c>
      <c r="E290" s="105">
        <v>0.21299999999999999</v>
      </c>
      <c r="F290" s="105">
        <v>3.0300000000000001E-2</v>
      </c>
      <c r="G290" s="105">
        <v>-2.86E-2</v>
      </c>
    </row>
    <row r="291" spans="1:7" x14ac:dyDescent="0.25">
      <c r="A291" s="105" t="s">
        <v>352</v>
      </c>
      <c r="B291" s="105">
        <v>120</v>
      </c>
      <c r="C291" s="105">
        <v>5.9829999999999996E-3</v>
      </c>
      <c r="D291" s="105">
        <v>3.3860000000000001E-3</v>
      </c>
      <c r="E291" s="105">
        <v>0.16</v>
      </c>
      <c r="F291" s="105">
        <v>2.3E-2</v>
      </c>
      <c r="G291" s="105">
        <v>-2.1299999999999999E-2</v>
      </c>
    </row>
    <row r="292" spans="1:7" x14ac:dyDescent="0.25">
      <c r="A292" s="105" t="s">
        <v>352</v>
      </c>
      <c r="B292" s="105">
        <v>144</v>
      </c>
      <c r="C292" s="105">
        <v>5.9829999999999996E-3</v>
      </c>
      <c r="D292" s="105">
        <v>5.7470000000000004E-3</v>
      </c>
      <c r="E292" s="105">
        <v>5.0999999999999997E-2</v>
      </c>
      <c r="F292" s="105">
        <v>8.6E-3</v>
      </c>
      <c r="G292" s="105">
        <v>-6.8999999999999999E-3</v>
      </c>
    </row>
    <row r="293" spans="1:7" x14ac:dyDescent="0.25">
      <c r="A293" s="105" t="s">
        <v>352</v>
      </c>
      <c r="B293" s="105">
        <v>168</v>
      </c>
      <c r="C293" s="105">
        <v>5.9829999999999996E-3</v>
      </c>
      <c r="D293" s="105">
        <v>8.1080000000000006E-3</v>
      </c>
      <c r="E293" s="105">
        <v>-0.115</v>
      </c>
      <c r="F293" s="105">
        <v>1.6799999999999999E-2</v>
      </c>
      <c r="G293" s="105">
        <v>-1.5100000000000001E-2</v>
      </c>
    </row>
    <row r="294" spans="1:7" x14ac:dyDescent="0.25">
      <c r="A294" s="105" t="s">
        <v>353</v>
      </c>
      <c r="B294" s="105">
        <v>0</v>
      </c>
      <c r="C294" s="105">
        <v>-1.5999999999999999E-5</v>
      </c>
      <c r="D294" s="105">
        <v>-7.2999999999999995E-2</v>
      </c>
      <c r="E294" s="105">
        <v>4.2910000000000002E-4</v>
      </c>
      <c r="F294" s="105">
        <v>7.1000000000000004E-3</v>
      </c>
      <c r="G294" s="105">
        <v>-7.1999999999999998E-3</v>
      </c>
    </row>
    <row r="295" spans="1:7" x14ac:dyDescent="0.25">
      <c r="A295" s="105" t="s">
        <v>353</v>
      </c>
      <c r="B295" s="105">
        <v>24</v>
      </c>
      <c r="C295" s="105">
        <v>-1.5999999999999999E-5</v>
      </c>
      <c r="D295" s="105">
        <v>-5.1999999999999998E-2</v>
      </c>
      <c r="E295" s="105">
        <v>1.5049999999999999</v>
      </c>
      <c r="F295" s="105">
        <v>0.2959</v>
      </c>
      <c r="G295" s="105">
        <v>-0.2959</v>
      </c>
    </row>
    <row r="296" spans="1:7" x14ac:dyDescent="0.25">
      <c r="A296" s="105" t="s">
        <v>353</v>
      </c>
      <c r="B296" s="105">
        <v>48</v>
      </c>
      <c r="C296" s="105">
        <v>-1.5999999999999999E-5</v>
      </c>
      <c r="D296" s="105">
        <v>-3.1E-2</v>
      </c>
      <c r="E296" s="105">
        <v>2.5070000000000001</v>
      </c>
      <c r="F296" s="105">
        <v>0.48849999999999999</v>
      </c>
      <c r="G296" s="105">
        <v>-0.48849999999999999</v>
      </c>
    </row>
    <row r="297" spans="1:7" x14ac:dyDescent="0.25">
      <c r="A297" s="105" t="s">
        <v>353</v>
      </c>
      <c r="B297" s="105">
        <v>72</v>
      </c>
      <c r="C297" s="105">
        <v>-1.5999999999999999E-5</v>
      </c>
      <c r="D297" s="105">
        <v>-0.01</v>
      </c>
      <c r="E297" s="105">
        <v>3.0089999999999999</v>
      </c>
      <c r="F297" s="105">
        <v>0.58479999999999999</v>
      </c>
      <c r="G297" s="105">
        <v>-0.58479999999999999</v>
      </c>
    </row>
    <row r="298" spans="1:7" x14ac:dyDescent="0.25">
      <c r="A298" s="105" t="s">
        <v>353</v>
      </c>
      <c r="B298" s="105">
        <v>96</v>
      </c>
      <c r="C298" s="105">
        <v>-1.5999999999999999E-5</v>
      </c>
      <c r="D298" s="105">
        <v>0.01</v>
      </c>
      <c r="E298" s="105">
        <v>3.008</v>
      </c>
      <c r="F298" s="105">
        <v>0.58489999999999998</v>
      </c>
      <c r="G298" s="105">
        <v>-0.58489999999999998</v>
      </c>
    </row>
    <row r="299" spans="1:7" x14ac:dyDescent="0.25">
      <c r="A299" s="105" t="s">
        <v>353</v>
      </c>
      <c r="B299" s="105">
        <v>120</v>
      </c>
      <c r="C299" s="105">
        <v>-1.5999999999999999E-5</v>
      </c>
      <c r="D299" s="105">
        <v>3.1E-2</v>
      </c>
      <c r="E299" s="105">
        <v>2.5070000000000001</v>
      </c>
      <c r="F299" s="105">
        <v>0.48880000000000001</v>
      </c>
      <c r="G299" s="105">
        <v>-0.48880000000000001</v>
      </c>
    </row>
    <row r="300" spans="1:7" x14ac:dyDescent="0.25">
      <c r="A300" s="105" t="s">
        <v>353</v>
      </c>
      <c r="B300" s="105">
        <v>144</v>
      </c>
      <c r="C300" s="105">
        <v>-1.5999999999999999E-5</v>
      </c>
      <c r="D300" s="105">
        <v>5.1999999999999998E-2</v>
      </c>
      <c r="E300" s="105">
        <v>1.504</v>
      </c>
      <c r="F300" s="105">
        <v>0.29649999999999999</v>
      </c>
      <c r="G300" s="105">
        <v>-0.29649999999999999</v>
      </c>
    </row>
    <row r="301" spans="1:7" x14ac:dyDescent="0.25">
      <c r="A301" s="105" t="s">
        <v>353</v>
      </c>
      <c r="B301" s="105">
        <v>168</v>
      </c>
      <c r="C301" s="105">
        <v>-1.5999999999999999E-5</v>
      </c>
      <c r="D301" s="105">
        <v>7.2999999999999995E-2</v>
      </c>
      <c r="E301" s="105">
        <v>-1.052E-3</v>
      </c>
      <c r="F301" s="105">
        <v>8.3000000000000001E-3</v>
      </c>
      <c r="G301" s="105">
        <v>-8.3999999999999995E-3</v>
      </c>
    </row>
    <row r="302" spans="1:7" x14ac:dyDescent="0.25">
      <c r="A302" s="105" t="s">
        <v>354</v>
      </c>
      <c r="B302" s="105">
        <v>0</v>
      </c>
      <c r="C302" s="105">
        <v>-8.9289999999999994E-3</v>
      </c>
      <c r="D302" s="105">
        <v>-8.116E-3</v>
      </c>
      <c r="E302" s="105">
        <v>-0.13400000000000001</v>
      </c>
      <c r="F302" s="105">
        <v>1.8700000000000001E-2</v>
      </c>
      <c r="G302" s="105">
        <v>-2.12E-2</v>
      </c>
    </row>
    <row r="303" spans="1:7" x14ac:dyDescent="0.25">
      <c r="A303" s="105" t="s">
        <v>354</v>
      </c>
      <c r="B303" s="105">
        <v>24</v>
      </c>
      <c r="C303" s="105">
        <v>-8.9289999999999994E-3</v>
      </c>
      <c r="D303" s="105">
        <v>-5.7549999999999997E-3</v>
      </c>
      <c r="E303" s="105">
        <v>3.2000000000000001E-2</v>
      </c>
      <c r="F303" s="105">
        <v>8.0000000000000002E-3</v>
      </c>
      <c r="G303" s="105">
        <v>-1.0500000000000001E-2</v>
      </c>
    </row>
    <row r="304" spans="1:7" x14ac:dyDescent="0.25">
      <c r="A304" s="105" t="s">
        <v>354</v>
      </c>
      <c r="B304" s="105">
        <v>48</v>
      </c>
      <c r="C304" s="105">
        <v>-8.9289999999999994E-3</v>
      </c>
      <c r="D304" s="105">
        <v>-3.3939999999999999E-3</v>
      </c>
      <c r="E304" s="105">
        <v>0.14199999999999999</v>
      </c>
      <c r="F304" s="105">
        <v>1.83E-2</v>
      </c>
      <c r="G304" s="105">
        <v>-2.0799999999999999E-2</v>
      </c>
    </row>
    <row r="305" spans="1:7" x14ac:dyDescent="0.25">
      <c r="A305" s="105" t="s">
        <v>354</v>
      </c>
      <c r="B305" s="105">
        <v>72</v>
      </c>
      <c r="C305" s="105">
        <v>-8.9289999999999994E-3</v>
      </c>
      <c r="D305" s="105">
        <v>-1.0330000000000001E-3</v>
      </c>
      <c r="E305" s="105">
        <v>0.19500000000000001</v>
      </c>
      <c r="F305" s="105">
        <v>2.5600000000000001E-2</v>
      </c>
      <c r="G305" s="105">
        <v>-2.8199999999999999E-2</v>
      </c>
    </row>
    <row r="306" spans="1:7" x14ac:dyDescent="0.25">
      <c r="A306" s="105" t="s">
        <v>354</v>
      </c>
      <c r="B306" s="105">
        <v>96</v>
      </c>
      <c r="C306" s="105">
        <v>-8.9289999999999994E-3</v>
      </c>
      <c r="D306" s="105">
        <v>1.328E-3</v>
      </c>
      <c r="E306" s="105">
        <v>0.191</v>
      </c>
      <c r="F306" s="105">
        <v>2.5100000000000001E-2</v>
      </c>
      <c r="G306" s="105">
        <v>-2.7699999999999999E-2</v>
      </c>
    </row>
    <row r="307" spans="1:7" x14ac:dyDescent="0.25">
      <c r="A307" s="105" t="s">
        <v>354</v>
      </c>
      <c r="B307" s="105">
        <v>120</v>
      </c>
      <c r="C307" s="105">
        <v>-8.9289999999999994E-3</v>
      </c>
      <c r="D307" s="105">
        <v>3.689E-3</v>
      </c>
      <c r="E307" s="105">
        <v>0.13100000000000001</v>
      </c>
      <c r="F307" s="105">
        <v>1.6799999999999999E-2</v>
      </c>
      <c r="G307" s="105">
        <v>-1.9400000000000001E-2</v>
      </c>
    </row>
    <row r="308" spans="1:7" x14ac:dyDescent="0.25">
      <c r="A308" s="105" t="s">
        <v>354</v>
      </c>
      <c r="B308" s="105">
        <v>144</v>
      </c>
      <c r="C308" s="105">
        <v>-8.9289999999999994E-3</v>
      </c>
      <c r="D308" s="105">
        <v>6.051E-3</v>
      </c>
      <c r="E308" s="105">
        <v>1.4E-2</v>
      </c>
      <c r="F308" s="105">
        <v>2.8E-3</v>
      </c>
      <c r="G308" s="105">
        <v>-5.3E-3</v>
      </c>
    </row>
    <row r="309" spans="1:7" x14ac:dyDescent="0.25">
      <c r="A309" s="105" t="s">
        <v>354</v>
      </c>
      <c r="B309" s="105">
        <v>168</v>
      </c>
      <c r="C309" s="105">
        <v>-8.9289999999999994E-3</v>
      </c>
      <c r="D309" s="105">
        <v>8.4119999999999993E-3</v>
      </c>
      <c r="E309" s="105">
        <v>-0.159</v>
      </c>
      <c r="F309" s="105">
        <v>2.07E-2</v>
      </c>
      <c r="G309" s="105">
        <v>-2.3300000000000001E-2</v>
      </c>
    </row>
    <row r="310" spans="1:7" x14ac:dyDescent="0.25">
      <c r="A310" s="105" t="s">
        <v>355</v>
      </c>
      <c r="B310" s="105">
        <v>0</v>
      </c>
      <c r="C310" s="105">
        <v>1.3200000000000001E-5</v>
      </c>
      <c r="D310" s="105">
        <v>-7.2999999999999995E-2</v>
      </c>
      <c r="E310" s="105">
        <v>-1.0070000000000001E-3</v>
      </c>
      <c r="F310" s="105">
        <v>8.0999999999999996E-3</v>
      </c>
      <c r="G310" s="105">
        <v>-8.0999999999999996E-3</v>
      </c>
    </row>
    <row r="311" spans="1:7" x14ac:dyDescent="0.25">
      <c r="A311" s="105" t="s">
        <v>355</v>
      </c>
      <c r="B311" s="105">
        <v>24</v>
      </c>
      <c r="C311" s="105">
        <v>1.3200000000000001E-5</v>
      </c>
      <c r="D311" s="105">
        <v>-5.1999999999999998E-2</v>
      </c>
      <c r="E311" s="105">
        <v>1.504</v>
      </c>
      <c r="F311" s="105">
        <v>0.29630000000000001</v>
      </c>
      <c r="G311" s="105">
        <v>-0.29630000000000001</v>
      </c>
    </row>
    <row r="312" spans="1:7" x14ac:dyDescent="0.25">
      <c r="A312" s="105" t="s">
        <v>355</v>
      </c>
      <c r="B312" s="105">
        <v>48</v>
      </c>
      <c r="C312" s="105">
        <v>1.3200000000000001E-5</v>
      </c>
      <c r="D312" s="105">
        <v>-3.1E-2</v>
      </c>
      <c r="E312" s="105">
        <v>2.5070000000000001</v>
      </c>
      <c r="F312" s="105">
        <v>0.48870000000000002</v>
      </c>
      <c r="G312" s="105">
        <v>-0.48870000000000002</v>
      </c>
    </row>
    <row r="313" spans="1:7" x14ac:dyDescent="0.25">
      <c r="A313" s="105" t="s">
        <v>355</v>
      </c>
      <c r="B313" s="105">
        <v>72</v>
      </c>
      <c r="C313" s="105">
        <v>1.3200000000000001E-5</v>
      </c>
      <c r="D313" s="105">
        <v>-0.01</v>
      </c>
      <c r="E313" s="105">
        <v>3.008</v>
      </c>
      <c r="F313" s="105">
        <v>0.58489999999999998</v>
      </c>
      <c r="G313" s="105">
        <v>-0.58489999999999998</v>
      </c>
    </row>
    <row r="314" spans="1:7" x14ac:dyDescent="0.25">
      <c r="A314" s="105" t="s">
        <v>355</v>
      </c>
      <c r="B314" s="105">
        <v>96</v>
      </c>
      <c r="C314" s="105">
        <v>1.3200000000000001E-5</v>
      </c>
      <c r="D314" s="105">
        <v>0.01</v>
      </c>
      <c r="E314" s="105">
        <v>3.0089999999999999</v>
      </c>
      <c r="F314" s="105">
        <v>0.58479999999999999</v>
      </c>
      <c r="G314" s="105">
        <v>-0.58479999999999999</v>
      </c>
    </row>
    <row r="315" spans="1:7" x14ac:dyDescent="0.25">
      <c r="A315" s="105" t="s">
        <v>355</v>
      </c>
      <c r="B315" s="105">
        <v>120</v>
      </c>
      <c r="C315" s="105">
        <v>1.3200000000000001E-5</v>
      </c>
      <c r="D315" s="105">
        <v>3.1E-2</v>
      </c>
      <c r="E315" s="105">
        <v>2.5070000000000001</v>
      </c>
      <c r="F315" s="105">
        <v>0.48859999999999998</v>
      </c>
      <c r="G315" s="105">
        <v>-0.48859999999999998</v>
      </c>
    </row>
    <row r="316" spans="1:7" x14ac:dyDescent="0.25">
      <c r="A316" s="105" t="s">
        <v>355</v>
      </c>
      <c r="B316" s="105">
        <v>144</v>
      </c>
      <c r="C316" s="105">
        <v>1.3200000000000001E-5</v>
      </c>
      <c r="D316" s="105">
        <v>5.1999999999999998E-2</v>
      </c>
      <c r="E316" s="105">
        <v>1.5049999999999999</v>
      </c>
      <c r="F316" s="105">
        <v>0.29609999999999997</v>
      </c>
      <c r="G316" s="105">
        <v>-0.29609999999999997</v>
      </c>
    </row>
    <row r="317" spans="1:7" x14ac:dyDescent="0.25">
      <c r="A317" s="105" t="s">
        <v>355</v>
      </c>
      <c r="B317" s="105">
        <v>168</v>
      </c>
      <c r="C317" s="105">
        <v>1.3200000000000001E-5</v>
      </c>
      <c r="D317" s="105">
        <v>7.2999999999999995E-2</v>
      </c>
      <c r="E317" s="105">
        <v>4.6460000000000002E-4</v>
      </c>
      <c r="F317" s="105">
        <v>7.4000000000000003E-3</v>
      </c>
      <c r="G317" s="105">
        <v>-7.4000000000000003E-3</v>
      </c>
    </row>
    <row r="318" spans="1:7" x14ac:dyDescent="0.25">
      <c r="A318" s="105" t="s">
        <v>356</v>
      </c>
      <c r="B318" s="105">
        <v>0</v>
      </c>
      <c r="C318" s="105">
        <v>0.71299999999999997</v>
      </c>
      <c r="D318" s="105">
        <v>0</v>
      </c>
      <c r="E318" s="105">
        <v>0</v>
      </c>
      <c r="F318" s="105">
        <v>0.90720000000000001</v>
      </c>
      <c r="G318" s="105">
        <v>0.90720000000000001</v>
      </c>
    </row>
    <row r="319" spans="1:7" x14ac:dyDescent="0.25">
      <c r="A319" s="105" t="s">
        <v>356</v>
      </c>
      <c r="B319" s="105">
        <v>12.381</v>
      </c>
      <c r="C319" s="105">
        <v>0.71299999999999997</v>
      </c>
      <c r="D319" s="105">
        <v>0</v>
      </c>
      <c r="E319" s="105">
        <v>0</v>
      </c>
      <c r="F319" s="105">
        <v>0.90720000000000001</v>
      </c>
      <c r="G319" s="105">
        <v>0.90720000000000001</v>
      </c>
    </row>
    <row r="320" spans="1:7" x14ac:dyDescent="0.25">
      <c r="A320" s="105" t="s">
        <v>356</v>
      </c>
      <c r="B320" s="105">
        <v>24.762</v>
      </c>
      <c r="C320" s="105">
        <v>0.71299999999999997</v>
      </c>
      <c r="D320" s="105">
        <v>0</v>
      </c>
      <c r="E320" s="105">
        <v>0</v>
      </c>
      <c r="F320" s="105">
        <v>0.90720000000000001</v>
      </c>
      <c r="G320" s="105">
        <v>0.90720000000000001</v>
      </c>
    </row>
    <row r="321" spans="1:7" x14ac:dyDescent="0.25">
      <c r="A321" s="105" t="s">
        <v>357</v>
      </c>
      <c r="B321" s="105">
        <v>0</v>
      </c>
      <c r="C321" s="105">
        <v>0.73199999999999998</v>
      </c>
      <c r="D321" s="105">
        <v>0</v>
      </c>
      <c r="E321" s="105">
        <v>0</v>
      </c>
      <c r="F321" s="105">
        <v>0.93210000000000004</v>
      </c>
      <c r="G321" s="105">
        <v>0.93210000000000004</v>
      </c>
    </row>
    <row r="322" spans="1:7" x14ac:dyDescent="0.25">
      <c r="A322" s="105" t="s">
        <v>357</v>
      </c>
      <c r="B322" s="105">
        <v>12.381</v>
      </c>
      <c r="C322" s="105">
        <v>0.73199999999999998</v>
      </c>
      <c r="D322" s="105">
        <v>0</v>
      </c>
      <c r="E322" s="105">
        <v>0</v>
      </c>
      <c r="F322" s="105">
        <v>0.93210000000000004</v>
      </c>
      <c r="G322" s="105">
        <v>0.93210000000000004</v>
      </c>
    </row>
    <row r="323" spans="1:7" x14ac:dyDescent="0.25">
      <c r="A323" s="105" t="s">
        <v>357</v>
      </c>
      <c r="B323" s="105">
        <v>24.762</v>
      </c>
      <c r="C323" s="105">
        <v>0.73199999999999998</v>
      </c>
      <c r="D323" s="105">
        <v>0</v>
      </c>
      <c r="E323" s="105">
        <v>0</v>
      </c>
      <c r="F323" s="105">
        <v>0.93210000000000004</v>
      </c>
      <c r="G323" s="105">
        <v>0.93210000000000004</v>
      </c>
    </row>
    <row r="324" spans="1:7" x14ac:dyDescent="0.25">
      <c r="A324" s="105" t="s">
        <v>358</v>
      </c>
      <c r="B324" s="105">
        <v>0</v>
      </c>
      <c r="C324" s="105">
        <v>5.5459999999999997E-3</v>
      </c>
      <c r="D324" s="105">
        <v>-9.3779999999999992E-3</v>
      </c>
      <c r="E324" s="105">
        <v>-0.25600000000000001</v>
      </c>
      <c r="F324" s="105">
        <v>3.61E-2</v>
      </c>
      <c r="G324" s="105">
        <v>-3.4599999999999999E-2</v>
      </c>
    </row>
    <row r="325" spans="1:7" x14ac:dyDescent="0.25">
      <c r="A325" s="105" t="s">
        <v>358</v>
      </c>
      <c r="B325" s="105">
        <v>24</v>
      </c>
      <c r="C325" s="105">
        <v>5.5459999999999997E-3</v>
      </c>
      <c r="D325" s="105">
        <v>-7.0169999999999998E-3</v>
      </c>
      <c r="E325" s="105">
        <v>-5.8999999999999997E-2</v>
      </c>
      <c r="F325" s="105">
        <v>9.1999999999999998E-3</v>
      </c>
      <c r="G325" s="105">
        <v>-7.6E-3</v>
      </c>
    </row>
    <row r="326" spans="1:7" x14ac:dyDescent="0.25">
      <c r="A326" s="105" t="s">
        <v>358</v>
      </c>
      <c r="B326" s="105">
        <v>48</v>
      </c>
      <c r="C326" s="105">
        <v>5.5459999999999997E-3</v>
      </c>
      <c r="D326" s="105">
        <v>-4.6560000000000004E-3</v>
      </c>
      <c r="E326" s="105">
        <v>8.1000000000000003E-2</v>
      </c>
      <c r="F326" s="105">
        <v>1.24E-2</v>
      </c>
      <c r="G326" s="105">
        <v>-1.09E-2</v>
      </c>
    </row>
    <row r="327" spans="1:7" x14ac:dyDescent="0.25">
      <c r="A327" s="105" t="s">
        <v>358</v>
      </c>
      <c r="B327" s="105">
        <v>72</v>
      </c>
      <c r="C327" s="105">
        <v>5.5459999999999997E-3</v>
      </c>
      <c r="D327" s="105">
        <v>-2.2950000000000002E-3</v>
      </c>
      <c r="E327" s="105">
        <v>0.16400000000000001</v>
      </c>
      <c r="F327" s="105">
        <v>2.3400000000000001E-2</v>
      </c>
      <c r="G327" s="105">
        <v>-2.1899999999999999E-2</v>
      </c>
    </row>
    <row r="328" spans="1:7" x14ac:dyDescent="0.25">
      <c r="A328" s="105" t="s">
        <v>358</v>
      </c>
      <c r="B328" s="105">
        <v>96</v>
      </c>
      <c r="C328" s="105">
        <v>5.5459999999999997E-3</v>
      </c>
      <c r="D328" s="105">
        <v>6.6400000000000001E-5</v>
      </c>
      <c r="E328" s="105">
        <v>0.191</v>
      </c>
      <c r="F328" s="105">
        <v>2.7099999999999999E-2</v>
      </c>
      <c r="G328" s="105">
        <v>-2.5600000000000001E-2</v>
      </c>
    </row>
    <row r="329" spans="1:7" x14ac:dyDescent="0.25">
      <c r="A329" s="105" t="s">
        <v>358</v>
      </c>
      <c r="B329" s="105">
        <v>120</v>
      </c>
      <c r="C329" s="105">
        <v>5.5459999999999997E-3</v>
      </c>
      <c r="D329" s="105">
        <v>2.428E-3</v>
      </c>
      <c r="E329" s="105">
        <v>0.161</v>
      </c>
      <c r="F329" s="105">
        <v>2.3800000000000002E-2</v>
      </c>
      <c r="G329" s="105">
        <v>-2.2200000000000001E-2</v>
      </c>
    </row>
    <row r="330" spans="1:7" x14ac:dyDescent="0.25">
      <c r="A330" s="105" t="s">
        <v>358</v>
      </c>
      <c r="B330" s="105">
        <v>144</v>
      </c>
      <c r="C330" s="105">
        <v>5.5459999999999997E-3</v>
      </c>
      <c r="D330" s="105">
        <v>4.7889999999999999E-3</v>
      </c>
      <c r="E330" s="105">
        <v>7.3999999999999996E-2</v>
      </c>
      <c r="F330" s="105">
        <v>1.6500000000000001E-2</v>
      </c>
      <c r="G330" s="105">
        <v>-1.49E-2</v>
      </c>
    </row>
    <row r="331" spans="1:7" x14ac:dyDescent="0.25">
      <c r="A331" s="105" t="s">
        <v>358</v>
      </c>
      <c r="B331" s="105">
        <v>168</v>
      </c>
      <c r="C331" s="105">
        <v>5.5459999999999997E-3</v>
      </c>
      <c r="D331" s="105">
        <v>7.1500000000000001E-3</v>
      </c>
      <c r="E331" s="105">
        <v>-6.9000000000000006E-2</v>
      </c>
      <c r="F331" s="105">
        <v>1.7100000000000001E-2</v>
      </c>
      <c r="G331" s="105">
        <v>-1.5599999999999999E-2</v>
      </c>
    </row>
    <row r="332" spans="1:7" x14ac:dyDescent="0.25">
      <c r="A332" s="105" t="s">
        <v>359</v>
      </c>
      <c r="B332" s="105">
        <v>0</v>
      </c>
      <c r="C332" s="105">
        <v>-3.0830000000000001E-5</v>
      </c>
      <c r="D332" s="105">
        <v>-7.2999999999999995E-2</v>
      </c>
      <c r="E332" s="105">
        <v>-9.2230000000000003E-4</v>
      </c>
      <c r="F332" s="105">
        <v>7.7000000000000002E-3</v>
      </c>
      <c r="G332" s="105">
        <v>-7.7999999999999996E-3</v>
      </c>
    </row>
    <row r="333" spans="1:7" x14ac:dyDescent="0.25">
      <c r="A333" s="105" t="s">
        <v>359</v>
      </c>
      <c r="B333" s="105">
        <v>24</v>
      </c>
      <c r="C333" s="105">
        <v>-3.0830000000000001E-5</v>
      </c>
      <c r="D333" s="105">
        <v>-5.1999999999999998E-2</v>
      </c>
      <c r="E333" s="105">
        <v>1.504</v>
      </c>
      <c r="F333" s="105">
        <v>0.29609999999999997</v>
      </c>
      <c r="G333" s="105">
        <v>-0.29609999999999997</v>
      </c>
    </row>
    <row r="334" spans="1:7" x14ac:dyDescent="0.25">
      <c r="A334" s="105" t="s">
        <v>359</v>
      </c>
      <c r="B334" s="105">
        <v>48</v>
      </c>
      <c r="C334" s="105">
        <v>-3.0830000000000001E-5</v>
      </c>
      <c r="D334" s="105">
        <v>-3.1E-2</v>
      </c>
      <c r="E334" s="105">
        <v>2.5070000000000001</v>
      </c>
      <c r="F334" s="105">
        <v>0.48859999999999998</v>
      </c>
      <c r="G334" s="105">
        <v>-0.48859999999999998</v>
      </c>
    </row>
    <row r="335" spans="1:7" x14ac:dyDescent="0.25">
      <c r="A335" s="105" t="s">
        <v>359</v>
      </c>
      <c r="B335" s="105">
        <v>72</v>
      </c>
      <c r="C335" s="105">
        <v>-3.0830000000000001E-5</v>
      </c>
      <c r="D335" s="105">
        <v>-0.01</v>
      </c>
      <c r="E335" s="105">
        <v>3.008</v>
      </c>
      <c r="F335" s="105">
        <v>0.58479999999999999</v>
      </c>
      <c r="G335" s="105">
        <v>-0.58479999999999999</v>
      </c>
    </row>
    <row r="336" spans="1:7" x14ac:dyDescent="0.25">
      <c r="A336" s="105" t="s">
        <v>359</v>
      </c>
      <c r="B336" s="105">
        <v>96</v>
      </c>
      <c r="C336" s="105">
        <v>-3.0830000000000001E-5</v>
      </c>
      <c r="D336" s="105">
        <v>0.01</v>
      </c>
      <c r="E336" s="105">
        <v>3.0089999999999999</v>
      </c>
      <c r="F336" s="105">
        <v>0.58489999999999998</v>
      </c>
      <c r="G336" s="105">
        <v>-0.58489999999999998</v>
      </c>
    </row>
    <row r="337" spans="1:7" x14ac:dyDescent="0.25">
      <c r="A337" s="105" t="s">
        <v>359</v>
      </c>
      <c r="B337" s="105">
        <v>120</v>
      </c>
      <c r="C337" s="105">
        <v>-3.0830000000000001E-5</v>
      </c>
      <c r="D337" s="105">
        <v>3.1E-2</v>
      </c>
      <c r="E337" s="105">
        <v>2.5070000000000001</v>
      </c>
      <c r="F337" s="105">
        <v>0.48870000000000002</v>
      </c>
      <c r="G337" s="105">
        <v>-0.48870000000000002</v>
      </c>
    </row>
    <row r="338" spans="1:7" x14ac:dyDescent="0.25">
      <c r="A338" s="105" t="s">
        <v>359</v>
      </c>
      <c r="B338" s="105">
        <v>144</v>
      </c>
      <c r="C338" s="105">
        <v>-3.0830000000000001E-5</v>
      </c>
      <c r="D338" s="105">
        <v>5.1999999999999998E-2</v>
      </c>
      <c r="E338" s="105">
        <v>1.5049999999999999</v>
      </c>
      <c r="F338" s="105">
        <v>0.29630000000000001</v>
      </c>
      <c r="G338" s="105">
        <v>-0.29630000000000001</v>
      </c>
    </row>
    <row r="339" spans="1:7" x14ac:dyDescent="0.25">
      <c r="A339" s="105" t="s">
        <v>359</v>
      </c>
      <c r="B339" s="105">
        <v>168</v>
      </c>
      <c r="C339" s="105">
        <v>-3.0830000000000001E-5</v>
      </c>
      <c r="D339" s="105">
        <v>7.2999999999999995E-2</v>
      </c>
      <c r="E339" s="105">
        <v>3.7550000000000002E-4</v>
      </c>
      <c r="F339" s="105">
        <v>7.7000000000000002E-3</v>
      </c>
      <c r="G339" s="105">
        <v>-7.7000000000000002E-3</v>
      </c>
    </row>
    <row r="340" spans="1:7" x14ac:dyDescent="0.25">
      <c r="A340" s="105" t="s">
        <v>360</v>
      </c>
      <c r="B340" s="105">
        <v>0</v>
      </c>
      <c r="C340" s="105">
        <v>1.2659999999999999E-4</v>
      </c>
      <c r="D340" s="105">
        <v>-7.2999999999999995E-2</v>
      </c>
      <c r="E340" s="105">
        <v>-6.7579999999999995E-4</v>
      </c>
      <c r="F340" s="105">
        <v>7.3000000000000001E-3</v>
      </c>
      <c r="G340" s="105">
        <v>-7.3000000000000001E-3</v>
      </c>
    </row>
    <row r="341" spans="1:7" x14ac:dyDescent="0.25">
      <c r="A341" s="105" t="s">
        <v>360</v>
      </c>
      <c r="B341" s="105">
        <v>24</v>
      </c>
      <c r="C341" s="105">
        <v>1.2659999999999999E-4</v>
      </c>
      <c r="D341" s="105">
        <v>-5.1999999999999998E-2</v>
      </c>
      <c r="E341" s="105">
        <v>1.504</v>
      </c>
      <c r="F341" s="105">
        <v>0.2959</v>
      </c>
      <c r="G341" s="105">
        <v>-0.29580000000000001</v>
      </c>
    </row>
    <row r="342" spans="1:7" x14ac:dyDescent="0.25">
      <c r="A342" s="105" t="s">
        <v>360</v>
      </c>
      <c r="B342" s="105">
        <v>48</v>
      </c>
      <c r="C342" s="105">
        <v>1.2659999999999999E-4</v>
      </c>
      <c r="D342" s="105">
        <v>-3.1E-2</v>
      </c>
      <c r="E342" s="105">
        <v>2.5070000000000001</v>
      </c>
      <c r="F342" s="105">
        <v>0.4884</v>
      </c>
      <c r="G342" s="105">
        <v>-0.4884</v>
      </c>
    </row>
    <row r="343" spans="1:7" x14ac:dyDescent="0.25">
      <c r="A343" s="105" t="s">
        <v>360</v>
      </c>
      <c r="B343" s="105">
        <v>72</v>
      </c>
      <c r="C343" s="105">
        <v>1.2659999999999999E-4</v>
      </c>
      <c r="D343" s="105">
        <v>-0.01</v>
      </c>
      <c r="E343" s="105">
        <v>3.008</v>
      </c>
      <c r="F343" s="105">
        <v>0.58479999999999999</v>
      </c>
      <c r="G343" s="105">
        <v>-0.5847</v>
      </c>
    </row>
    <row r="344" spans="1:7" x14ac:dyDescent="0.25">
      <c r="A344" s="105" t="s">
        <v>360</v>
      </c>
      <c r="B344" s="105">
        <v>96</v>
      </c>
      <c r="C344" s="105">
        <v>1.2659999999999999E-4</v>
      </c>
      <c r="D344" s="105">
        <v>0.01</v>
      </c>
      <c r="E344" s="105">
        <v>3.008</v>
      </c>
      <c r="F344" s="105">
        <v>0.58489999999999998</v>
      </c>
      <c r="G344" s="105">
        <v>-0.58489999999999998</v>
      </c>
    </row>
    <row r="345" spans="1:7" x14ac:dyDescent="0.25">
      <c r="A345" s="105" t="s">
        <v>360</v>
      </c>
      <c r="B345" s="105">
        <v>120</v>
      </c>
      <c r="C345" s="105">
        <v>1.2659999999999999E-4</v>
      </c>
      <c r="D345" s="105">
        <v>3.1E-2</v>
      </c>
      <c r="E345" s="105">
        <v>2.5070000000000001</v>
      </c>
      <c r="F345" s="105">
        <v>0.4889</v>
      </c>
      <c r="G345" s="105">
        <v>-0.48880000000000001</v>
      </c>
    </row>
    <row r="346" spans="1:7" x14ac:dyDescent="0.25">
      <c r="A346" s="105" t="s">
        <v>360</v>
      </c>
      <c r="B346" s="105">
        <v>144</v>
      </c>
      <c r="C346" s="105">
        <v>1.2659999999999999E-4</v>
      </c>
      <c r="D346" s="105">
        <v>5.1999999999999998E-2</v>
      </c>
      <c r="E346" s="105">
        <v>1.504</v>
      </c>
      <c r="F346" s="105">
        <v>0.29659999999999997</v>
      </c>
      <c r="G346" s="105">
        <v>-0.29649999999999999</v>
      </c>
    </row>
    <row r="347" spans="1:7" x14ac:dyDescent="0.25">
      <c r="A347" s="105" t="s">
        <v>360</v>
      </c>
      <c r="B347" s="105">
        <v>168</v>
      </c>
      <c r="C347" s="105">
        <v>1.2659999999999999E-4</v>
      </c>
      <c r="D347" s="105">
        <v>7.2999999999999995E-2</v>
      </c>
      <c r="E347" s="105">
        <v>-3.298E-6</v>
      </c>
      <c r="F347" s="105">
        <v>8.0999999999999996E-3</v>
      </c>
      <c r="G347" s="105">
        <v>-8.0000000000000002E-3</v>
      </c>
    </row>
    <row r="348" spans="1:7" x14ac:dyDescent="0.25">
      <c r="A348" s="105" t="s">
        <v>361</v>
      </c>
      <c r="B348" s="105">
        <v>0</v>
      </c>
      <c r="C348" s="105">
        <v>-5.2229999999999996E-4</v>
      </c>
      <c r="D348" s="105">
        <v>-7.2999999999999995E-2</v>
      </c>
      <c r="E348" s="105">
        <v>-1.255E-3</v>
      </c>
      <c r="F348" s="105">
        <v>6.7999999999999996E-3</v>
      </c>
      <c r="G348" s="105">
        <v>-7.1000000000000004E-3</v>
      </c>
    </row>
    <row r="349" spans="1:7" x14ac:dyDescent="0.25">
      <c r="A349" s="105" t="s">
        <v>361</v>
      </c>
      <c r="B349" s="105">
        <v>24</v>
      </c>
      <c r="C349" s="105">
        <v>-5.2229999999999996E-4</v>
      </c>
      <c r="D349" s="105">
        <v>-5.1999999999999998E-2</v>
      </c>
      <c r="E349" s="105">
        <v>1.5029999999999999</v>
      </c>
      <c r="F349" s="105">
        <v>0.29520000000000002</v>
      </c>
      <c r="G349" s="105">
        <v>-0.29559999999999997</v>
      </c>
    </row>
    <row r="350" spans="1:7" x14ac:dyDescent="0.25">
      <c r="A350" s="105" t="s">
        <v>361</v>
      </c>
      <c r="B350" s="105">
        <v>48</v>
      </c>
      <c r="C350" s="105">
        <v>-5.2229999999999996E-4</v>
      </c>
      <c r="D350" s="105">
        <v>-3.1E-2</v>
      </c>
      <c r="E350" s="105">
        <v>2.5059999999999998</v>
      </c>
      <c r="F350" s="105">
        <v>0.4879</v>
      </c>
      <c r="G350" s="105">
        <v>-0.48820000000000002</v>
      </c>
    </row>
    <row r="351" spans="1:7" x14ac:dyDescent="0.25">
      <c r="A351" s="105" t="s">
        <v>361</v>
      </c>
      <c r="B351" s="105">
        <v>72</v>
      </c>
      <c r="C351" s="105">
        <v>-5.2229999999999996E-4</v>
      </c>
      <c r="D351" s="105">
        <v>-0.01</v>
      </c>
      <c r="E351" s="105">
        <v>3.0070000000000001</v>
      </c>
      <c r="F351" s="105">
        <v>0.58440000000000003</v>
      </c>
      <c r="G351" s="105">
        <v>-0.5847</v>
      </c>
    </row>
    <row r="352" spans="1:7" x14ac:dyDescent="0.25">
      <c r="A352" s="105" t="s">
        <v>361</v>
      </c>
      <c r="B352" s="105">
        <v>96</v>
      </c>
      <c r="C352" s="105">
        <v>-5.2229999999999996E-4</v>
      </c>
      <c r="D352" s="105">
        <v>0.01</v>
      </c>
      <c r="E352" s="105">
        <v>3.0070000000000001</v>
      </c>
      <c r="F352" s="105">
        <v>0.58460000000000001</v>
      </c>
      <c r="G352" s="105">
        <v>-0.58499999999999996</v>
      </c>
    </row>
    <row r="353" spans="1:7" x14ac:dyDescent="0.25">
      <c r="A353" s="105" t="s">
        <v>361</v>
      </c>
      <c r="B353" s="105">
        <v>120</v>
      </c>
      <c r="C353" s="105">
        <v>-5.2229999999999996E-4</v>
      </c>
      <c r="D353" s="105">
        <v>3.1E-2</v>
      </c>
      <c r="E353" s="105">
        <v>2.5059999999999998</v>
      </c>
      <c r="F353" s="105">
        <v>0.48870000000000002</v>
      </c>
      <c r="G353" s="105">
        <v>-0.48899999999999999</v>
      </c>
    </row>
    <row r="354" spans="1:7" x14ac:dyDescent="0.25">
      <c r="A354" s="105" t="s">
        <v>361</v>
      </c>
      <c r="B354" s="105">
        <v>144</v>
      </c>
      <c r="C354" s="105">
        <v>-5.2229999999999996E-4</v>
      </c>
      <c r="D354" s="105">
        <v>5.1999999999999998E-2</v>
      </c>
      <c r="E354" s="105">
        <v>1.5029999999999999</v>
      </c>
      <c r="F354" s="105">
        <v>0.29649999999999999</v>
      </c>
      <c r="G354" s="105">
        <v>-0.29680000000000001</v>
      </c>
    </row>
    <row r="355" spans="1:7" x14ac:dyDescent="0.25">
      <c r="A355" s="105" t="s">
        <v>361</v>
      </c>
      <c r="B355" s="105">
        <v>168</v>
      </c>
      <c r="C355" s="105">
        <v>-5.2229999999999996E-4</v>
      </c>
      <c r="D355" s="105">
        <v>7.2999999999999995E-2</v>
      </c>
      <c r="E355" s="105">
        <v>-1.748E-3</v>
      </c>
      <c r="F355" s="105">
        <v>8.6999999999999994E-3</v>
      </c>
      <c r="G355" s="105">
        <v>-9.1000000000000004E-3</v>
      </c>
    </row>
    <row r="356" spans="1:7" x14ac:dyDescent="0.25">
      <c r="A356" s="105" t="s">
        <v>362</v>
      </c>
      <c r="B356" s="105">
        <v>0</v>
      </c>
      <c r="C356" s="105">
        <v>1.993E-3</v>
      </c>
      <c r="D356" s="105">
        <v>-7.2999999999999995E-2</v>
      </c>
      <c r="E356" s="105">
        <v>-0.02</v>
      </c>
      <c r="F356" s="105">
        <v>1.0200000000000001E-2</v>
      </c>
      <c r="G356" s="105">
        <v>-8.8999999999999999E-3</v>
      </c>
    </row>
    <row r="357" spans="1:7" x14ac:dyDescent="0.25">
      <c r="A357" s="105" t="s">
        <v>362</v>
      </c>
      <c r="B357" s="105">
        <v>24</v>
      </c>
      <c r="C357" s="105">
        <v>1.993E-3</v>
      </c>
      <c r="D357" s="105">
        <v>-5.1999999999999998E-2</v>
      </c>
      <c r="E357" s="105">
        <v>1.484</v>
      </c>
      <c r="F357" s="105">
        <v>0.29170000000000001</v>
      </c>
      <c r="G357" s="105">
        <v>-0.29039999999999999</v>
      </c>
    </row>
    <row r="358" spans="1:7" x14ac:dyDescent="0.25">
      <c r="A358" s="105" t="s">
        <v>362</v>
      </c>
      <c r="B358" s="105">
        <v>48</v>
      </c>
      <c r="C358" s="105">
        <v>1.993E-3</v>
      </c>
      <c r="D358" s="105">
        <v>-3.1E-2</v>
      </c>
      <c r="E358" s="105">
        <v>2.4870000000000001</v>
      </c>
      <c r="F358" s="105">
        <v>0.48449999999999999</v>
      </c>
      <c r="G358" s="105">
        <v>-0.48320000000000002</v>
      </c>
    </row>
    <row r="359" spans="1:7" x14ac:dyDescent="0.25">
      <c r="A359" s="105" t="s">
        <v>362</v>
      </c>
      <c r="B359" s="105">
        <v>72</v>
      </c>
      <c r="C359" s="105">
        <v>1.993E-3</v>
      </c>
      <c r="D359" s="105">
        <v>-0.01</v>
      </c>
      <c r="E359" s="105">
        <v>2.988</v>
      </c>
      <c r="F359" s="105">
        <v>0.58109999999999995</v>
      </c>
      <c r="G359" s="105">
        <v>-0.57979999999999998</v>
      </c>
    </row>
    <row r="360" spans="1:7" x14ac:dyDescent="0.25">
      <c r="A360" s="105" t="s">
        <v>362</v>
      </c>
      <c r="B360" s="105">
        <v>96</v>
      </c>
      <c r="C360" s="105">
        <v>1.993E-3</v>
      </c>
      <c r="D360" s="105">
        <v>0.01</v>
      </c>
      <c r="E360" s="105">
        <v>2.988</v>
      </c>
      <c r="F360" s="105">
        <v>0.58140000000000003</v>
      </c>
      <c r="G360" s="105">
        <v>-0.58009999999999995</v>
      </c>
    </row>
    <row r="361" spans="1:7" x14ac:dyDescent="0.25">
      <c r="A361" s="105" t="s">
        <v>362</v>
      </c>
      <c r="B361" s="105">
        <v>120</v>
      </c>
      <c r="C361" s="105">
        <v>1.993E-3</v>
      </c>
      <c r="D361" s="105">
        <v>3.1E-2</v>
      </c>
      <c r="E361" s="105">
        <v>2.4860000000000002</v>
      </c>
      <c r="F361" s="105">
        <v>0.48559999999999998</v>
      </c>
      <c r="G361" s="105">
        <v>-0.48430000000000001</v>
      </c>
    </row>
    <row r="362" spans="1:7" x14ac:dyDescent="0.25">
      <c r="A362" s="105" t="s">
        <v>362</v>
      </c>
      <c r="B362" s="105">
        <v>144</v>
      </c>
      <c r="C362" s="105">
        <v>1.993E-3</v>
      </c>
      <c r="D362" s="105">
        <v>5.1999999999999998E-2</v>
      </c>
      <c r="E362" s="105">
        <v>1.4830000000000001</v>
      </c>
      <c r="F362" s="105">
        <v>0.29349999999999998</v>
      </c>
      <c r="G362" s="105">
        <v>-0.29220000000000002</v>
      </c>
    </row>
    <row r="363" spans="1:7" x14ac:dyDescent="0.25">
      <c r="A363" s="105" t="s">
        <v>362</v>
      </c>
      <c r="B363" s="105">
        <v>168</v>
      </c>
      <c r="C363" s="105">
        <v>1.993E-3</v>
      </c>
      <c r="D363" s="105">
        <v>7.2999999999999995E-2</v>
      </c>
      <c r="E363" s="105">
        <v>-2.1999999999999999E-2</v>
      </c>
      <c r="F363" s="105">
        <v>1.38E-2</v>
      </c>
      <c r="G363" s="105">
        <v>-1.2500000000000001E-2</v>
      </c>
    </row>
    <row r="364" spans="1:7" x14ac:dyDescent="0.25">
      <c r="A364" s="105" t="s">
        <v>363</v>
      </c>
      <c r="B364" s="105">
        <v>0</v>
      </c>
      <c r="C364" s="105">
        <v>1.0999999999999999E-2</v>
      </c>
      <c r="D364" s="105">
        <v>-7.2999999999999995E-2</v>
      </c>
      <c r="E364" s="105">
        <v>-0.35299999999999998</v>
      </c>
      <c r="F364" s="105">
        <v>7.5800000000000006E-2</v>
      </c>
      <c r="G364" s="105">
        <v>-6.88E-2</v>
      </c>
    </row>
    <row r="365" spans="1:7" x14ac:dyDescent="0.25">
      <c r="A365" s="105" t="s">
        <v>363</v>
      </c>
      <c r="B365" s="105">
        <v>24</v>
      </c>
      <c r="C365" s="105">
        <v>1.0999999999999999E-2</v>
      </c>
      <c r="D365" s="105">
        <v>-5.1999999999999998E-2</v>
      </c>
      <c r="E365" s="105">
        <v>1.1519999999999999</v>
      </c>
      <c r="F365" s="105">
        <v>0.22989999999999999</v>
      </c>
      <c r="G365" s="105">
        <v>-0.22289999999999999</v>
      </c>
    </row>
    <row r="366" spans="1:7" x14ac:dyDescent="0.25">
      <c r="A366" s="105" t="s">
        <v>363</v>
      </c>
      <c r="B366" s="105">
        <v>48</v>
      </c>
      <c r="C366" s="105">
        <v>1.0999999999999999E-2</v>
      </c>
      <c r="D366" s="105">
        <v>-3.1E-2</v>
      </c>
      <c r="E366" s="105">
        <v>2.1560000000000001</v>
      </c>
      <c r="F366" s="105">
        <v>0.42309999999999998</v>
      </c>
      <c r="G366" s="105">
        <v>-0.41610000000000003</v>
      </c>
    </row>
    <row r="367" spans="1:7" x14ac:dyDescent="0.25">
      <c r="A367" s="105" t="s">
        <v>363</v>
      </c>
      <c r="B367" s="105">
        <v>72</v>
      </c>
      <c r="C367" s="105">
        <v>1.0999999999999999E-2</v>
      </c>
      <c r="D367" s="105">
        <v>-0.01</v>
      </c>
      <c r="E367" s="105">
        <v>2.6579999999999999</v>
      </c>
      <c r="F367" s="105">
        <v>0.52010000000000001</v>
      </c>
      <c r="G367" s="105">
        <v>-0.5131</v>
      </c>
    </row>
    <row r="368" spans="1:7" x14ac:dyDescent="0.25">
      <c r="A368" s="105" t="s">
        <v>363</v>
      </c>
      <c r="B368" s="105">
        <v>96</v>
      </c>
      <c r="C368" s="105">
        <v>1.0999999999999999E-2</v>
      </c>
      <c r="D368" s="105">
        <v>0.01</v>
      </c>
      <c r="E368" s="105">
        <v>2.6589999999999998</v>
      </c>
      <c r="F368" s="105">
        <v>0.52090000000000003</v>
      </c>
      <c r="G368" s="105">
        <v>-0.51390000000000002</v>
      </c>
    </row>
    <row r="369" spans="1:7" x14ac:dyDescent="0.25">
      <c r="A369" s="105" t="s">
        <v>363</v>
      </c>
      <c r="B369" s="105">
        <v>120</v>
      </c>
      <c r="C369" s="105">
        <v>1.0999999999999999E-2</v>
      </c>
      <c r="D369" s="105">
        <v>3.1E-2</v>
      </c>
      <c r="E369" s="105">
        <v>2.1579999999999999</v>
      </c>
      <c r="F369" s="105">
        <v>0.4254</v>
      </c>
      <c r="G369" s="105">
        <v>-0.41849999999999998</v>
      </c>
    </row>
    <row r="370" spans="1:7" x14ac:dyDescent="0.25">
      <c r="A370" s="105" t="s">
        <v>363</v>
      </c>
      <c r="B370" s="105">
        <v>144</v>
      </c>
      <c r="C370" s="105">
        <v>1.0999999999999999E-2</v>
      </c>
      <c r="D370" s="105">
        <v>5.1999999999999998E-2</v>
      </c>
      <c r="E370" s="105">
        <v>1.155</v>
      </c>
      <c r="F370" s="105">
        <v>0.23380000000000001</v>
      </c>
      <c r="G370" s="105">
        <v>-0.2268</v>
      </c>
    </row>
    <row r="371" spans="1:7" x14ac:dyDescent="0.25">
      <c r="A371" s="105" t="s">
        <v>363</v>
      </c>
      <c r="B371" s="105">
        <v>168</v>
      </c>
      <c r="C371" s="105">
        <v>1.0999999999999999E-2</v>
      </c>
      <c r="D371" s="105">
        <v>7.2999999999999995E-2</v>
      </c>
      <c r="E371" s="105">
        <v>-0.34799999999999998</v>
      </c>
      <c r="F371" s="105">
        <v>7.9600000000000004E-2</v>
      </c>
      <c r="G371" s="105">
        <v>-7.2700000000000001E-2</v>
      </c>
    </row>
    <row r="372" spans="1:7" x14ac:dyDescent="0.25">
      <c r="A372" s="105" t="s">
        <v>364</v>
      </c>
      <c r="B372" s="105">
        <v>0</v>
      </c>
      <c r="C372" s="105">
        <v>-1.4999999999999999E-2</v>
      </c>
      <c r="D372" s="105">
        <v>-7.2999999999999995E-2</v>
      </c>
      <c r="E372" s="105">
        <v>-0.16600000000000001</v>
      </c>
      <c r="F372" s="105">
        <v>3.0200000000000001E-2</v>
      </c>
      <c r="G372" s="105">
        <v>-3.9800000000000002E-2</v>
      </c>
    </row>
    <row r="373" spans="1:7" x14ac:dyDescent="0.25">
      <c r="A373" s="105" t="s">
        <v>364</v>
      </c>
      <c r="B373" s="105">
        <v>24</v>
      </c>
      <c r="C373" s="105">
        <v>-1.4999999999999999E-2</v>
      </c>
      <c r="D373" s="105">
        <v>-5.1999999999999998E-2</v>
      </c>
      <c r="E373" s="105">
        <v>1.339</v>
      </c>
      <c r="F373" s="105">
        <v>0.25600000000000001</v>
      </c>
      <c r="G373" s="105">
        <v>-0.26569999999999999</v>
      </c>
    </row>
    <row r="374" spans="1:7" x14ac:dyDescent="0.25">
      <c r="A374" s="105" t="s">
        <v>364</v>
      </c>
      <c r="B374" s="105">
        <v>48</v>
      </c>
      <c r="C374" s="105">
        <v>-1.4999999999999999E-2</v>
      </c>
      <c r="D374" s="105">
        <v>-3.1E-2</v>
      </c>
      <c r="E374" s="105">
        <v>2.343</v>
      </c>
      <c r="F374" s="105">
        <v>0.44940000000000002</v>
      </c>
      <c r="G374" s="105">
        <v>-0.45910000000000001</v>
      </c>
    </row>
    <row r="375" spans="1:7" x14ac:dyDescent="0.25">
      <c r="A375" s="105" t="s">
        <v>364</v>
      </c>
      <c r="B375" s="105">
        <v>72</v>
      </c>
      <c r="C375" s="105">
        <v>-1.4999999999999999E-2</v>
      </c>
      <c r="D375" s="105">
        <v>-0.01</v>
      </c>
      <c r="E375" s="105">
        <v>2.8450000000000002</v>
      </c>
      <c r="F375" s="105">
        <v>0.54659999999999997</v>
      </c>
      <c r="G375" s="105">
        <v>-0.55620000000000003</v>
      </c>
    </row>
    <row r="376" spans="1:7" x14ac:dyDescent="0.25">
      <c r="A376" s="105" t="s">
        <v>364</v>
      </c>
      <c r="B376" s="105">
        <v>96</v>
      </c>
      <c r="C376" s="105">
        <v>-1.4999999999999999E-2</v>
      </c>
      <c r="D376" s="105">
        <v>0.01</v>
      </c>
      <c r="E376" s="105">
        <v>2.8460000000000001</v>
      </c>
      <c r="F376" s="105">
        <v>0.54759999999999998</v>
      </c>
      <c r="G376" s="105">
        <v>-0.55720000000000003</v>
      </c>
    </row>
    <row r="377" spans="1:7" x14ac:dyDescent="0.25">
      <c r="A377" s="105" t="s">
        <v>364</v>
      </c>
      <c r="B377" s="105">
        <v>120</v>
      </c>
      <c r="C377" s="105">
        <v>-1.4999999999999999E-2</v>
      </c>
      <c r="D377" s="105">
        <v>3.1E-2</v>
      </c>
      <c r="E377" s="105">
        <v>2.3460000000000001</v>
      </c>
      <c r="F377" s="105">
        <v>0.45229999999999998</v>
      </c>
      <c r="G377" s="105">
        <v>-0.46189999999999998</v>
      </c>
    </row>
    <row r="378" spans="1:7" x14ac:dyDescent="0.25">
      <c r="A378" s="105" t="s">
        <v>364</v>
      </c>
      <c r="B378" s="105">
        <v>144</v>
      </c>
      <c r="C378" s="105">
        <v>-1.4999999999999999E-2</v>
      </c>
      <c r="D378" s="105">
        <v>5.1999999999999998E-2</v>
      </c>
      <c r="E378" s="105">
        <v>1.3440000000000001</v>
      </c>
      <c r="F378" s="105">
        <v>0.26079999999999998</v>
      </c>
      <c r="G378" s="105">
        <v>-0.27039999999999997</v>
      </c>
    </row>
    <row r="379" spans="1:7" x14ac:dyDescent="0.25">
      <c r="A379" s="105" t="s">
        <v>364</v>
      </c>
      <c r="B379" s="105">
        <v>168</v>
      </c>
      <c r="C379" s="105">
        <v>-1.4999999999999999E-2</v>
      </c>
      <c r="D379" s="105">
        <v>7.2999999999999995E-2</v>
      </c>
      <c r="E379" s="105">
        <v>-0.16</v>
      </c>
      <c r="F379" s="105">
        <v>3.44E-2</v>
      </c>
      <c r="G379" s="105">
        <v>-4.41E-2</v>
      </c>
    </row>
    <row r="380" spans="1:7" x14ac:dyDescent="0.25">
      <c r="A380" s="105" t="s">
        <v>365</v>
      </c>
      <c r="B380" s="105">
        <v>0</v>
      </c>
      <c r="C380" s="105">
        <v>2.5720000000000001E-3</v>
      </c>
      <c r="D380" s="105">
        <v>-7.2999999999999995E-2</v>
      </c>
      <c r="E380" s="105">
        <v>-1.0999999999999999E-2</v>
      </c>
      <c r="F380" s="105">
        <v>8.0000000000000002E-3</v>
      </c>
      <c r="G380" s="105">
        <v>-6.3E-3</v>
      </c>
    </row>
    <row r="381" spans="1:7" x14ac:dyDescent="0.25">
      <c r="A381" s="105" t="s">
        <v>365</v>
      </c>
      <c r="B381" s="105">
        <v>24</v>
      </c>
      <c r="C381" s="105">
        <v>2.5720000000000001E-3</v>
      </c>
      <c r="D381" s="105">
        <v>-5.1999999999999998E-2</v>
      </c>
      <c r="E381" s="105">
        <v>1.494</v>
      </c>
      <c r="F381" s="105">
        <v>0.29330000000000001</v>
      </c>
      <c r="G381" s="105">
        <v>-0.29160000000000003</v>
      </c>
    </row>
    <row r="382" spans="1:7" x14ac:dyDescent="0.25">
      <c r="A382" s="105" t="s">
        <v>365</v>
      </c>
      <c r="B382" s="105">
        <v>48</v>
      </c>
      <c r="C382" s="105">
        <v>2.5720000000000001E-3</v>
      </c>
      <c r="D382" s="105">
        <v>-3.1E-2</v>
      </c>
      <c r="E382" s="105">
        <v>2.4969999999999999</v>
      </c>
      <c r="F382" s="105">
        <v>0.48659999999999998</v>
      </c>
      <c r="G382" s="105">
        <v>-0.4849</v>
      </c>
    </row>
    <row r="383" spans="1:7" x14ac:dyDescent="0.25">
      <c r="A383" s="105" t="s">
        <v>365</v>
      </c>
      <c r="B383" s="105">
        <v>72</v>
      </c>
      <c r="C383" s="105">
        <v>2.5720000000000001E-3</v>
      </c>
      <c r="D383" s="105">
        <v>-0.01</v>
      </c>
      <c r="E383" s="105">
        <v>2.9990000000000001</v>
      </c>
      <c r="F383" s="105">
        <v>0.58360000000000001</v>
      </c>
      <c r="G383" s="105">
        <v>-0.58199999999999996</v>
      </c>
    </row>
    <row r="384" spans="1:7" x14ac:dyDescent="0.25">
      <c r="A384" s="105" t="s">
        <v>365</v>
      </c>
      <c r="B384" s="105">
        <v>96</v>
      </c>
      <c r="C384" s="105">
        <v>2.5720000000000001E-3</v>
      </c>
      <c r="D384" s="105">
        <v>0.01</v>
      </c>
      <c r="E384" s="105">
        <v>2.9990000000000001</v>
      </c>
      <c r="F384" s="105">
        <v>0.58450000000000002</v>
      </c>
      <c r="G384" s="105">
        <v>-0.58279999999999998</v>
      </c>
    </row>
    <row r="385" spans="1:7" x14ac:dyDescent="0.25">
      <c r="A385" s="105" t="s">
        <v>365</v>
      </c>
      <c r="B385" s="105">
        <v>120</v>
      </c>
      <c r="C385" s="105">
        <v>2.5709999999999999E-3</v>
      </c>
      <c r="D385" s="105">
        <v>3.1E-2</v>
      </c>
      <c r="E385" s="105">
        <v>2.4980000000000002</v>
      </c>
      <c r="F385" s="105">
        <v>0.48909999999999998</v>
      </c>
      <c r="G385" s="105">
        <v>-0.48749999999999999</v>
      </c>
    </row>
    <row r="386" spans="1:7" x14ac:dyDescent="0.25">
      <c r="A386" s="105" t="s">
        <v>365</v>
      </c>
      <c r="B386" s="105">
        <v>144</v>
      </c>
      <c r="C386" s="105">
        <v>2.5709999999999999E-3</v>
      </c>
      <c r="D386" s="105">
        <v>5.1999999999999998E-2</v>
      </c>
      <c r="E386" s="105">
        <v>1.4950000000000001</v>
      </c>
      <c r="F386" s="105">
        <v>0.29759999999999998</v>
      </c>
      <c r="G386" s="105">
        <v>-0.2959</v>
      </c>
    </row>
    <row r="387" spans="1:7" x14ac:dyDescent="0.25">
      <c r="A387" s="105" t="s">
        <v>365</v>
      </c>
      <c r="B387" s="105">
        <v>168</v>
      </c>
      <c r="C387" s="105">
        <v>2.5709999999999999E-3</v>
      </c>
      <c r="D387" s="105">
        <v>7.2999999999999995E-2</v>
      </c>
      <c r="E387" s="105">
        <v>-8.9589999999999999E-3</v>
      </c>
      <c r="F387" s="105">
        <v>1.32E-2</v>
      </c>
      <c r="G387" s="105">
        <v>-1.15E-2</v>
      </c>
    </row>
    <row r="388" spans="1:7" x14ac:dyDescent="0.25">
      <c r="A388" s="105" t="s">
        <v>366</v>
      </c>
      <c r="B388" s="105">
        <v>0</v>
      </c>
      <c r="C388" s="105">
        <v>-1.741E-7</v>
      </c>
      <c r="D388" s="105">
        <v>-7.2999999999999995E-2</v>
      </c>
      <c r="E388" s="105">
        <v>-2.6410000000000001E-3</v>
      </c>
      <c r="F388" s="105">
        <v>1.0699999999999999E-2</v>
      </c>
      <c r="G388" s="105">
        <v>-1.0699999999999999E-2</v>
      </c>
    </row>
    <row r="389" spans="1:7" x14ac:dyDescent="0.25">
      <c r="A389" s="105" t="s">
        <v>366</v>
      </c>
      <c r="B389" s="105">
        <v>24</v>
      </c>
      <c r="C389" s="105">
        <v>-1.244E-7</v>
      </c>
      <c r="D389" s="105">
        <v>-5.1999999999999998E-2</v>
      </c>
      <c r="E389" s="105">
        <v>1.502</v>
      </c>
      <c r="F389" s="105">
        <v>0.29770000000000002</v>
      </c>
      <c r="G389" s="105">
        <v>-0.29770000000000002</v>
      </c>
    </row>
    <row r="390" spans="1:7" x14ac:dyDescent="0.25">
      <c r="A390" s="105" t="s">
        <v>366</v>
      </c>
      <c r="B390" s="105">
        <v>48</v>
      </c>
      <c r="C390" s="105">
        <v>-7.4620000000000002E-8</v>
      </c>
      <c r="D390" s="105">
        <v>-3.1E-2</v>
      </c>
      <c r="E390" s="105">
        <v>2.5059999999999998</v>
      </c>
      <c r="F390" s="105">
        <v>0.4894</v>
      </c>
      <c r="G390" s="105">
        <v>-0.4894</v>
      </c>
    </row>
    <row r="391" spans="1:7" x14ac:dyDescent="0.25">
      <c r="A391" s="105" t="s">
        <v>366</v>
      </c>
      <c r="B391" s="105">
        <v>72</v>
      </c>
      <c r="C391" s="105">
        <v>-2.487E-8</v>
      </c>
      <c r="D391" s="105">
        <v>-0.01</v>
      </c>
      <c r="E391" s="105">
        <v>3.008</v>
      </c>
      <c r="F391" s="105">
        <v>0.58499999999999996</v>
      </c>
      <c r="G391" s="105">
        <v>-0.58499999999999996</v>
      </c>
    </row>
    <row r="392" spans="1:7" x14ac:dyDescent="0.25">
      <c r="A392" s="105" t="s">
        <v>366</v>
      </c>
      <c r="B392" s="105">
        <v>96</v>
      </c>
      <c r="C392" s="105">
        <v>2.487E-8</v>
      </c>
      <c r="D392" s="105">
        <v>0.01</v>
      </c>
      <c r="E392" s="105">
        <v>3.008</v>
      </c>
      <c r="F392" s="105">
        <v>0.58430000000000004</v>
      </c>
      <c r="G392" s="105">
        <v>-0.58430000000000004</v>
      </c>
    </row>
    <row r="393" spans="1:7" x14ac:dyDescent="0.25">
      <c r="A393" s="105" t="s">
        <v>366</v>
      </c>
      <c r="B393" s="105">
        <v>120</v>
      </c>
      <c r="C393" s="105">
        <v>7.4620000000000002E-8</v>
      </c>
      <c r="D393" s="105">
        <v>3.1E-2</v>
      </c>
      <c r="E393" s="105">
        <v>2.5070000000000001</v>
      </c>
      <c r="F393" s="105">
        <v>0.4874</v>
      </c>
      <c r="G393" s="105">
        <v>-0.4874</v>
      </c>
    </row>
    <row r="394" spans="1:7" x14ac:dyDescent="0.25">
      <c r="A394" s="105" t="s">
        <v>366</v>
      </c>
      <c r="B394" s="105">
        <v>144</v>
      </c>
      <c r="C394" s="105">
        <v>1.244E-7</v>
      </c>
      <c r="D394" s="105">
        <v>5.1999999999999998E-2</v>
      </c>
      <c r="E394" s="105">
        <v>1.5049999999999999</v>
      </c>
      <c r="F394" s="105">
        <v>0.29420000000000002</v>
      </c>
      <c r="G394" s="105">
        <v>-0.29420000000000002</v>
      </c>
    </row>
    <row r="395" spans="1:7" x14ac:dyDescent="0.25">
      <c r="A395" s="105" t="s">
        <v>366</v>
      </c>
      <c r="B395" s="105">
        <v>168</v>
      </c>
      <c r="C395" s="105">
        <v>1.741E-7</v>
      </c>
      <c r="D395" s="105">
        <v>7.2999999999999995E-2</v>
      </c>
      <c r="E395" s="105">
        <v>9.1859999999999999E-4</v>
      </c>
      <c r="F395" s="105">
        <v>4.8999999999999998E-3</v>
      </c>
      <c r="G395" s="105">
        <v>-4.8999999999999998E-3</v>
      </c>
    </row>
    <row r="396" spans="1:7" x14ac:dyDescent="0.25">
      <c r="A396" s="105" t="s">
        <v>367</v>
      </c>
      <c r="B396" s="105">
        <v>0</v>
      </c>
      <c r="C396" s="105">
        <v>0.36599999999999999</v>
      </c>
      <c r="D396" s="105">
        <v>-0.97499999999999998</v>
      </c>
      <c r="E396" s="105">
        <v>5.6629999999999998E-5</v>
      </c>
      <c r="F396" s="105">
        <v>1.89E-2</v>
      </c>
      <c r="G396" s="105">
        <v>1.8100000000000002E-2</v>
      </c>
    </row>
    <row r="397" spans="1:7" x14ac:dyDescent="0.25">
      <c r="A397" s="105" t="s">
        <v>367</v>
      </c>
      <c r="B397" s="105">
        <v>120.063</v>
      </c>
      <c r="C397" s="105">
        <v>0.34399999999999997</v>
      </c>
      <c r="D397" s="105">
        <v>-0.30199999999999999</v>
      </c>
      <c r="E397" s="105">
        <v>76.677000000000007</v>
      </c>
      <c r="F397" s="105">
        <v>1.0402</v>
      </c>
      <c r="G397" s="105">
        <v>-1.0054000000000001</v>
      </c>
    </row>
    <row r="398" spans="1:7" x14ac:dyDescent="0.25">
      <c r="A398" s="105" t="s">
        <v>367</v>
      </c>
      <c r="B398" s="105">
        <v>120.063</v>
      </c>
      <c r="C398" s="105">
        <v>0.34200000000000003</v>
      </c>
      <c r="D398" s="105">
        <v>-0.22900000000000001</v>
      </c>
      <c r="E398" s="105">
        <v>76.677000000000007</v>
      </c>
      <c r="F398" s="105">
        <v>1.0401</v>
      </c>
      <c r="G398" s="105">
        <v>-1.0056</v>
      </c>
    </row>
    <row r="399" spans="1:7" x14ac:dyDescent="0.25">
      <c r="A399" s="105" t="s">
        <v>367</v>
      </c>
      <c r="B399" s="105">
        <v>206.857</v>
      </c>
      <c r="C399" s="105">
        <v>0.32600000000000001</v>
      </c>
      <c r="D399" s="105">
        <v>0.25700000000000001</v>
      </c>
      <c r="E399" s="105">
        <v>75.445999999999998</v>
      </c>
      <c r="F399" s="105">
        <v>1.024</v>
      </c>
      <c r="G399" s="105">
        <v>-0.99109999999999998</v>
      </c>
    </row>
    <row r="400" spans="1:7" x14ac:dyDescent="0.25">
      <c r="A400" s="105" t="s">
        <v>367</v>
      </c>
      <c r="B400" s="105">
        <v>240.125</v>
      </c>
      <c r="C400" s="105">
        <v>0.32</v>
      </c>
      <c r="D400" s="105">
        <v>0.44400000000000001</v>
      </c>
      <c r="E400" s="105">
        <v>63.78</v>
      </c>
      <c r="F400" s="105">
        <v>0.86870000000000003</v>
      </c>
      <c r="G400" s="105">
        <v>-0.83640000000000003</v>
      </c>
    </row>
    <row r="401" spans="1:7" x14ac:dyDescent="0.25">
      <c r="A401" s="105" t="s">
        <v>367</v>
      </c>
      <c r="B401" s="105">
        <v>240.125</v>
      </c>
      <c r="C401" s="105">
        <v>0.318</v>
      </c>
      <c r="D401" s="105">
        <v>0.51700000000000002</v>
      </c>
      <c r="E401" s="105">
        <v>63.78</v>
      </c>
      <c r="F401" s="105">
        <v>0.86819999999999997</v>
      </c>
      <c r="G401" s="105">
        <v>-0.83609999999999995</v>
      </c>
    </row>
    <row r="402" spans="1:7" x14ac:dyDescent="0.25">
      <c r="A402" s="105" t="s">
        <v>367</v>
      </c>
      <c r="B402" s="105">
        <v>360.18799999999999</v>
      </c>
      <c r="C402" s="105">
        <v>0.29599999999999999</v>
      </c>
      <c r="D402" s="105">
        <v>1.19</v>
      </c>
      <c r="E402" s="105">
        <v>-38.69</v>
      </c>
      <c r="F402" s="105">
        <v>0.5363</v>
      </c>
      <c r="G402" s="105">
        <v>-0.50629999999999997</v>
      </c>
    </row>
    <row r="403" spans="1:7" x14ac:dyDescent="0.25">
      <c r="A403" s="105" t="s">
        <v>367</v>
      </c>
      <c r="B403" s="105">
        <v>360.18799999999999</v>
      </c>
      <c r="C403" s="105">
        <v>0.29299999999999998</v>
      </c>
      <c r="D403" s="105">
        <v>1.2629999999999999</v>
      </c>
      <c r="E403" s="105">
        <v>-38.69</v>
      </c>
      <c r="F403" s="105">
        <v>0.53680000000000005</v>
      </c>
      <c r="G403" s="105">
        <v>-0.5071</v>
      </c>
    </row>
    <row r="404" spans="1:7" x14ac:dyDescent="0.25">
      <c r="A404" s="105" t="s">
        <v>367</v>
      </c>
      <c r="B404" s="105">
        <v>413.71300000000002</v>
      </c>
      <c r="C404" s="105">
        <v>0.28399999999999997</v>
      </c>
      <c r="D404" s="105">
        <v>1.5629999999999999</v>
      </c>
      <c r="E404" s="105">
        <v>-114.325</v>
      </c>
      <c r="F404" s="105">
        <v>1.5772999999999999</v>
      </c>
      <c r="G404" s="105">
        <v>-1.5486</v>
      </c>
    </row>
    <row r="405" spans="1:7" x14ac:dyDescent="0.25">
      <c r="A405" s="105" t="s">
        <v>368</v>
      </c>
      <c r="B405" s="105">
        <v>0</v>
      </c>
      <c r="C405" s="105">
        <v>0.38500000000000001</v>
      </c>
      <c r="D405" s="105">
        <v>-0.97799999999999998</v>
      </c>
      <c r="E405" s="105">
        <v>-5.6629999999999998E-5</v>
      </c>
      <c r="F405" s="105">
        <v>1.9699999999999999E-2</v>
      </c>
      <c r="G405" s="105">
        <v>1.9300000000000001E-2</v>
      </c>
    </row>
    <row r="406" spans="1:7" x14ac:dyDescent="0.25">
      <c r="A406" s="105" t="s">
        <v>368</v>
      </c>
      <c r="B406" s="105">
        <v>0.1</v>
      </c>
      <c r="C406" s="105">
        <v>0.38500000000000001</v>
      </c>
      <c r="D406" s="105">
        <v>-0.97799999999999998</v>
      </c>
      <c r="E406" s="105">
        <v>9.8000000000000004E-2</v>
      </c>
      <c r="F406" s="105">
        <v>2.1000000000000001E-2</v>
      </c>
      <c r="G406" s="105">
        <v>1.7999999999999999E-2</v>
      </c>
    </row>
    <row r="407" spans="1:7" x14ac:dyDescent="0.25">
      <c r="A407" s="105" t="s">
        <v>368</v>
      </c>
      <c r="B407" s="105">
        <v>0.1</v>
      </c>
      <c r="C407" s="105">
        <v>0.38500000000000001</v>
      </c>
      <c r="D407" s="105">
        <v>-0.97799999999999998</v>
      </c>
      <c r="E407" s="105">
        <v>9.8000000000000004E-2</v>
      </c>
      <c r="F407" s="105">
        <v>2.1000000000000001E-2</v>
      </c>
      <c r="G407" s="105">
        <v>1.7999999999999999E-2</v>
      </c>
    </row>
    <row r="408" spans="1:7" x14ac:dyDescent="0.25">
      <c r="A408" s="105" t="s">
        <v>368</v>
      </c>
      <c r="B408" s="105">
        <v>103.47799999999999</v>
      </c>
      <c r="C408" s="105">
        <v>0.36599999999999999</v>
      </c>
      <c r="D408" s="105">
        <v>-0.39800000000000002</v>
      </c>
      <c r="E408" s="105">
        <v>71.221999999999994</v>
      </c>
      <c r="F408" s="105">
        <v>0.96870000000000001</v>
      </c>
      <c r="G408" s="105">
        <v>-0.93169999999999997</v>
      </c>
    </row>
    <row r="409" spans="1:7" x14ac:dyDescent="0.25">
      <c r="A409" s="105" t="s">
        <v>368</v>
      </c>
      <c r="B409" s="105">
        <v>103.47799999999999</v>
      </c>
      <c r="C409" s="105">
        <v>0.36599999999999999</v>
      </c>
      <c r="D409" s="105">
        <v>-0.39800000000000002</v>
      </c>
      <c r="E409" s="105">
        <v>71.221999999999994</v>
      </c>
      <c r="F409" s="105">
        <v>0.96870000000000001</v>
      </c>
      <c r="G409" s="105">
        <v>-0.93169999999999997</v>
      </c>
    </row>
    <row r="410" spans="1:7" x14ac:dyDescent="0.25">
      <c r="A410" s="105" t="s">
        <v>368</v>
      </c>
      <c r="B410" s="105">
        <v>120.063</v>
      </c>
      <c r="C410" s="105">
        <v>0.36299999999999999</v>
      </c>
      <c r="D410" s="105">
        <v>-0.30499999999999999</v>
      </c>
      <c r="E410" s="105">
        <v>77.057000000000002</v>
      </c>
      <c r="F410" s="105">
        <v>1.0464</v>
      </c>
      <c r="G410" s="105">
        <v>-1.0097</v>
      </c>
    </row>
    <row r="411" spans="1:7" x14ac:dyDescent="0.25">
      <c r="A411" s="105" t="s">
        <v>368</v>
      </c>
      <c r="B411" s="105">
        <v>120.063</v>
      </c>
      <c r="C411" s="105">
        <v>0.36099999999999999</v>
      </c>
      <c r="D411" s="105">
        <v>-0.23200000000000001</v>
      </c>
      <c r="E411" s="105">
        <v>77.057000000000002</v>
      </c>
      <c r="F411" s="105">
        <v>1.0465</v>
      </c>
      <c r="G411" s="105">
        <v>-1.01</v>
      </c>
    </row>
    <row r="412" spans="1:7" x14ac:dyDescent="0.25">
      <c r="A412" s="105" t="s">
        <v>368</v>
      </c>
      <c r="B412" s="105">
        <v>206.857</v>
      </c>
      <c r="C412" s="105">
        <v>0.34499999999999997</v>
      </c>
      <c r="D412" s="105">
        <v>0.254</v>
      </c>
      <c r="E412" s="105">
        <v>76.102999999999994</v>
      </c>
      <c r="F412" s="105">
        <v>1.0328999999999999</v>
      </c>
      <c r="G412" s="105">
        <v>-0.99790000000000001</v>
      </c>
    </row>
    <row r="413" spans="1:7" x14ac:dyDescent="0.25">
      <c r="A413" s="105" t="s">
        <v>368</v>
      </c>
      <c r="B413" s="105">
        <v>206.857</v>
      </c>
      <c r="C413" s="105">
        <v>0.34499999999999997</v>
      </c>
      <c r="D413" s="105">
        <v>0.254</v>
      </c>
      <c r="E413" s="105">
        <v>76.102999999999994</v>
      </c>
      <c r="F413" s="105">
        <v>1.0328999999999999</v>
      </c>
      <c r="G413" s="105">
        <v>-0.99790000000000001</v>
      </c>
    </row>
    <row r="414" spans="1:7" x14ac:dyDescent="0.25">
      <c r="A414" s="105" t="s">
        <v>368</v>
      </c>
      <c r="B414" s="105">
        <v>240.125</v>
      </c>
      <c r="C414" s="105">
        <v>0.33900000000000002</v>
      </c>
      <c r="D414" s="105">
        <v>0.441</v>
      </c>
      <c r="E414" s="105">
        <v>64.543000000000006</v>
      </c>
      <c r="F414" s="105">
        <v>0.87880000000000003</v>
      </c>
      <c r="G414" s="105">
        <v>-0.84440000000000004</v>
      </c>
    </row>
    <row r="415" spans="1:7" x14ac:dyDescent="0.25">
      <c r="A415" s="105" t="s">
        <v>368</v>
      </c>
      <c r="B415" s="105">
        <v>240.125</v>
      </c>
      <c r="C415" s="105">
        <v>0.33700000000000002</v>
      </c>
      <c r="D415" s="105">
        <v>0.51400000000000001</v>
      </c>
      <c r="E415" s="105">
        <v>64.543000000000006</v>
      </c>
      <c r="F415" s="105">
        <v>0.87839999999999996</v>
      </c>
      <c r="G415" s="105">
        <v>-0.84430000000000005</v>
      </c>
    </row>
    <row r="416" spans="1:7" x14ac:dyDescent="0.25">
      <c r="A416" s="105" t="s">
        <v>368</v>
      </c>
      <c r="B416" s="105">
        <v>310.23500000000001</v>
      </c>
      <c r="C416" s="105">
        <v>0.32400000000000001</v>
      </c>
      <c r="D416" s="105">
        <v>0.90700000000000003</v>
      </c>
      <c r="E416" s="105">
        <v>14.747</v>
      </c>
      <c r="F416" s="105">
        <v>0.21690000000000001</v>
      </c>
      <c r="G416" s="105">
        <v>-0.18410000000000001</v>
      </c>
    </row>
    <row r="417" spans="1:7" x14ac:dyDescent="0.25">
      <c r="A417" s="105" t="s">
        <v>368</v>
      </c>
      <c r="B417" s="105">
        <v>310.23500000000001</v>
      </c>
      <c r="C417" s="105">
        <v>0.32400000000000001</v>
      </c>
      <c r="D417" s="105">
        <v>0.90700000000000003</v>
      </c>
      <c r="E417" s="105">
        <v>14.747</v>
      </c>
      <c r="F417" s="105">
        <v>0.21690000000000001</v>
      </c>
      <c r="G417" s="105">
        <v>-0.18410000000000001</v>
      </c>
    </row>
    <row r="418" spans="1:7" x14ac:dyDescent="0.25">
      <c r="A418" s="105" t="s">
        <v>368</v>
      </c>
      <c r="B418" s="105">
        <v>360.18799999999999</v>
      </c>
      <c r="C418" s="105">
        <v>0.315</v>
      </c>
      <c r="D418" s="105">
        <v>1.1870000000000001</v>
      </c>
      <c r="E418" s="105">
        <v>-37.54</v>
      </c>
      <c r="F418" s="105">
        <v>0.52370000000000005</v>
      </c>
      <c r="G418" s="105">
        <v>-0.49180000000000001</v>
      </c>
    </row>
    <row r="419" spans="1:7" x14ac:dyDescent="0.25">
      <c r="A419" s="105" t="s">
        <v>368</v>
      </c>
      <c r="B419" s="105">
        <v>360.18799999999999</v>
      </c>
      <c r="C419" s="105">
        <v>0.313</v>
      </c>
      <c r="D419" s="105">
        <v>1.26</v>
      </c>
      <c r="E419" s="105">
        <v>-37.54</v>
      </c>
      <c r="F419" s="105">
        <v>0.52410000000000001</v>
      </c>
      <c r="G419" s="105">
        <v>-0.4924</v>
      </c>
    </row>
    <row r="420" spans="1:7" x14ac:dyDescent="0.25">
      <c r="A420" s="105" t="s">
        <v>368</v>
      </c>
      <c r="B420" s="105">
        <v>413.613</v>
      </c>
      <c r="C420" s="105">
        <v>0.30299999999999999</v>
      </c>
      <c r="D420" s="105">
        <v>1.5589999999999999</v>
      </c>
      <c r="E420" s="105">
        <v>-112.846</v>
      </c>
      <c r="F420" s="105">
        <v>1.5565</v>
      </c>
      <c r="G420" s="105">
        <v>-1.5258</v>
      </c>
    </row>
    <row r="421" spans="1:7" x14ac:dyDescent="0.25">
      <c r="A421" s="105" t="s">
        <v>368</v>
      </c>
      <c r="B421" s="105">
        <v>413.613</v>
      </c>
      <c r="C421" s="105">
        <v>0.30299999999999999</v>
      </c>
      <c r="D421" s="105">
        <v>1.5589999999999999</v>
      </c>
      <c r="E421" s="105">
        <v>-112.846</v>
      </c>
      <c r="F421" s="105">
        <v>1.5565</v>
      </c>
      <c r="G421" s="105">
        <v>-1.5258</v>
      </c>
    </row>
    <row r="422" spans="1:7" x14ac:dyDescent="0.25">
      <c r="A422" s="105" t="s">
        <v>368</v>
      </c>
      <c r="B422" s="105">
        <v>413.71300000000002</v>
      </c>
      <c r="C422" s="105">
        <v>0.30299999999999999</v>
      </c>
      <c r="D422" s="105">
        <v>1.56</v>
      </c>
      <c r="E422" s="105">
        <v>-113.002</v>
      </c>
      <c r="F422" s="105">
        <v>1.5586</v>
      </c>
      <c r="G422" s="105">
        <v>-1.528</v>
      </c>
    </row>
    <row r="423" spans="1:7" x14ac:dyDescent="0.25">
      <c r="A423" s="105" t="s">
        <v>369</v>
      </c>
      <c r="B423" s="105">
        <v>0</v>
      </c>
      <c r="C423" s="105">
        <v>9.6000000000000002E-2</v>
      </c>
      <c r="D423" s="105">
        <v>-0.125</v>
      </c>
      <c r="E423" s="105">
        <v>-24.207000000000001</v>
      </c>
      <c r="F423" s="105">
        <v>0.34770000000000001</v>
      </c>
      <c r="G423" s="105">
        <v>-0.33800000000000002</v>
      </c>
    </row>
    <row r="424" spans="1:7" x14ac:dyDescent="0.25">
      <c r="A424" s="105" t="s">
        <v>369</v>
      </c>
      <c r="B424" s="105">
        <v>66.537000000000006</v>
      </c>
      <c r="C424" s="105">
        <v>8.4000000000000005E-2</v>
      </c>
      <c r="D424" s="105">
        <v>0.248</v>
      </c>
      <c r="E424" s="105">
        <v>-28.297999999999998</v>
      </c>
      <c r="F424" s="105">
        <v>0.38350000000000001</v>
      </c>
      <c r="G424" s="105">
        <v>-0.375</v>
      </c>
    </row>
    <row r="425" spans="1:7" x14ac:dyDescent="0.25">
      <c r="A425" s="105" t="s">
        <v>369</v>
      </c>
      <c r="B425" s="105">
        <v>66.537000000000006</v>
      </c>
      <c r="C425" s="105">
        <v>0.105</v>
      </c>
      <c r="D425" s="105">
        <v>-0.39100000000000001</v>
      </c>
      <c r="E425" s="105">
        <v>-28.297999999999998</v>
      </c>
      <c r="F425" s="105">
        <v>0.38390000000000002</v>
      </c>
      <c r="G425" s="105">
        <v>-0.37330000000000002</v>
      </c>
    </row>
    <row r="426" spans="1:7" x14ac:dyDescent="0.25">
      <c r="A426" s="105" t="s">
        <v>369</v>
      </c>
      <c r="B426" s="105">
        <v>186.59899999999999</v>
      </c>
      <c r="C426" s="105">
        <v>8.3000000000000004E-2</v>
      </c>
      <c r="D426" s="105">
        <v>0.28199999999999997</v>
      </c>
      <c r="E426" s="105">
        <v>-21.715</v>
      </c>
      <c r="F426" s="105">
        <v>0.29389999999999999</v>
      </c>
      <c r="G426" s="105">
        <v>-0.28549999999999998</v>
      </c>
    </row>
    <row r="427" spans="1:7" x14ac:dyDescent="0.25">
      <c r="A427" s="105" t="s">
        <v>369</v>
      </c>
      <c r="B427" s="105">
        <v>186.59899999999999</v>
      </c>
      <c r="C427" s="105">
        <v>0.106</v>
      </c>
      <c r="D427" s="105">
        <v>-0.436</v>
      </c>
      <c r="E427" s="105">
        <v>-21.715</v>
      </c>
      <c r="F427" s="105">
        <v>0.29520000000000002</v>
      </c>
      <c r="G427" s="105">
        <v>-0.28449999999999998</v>
      </c>
    </row>
    <row r="428" spans="1:7" x14ac:dyDescent="0.25">
      <c r="A428" s="105" t="s">
        <v>369</v>
      </c>
      <c r="B428" s="105">
        <v>306.66199999999998</v>
      </c>
      <c r="C428" s="105">
        <v>8.4000000000000005E-2</v>
      </c>
      <c r="D428" s="105">
        <v>0.23699999999999999</v>
      </c>
      <c r="E428" s="105">
        <v>-9.782</v>
      </c>
      <c r="F428" s="105">
        <v>0.1351</v>
      </c>
      <c r="G428" s="105">
        <v>-0.12659999999999999</v>
      </c>
    </row>
    <row r="429" spans="1:7" x14ac:dyDescent="0.25">
      <c r="A429" s="105" t="s">
        <v>369</v>
      </c>
      <c r="B429" s="105">
        <v>306.66199999999998</v>
      </c>
      <c r="C429" s="105">
        <v>0.106</v>
      </c>
      <c r="D429" s="105">
        <v>-0.42799999999999999</v>
      </c>
      <c r="E429" s="105">
        <v>-9.782</v>
      </c>
      <c r="F429" s="105">
        <v>0.1358</v>
      </c>
      <c r="G429" s="105">
        <v>-0.12509999999999999</v>
      </c>
    </row>
    <row r="430" spans="1:7" x14ac:dyDescent="0.25">
      <c r="A430" s="105" t="s">
        <v>369</v>
      </c>
      <c r="B430" s="105">
        <v>426.72399999999999</v>
      </c>
      <c r="C430" s="105">
        <v>8.4000000000000005E-2</v>
      </c>
      <c r="D430" s="105">
        <v>0.245</v>
      </c>
      <c r="E430" s="105">
        <v>1.214</v>
      </c>
      <c r="F430" s="105">
        <v>2.0799999999999999E-2</v>
      </c>
      <c r="G430" s="105">
        <v>-1.23E-2</v>
      </c>
    </row>
    <row r="431" spans="1:7" x14ac:dyDescent="0.25">
      <c r="A431" s="105" t="s">
        <v>369</v>
      </c>
      <c r="B431" s="105">
        <v>426.72399999999999</v>
      </c>
      <c r="C431" s="105">
        <v>0.105</v>
      </c>
      <c r="D431" s="105">
        <v>-0.39400000000000002</v>
      </c>
      <c r="E431" s="105">
        <v>1.214</v>
      </c>
      <c r="F431" s="105">
        <v>2.1499999999999998E-2</v>
      </c>
      <c r="G431" s="105">
        <v>-1.09E-2</v>
      </c>
    </row>
    <row r="432" spans="1:7" x14ac:dyDescent="0.25">
      <c r="A432" s="105" t="s">
        <v>369</v>
      </c>
      <c r="B432" s="105">
        <v>546.78700000000003</v>
      </c>
      <c r="C432" s="105">
        <v>8.3000000000000004E-2</v>
      </c>
      <c r="D432" s="105">
        <v>0.27900000000000003</v>
      </c>
      <c r="E432" s="105">
        <v>8.141</v>
      </c>
      <c r="F432" s="105">
        <v>0.1132</v>
      </c>
      <c r="G432" s="105">
        <v>-0.1048</v>
      </c>
    </row>
    <row r="433" spans="1:7" x14ac:dyDescent="0.25">
      <c r="A433" s="105" t="s">
        <v>369</v>
      </c>
      <c r="B433" s="105">
        <v>546.78700000000003</v>
      </c>
      <c r="C433" s="105">
        <v>0.10199999999999999</v>
      </c>
      <c r="D433" s="105">
        <v>-0.32</v>
      </c>
      <c r="E433" s="105">
        <v>8.141</v>
      </c>
      <c r="F433" s="105">
        <v>0.1138</v>
      </c>
      <c r="G433" s="105">
        <v>-0.10349999999999999</v>
      </c>
    </row>
    <row r="434" spans="1:7" x14ac:dyDescent="0.25">
      <c r="A434" s="105" t="s">
        <v>369</v>
      </c>
      <c r="B434" s="105">
        <v>591.22</v>
      </c>
      <c r="C434" s="105">
        <v>9.4E-2</v>
      </c>
      <c r="D434" s="105">
        <v>-7.0999999999999994E-2</v>
      </c>
      <c r="E434" s="105">
        <v>16.821000000000002</v>
      </c>
      <c r="F434" s="105">
        <v>0.2293</v>
      </c>
      <c r="G434" s="105">
        <v>-0.21970000000000001</v>
      </c>
    </row>
    <row r="435" spans="1:7" x14ac:dyDescent="0.25">
      <c r="A435" s="105" t="s">
        <v>369</v>
      </c>
      <c r="B435" s="105">
        <v>666.85</v>
      </c>
      <c r="C435" s="105">
        <v>8.1000000000000003E-2</v>
      </c>
      <c r="D435" s="105">
        <v>0.35299999999999998</v>
      </c>
      <c r="E435" s="105">
        <v>6.1479999999999997</v>
      </c>
      <c r="F435" s="105">
        <v>8.6499999999999994E-2</v>
      </c>
      <c r="G435" s="105">
        <v>-7.8299999999999995E-2</v>
      </c>
    </row>
    <row r="436" spans="1:7" x14ac:dyDescent="0.25">
      <c r="A436" s="105" t="s">
        <v>369</v>
      </c>
      <c r="B436" s="105">
        <v>666.85</v>
      </c>
      <c r="C436" s="105">
        <v>0.10100000000000001</v>
      </c>
      <c r="D436" s="105">
        <v>-0.27100000000000002</v>
      </c>
      <c r="E436" s="105">
        <v>6.1479999999999997</v>
      </c>
      <c r="F436" s="105">
        <v>8.72E-2</v>
      </c>
      <c r="G436" s="105">
        <v>-7.6999999999999999E-2</v>
      </c>
    </row>
    <row r="437" spans="1:7" x14ac:dyDescent="0.25">
      <c r="A437" s="105" t="s">
        <v>369</v>
      </c>
      <c r="B437" s="105">
        <v>786.91200000000003</v>
      </c>
      <c r="C437" s="105">
        <v>7.9000000000000001E-2</v>
      </c>
      <c r="D437" s="105">
        <v>0.40100000000000002</v>
      </c>
      <c r="E437" s="105">
        <v>-1.6539999999999999</v>
      </c>
      <c r="F437" s="105">
        <v>2.6599999999999999E-2</v>
      </c>
      <c r="G437" s="105">
        <v>-1.8599999999999998E-2</v>
      </c>
    </row>
    <row r="438" spans="1:7" x14ac:dyDescent="0.25">
      <c r="A438" s="105" t="s">
        <v>369</v>
      </c>
      <c r="B438" s="105">
        <v>786.91200000000003</v>
      </c>
      <c r="C438" s="105">
        <v>0.10100000000000001</v>
      </c>
      <c r="D438" s="105">
        <v>-0.26300000000000001</v>
      </c>
      <c r="E438" s="105">
        <v>-1.6539999999999999</v>
      </c>
      <c r="F438" s="105">
        <v>2.7400000000000001E-2</v>
      </c>
      <c r="G438" s="105">
        <v>-1.7299999999999999E-2</v>
      </c>
    </row>
    <row r="439" spans="1:7" x14ac:dyDescent="0.25">
      <c r="A439" s="105" t="s">
        <v>369</v>
      </c>
      <c r="B439" s="105">
        <v>906.97500000000002</v>
      </c>
      <c r="C439" s="105">
        <v>7.9000000000000001E-2</v>
      </c>
      <c r="D439" s="105">
        <v>0.41</v>
      </c>
      <c r="E439" s="105">
        <v>-10.439</v>
      </c>
      <c r="F439" s="105">
        <v>0.1434</v>
      </c>
      <c r="G439" s="105">
        <v>-0.13539999999999999</v>
      </c>
    </row>
    <row r="440" spans="1:7" x14ac:dyDescent="0.25">
      <c r="A440" s="105" t="s">
        <v>369</v>
      </c>
      <c r="B440" s="105">
        <v>906.97500000000002</v>
      </c>
      <c r="C440" s="105">
        <v>0.10100000000000001</v>
      </c>
      <c r="D440" s="105">
        <v>-0.26900000000000002</v>
      </c>
      <c r="E440" s="105">
        <v>-10.439</v>
      </c>
      <c r="F440" s="105">
        <v>0.1444</v>
      </c>
      <c r="G440" s="105">
        <v>-0.13420000000000001</v>
      </c>
    </row>
    <row r="441" spans="1:7" x14ac:dyDescent="0.25">
      <c r="A441" s="105" t="s">
        <v>369</v>
      </c>
      <c r="B441" s="105">
        <v>1027.037</v>
      </c>
      <c r="C441" s="105">
        <v>7.9000000000000001E-2</v>
      </c>
      <c r="D441" s="105">
        <v>0.40400000000000003</v>
      </c>
      <c r="E441" s="105">
        <v>-18.587</v>
      </c>
      <c r="F441" s="105">
        <v>0.25409999999999999</v>
      </c>
      <c r="G441" s="105">
        <v>-0.24610000000000001</v>
      </c>
    </row>
    <row r="442" spans="1:7" x14ac:dyDescent="0.25">
      <c r="A442" s="105" t="s">
        <v>369</v>
      </c>
      <c r="B442" s="105">
        <v>1027.037</v>
      </c>
      <c r="C442" s="105">
        <v>0.10299999999999999</v>
      </c>
      <c r="D442" s="105">
        <v>-0.35</v>
      </c>
      <c r="E442" s="105">
        <v>-18.587</v>
      </c>
      <c r="F442" s="105">
        <v>0.25509999999999999</v>
      </c>
      <c r="G442" s="105">
        <v>-0.24460000000000001</v>
      </c>
    </row>
    <row r="443" spans="1:7" x14ac:dyDescent="0.25">
      <c r="A443" s="105" t="s">
        <v>369</v>
      </c>
      <c r="B443" s="105">
        <v>1147.0999999999999</v>
      </c>
      <c r="C443" s="105">
        <v>8.2000000000000003E-2</v>
      </c>
      <c r="D443" s="105">
        <v>0.32300000000000001</v>
      </c>
      <c r="E443" s="105">
        <v>-16.911000000000001</v>
      </c>
      <c r="F443" s="105">
        <v>0.23449999999999999</v>
      </c>
      <c r="G443" s="105">
        <v>-0.22620000000000001</v>
      </c>
    </row>
    <row r="444" spans="1:7" x14ac:dyDescent="0.25">
      <c r="A444" s="105" t="s">
        <v>369</v>
      </c>
      <c r="B444" s="105">
        <v>1147.0999999999999</v>
      </c>
      <c r="C444" s="105">
        <v>0.10199999999999999</v>
      </c>
      <c r="D444" s="105">
        <v>-0.317</v>
      </c>
      <c r="E444" s="105">
        <v>-16.911000000000001</v>
      </c>
      <c r="F444" s="105">
        <v>0.23619999999999999</v>
      </c>
      <c r="G444" s="105">
        <v>-0.2258</v>
      </c>
    </row>
    <row r="445" spans="1:7" x14ac:dyDescent="0.25">
      <c r="A445" s="105" t="s">
        <v>369</v>
      </c>
      <c r="B445" s="105">
        <v>1182.44</v>
      </c>
      <c r="C445" s="105">
        <v>9.6000000000000002E-2</v>
      </c>
      <c r="D445" s="105">
        <v>-0.11799999999999999</v>
      </c>
      <c r="E445" s="105">
        <v>-9.2249999999999996</v>
      </c>
      <c r="F445" s="105">
        <v>0.1497</v>
      </c>
      <c r="G445" s="105">
        <v>-0.14000000000000001</v>
      </c>
    </row>
    <row r="446" spans="1:7" x14ac:dyDescent="0.25">
      <c r="A446" s="105" t="s">
        <v>370</v>
      </c>
      <c r="B446" s="105">
        <v>0</v>
      </c>
      <c r="C446" s="105">
        <v>8.3000000000000004E-2</v>
      </c>
      <c r="D446" s="105">
        <v>-0.129</v>
      </c>
      <c r="E446" s="105">
        <v>-26.588999999999999</v>
      </c>
      <c r="F446" s="105">
        <v>0.379</v>
      </c>
      <c r="G446" s="105">
        <v>-0.37059999999999998</v>
      </c>
    </row>
    <row r="447" spans="1:7" x14ac:dyDescent="0.25">
      <c r="A447" s="105" t="s">
        <v>370</v>
      </c>
      <c r="B447" s="105">
        <v>66.537000000000006</v>
      </c>
      <c r="C447" s="105">
        <v>7.0000000000000007E-2</v>
      </c>
      <c r="D447" s="105">
        <v>0.24399999999999999</v>
      </c>
      <c r="E447" s="105">
        <v>-30.423999999999999</v>
      </c>
      <c r="F447" s="105">
        <v>0.41089999999999999</v>
      </c>
      <c r="G447" s="105">
        <v>-0.40379999999999999</v>
      </c>
    </row>
    <row r="448" spans="1:7" x14ac:dyDescent="0.25">
      <c r="A448" s="105" t="s">
        <v>370</v>
      </c>
      <c r="B448" s="105">
        <v>66.537000000000006</v>
      </c>
      <c r="C448" s="105">
        <v>9.1999999999999998E-2</v>
      </c>
      <c r="D448" s="105">
        <v>-0.40899999999999997</v>
      </c>
      <c r="E448" s="105">
        <v>-30.423999999999999</v>
      </c>
      <c r="F448" s="105">
        <v>0.41139999999999999</v>
      </c>
      <c r="G448" s="105">
        <v>-0.4022</v>
      </c>
    </row>
    <row r="449" spans="1:7" x14ac:dyDescent="0.25">
      <c r="A449" s="105" t="s">
        <v>370</v>
      </c>
      <c r="B449" s="105">
        <v>118.324</v>
      </c>
      <c r="C449" s="105">
        <v>8.2000000000000003E-2</v>
      </c>
      <c r="D449" s="105">
        <v>-0.11899999999999999</v>
      </c>
      <c r="E449" s="105">
        <v>-16.754999999999999</v>
      </c>
      <c r="F449" s="105">
        <v>0.22819999999999999</v>
      </c>
      <c r="G449" s="105">
        <v>-0.2198</v>
      </c>
    </row>
    <row r="450" spans="1:7" x14ac:dyDescent="0.25">
      <c r="A450" s="105" t="s">
        <v>370</v>
      </c>
      <c r="B450" s="105">
        <v>118.324</v>
      </c>
      <c r="C450" s="105">
        <v>8.2000000000000003E-2</v>
      </c>
      <c r="D450" s="105">
        <v>-0.11899999999999999</v>
      </c>
      <c r="E450" s="105">
        <v>-16.754999999999999</v>
      </c>
      <c r="F450" s="105">
        <v>0.22819999999999999</v>
      </c>
      <c r="G450" s="105">
        <v>-0.2198</v>
      </c>
    </row>
    <row r="451" spans="1:7" x14ac:dyDescent="0.25">
      <c r="A451" s="105" t="s">
        <v>370</v>
      </c>
      <c r="B451" s="105">
        <v>186.6</v>
      </c>
      <c r="C451" s="105">
        <v>7.0000000000000007E-2</v>
      </c>
      <c r="D451" s="105">
        <v>0.26400000000000001</v>
      </c>
      <c r="E451" s="105">
        <v>-21.709</v>
      </c>
      <c r="F451" s="105">
        <v>0.29320000000000002</v>
      </c>
      <c r="G451" s="105">
        <v>-0.28610000000000002</v>
      </c>
    </row>
    <row r="452" spans="1:7" x14ac:dyDescent="0.25">
      <c r="A452" s="105" t="s">
        <v>370</v>
      </c>
      <c r="B452" s="105">
        <v>186.6</v>
      </c>
      <c r="C452" s="105">
        <v>9.2999999999999999E-2</v>
      </c>
      <c r="D452" s="105">
        <v>-0.438</v>
      </c>
      <c r="E452" s="105">
        <v>-21.709</v>
      </c>
      <c r="F452" s="105">
        <v>0.29470000000000002</v>
      </c>
      <c r="G452" s="105">
        <v>-0.2853</v>
      </c>
    </row>
    <row r="453" spans="1:7" x14ac:dyDescent="0.25">
      <c r="A453" s="105" t="s">
        <v>370</v>
      </c>
      <c r="B453" s="105">
        <v>236.548</v>
      </c>
      <c r="C453" s="105">
        <v>8.4000000000000005E-2</v>
      </c>
      <c r="D453" s="105">
        <v>-0.158</v>
      </c>
      <c r="E453" s="105">
        <v>-6.8029999999999999</v>
      </c>
      <c r="F453" s="105">
        <v>9.5200000000000007E-2</v>
      </c>
      <c r="G453" s="105">
        <v>-8.6800000000000002E-2</v>
      </c>
    </row>
    <row r="454" spans="1:7" x14ac:dyDescent="0.25">
      <c r="A454" s="105" t="s">
        <v>370</v>
      </c>
      <c r="B454" s="105">
        <v>236.548</v>
      </c>
      <c r="C454" s="105">
        <v>8.4000000000000005E-2</v>
      </c>
      <c r="D454" s="105">
        <v>-0.158</v>
      </c>
      <c r="E454" s="105">
        <v>-6.8029999999999999</v>
      </c>
      <c r="F454" s="105">
        <v>9.5200000000000007E-2</v>
      </c>
      <c r="G454" s="105">
        <v>-8.6800000000000002E-2</v>
      </c>
    </row>
    <row r="455" spans="1:7" x14ac:dyDescent="0.25">
      <c r="A455" s="105" t="s">
        <v>370</v>
      </c>
      <c r="B455" s="105">
        <v>306.66199999999998</v>
      </c>
      <c r="C455" s="105">
        <v>7.0999999999999994E-2</v>
      </c>
      <c r="D455" s="105">
        <v>0.23499999999999999</v>
      </c>
      <c r="E455" s="105">
        <v>-9.4719999999999995</v>
      </c>
      <c r="F455" s="105">
        <v>0.13</v>
      </c>
      <c r="G455" s="105">
        <v>-0.12280000000000001</v>
      </c>
    </row>
    <row r="456" spans="1:7" x14ac:dyDescent="0.25">
      <c r="A456" s="105" t="s">
        <v>370</v>
      </c>
      <c r="B456" s="105">
        <v>306.66199999999998</v>
      </c>
      <c r="C456" s="105">
        <v>9.1999999999999998E-2</v>
      </c>
      <c r="D456" s="105">
        <v>-0.42799999999999999</v>
      </c>
      <c r="E456" s="105">
        <v>-9.4719999999999995</v>
      </c>
      <c r="F456" s="105">
        <v>0.13120000000000001</v>
      </c>
      <c r="G456" s="105">
        <v>-0.12189999999999999</v>
      </c>
    </row>
    <row r="457" spans="1:7" x14ac:dyDescent="0.25">
      <c r="A457" s="105" t="s">
        <v>370</v>
      </c>
      <c r="B457" s="105">
        <v>354.77199999999999</v>
      </c>
      <c r="C457" s="105">
        <v>8.4000000000000005E-2</v>
      </c>
      <c r="D457" s="105">
        <v>-0.158</v>
      </c>
      <c r="E457" s="105">
        <v>4.6390000000000002</v>
      </c>
      <c r="F457" s="105">
        <v>6.6199999999999995E-2</v>
      </c>
      <c r="G457" s="105">
        <v>-5.7799999999999997E-2</v>
      </c>
    </row>
    <row r="458" spans="1:7" x14ac:dyDescent="0.25">
      <c r="A458" s="105" t="s">
        <v>370</v>
      </c>
      <c r="B458" s="105">
        <v>354.77199999999999</v>
      </c>
      <c r="C458" s="105">
        <v>8.4000000000000005E-2</v>
      </c>
      <c r="D458" s="105">
        <v>-0.158</v>
      </c>
      <c r="E458" s="105">
        <v>4.6390000000000002</v>
      </c>
      <c r="F458" s="105">
        <v>6.6199999999999995E-2</v>
      </c>
      <c r="G458" s="105">
        <v>-5.7799999999999997E-2</v>
      </c>
    </row>
    <row r="459" spans="1:7" x14ac:dyDescent="0.25">
      <c r="A459" s="105" t="s">
        <v>370</v>
      </c>
      <c r="B459" s="105">
        <v>426.72500000000002</v>
      </c>
      <c r="C459" s="105">
        <v>7.0999999999999994E-2</v>
      </c>
      <c r="D459" s="105">
        <v>0.245</v>
      </c>
      <c r="E459" s="105">
        <v>1.532</v>
      </c>
      <c r="F459" s="105">
        <v>2.4E-2</v>
      </c>
      <c r="G459" s="105">
        <v>-1.6899999999999998E-2</v>
      </c>
    </row>
    <row r="460" spans="1:7" x14ac:dyDescent="0.25">
      <c r="A460" s="105" t="s">
        <v>370</v>
      </c>
      <c r="B460" s="105">
        <v>426.72500000000002</v>
      </c>
      <c r="C460" s="105">
        <v>9.0999999999999998E-2</v>
      </c>
      <c r="D460" s="105">
        <v>-0.39400000000000002</v>
      </c>
      <c r="E460" s="105">
        <v>1.532</v>
      </c>
      <c r="F460" s="105">
        <v>2.5399999999999999E-2</v>
      </c>
      <c r="G460" s="105">
        <v>-1.61E-2</v>
      </c>
    </row>
    <row r="461" spans="1:7" x14ac:dyDescent="0.25">
      <c r="A461" s="105" t="s">
        <v>370</v>
      </c>
      <c r="B461" s="105">
        <v>472.99599999999998</v>
      </c>
      <c r="C461" s="105">
        <v>8.3000000000000004E-2</v>
      </c>
      <c r="D461" s="105">
        <v>-0.13500000000000001</v>
      </c>
      <c r="E461" s="105">
        <v>13.772</v>
      </c>
      <c r="F461" s="105">
        <v>0.18809999999999999</v>
      </c>
      <c r="G461" s="105">
        <v>-0.1797</v>
      </c>
    </row>
    <row r="462" spans="1:7" x14ac:dyDescent="0.25">
      <c r="A462" s="105" t="s">
        <v>370</v>
      </c>
      <c r="B462" s="105">
        <v>472.99599999999998</v>
      </c>
      <c r="C462" s="105">
        <v>8.3000000000000004E-2</v>
      </c>
      <c r="D462" s="105">
        <v>-0.13500000000000001</v>
      </c>
      <c r="E462" s="105">
        <v>13.772</v>
      </c>
      <c r="F462" s="105">
        <v>0.18809999999999999</v>
      </c>
      <c r="G462" s="105">
        <v>-0.1797</v>
      </c>
    </row>
    <row r="463" spans="1:7" x14ac:dyDescent="0.25">
      <c r="A463" s="105" t="s">
        <v>370</v>
      </c>
      <c r="B463" s="105">
        <v>546.78700000000003</v>
      </c>
      <c r="C463" s="105">
        <v>6.9000000000000006E-2</v>
      </c>
      <c r="D463" s="105">
        <v>0.27900000000000003</v>
      </c>
      <c r="E463" s="105">
        <v>8.4629999999999992</v>
      </c>
      <c r="F463" s="105">
        <v>0.1164</v>
      </c>
      <c r="G463" s="105">
        <v>-0.1094</v>
      </c>
    </row>
    <row r="464" spans="1:7" x14ac:dyDescent="0.25">
      <c r="A464" s="105" t="s">
        <v>370</v>
      </c>
      <c r="B464" s="105">
        <v>546.78700000000003</v>
      </c>
      <c r="C464" s="105">
        <v>8.8999999999999996E-2</v>
      </c>
      <c r="D464" s="105">
        <v>-0.32</v>
      </c>
      <c r="E464" s="105">
        <v>8.4629999999999992</v>
      </c>
      <c r="F464" s="105">
        <v>0.1177</v>
      </c>
      <c r="G464" s="105">
        <v>-0.1087</v>
      </c>
    </row>
    <row r="465" spans="1:7" x14ac:dyDescent="0.25">
      <c r="A465" s="105" t="s">
        <v>370</v>
      </c>
      <c r="B465" s="105">
        <v>591.221</v>
      </c>
      <c r="C465" s="105">
        <v>8.1000000000000003E-2</v>
      </c>
      <c r="D465" s="105">
        <v>-7.0999999999999994E-2</v>
      </c>
      <c r="E465" s="105">
        <v>17.137</v>
      </c>
      <c r="F465" s="105">
        <v>0.2329</v>
      </c>
      <c r="G465" s="105">
        <v>-0.22470000000000001</v>
      </c>
    </row>
    <row r="466" spans="1:7" x14ac:dyDescent="0.25">
      <c r="A466" s="105" t="s">
        <v>370</v>
      </c>
      <c r="B466" s="105">
        <v>591.221</v>
      </c>
      <c r="C466" s="105">
        <v>8.1000000000000003E-2</v>
      </c>
      <c r="D466" s="105">
        <v>-7.0999999999999994E-2</v>
      </c>
      <c r="E466" s="105">
        <v>17.137</v>
      </c>
      <c r="F466" s="105">
        <v>0.2329</v>
      </c>
      <c r="G466" s="105">
        <v>-0.22470000000000001</v>
      </c>
    </row>
    <row r="467" spans="1:7" x14ac:dyDescent="0.25">
      <c r="A467" s="105" t="s">
        <v>370</v>
      </c>
      <c r="B467" s="105">
        <v>666.85</v>
      </c>
      <c r="C467" s="105">
        <v>6.7000000000000004E-2</v>
      </c>
      <c r="D467" s="105">
        <v>0.35299999999999998</v>
      </c>
      <c r="E467" s="105">
        <v>6.452</v>
      </c>
      <c r="F467" s="105">
        <v>8.9599999999999999E-2</v>
      </c>
      <c r="G467" s="105">
        <v>-8.2799999999999999E-2</v>
      </c>
    </row>
    <row r="468" spans="1:7" x14ac:dyDescent="0.25">
      <c r="A468" s="105" t="s">
        <v>370</v>
      </c>
      <c r="B468" s="105">
        <v>666.85</v>
      </c>
      <c r="C468" s="105">
        <v>8.6999999999999994E-2</v>
      </c>
      <c r="D468" s="105">
        <v>-0.27</v>
      </c>
      <c r="E468" s="105">
        <v>6.452</v>
      </c>
      <c r="F468" s="105">
        <v>9.0899999999999995E-2</v>
      </c>
      <c r="G468" s="105">
        <v>-8.2100000000000006E-2</v>
      </c>
    </row>
    <row r="469" spans="1:7" x14ac:dyDescent="0.25">
      <c r="A469" s="105" t="s">
        <v>370</v>
      </c>
      <c r="B469" s="105">
        <v>709.44500000000005</v>
      </c>
      <c r="C469" s="105">
        <v>7.9000000000000001E-2</v>
      </c>
      <c r="D469" s="105">
        <v>-3.2000000000000001E-2</v>
      </c>
      <c r="E469" s="105">
        <v>12.884</v>
      </c>
      <c r="F469" s="105">
        <v>0.1762</v>
      </c>
      <c r="G469" s="105">
        <v>-0.1681</v>
      </c>
    </row>
    <row r="470" spans="1:7" x14ac:dyDescent="0.25">
      <c r="A470" s="105" t="s">
        <v>370</v>
      </c>
      <c r="B470" s="105">
        <v>709.44500000000005</v>
      </c>
      <c r="C470" s="105">
        <v>7.9000000000000001E-2</v>
      </c>
      <c r="D470" s="105">
        <v>-3.2000000000000001E-2</v>
      </c>
      <c r="E470" s="105">
        <v>12.884</v>
      </c>
      <c r="F470" s="105">
        <v>0.1762</v>
      </c>
      <c r="G470" s="105">
        <v>-0.1681</v>
      </c>
    </row>
    <row r="471" spans="1:7" x14ac:dyDescent="0.25">
      <c r="A471" s="105" t="s">
        <v>370</v>
      </c>
      <c r="B471" s="105">
        <v>786.91200000000003</v>
      </c>
      <c r="C471" s="105">
        <v>6.5000000000000002E-2</v>
      </c>
      <c r="D471" s="105">
        <v>0.40300000000000002</v>
      </c>
      <c r="E471" s="105">
        <v>-1.484</v>
      </c>
      <c r="F471" s="105">
        <v>2.3199999999999998E-2</v>
      </c>
      <c r="G471" s="105">
        <v>-1.6500000000000001E-2</v>
      </c>
    </row>
    <row r="472" spans="1:7" x14ac:dyDescent="0.25">
      <c r="A472" s="105" t="s">
        <v>370</v>
      </c>
      <c r="B472" s="105">
        <v>786.91200000000003</v>
      </c>
      <c r="C472" s="105">
        <v>8.6999999999999994E-2</v>
      </c>
      <c r="D472" s="105">
        <v>-0.26100000000000001</v>
      </c>
      <c r="E472" s="105">
        <v>-1.484</v>
      </c>
      <c r="F472" s="105">
        <v>2.46E-2</v>
      </c>
      <c r="G472" s="105">
        <v>-1.5800000000000002E-2</v>
      </c>
    </row>
    <row r="473" spans="1:7" x14ac:dyDescent="0.25">
      <c r="A473" s="105" t="s">
        <v>370</v>
      </c>
      <c r="B473" s="105">
        <v>827.66899999999998</v>
      </c>
      <c r="C473" s="105">
        <v>7.9000000000000001E-2</v>
      </c>
      <c r="D473" s="105">
        <v>-3.3000000000000002E-2</v>
      </c>
      <c r="E473" s="105">
        <v>4.5149999999999997</v>
      </c>
      <c r="F473" s="105">
        <v>6.4699999999999994E-2</v>
      </c>
      <c r="G473" s="105">
        <v>-5.67E-2</v>
      </c>
    </row>
    <row r="474" spans="1:7" x14ac:dyDescent="0.25">
      <c r="A474" s="105" t="s">
        <v>370</v>
      </c>
      <c r="B474" s="105">
        <v>827.66899999999998</v>
      </c>
      <c r="C474" s="105">
        <v>7.9000000000000001E-2</v>
      </c>
      <c r="D474" s="105">
        <v>-3.3000000000000002E-2</v>
      </c>
      <c r="E474" s="105">
        <v>4.5149999999999997</v>
      </c>
      <c r="F474" s="105">
        <v>6.4699999999999994E-2</v>
      </c>
      <c r="G474" s="105">
        <v>-5.67E-2</v>
      </c>
    </row>
    <row r="475" spans="1:7" x14ac:dyDescent="0.25">
      <c r="A475" s="105" t="s">
        <v>370</v>
      </c>
      <c r="B475" s="105">
        <v>906.97500000000002</v>
      </c>
      <c r="C475" s="105">
        <v>6.5000000000000002E-2</v>
      </c>
      <c r="D475" s="105">
        <v>0.41199999999999998</v>
      </c>
      <c r="E475" s="105">
        <v>-10.497</v>
      </c>
      <c r="F475" s="105">
        <v>0.1439</v>
      </c>
      <c r="G475" s="105">
        <v>-0.13730000000000001</v>
      </c>
    </row>
    <row r="476" spans="1:7" x14ac:dyDescent="0.25">
      <c r="A476" s="105" t="s">
        <v>370</v>
      </c>
      <c r="B476" s="105">
        <v>906.97500000000002</v>
      </c>
      <c r="C476" s="105">
        <v>8.6999999999999994E-2</v>
      </c>
      <c r="D476" s="105">
        <v>-0.26500000000000001</v>
      </c>
      <c r="E476" s="105">
        <v>-10.497</v>
      </c>
      <c r="F476" s="105">
        <v>0.1454</v>
      </c>
      <c r="G476" s="105">
        <v>-0.1366</v>
      </c>
    </row>
    <row r="477" spans="1:7" x14ac:dyDescent="0.25">
      <c r="A477" s="105" t="s">
        <v>370</v>
      </c>
      <c r="B477" s="105">
        <v>945.89300000000003</v>
      </c>
      <c r="C477" s="105">
        <v>0.08</v>
      </c>
      <c r="D477" s="105">
        <v>-4.7E-2</v>
      </c>
      <c r="E477" s="105">
        <v>-4.43</v>
      </c>
      <c r="F477" s="105">
        <v>6.3399999999999998E-2</v>
      </c>
      <c r="G477" s="105">
        <v>-5.5300000000000002E-2</v>
      </c>
    </row>
    <row r="478" spans="1:7" x14ac:dyDescent="0.25">
      <c r="A478" s="105" t="s">
        <v>370</v>
      </c>
      <c r="B478" s="105">
        <v>945.89300000000003</v>
      </c>
      <c r="C478" s="105">
        <v>0.08</v>
      </c>
      <c r="D478" s="105">
        <v>-4.7E-2</v>
      </c>
      <c r="E478" s="105">
        <v>-4.43</v>
      </c>
      <c r="F478" s="105">
        <v>6.3399999999999998E-2</v>
      </c>
      <c r="G478" s="105">
        <v>-5.5300000000000002E-2</v>
      </c>
    </row>
    <row r="479" spans="1:7" x14ac:dyDescent="0.25">
      <c r="A479" s="105" t="s">
        <v>370</v>
      </c>
      <c r="B479" s="105">
        <v>1027.037</v>
      </c>
      <c r="C479" s="105">
        <v>6.5000000000000002E-2</v>
      </c>
      <c r="D479" s="105">
        <v>0.40799999999999997</v>
      </c>
      <c r="E479" s="105">
        <v>-19.084</v>
      </c>
      <c r="F479" s="105">
        <v>0.25900000000000001</v>
      </c>
      <c r="G479" s="105">
        <v>-0.25240000000000001</v>
      </c>
    </row>
    <row r="480" spans="1:7" x14ac:dyDescent="0.25">
      <c r="A480" s="105" t="s">
        <v>370</v>
      </c>
      <c r="B480" s="105">
        <v>1027.037</v>
      </c>
      <c r="C480" s="105">
        <v>8.8999999999999996E-2</v>
      </c>
      <c r="D480" s="105">
        <v>-0.34399999999999997</v>
      </c>
      <c r="E480" s="105">
        <v>-19.084</v>
      </c>
      <c r="F480" s="105">
        <v>0.25990000000000002</v>
      </c>
      <c r="G480" s="105">
        <v>-0.25080000000000002</v>
      </c>
    </row>
    <row r="481" spans="1:7" x14ac:dyDescent="0.25">
      <c r="A481" s="105" t="s">
        <v>370</v>
      </c>
      <c r="B481" s="105">
        <v>1064.117</v>
      </c>
      <c r="C481" s="105">
        <v>8.3000000000000004E-2</v>
      </c>
      <c r="D481" s="105">
        <v>-0.13600000000000001</v>
      </c>
      <c r="E481" s="105">
        <v>-10.183</v>
      </c>
      <c r="F481" s="105">
        <v>0.14130000000000001</v>
      </c>
      <c r="G481" s="105">
        <v>-0.13289999999999999</v>
      </c>
    </row>
    <row r="482" spans="1:7" x14ac:dyDescent="0.25">
      <c r="A482" s="105" t="s">
        <v>370</v>
      </c>
      <c r="B482" s="105">
        <v>1064.117</v>
      </c>
      <c r="C482" s="105">
        <v>8.3000000000000004E-2</v>
      </c>
      <c r="D482" s="105">
        <v>-0.13600000000000001</v>
      </c>
      <c r="E482" s="105">
        <v>-10.183</v>
      </c>
      <c r="F482" s="105">
        <v>0.14130000000000001</v>
      </c>
      <c r="G482" s="105">
        <v>-0.13289999999999999</v>
      </c>
    </row>
    <row r="483" spans="1:7" x14ac:dyDescent="0.25">
      <c r="A483" s="105" t="s">
        <v>370</v>
      </c>
      <c r="B483" s="105">
        <v>1147.0999999999999</v>
      </c>
      <c r="C483" s="105">
        <v>6.8000000000000005E-2</v>
      </c>
      <c r="D483" s="105">
        <v>0.32900000000000001</v>
      </c>
      <c r="E483" s="105">
        <v>-18.183</v>
      </c>
      <c r="F483" s="105">
        <v>0.252</v>
      </c>
      <c r="G483" s="105">
        <v>-0.24510000000000001</v>
      </c>
    </row>
    <row r="484" spans="1:7" x14ac:dyDescent="0.25">
      <c r="A484" s="105" t="s">
        <v>370</v>
      </c>
      <c r="B484" s="105">
        <v>1147.0999999999999</v>
      </c>
      <c r="C484" s="105">
        <v>8.8999999999999996E-2</v>
      </c>
      <c r="D484" s="105">
        <v>-0.33</v>
      </c>
      <c r="E484" s="105">
        <v>-18.183</v>
      </c>
      <c r="F484" s="105">
        <v>0.25390000000000001</v>
      </c>
      <c r="G484" s="105">
        <v>-0.24490000000000001</v>
      </c>
    </row>
    <row r="485" spans="1:7" x14ac:dyDescent="0.25">
      <c r="A485" s="105" t="s">
        <v>370</v>
      </c>
      <c r="B485" s="105">
        <v>1182.441</v>
      </c>
      <c r="C485" s="105">
        <v>8.3000000000000004E-2</v>
      </c>
      <c r="D485" s="105">
        <v>-0.13200000000000001</v>
      </c>
      <c r="E485" s="105">
        <v>-10.034000000000001</v>
      </c>
      <c r="F485" s="105">
        <v>0.1613</v>
      </c>
      <c r="G485" s="105">
        <v>-0.15290000000000001</v>
      </c>
    </row>
    <row r="486" spans="1:7" x14ac:dyDescent="0.25">
      <c r="A486" s="105" t="s">
        <v>371</v>
      </c>
      <c r="B486" s="105">
        <v>0</v>
      </c>
      <c r="C486" s="105">
        <v>-0.72</v>
      </c>
      <c r="D486" s="105">
        <v>-1.2130000000000001</v>
      </c>
      <c r="E486" s="105">
        <v>-72.016999999999996</v>
      </c>
      <c r="F486" s="105">
        <v>0.95640000000000003</v>
      </c>
      <c r="G486" s="105">
        <v>-1.0290999999999999</v>
      </c>
    </row>
    <row r="487" spans="1:7" x14ac:dyDescent="0.25">
      <c r="A487" s="105" t="s">
        <v>371</v>
      </c>
      <c r="B487" s="105">
        <v>84.721999999999994</v>
      </c>
      <c r="C487" s="105">
        <v>-0.73499999999999999</v>
      </c>
      <c r="D487" s="105">
        <v>-0.73799999999999999</v>
      </c>
      <c r="E487" s="105">
        <v>10.648</v>
      </c>
      <c r="F487" s="105">
        <v>0.1128</v>
      </c>
      <c r="G487" s="105">
        <v>-0.18720000000000001</v>
      </c>
    </row>
    <row r="488" spans="1:7" x14ac:dyDescent="0.25">
      <c r="A488" s="105" t="s">
        <v>371</v>
      </c>
      <c r="B488" s="105">
        <v>84.721999999999994</v>
      </c>
      <c r="C488" s="105">
        <v>-0.73699999999999999</v>
      </c>
      <c r="D488" s="105">
        <v>-0.66500000000000004</v>
      </c>
      <c r="E488" s="105">
        <v>10.648</v>
      </c>
      <c r="F488" s="105">
        <v>0.113</v>
      </c>
      <c r="G488" s="105">
        <v>-0.18759999999999999</v>
      </c>
    </row>
    <row r="489" spans="1:7" x14ac:dyDescent="0.25">
      <c r="A489" s="105" t="s">
        <v>371</v>
      </c>
      <c r="B489" s="105">
        <v>162.42400000000001</v>
      </c>
      <c r="C489" s="105">
        <v>-0.751</v>
      </c>
      <c r="D489" s="105">
        <v>-0.23</v>
      </c>
      <c r="E489" s="105">
        <v>45.411999999999999</v>
      </c>
      <c r="F489" s="105">
        <v>0.56940000000000002</v>
      </c>
      <c r="G489" s="105">
        <v>-0.64539999999999997</v>
      </c>
    </row>
    <row r="490" spans="1:7" x14ac:dyDescent="0.25">
      <c r="A490" s="105" t="s">
        <v>371</v>
      </c>
      <c r="B490" s="105">
        <v>204.78399999999999</v>
      </c>
      <c r="C490" s="105">
        <v>-0.75900000000000001</v>
      </c>
      <c r="D490" s="105">
        <v>7.7879999999999998E-3</v>
      </c>
      <c r="E490" s="105">
        <v>50.110999999999997</v>
      </c>
      <c r="F490" s="105">
        <v>0.63180000000000003</v>
      </c>
      <c r="G490" s="105">
        <v>-0.70860000000000001</v>
      </c>
    </row>
    <row r="491" spans="1:7" x14ac:dyDescent="0.25">
      <c r="A491" s="105" t="s">
        <v>371</v>
      </c>
      <c r="B491" s="105">
        <v>204.78399999999999</v>
      </c>
      <c r="C491" s="105">
        <v>-0.76100000000000001</v>
      </c>
      <c r="D491" s="105">
        <v>8.1000000000000003E-2</v>
      </c>
      <c r="E491" s="105">
        <v>50.110999999999997</v>
      </c>
      <c r="F491" s="105">
        <v>0.63149999999999995</v>
      </c>
      <c r="G491" s="105">
        <v>-0.70850000000000002</v>
      </c>
    </row>
    <row r="492" spans="1:7" x14ac:dyDescent="0.25">
      <c r="A492" s="105" t="s">
        <v>371</v>
      </c>
      <c r="B492" s="105">
        <v>324.84699999999998</v>
      </c>
      <c r="C492" s="105">
        <v>-0.78300000000000003</v>
      </c>
      <c r="D492" s="105">
        <v>0.754</v>
      </c>
      <c r="E492" s="105">
        <v>5.8489999999999997E-5</v>
      </c>
      <c r="F492" s="105">
        <v>-3.9399999999999998E-2</v>
      </c>
      <c r="G492" s="105">
        <v>-3.9800000000000002E-2</v>
      </c>
    </row>
    <row r="493" spans="1:7" x14ac:dyDescent="0.25">
      <c r="A493" s="105" t="s">
        <v>372</v>
      </c>
      <c r="B493" s="105">
        <v>0</v>
      </c>
      <c r="C493" s="105">
        <v>-0.69499999999999995</v>
      </c>
      <c r="D493" s="105">
        <v>-1.2090000000000001</v>
      </c>
      <c r="E493" s="105">
        <v>-70.709999999999994</v>
      </c>
      <c r="F493" s="105">
        <v>0.93959999999999999</v>
      </c>
      <c r="G493" s="105">
        <v>-1.0099</v>
      </c>
    </row>
    <row r="494" spans="1:7" x14ac:dyDescent="0.25">
      <c r="A494" s="105" t="s">
        <v>372</v>
      </c>
      <c r="B494" s="105">
        <v>0.1</v>
      </c>
      <c r="C494" s="105">
        <v>-0.69499999999999995</v>
      </c>
      <c r="D494" s="105">
        <v>-1.208</v>
      </c>
      <c r="E494" s="105">
        <v>-70.588999999999999</v>
      </c>
      <c r="F494" s="105">
        <v>0.93799999999999994</v>
      </c>
      <c r="G494" s="105">
        <v>-1.0083</v>
      </c>
    </row>
    <row r="495" spans="1:7" x14ac:dyDescent="0.25">
      <c r="A495" s="105" t="s">
        <v>372</v>
      </c>
      <c r="B495" s="105">
        <v>0.1</v>
      </c>
      <c r="C495" s="105">
        <v>-0.69499999999999995</v>
      </c>
      <c r="D495" s="105">
        <v>-1.208</v>
      </c>
      <c r="E495" s="105">
        <v>-70.588999999999999</v>
      </c>
      <c r="F495" s="105">
        <v>0.93799999999999994</v>
      </c>
      <c r="G495" s="105">
        <v>-1.0083</v>
      </c>
    </row>
    <row r="496" spans="1:7" x14ac:dyDescent="0.25">
      <c r="A496" s="105" t="s">
        <v>372</v>
      </c>
      <c r="B496" s="105">
        <v>84.721000000000004</v>
      </c>
      <c r="C496" s="105">
        <v>-0.71</v>
      </c>
      <c r="D496" s="105">
        <v>-0.73399999999999999</v>
      </c>
      <c r="E496" s="105">
        <v>11.608000000000001</v>
      </c>
      <c r="F496" s="105">
        <v>0.12709999999999999</v>
      </c>
      <c r="G496" s="105">
        <v>-0.19889999999999999</v>
      </c>
    </row>
    <row r="497" spans="1:7" x14ac:dyDescent="0.25">
      <c r="A497" s="105" t="s">
        <v>372</v>
      </c>
      <c r="B497" s="105">
        <v>84.721000000000004</v>
      </c>
      <c r="C497" s="105">
        <v>-0.71299999999999997</v>
      </c>
      <c r="D497" s="105">
        <v>-0.66100000000000003</v>
      </c>
      <c r="E497" s="105">
        <v>11.608000000000001</v>
      </c>
      <c r="F497" s="105">
        <v>0.1275</v>
      </c>
      <c r="G497" s="105">
        <v>-0.1996</v>
      </c>
    </row>
    <row r="498" spans="1:7" x14ac:dyDescent="0.25">
      <c r="A498" s="105" t="s">
        <v>372</v>
      </c>
      <c r="B498" s="105">
        <v>108.316</v>
      </c>
      <c r="C498" s="105">
        <v>-0.71699999999999997</v>
      </c>
      <c r="D498" s="105">
        <v>-0.52900000000000003</v>
      </c>
      <c r="E498" s="105">
        <v>25.646999999999998</v>
      </c>
      <c r="F498" s="105">
        <v>0.31240000000000001</v>
      </c>
      <c r="G498" s="105">
        <v>-0.38500000000000001</v>
      </c>
    </row>
    <row r="499" spans="1:7" x14ac:dyDescent="0.25">
      <c r="A499" s="105" t="s">
        <v>372</v>
      </c>
      <c r="B499" s="105">
        <v>108.316</v>
      </c>
      <c r="C499" s="105">
        <v>-0.71699999999999997</v>
      </c>
      <c r="D499" s="105">
        <v>-0.52900000000000003</v>
      </c>
      <c r="E499" s="105">
        <v>25.646999999999998</v>
      </c>
      <c r="F499" s="105">
        <v>0.31240000000000001</v>
      </c>
      <c r="G499" s="105">
        <v>-0.38500000000000001</v>
      </c>
    </row>
    <row r="500" spans="1:7" x14ac:dyDescent="0.25">
      <c r="A500" s="105" t="s">
        <v>372</v>
      </c>
      <c r="B500" s="105">
        <v>162.423</v>
      </c>
      <c r="C500" s="105">
        <v>-0.72699999999999998</v>
      </c>
      <c r="D500" s="105">
        <v>-0.22600000000000001</v>
      </c>
      <c r="E500" s="105">
        <v>46.06</v>
      </c>
      <c r="F500" s="105">
        <v>0.57940000000000003</v>
      </c>
      <c r="G500" s="105">
        <v>-0.65290000000000004</v>
      </c>
    </row>
    <row r="501" spans="1:7" x14ac:dyDescent="0.25">
      <c r="A501" s="105" t="s">
        <v>372</v>
      </c>
      <c r="B501" s="105">
        <v>204.78399999999999</v>
      </c>
      <c r="C501" s="105">
        <v>-0.73499999999999999</v>
      </c>
      <c r="D501" s="105">
        <v>1.2E-2</v>
      </c>
      <c r="E501" s="105">
        <v>50.588999999999999</v>
      </c>
      <c r="F501" s="105">
        <v>0.63949999999999996</v>
      </c>
      <c r="G501" s="105">
        <v>-0.71379999999999999</v>
      </c>
    </row>
    <row r="502" spans="1:7" x14ac:dyDescent="0.25">
      <c r="A502" s="105" t="s">
        <v>372</v>
      </c>
      <c r="B502" s="105">
        <v>204.78399999999999</v>
      </c>
      <c r="C502" s="105">
        <v>-0.73699999999999999</v>
      </c>
      <c r="D502" s="105">
        <v>8.5000000000000006E-2</v>
      </c>
      <c r="E502" s="105">
        <v>50.588999999999999</v>
      </c>
      <c r="F502" s="105">
        <v>0.63890000000000002</v>
      </c>
      <c r="G502" s="105">
        <v>-0.71340000000000003</v>
      </c>
    </row>
    <row r="503" spans="1:7" x14ac:dyDescent="0.25">
      <c r="A503" s="105" t="s">
        <v>372</v>
      </c>
      <c r="B503" s="105">
        <v>216.53100000000001</v>
      </c>
      <c r="C503" s="105">
        <v>-0.73899999999999999</v>
      </c>
      <c r="D503" s="105">
        <v>0.151</v>
      </c>
      <c r="E503" s="105">
        <v>49.204999999999998</v>
      </c>
      <c r="F503" s="105">
        <v>0.62019999999999997</v>
      </c>
      <c r="G503" s="105">
        <v>-0.69499999999999995</v>
      </c>
    </row>
    <row r="504" spans="1:7" x14ac:dyDescent="0.25">
      <c r="A504" s="105" t="s">
        <v>372</v>
      </c>
      <c r="B504" s="105">
        <v>216.53100000000001</v>
      </c>
      <c r="C504" s="105">
        <v>-0.73899999999999999</v>
      </c>
      <c r="D504" s="105">
        <v>0.151</v>
      </c>
      <c r="E504" s="105">
        <v>49.204999999999998</v>
      </c>
      <c r="F504" s="105">
        <v>0.62019999999999997</v>
      </c>
      <c r="G504" s="105">
        <v>-0.69499999999999995</v>
      </c>
    </row>
    <row r="505" spans="1:7" x14ac:dyDescent="0.25">
      <c r="A505" s="105" t="s">
        <v>372</v>
      </c>
      <c r="B505" s="105">
        <v>324.74700000000001</v>
      </c>
      <c r="C505" s="105">
        <v>-0.75900000000000001</v>
      </c>
      <c r="D505" s="105">
        <v>0.75700000000000001</v>
      </c>
      <c r="E505" s="105">
        <v>7.5999999999999998E-2</v>
      </c>
      <c r="F505" s="105">
        <v>-3.6900000000000002E-2</v>
      </c>
      <c r="G505" s="105">
        <v>-3.9800000000000002E-2</v>
      </c>
    </row>
    <row r="506" spans="1:7" x14ac:dyDescent="0.25">
      <c r="A506" s="105" t="s">
        <v>372</v>
      </c>
      <c r="B506" s="105">
        <v>324.74700000000001</v>
      </c>
      <c r="C506" s="105">
        <v>-0.75900000000000001</v>
      </c>
      <c r="D506" s="105">
        <v>0.75700000000000001</v>
      </c>
      <c r="E506" s="105">
        <v>7.5999999999999998E-2</v>
      </c>
      <c r="F506" s="105">
        <v>-3.6900000000000002E-2</v>
      </c>
      <c r="G506" s="105">
        <v>-3.9800000000000002E-2</v>
      </c>
    </row>
    <row r="507" spans="1:7" x14ac:dyDescent="0.25">
      <c r="A507" s="105" t="s">
        <v>372</v>
      </c>
      <c r="B507" s="105">
        <v>324.84699999999998</v>
      </c>
      <c r="C507" s="105">
        <v>-0.75900000000000001</v>
      </c>
      <c r="D507" s="105">
        <v>0.75800000000000001</v>
      </c>
      <c r="E507" s="105">
        <v>-5.8510000000000001E-5</v>
      </c>
      <c r="F507" s="105">
        <v>-3.7900000000000003E-2</v>
      </c>
      <c r="G507" s="105">
        <v>-3.8800000000000001E-2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7"/>
  <sheetViews>
    <sheetView workbookViewId="0"/>
  </sheetViews>
  <sheetFormatPr defaultRowHeight="15" x14ac:dyDescent="0.25"/>
  <cols>
    <col min="4" max="4" width="9" customWidth="1"/>
  </cols>
  <sheetData>
    <row r="2" spans="1:14" x14ac:dyDescent="0.25">
      <c r="A2" s="18" t="s">
        <v>397</v>
      </c>
    </row>
    <row r="3" spans="1:14" x14ac:dyDescent="0.25">
      <c r="B3" s="18" t="s">
        <v>160</v>
      </c>
    </row>
    <row r="4" spans="1:14" x14ac:dyDescent="0.25">
      <c r="B4" t="s">
        <v>161</v>
      </c>
      <c r="D4">
        <v>10.130000000000001</v>
      </c>
      <c r="E4" t="s">
        <v>162</v>
      </c>
      <c r="G4" t="s">
        <v>198</v>
      </c>
      <c r="H4">
        <v>394</v>
      </c>
      <c r="I4" t="s">
        <v>200</v>
      </c>
    </row>
    <row r="5" spans="1:14" x14ac:dyDescent="0.25">
      <c r="B5" t="s">
        <v>163</v>
      </c>
      <c r="D5">
        <v>0.77</v>
      </c>
      <c r="E5" s="24" t="s">
        <v>162</v>
      </c>
      <c r="G5" t="s">
        <v>290</v>
      </c>
      <c r="H5">
        <v>75.7</v>
      </c>
      <c r="I5" t="s">
        <v>199</v>
      </c>
    </row>
    <row r="6" spans="1:14" x14ac:dyDescent="0.25">
      <c r="B6" t="s">
        <v>164</v>
      </c>
      <c r="D6">
        <v>0.47</v>
      </c>
      <c r="E6" s="24" t="s">
        <v>162</v>
      </c>
      <c r="G6" t="s">
        <v>291</v>
      </c>
      <c r="H6">
        <v>26.4</v>
      </c>
      <c r="I6" s="105" t="s">
        <v>199</v>
      </c>
    </row>
    <row r="7" spans="1:14" x14ac:dyDescent="0.25">
      <c r="B7" t="s">
        <v>165</v>
      </c>
      <c r="D7">
        <v>10.4</v>
      </c>
      <c r="E7" s="24" t="s">
        <v>162</v>
      </c>
      <c r="G7" t="s">
        <v>66</v>
      </c>
      <c r="H7">
        <v>20</v>
      </c>
      <c r="I7" t="s">
        <v>212</v>
      </c>
    </row>
    <row r="8" spans="1:14" x14ac:dyDescent="0.25">
      <c r="B8" t="s">
        <v>166</v>
      </c>
      <c r="D8">
        <f>D7-D5*2</f>
        <v>8.86</v>
      </c>
      <c r="E8" s="24" t="s">
        <v>162</v>
      </c>
      <c r="G8" t="s">
        <v>81</v>
      </c>
      <c r="H8">
        <f>160*12</f>
        <v>1920</v>
      </c>
      <c r="I8" t="s">
        <v>162</v>
      </c>
    </row>
    <row r="11" spans="1:14" x14ac:dyDescent="0.25">
      <c r="B11" s="18" t="s">
        <v>167</v>
      </c>
      <c r="K11" s="18" t="s">
        <v>185</v>
      </c>
    </row>
    <row r="13" spans="1:14" x14ac:dyDescent="0.25">
      <c r="B13" t="s">
        <v>168</v>
      </c>
      <c r="D13">
        <v>8</v>
      </c>
      <c r="E13" t="s">
        <v>162</v>
      </c>
      <c r="K13" t="s">
        <v>186</v>
      </c>
    </row>
    <row r="14" spans="1:14" x14ac:dyDescent="0.25">
      <c r="B14" t="s">
        <v>169</v>
      </c>
      <c r="D14">
        <f>14*12</f>
        <v>168</v>
      </c>
      <c r="E14" s="24" t="s">
        <v>162</v>
      </c>
    </row>
    <row r="15" spans="1:14" x14ac:dyDescent="0.25">
      <c r="B15" t="s">
        <v>170</v>
      </c>
      <c r="D15">
        <f>D14/2</f>
        <v>84</v>
      </c>
      <c r="E15" s="24" t="s">
        <v>162</v>
      </c>
      <c r="K15" t="s">
        <v>187</v>
      </c>
      <c r="M15" s="20" t="s">
        <v>71</v>
      </c>
      <c r="N15" t="s">
        <v>188</v>
      </c>
    </row>
    <row r="16" spans="1:14" x14ac:dyDescent="0.25">
      <c r="B16" t="s">
        <v>171</v>
      </c>
      <c r="D16">
        <v>50</v>
      </c>
      <c r="E16" s="24" t="s">
        <v>172</v>
      </c>
    </row>
    <row r="17" spans="2:14" x14ac:dyDescent="0.25">
      <c r="B17" t="s">
        <v>139</v>
      </c>
      <c r="D17">
        <v>4</v>
      </c>
      <c r="E17" s="24" t="s">
        <v>172</v>
      </c>
      <c r="K17">
        <f>D16*D4*D5</f>
        <v>390.00500000000005</v>
      </c>
      <c r="N17">
        <f>D16*D6*D8+D16*D4*D5</f>
        <v>598.21500000000003</v>
      </c>
    </row>
    <row r="18" spans="2:14" x14ac:dyDescent="0.25">
      <c r="B18" t="s">
        <v>78</v>
      </c>
      <c r="D18" s="23">
        <v>29000</v>
      </c>
      <c r="E18" s="24" t="s">
        <v>172</v>
      </c>
    </row>
    <row r="19" spans="2:14" x14ac:dyDescent="0.25">
      <c r="K19" t="s">
        <v>189</v>
      </c>
    </row>
    <row r="20" spans="2:14" x14ac:dyDescent="0.25">
      <c r="B20" t="s">
        <v>173</v>
      </c>
    </row>
    <row r="21" spans="2:14" x14ac:dyDescent="0.25">
      <c r="K21" t="s">
        <v>190</v>
      </c>
      <c r="M21" s="20" t="s">
        <v>71</v>
      </c>
      <c r="N21" t="s">
        <v>191</v>
      </c>
    </row>
    <row r="22" spans="2:14" x14ac:dyDescent="0.25">
      <c r="B22" t="s">
        <v>174</v>
      </c>
    </row>
    <row r="23" spans="2:14" x14ac:dyDescent="0.25">
      <c r="L23" t="s">
        <v>180</v>
      </c>
      <c r="M23" s="20" t="s">
        <v>71</v>
      </c>
      <c r="N23">
        <f>(D16*D4*D5-D16*D4*D5+D16*D6*D8)/(2*D16*D6)</f>
        <v>4.43</v>
      </c>
    </row>
    <row r="24" spans="2:14" x14ac:dyDescent="0.25">
      <c r="B24">
        <f>0.85*D17*D13*D15+D16*D5*D4</f>
        <v>2674.8049999999998</v>
      </c>
      <c r="C24" s="20" t="s">
        <v>71</v>
      </c>
      <c r="D24">
        <f>D16*D8*D6+50*D4*D5</f>
        <v>598.21500000000003</v>
      </c>
    </row>
    <row r="25" spans="2:14" x14ac:dyDescent="0.25">
      <c r="K25" t="s">
        <v>192</v>
      </c>
    </row>
    <row r="26" spans="2:14" x14ac:dyDescent="0.25">
      <c r="B26" t="s">
        <v>175</v>
      </c>
      <c r="K26" t="s">
        <v>193</v>
      </c>
      <c r="L26">
        <f>N23+D5</f>
        <v>5.1999999999999993</v>
      </c>
      <c r="M26" t="s">
        <v>194</v>
      </c>
    </row>
    <row r="28" spans="2:14" x14ac:dyDescent="0.25">
      <c r="B28" t="s">
        <v>176</v>
      </c>
      <c r="C28" s="20" t="s">
        <v>71</v>
      </c>
      <c r="D28" t="s">
        <v>177</v>
      </c>
      <c r="K28" t="s">
        <v>123</v>
      </c>
      <c r="L28" s="20" t="s">
        <v>71</v>
      </c>
      <c r="M28" t="s">
        <v>184</v>
      </c>
    </row>
    <row r="29" spans="2:14" x14ac:dyDescent="0.25">
      <c r="B29">
        <f>0.85*D17*D15*D13</f>
        <v>2284.7999999999997</v>
      </c>
      <c r="C29" s="20" t="s">
        <v>71</v>
      </c>
      <c r="D29">
        <f>D16*(2*D4*D5+D6*D8)</f>
        <v>988.22000000000014</v>
      </c>
      <c r="L29" s="20"/>
    </row>
    <row r="30" spans="2:14" x14ac:dyDescent="0.25">
      <c r="K30" t="s">
        <v>123</v>
      </c>
      <c r="L30" s="20" t="s">
        <v>71</v>
      </c>
      <c r="M30">
        <f>D16*D4*D5*(D5/2+N23)+D16*D6*N23*(N23/2)+D16*D6*(D8-N23)/2*(D8-N23)/2+D16*D5*D4*(D8-N23+D5/2)</f>
        <v>4101.6370124999994</v>
      </c>
      <c r="N30" t="s">
        <v>195</v>
      </c>
    </row>
    <row r="31" spans="2:14" x14ac:dyDescent="0.25">
      <c r="B31" t="s">
        <v>178</v>
      </c>
      <c r="K31" t="s">
        <v>123</v>
      </c>
      <c r="L31" s="20" t="s">
        <v>71</v>
      </c>
      <c r="M31">
        <f>M30/12</f>
        <v>341.80308437499997</v>
      </c>
      <c r="N31" t="s">
        <v>196</v>
      </c>
    </row>
    <row r="33" spans="2:16" x14ac:dyDescent="0.25">
      <c r="B33" t="s">
        <v>176</v>
      </c>
      <c r="C33" s="20" t="s">
        <v>71</v>
      </c>
      <c r="D33" t="s">
        <v>179</v>
      </c>
    </row>
    <row r="34" spans="2:16" x14ac:dyDescent="0.25">
      <c r="B34" t="s">
        <v>181</v>
      </c>
      <c r="C34" s="20" t="s">
        <v>71</v>
      </c>
      <c r="D34" t="s">
        <v>182</v>
      </c>
      <c r="K34" t="s">
        <v>109</v>
      </c>
      <c r="L34" s="20" t="s">
        <v>71</v>
      </c>
      <c r="M34">
        <f>D8</f>
        <v>8.86</v>
      </c>
    </row>
    <row r="35" spans="2:16" x14ac:dyDescent="0.25">
      <c r="B35" t="s">
        <v>180</v>
      </c>
      <c r="C35" s="20" t="s">
        <v>71</v>
      </c>
      <c r="D35">
        <f>(2*D16*D4*D5+D16*D8*D6+0.85*D17*D13*D15)/(2*0.85*D17*D15)</f>
        <v>5.7300770308123248</v>
      </c>
      <c r="E35" t="s">
        <v>162</v>
      </c>
      <c r="K35" t="s">
        <v>118</v>
      </c>
      <c r="L35" s="20" t="s">
        <v>71</v>
      </c>
      <c r="M35">
        <f>L26</f>
        <v>5.1999999999999993</v>
      </c>
    </row>
    <row r="36" spans="2:16" x14ac:dyDescent="0.25">
      <c r="K36" t="s">
        <v>119</v>
      </c>
      <c r="L36" s="20" t="s">
        <v>71</v>
      </c>
      <c r="M36">
        <f>D7</f>
        <v>10.4</v>
      </c>
    </row>
    <row r="37" spans="2:16" x14ac:dyDescent="0.25">
      <c r="B37" t="s">
        <v>183</v>
      </c>
      <c r="C37" s="20"/>
      <c r="I37" t="s">
        <v>74</v>
      </c>
      <c r="J37" s="20" t="s">
        <v>71</v>
      </c>
      <c r="K37" t="s">
        <v>108</v>
      </c>
      <c r="L37" s="20" t="s">
        <v>71</v>
      </c>
      <c r="M37">
        <f>N23</f>
        <v>4.43</v>
      </c>
    </row>
    <row r="39" spans="2:16" x14ac:dyDescent="0.25">
      <c r="B39" s="21" t="s">
        <v>123</v>
      </c>
      <c r="C39" s="20" t="s">
        <v>71</v>
      </c>
      <c r="D39" t="s">
        <v>206</v>
      </c>
      <c r="K39" t="s">
        <v>201</v>
      </c>
      <c r="L39" s="20" t="s">
        <v>71</v>
      </c>
      <c r="M39" t="s">
        <v>202</v>
      </c>
    </row>
    <row r="40" spans="2:16" x14ac:dyDescent="0.25">
      <c r="K40" t="s">
        <v>201</v>
      </c>
      <c r="L40" s="20" t="s">
        <v>71</v>
      </c>
      <c r="M40">
        <f>0.58*D16*D8*D6</f>
        <v>120.76179999999997</v>
      </c>
      <c r="N40" t="s">
        <v>203</v>
      </c>
    </row>
    <row r="41" spans="2:16" x14ac:dyDescent="0.25">
      <c r="B41" t="s">
        <v>123</v>
      </c>
      <c r="C41" s="20" t="s">
        <v>71</v>
      </c>
      <c r="D41">
        <f>0.85*D17*D15*D35*(D35/2)+D16*D4*D5*(D13-D35+D5/2)+D16*D6*D8*(D13-D35+D5+D8/2)+D16*D4*D5*(D13-D35+D5+D8+D5/2)</f>
        <v>12070.591457457984</v>
      </c>
      <c r="E41" t="s">
        <v>195</v>
      </c>
    </row>
    <row r="42" spans="2:16" x14ac:dyDescent="0.25">
      <c r="B42" t="s">
        <v>123</v>
      </c>
      <c r="C42" s="20" t="s">
        <v>71</v>
      </c>
      <c r="D42">
        <f>D41/12</f>
        <v>1005.882621454832</v>
      </c>
      <c r="E42" t="s">
        <v>196</v>
      </c>
      <c r="K42" t="s">
        <v>73</v>
      </c>
      <c r="L42" s="20" t="s">
        <v>71</v>
      </c>
      <c r="M42">
        <f>D4</f>
        <v>10.130000000000001</v>
      </c>
    </row>
    <row r="43" spans="2:16" x14ac:dyDescent="0.25">
      <c r="K43" t="s">
        <v>76</v>
      </c>
      <c r="L43" s="20" t="s">
        <v>71</v>
      </c>
      <c r="M43">
        <f>D5</f>
        <v>0.77</v>
      </c>
    </row>
    <row r="44" spans="2:16" x14ac:dyDescent="0.25">
      <c r="B44" s="18" t="s">
        <v>197</v>
      </c>
    </row>
    <row r="45" spans="2:16" x14ac:dyDescent="0.25">
      <c r="K45" t="s">
        <v>85</v>
      </c>
      <c r="L45" s="20" t="s">
        <v>71</v>
      </c>
      <c r="M45">
        <v>1</v>
      </c>
    </row>
    <row r="46" spans="2:16" x14ac:dyDescent="0.25">
      <c r="K46" t="s">
        <v>84</v>
      </c>
      <c r="L46" s="20" t="s">
        <v>71</v>
      </c>
      <c r="M46">
        <v>1</v>
      </c>
      <c r="N46" t="s">
        <v>204</v>
      </c>
      <c r="O46" t="s">
        <v>116</v>
      </c>
      <c r="P46" s="20"/>
    </row>
    <row r="47" spans="2:16" x14ac:dyDescent="0.25">
      <c r="N47">
        <f>2*M37/D6</f>
        <v>18.851063829787233</v>
      </c>
      <c r="O47">
        <f>5.7*SQRT(D18/D16)</f>
        <v>137.27417819823216</v>
      </c>
      <c r="P47" s="18" t="s">
        <v>205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6"/>
  <sheetViews>
    <sheetView workbookViewId="0"/>
  </sheetViews>
  <sheetFormatPr defaultRowHeight="15" x14ac:dyDescent="0.25"/>
  <cols>
    <col min="4" max="4" width="13.7109375" bestFit="1" customWidth="1"/>
  </cols>
  <sheetData>
    <row r="1" spans="1:12" x14ac:dyDescent="0.25">
      <c r="A1" t="s">
        <v>61</v>
      </c>
    </row>
    <row r="3" spans="1:12" x14ac:dyDescent="0.25">
      <c r="B3" s="18" t="s">
        <v>64</v>
      </c>
      <c r="L3" s="21"/>
    </row>
    <row r="4" spans="1:12" x14ac:dyDescent="0.25">
      <c r="C4" t="s">
        <v>42</v>
      </c>
      <c r="D4" t="s">
        <v>45</v>
      </c>
      <c r="E4" t="s">
        <v>62</v>
      </c>
      <c r="F4" t="s">
        <v>63</v>
      </c>
    </row>
    <row r="5" spans="1:12" x14ac:dyDescent="0.25">
      <c r="B5" t="s">
        <v>58</v>
      </c>
      <c r="C5">
        <f>MAX('Fatigue 1 (V)'!W6,'Fatigue 1 (P)'!W6)</f>
        <v>1.0469999999999999</v>
      </c>
      <c r="D5" s="17">
        <f>MIN('Fatigue 1 (V)'!X6,'Fatigue 1 (P)'!X6)</f>
        <v>-67.471999999999994</v>
      </c>
      <c r="E5" s="17">
        <f>MAX('Fatigue 1 (V)'!AA6,'Fatigue 1 (P)'!AA6)</f>
        <v>51.048000000000002</v>
      </c>
      <c r="F5" s="17">
        <f>MIN('Fatigue 1 (V)'!AB6,'Fatigue 1 (P)'!AB6)</f>
        <v>-28.519500000000001</v>
      </c>
    </row>
    <row r="6" spans="1:12" x14ac:dyDescent="0.25">
      <c r="B6" t="s">
        <v>59</v>
      </c>
      <c r="C6" s="17">
        <f>MAX('Fatigue 1 (V)'!W7,'Fatigue 1 (P)'!W7)</f>
        <v>6.9</v>
      </c>
      <c r="D6" s="17">
        <f>MIN('Fatigue 1 (V)'!X7,'Fatigue 1 (P)'!X7)</f>
        <v>-0.113</v>
      </c>
      <c r="E6" s="17">
        <f>MAX('Fatigue 1 (V)'!AA7,'Fatigue 1 (P)'!AA7)</f>
        <v>0</v>
      </c>
      <c r="F6" s="17">
        <f>MIN('Fatigue 1 (V)'!AB7,'Fatigue 1 (P)'!AB7)</f>
        <v>0</v>
      </c>
    </row>
    <row r="7" spans="1:12" x14ac:dyDescent="0.25">
      <c r="B7" t="s">
        <v>60</v>
      </c>
      <c r="C7" s="17">
        <f>MAX('Fatigue 1 (V)'!W8,'Fatigue 1 (P)'!W8)</f>
        <v>11.882</v>
      </c>
      <c r="D7" s="17">
        <f>MIN('Fatigue 1 (V)'!X8,'Fatigue 1 (P)'!X8)</f>
        <v>-10.124000000000001</v>
      </c>
      <c r="E7" s="17">
        <f>MAX('Fatigue 1 (V)'!AA8,'Fatigue 1 (P)'!AA8)</f>
        <v>57.464300000000001</v>
      </c>
      <c r="F7" s="17">
        <f>MIN('Fatigue 1 (V)'!AB8,'Fatigue 1 (P)'!AB8)</f>
        <v>-79.309100000000001</v>
      </c>
    </row>
    <row r="9" spans="1:12" x14ac:dyDescent="0.25">
      <c r="B9" s="18" t="s">
        <v>60</v>
      </c>
      <c r="D9" s="18" t="s">
        <v>66</v>
      </c>
      <c r="E9" s="18" t="s">
        <v>67</v>
      </c>
      <c r="F9" s="18"/>
    </row>
    <row r="10" spans="1:12" x14ac:dyDescent="0.25">
      <c r="B10" t="s">
        <v>65</v>
      </c>
      <c r="D10" s="19">
        <f>250*10^8</f>
        <v>25000000000</v>
      </c>
      <c r="E10">
        <f>24</f>
        <v>24</v>
      </c>
    </row>
    <row r="12" spans="1:12" x14ac:dyDescent="0.25">
      <c r="B12" t="s">
        <v>68</v>
      </c>
      <c r="C12">
        <f>E10</f>
        <v>24</v>
      </c>
    </row>
    <row r="13" spans="1:12" x14ac:dyDescent="0.25">
      <c r="B13" t="s">
        <v>72</v>
      </c>
      <c r="C13">
        <v>1</v>
      </c>
    </row>
    <row r="14" spans="1:12" x14ac:dyDescent="0.25">
      <c r="B14" t="s">
        <v>69</v>
      </c>
      <c r="C14" s="20">
        <f>E7*C13/'Girder Calculations'!H5</f>
        <v>0.75910568031704095</v>
      </c>
      <c r="D14" t="s">
        <v>70</v>
      </c>
      <c r="E14">
        <f>C12</f>
        <v>24</v>
      </c>
    </row>
    <row r="16" spans="1:12" x14ac:dyDescent="0.25">
      <c r="A16" s="18" t="s">
        <v>110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25">
      <c r="A18" s="25"/>
      <c r="B18" s="25" t="s">
        <v>73</v>
      </c>
      <c r="C18" s="25">
        <f>'Girder Calculations'!M42</f>
        <v>10.130000000000001</v>
      </c>
      <c r="D18" s="25"/>
      <c r="E18" s="25"/>
      <c r="F18" s="25"/>
      <c r="G18" s="25"/>
      <c r="H18" s="25"/>
      <c r="I18" s="25"/>
      <c r="J18" s="25"/>
      <c r="K18" s="25"/>
    </row>
    <row r="19" spans="1:11" x14ac:dyDescent="0.25">
      <c r="A19" s="25"/>
      <c r="B19" s="25" t="s">
        <v>74</v>
      </c>
      <c r="C19" s="25">
        <f>'Girder Calculations'!M37</f>
        <v>4.43</v>
      </c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25"/>
      <c r="B20" s="25" t="s">
        <v>75</v>
      </c>
      <c r="C20" s="25">
        <f>'Girder Calculations'!D6</f>
        <v>0.47</v>
      </c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25"/>
      <c r="B21" s="25" t="s">
        <v>76</v>
      </c>
      <c r="C21" s="25">
        <f>'Girder Calculations'!M43</f>
        <v>0.77</v>
      </c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25"/>
      <c r="B22" s="25" t="s">
        <v>77</v>
      </c>
      <c r="C22" s="25">
        <f>C18/(SQRT(12*(1+1/3*(C19*C20)/(C18*C21))))</f>
        <v>2.8022660848187528</v>
      </c>
      <c r="D22" s="25"/>
      <c r="E22" s="25"/>
      <c r="F22" s="25"/>
      <c r="G22" s="25"/>
      <c r="H22" s="25"/>
      <c r="I22" s="25"/>
      <c r="J22" s="25"/>
      <c r="K22" s="25"/>
    </row>
    <row r="23" spans="1:1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25">
      <c r="A24" s="25"/>
      <c r="B24" s="25" t="s">
        <v>78</v>
      </c>
      <c r="C24" s="23">
        <f>'Girder Calculations'!D18</f>
        <v>29000</v>
      </c>
      <c r="D24" s="25"/>
      <c r="E24" s="25"/>
      <c r="F24" s="25"/>
      <c r="G24" s="25"/>
      <c r="H24" s="25"/>
      <c r="I24" s="25"/>
      <c r="J24" s="25"/>
      <c r="K24" s="25"/>
    </row>
    <row r="25" spans="1:11" x14ac:dyDescent="0.25">
      <c r="A25" s="25"/>
      <c r="B25" s="25" t="s">
        <v>79</v>
      </c>
      <c r="C25" s="25">
        <f>'Girder Calculations'!D16</f>
        <v>50</v>
      </c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25" t="s">
        <v>80</v>
      </c>
      <c r="C26" s="25">
        <f>1*C22*SQRT(C24/C25)</f>
        <v>67.487504190574015</v>
      </c>
      <c r="D26" s="25"/>
      <c r="E26" s="25"/>
      <c r="F26" s="25"/>
      <c r="G26" s="25"/>
      <c r="H26" s="25"/>
      <c r="I26" s="25"/>
      <c r="J26" s="25"/>
      <c r="K26" s="25"/>
    </row>
    <row r="27" spans="1:1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25">
      <c r="A28" s="25"/>
      <c r="B28" s="25" t="s">
        <v>81</v>
      </c>
      <c r="C28" s="25">
        <f>'Girder Calculations'!H8</f>
        <v>1920</v>
      </c>
      <c r="D28" s="25"/>
      <c r="E28" s="25"/>
      <c r="F28" s="25"/>
      <c r="G28" s="25"/>
      <c r="H28" s="25"/>
      <c r="I28" s="25"/>
      <c r="J28" s="25"/>
      <c r="K28" s="25"/>
    </row>
    <row r="29" spans="1:1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5">
      <c r="A30" s="25"/>
      <c r="B30" s="25">
        <f>C28</f>
        <v>1920</v>
      </c>
      <c r="C30" s="25" t="s">
        <v>70</v>
      </c>
      <c r="D30" s="25">
        <f>C26</f>
        <v>67.487504190574015</v>
      </c>
      <c r="E30" s="25"/>
      <c r="F30" s="25"/>
      <c r="G30" s="25"/>
      <c r="H30" s="25"/>
      <c r="I30" s="25"/>
      <c r="J30" s="25"/>
      <c r="K30" s="25"/>
    </row>
    <row r="31" spans="1:1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5">
      <c r="A32" s="25"/>
      <c r="B32" s="21" t="s">
        <v>82</v>
      </c>
      <c r="C32" s="25"/>
      <c r="D32" s="25"/>
      <c r="E32" s="18" t="s">
        <v>83</v>
      </c>
      <c r="F32" s="25"/>
      <c r="G32" s="25"/>
      <c r="H32" s="25"/>
      <c r="I32" s="25"/>
      <c r="J32" s="25"/>
      <c r="K32" s="25"/>
    </row>
    <row r="33" spans="1:11" x14ac:dyDescent="0.25">
      <c r="A33" s="25"/>
      <c r="B33" s="25"/>
      <c r="C33" s="25"/>
      <c r="D33" s="25"/>
      <c r="E33" s="25" t="s">
        <v>87</v>
      </c>
      <c r="F33" s="25">
        <f>0.7*C25</f>
        <v>35</v>
      </c>
      <c r="G33" s="25"/>
      <c r="H33" s="25"/>
      <c r="I33" s="25"/>
      <c r="J33" s="25"/>
      <c r="K33" s="25"/>
    </row>
    <row r="34" spans="1:11" x14ac:dyDescent="0.25">
      <c r="A34" s="25"/>
      <c r="B34" s="25" t="s">
        <v>84</v>
      </c>
      <c r="C34" s="25">
        <f>'Girder Calculations'!M46</f>
        <v>1</v>
      </c>
      <c r="D34" s="25"/>
      <c r="E34" s="25" t="s">
        <v>88</v>
      </c>
      <c r="F34" s="25">
        <f>'Girder Calculations'!D16</f>
        <v>50</v>
      </c>
      <c r="G34" s="25"/>
      <c r="H34" s="25"/>
      <c r="I34" s="25"/>
      <c r="J34" s="25"/>
      <c r="K34" s="25"/>
    </row>
    <row r="35" spans="1:11" x14ac:dyDescent="0.25">
      <c r="A35" s="25"/>
      <c r="B35" s="25" t="s">
        <v>85</v>
      </c>
      <c r="C35" s="25">
        <f>'Girder Calculations'!M45</f>
        <v>1</v>
      </c>
      <c r="D35" s="25"/>
      <c r="E35" s="25" t="s">
        <v>89</v>
      </c>
      <c r="F35" s="25">
        <f>0.5*C25</f>
        <v>25</v>
      </c>
      <c r="G35" s="25"/>
      <c r="H35" s="25"/>
      <c r="I35" s="25"/>
      <c r="J35" s="25"/>
      <c r="K35" s="25"/>
    </row>
    <row r="36" spans="1:11" x14ac:dyDescent="0.25">
      <c r="A36" s="25"/>
      <c r="B36" s="25" t="s">
        <v>79</v>
      </c>
      <c r="C36" s="25">
        <f>'Girder Calculations'!D16</f>
        <v>50</v>
      </c>
      <c r="D36" s="25"/>
      <c r="E36" s="25" t="s">
        <v>90</v>
      </c>
      <c r="F36" s="25">
        <f>MIN(F33:F34)</f>
        <v>35</v>
      </c>
      <c r="G36" s="25"/>
      <c r="H36" s="25"/>
      <c r="I36" s="25"/>
      <c r="J36" s="25"/>
      <c r="K36" s="25"/>
    </row>
    <row r="37" spans="1:11" x14ac:dyDescent="0.25">
      <c r="A37" s="25"/>
      <c r="B37" s="25" t="s">
        <v>86</v>
      </c>
      <c r="C37" s="25">
        <f>C34*C35*C36</f>
        <v>50</v>
      </c>
      <c r="D37" s="25"/>
      <c r="E37" s="25"/>
      <c r="F37" s="25"/>
      <c r="G37" s="25"/>
      <c r="H37" s="25"/>
      <c r="I37" s="25"/>
      <c r="J37" s="25"/>
      <c r="K37" s="25"/>
    </row>
    <row r="38" spans="1:11" x14ac:dyDescent="0.25">
      <c r="A38" s="25"/>
      <c r="B38" s="25"/>
      <c r="C38" s="25"/>
      <c r="D38" s="25"/>
      <c r="E38" s="25">
        <f>F36</f>
        <v>35</v>
      </c>
      <c r="F38" s="20" t="s">
        <v>91</v>
      </c>
      <c r="G38" s="25">
        <f>F35</f>
        <v>25</v>
      </c>
      <c r="H38" s="25"/>
      <c r="I38" s="25"/>
      <c r="J38" s="25"/>
      <c r="K38" s="25"/>
    </row>
    <row r="39" spans="1:1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x14ac:dyDescent="0.25">
      <c r="A40" s="25"/>
      <c r="B40" s="25"/>
      <c r="C40" s="25"/>
      <c r="D40" s="25"/>
      <c r="E40" s="25" t="s">
        <v>92</v>
      </c>
      <c r="F40" s="25">
        <f>3.14*C22*SQRT(C24/F36)</f>
        <v>253.28180675280734</v>
      </c>
      <c r="G40" s="25"/>
      <c r="H40" s="25"/>
      <c r="I40" s="25"/>
      <c r="J40" s="25"/>
      <c r="K40" s="25"/>
    </row>
    <row r="41" spans="1:1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x14ac:dyDescent="0.25">
      <c r="A42" s="25"/>
      <c r="B42" s="25"/>
      <c r="C42" s="25"/>
      <c r="D42" s="25"/>
      <c r="E42" s="25" t="s">
        <v>80</v>
      </c>
      <c r="F42" s="25">
        <f>C26</f>
        <v>67.487504190574015</v>
      </c>
      <c r="G42" s="25"/>
      <c r="H42" s="25"/>
      <c r="I42" s="25"/>
      <c r="J42" s="25"/>
      <c r="K42" s="25"/>
    </row>
    <row r="43" spans="1:11" x14ac:dyDescent="0.25">
      <c r="A43" s="25"/>
      <c r="B43" s="25"/>
      <c r="C43" s="25"/>
      <c r="D43" s="25"/>
      <c r="E43" s="25" t="s">
        <v>81</v>
      </c>
      <c r="F43" s="25">
        <f>C28</f>
        <v>1920</v>
      </c>
      <c r="G43" s="25"/>
      <c r="H43" s="25"/>
      <c r="I43" s="25"/>
      <c r="J43" s="25"/>
      <c r="K43" s="25"/>
    </row>
    <row r="44" spans="1:11" x14ac:dyDescent="0.25">
      <c r="A44" s="25"/>
      <c r="B44" s="25"/>
      <c r="C44" s="25"/>
      <c r="D44" s="25"/>
      <c r="E44" s="25" t="s">
        <v>92</v>
      </c>
      <c r="F44" s="25">
        <f>F40</f>
        <v>253.28180675280734</v>
      </c>
      <c r="G44" s="25"/>
      <c r="H44" s="25"/>
      <c r="I44" s="25"/>
      <c r="J44" s="25"/>
      <c r="K44" s="25"/>
    </row>
    <row r="45" spans="1:11" x14ac:dyDescent="0.25">
      <c r="A45" s="25"/>
      <c r="B45" s="25"/>
      <c r="C45" s="25"/>
      <c r="D45" s="25"/>
      <c r="E45" s="25">
        <f>F42</f>
        <v>67.487504190574015</v>
      </c>
      <c r="F45" s="20" t="s">
        <v>70</v>
      </c>
      <c r="G45" s="25">
        <f>F43</f>
        <v>1920</v>
      </c>
      <c r="H45" s="20" t="s">
        <v>70</v>
      </c>
      <c r="I45" s="25">
        <f>F44</f>
        <v>253.28180675280734</v>
      </c>
      <c r="J45" s="25"/>
      <c r="K45" s="25"/>
    </row>
    <row r="46" spans="1:1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x14ac:dyDescent="0.25">
      <c r="A47" s="25"/>
      <c r="B47" s="25"/>
      <c r="C47" s="25"/>
      <c r="D47" s="25"/>
      <c r="E47" s="21" t="s">
        <v>82</v>
      </c>
      <c r="F47" s="21"/>
      <c r="G47" s="25"/>
      <c r="H47" s="18" t="s">
        <v>83</v>
      </c>
      <c r="I47" s="25"/>
      <c r="J47" s="25"/>
      <c r="K47" s="25"/>
    </row>
    <row r="48" spans="1:11" x14ac:dyDescent="0.25">
      <c r="A48" s="25"/>
      <c r="B48" s="25"/>
      <c r="C48" s="25"/>
      <c r="D48" s="25"/>
      <c r="E48" s="25" t="s">
        <v>93</v>
      </c>
      <c r="F48" s="25">
        <v>1</v>
      </c>
      <c r="G48" s="25"/>
      <c r="H48" s="25" t="s">
        <v>95</v>
      </c>
      <c r="I48" s="25">
        <f>F48*C34*(3.14)^2*C24/(F43/C22)^2</f>
        <v>0.60907893259516765</v>
      </c>
      <c r="J48" s="25"/>
      <c r="K48" s="25"/>
    </row>
    <row r="49" spans="1:1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x14ac:dyDescent="0.25">
      <c r="A50" s="25"/>
      <c r="B50" s="25"/>
      <c r="C50" s="25"/>
      <c r="D50" s="25"/>
      <c r="E50" s="25" t="s">
        <v>94</v>
      </c>
      <c r="F50" s="25">
        <f>F48*(1-(1-F36/(C35*C25))*((F43-F42)/(F44-F43)))*C34*C35*C36</f>
        <v>66.672097028594791</v>
      </c>
      <c r="G50" s="25"/>
      <c r="H50" s="25" t="s">
        <v>86</v>
      </c>
      <c r="I50" s="25">
        <f>I48</f>
        <v>0.60907893259516765</v>
      </c>
      <c r="J50" s="20" t="s">
        <v>70</v>
      </c>
      <c r="K50" s="25">
        <f>C34*C35*C36</f>
        <v>50</v>
      </c>
    </row>
    <row r="51" spans="1:1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x14ac:dyDescent="0.25">
      <c r="A52" s="25"/>
      <c r="B52" s="25" t="s">
        <v>97</v>
      </c>
      <c r="C52" s="20" t="s">
        <v>71</v>
      </c>
      <c r="D52" s="25">
        <f>C34*C35*C36</f>
        <v>50</v>
      </c>
      <c r="E52" s="25"/>
      <c r="F52" s="25"/>
      <c r="G52" s="25"/>
      <c r="H52" s="25"/>
      <c r="I52" s="25"/>
      <c r="J52" s="25"/>
      <c r="K52" s="25"/>
    </row>
    <row r="53" spans="1:1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x14ac:dyDescent="0.25">
      <c r="A54" s="25"/>
      <c r="B54" s="25" t="s">
        <v>97</v>
      </c>
      <c r="C54" s="25">
        <f>D52</f>
        <v>50</v>
      </c>
      <c r="D54" s="25"/>
      <c r="E54" s="25"/>
      <c r="F54" s="25"/>
      <c r="G54" s="25"/>
      <c r="H54" s="25"/>
      <c r="I54" s="25"/>
      <c r="J54" s="25"/>
      <c r="K54" s="25"/>
    </row>
    <row r="55" spans="1:11" x14ac:dyDescent="0.25">
      <c r="A55" s="25"/>
      <c r="B55" s="25" t="s">
        <v>86</v>
      </c>
      <c r="C55" s="25">
        <f>F50</f>
        <v>66.672097028594791</v>
      </c>
      <c r="D55" s="25"/>
      <c r="E55" s="25"/>
      <c r="F55" s="25"/>
      <c r="G55" s="25"/>
      <c r="H55" s="25"/>
      <c r="I55" s="25"/>
      <c r="J55" s="25"/>
      <c r="K55" s="25"/>
    </row>
    <row r="56" spans="1:1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x14ac:dyDescent="0.25">
      <c r="A57" s="25"/>
      <c r="B57" s="25" t="s">
        <v>96</v>
      </c>
      <c r="C57" s="25">
        <f>MIN(C54:C55)</f>
        <v>50</v>
      </c>
      <c r="D57" s="25"/>
      <c r="E57" s="25"/>
      <c r="F57" s="25"/>
      <c r="G57" s="25"/>
      <c r="H57" s="25"/>
      <c r="I57" s="25"/>
      <c r="J57" s="25"/>
      <c r="K57" s="25"/>
    </row>
    <row r="58" spans="1:1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x14ac:dyDescent="0.25">
      <c r="A59" s="25"/>
      <c r="B59" s="25" t="s">
        <v>99</v>
      </c>
      <c r="C59" s="25">
        <f>MAX('Fatigue 1 (V)'!AA8,'Fatigue 1 (P)'!AA8)*12</f>
        <v>689.57159999999999</v>
      </c>
      <c r="D59" s="25" t="s">
        <v>256</v>
      </c>
      <c r="E59" s="25"/>
      <c r="F59" s="25"/>
      <c r="G59" s="25"/>
      <c r="H59" s="25"/>
      <c r="I59" s="25"/>
      <c r="J59" s="25"/>
      <c r="K59" s="25"/>
    </row>
    <row r="60" spans="1:11" x14ac:dyDescent="0.25">
      <c r="A60" s="25"/>
      <c r="B60" s="25" t="s">
        <v>290</v>
      </c>
      <c r="C60" s="25">
        <f>'Girder Calculations'!H5</f>
        <v>75.7</v>
      </c>
      <c r="D60" s="25" t="s">
        <v>199</v>
      </c>
      <c r="E60" s="25"/>
      <c r="F60" s="25"/>
      <c r="G60" s="25"/>
      <c r="H60" s="25"/>
      <c r="I60" s="25"/>
      <c r="J60" s="25"/>
      <c r="K60" s="25"/>
    </row>
    <row r="61" spans="1:11" x14ac:dyDescent="0.25">
      <c r="A61" s="25"/>
      <c r="B61" t="s">
        <v>291</v>
      </c>
      <c r="C61">
        <v>26.4</v>
      </c>
      <c r="D61" s="105" t="s">
        <v>199</v>
      </c>
      <c r="J61" s="25"/>
      <c r="K61" s="25"/>
    </row>
    <row r="62" spans="1:11" x14ac:dyDescent="0.25">
      <c r="A62" s="25"/>
      <c r="B62" s="25" t="s">
        <v>98</v>
      </c>
      <c r="C62" s="25">
        <f>C59/C60</f>
        <v>9.1092681638044901</v>
      </c>
      <c r="D62" s="25"/>
      <c r="E62" t="s">
        <v>207</v>
      </c>
      <c r="F62" s="25">
        <f>C62+1/3*C63</f>
        <v>9.1588388708751971</v>
      </c>
      <c r="G62" s="20" t="s">
        <v>70</v>
      </c>
      <c r="H62" s="25">
        <f>C64*C65</f>
        <v>50</v>
      </c>
      <c r="I62" s="25" t="s">
        <v>135</v>
      </c>
      <c r="J62" s="25"/>
      <c r="K62" s="25"/>
    </row>
    <row r="63" spans="1:11" x14ac:dyDescent="0.25">
      <c r="A63" s="25"/>
      <c r="B63" s="25" t="s">
        <v>101</v>
      </c>
      <c r="C63" s="25">
        <f>'Lateral Wind Loading'!Z8/C61</f>
        <v>0.14871212121212124</v>
      </c>
      <c r="D63" s="25"/>
      <c r="F63" s="25"/>
      <c r="G63" s="25"/>
      <c r="H63" s="25"/>
      <c r="I63" s="25"/>
      <c r="J63" s="25"/>
      <c r="K63" s="25"/>
    </row>
    <row r="64" spans="1:11" x14ac:dyDescent="0.25">
      <c r="A64" s="25"/>
      <c r="B64" s="25" t="s">
        <v>102</v>
      </c>
      <c r="C64" s="25">
        <v>1</v>
      </c>
      <c r="D64" s="25"/>
      <c r="E64" t="s">
        <v>101</v>
      </c>
      <c r="F64" s="25">
        <f>C63</f>
        <v>0.14871212121212124</v>
      </c>
      <c r="G64" s="20" t="s">
        <v>70</v>
      </c>
      <c r="H64" s="25">
        <f>C66</f>
        <v>30</v>
      </c>
      <c r="I64" s="25" t="s">
        <v>103</v>
      </c>
      <c r="J64" s="25"/>
      <c r="K64" s="25"/>
    </row>
    <row r="65" spans="1:12" x14ac:dyDescent="0.25">
      <c r="A65" s="25"/>
      <c r="B65" s="25" t="s">
        <v>96</v>
      </c>
      <c r="C65" s="25">
        <f>C57</f>
        <v>50</v>
      </c>
      <c r="D65" s="25"/>
      <c r="E65" s="25"/>
      <c r="F65" s="25"/>
      <c r="G65" s="25"/>
      <c r="H65" s="25"/>
      <c r="I65" s="25"/>
      <c r="J65" s="25"/>
      <c r="K65" s="25"/>
    </row>
    <row r="66" spans="1:12" x14ac:dyDescent="0.25">
      <c r="A66" s="25"/>
      <c r="B66" s="25" t="s">
        <v>103</v>
      </c>
      <c r="C66" s="25">
        <f>0.6*C36</f>
        <v>30</v>
      </c>
      <c r="D66" s="25"/>
      <c r="E66" s="25"/>
      <c r="F66" s="25"/>
      <c r="G66" s="25"/>
      <c r="H66" s="25"/>
      <c r="I66" s="25"/>
      <c r="J66" s="25"/>
      <c r="K66" s="25"/>
    </row>
    <row r="67" spans="1:12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2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2" x14ac:dyDescent="0.25">
      <c r="A69" s="25"/>
      <c r="B69" s="25"/>
      <c r="C69" s="25"/>
      <c r="D69" s="18" t="s">
        <v>153</v>
      </c>
      <c r="E69" s="25"/>
      <c r="F69" s="25"/>
      <c r="G69" s="25"/>
      <c r="H69" s="25"/>
      <c r="I69" s="25"/>
      <c r="J69" s="25"/>
      <c r="K69" s="25"/>
    </row>
    <row r="71" spans="1:12" x14ac:dyDescent="0.25">
      <c r="B71" s="25" t="s">
        <v>154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x14ac:dyDescent="0.2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x14ac:dyDescent="0.25">
      <c r="B73" s="18" t="s">
        <v>83</v>
      </c>
      <c r="C73" s="25"/>
      <c r="D73" s="25"/>
      <c r="E73" s="25"/>
      <c r="F73" s="25"/>
      <c r="G73" s="25"/>
      <c r="H73" s="18" t="s">
        <v>82</v>
      </c>
      <c r="I73" s="25"/>
      <c r="J73" s="25"/>
      <c r="K73" s="25"/>
      <c r="L73" s="25"/>
    </row>
    <row r="74" spans="1:12" x14ac:dyDescent="0.25">
      <c r="B74" s="21" t="s">
        <v>155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x14ac:dyDescent="0.25">
      <c r="B75" s="25"/>
      <c r="C75" s="25"/>
      <c r="D75" s="25"/>
      <c r="E75" s="25"/>
      <c r="F75" s="25"/>
      <c r="G75" s="25"/>
      <c r="H75" s="25" t="s">
        <v>136</v>
      </c>
      <c r="I75" s="20" t="s">
        <v>71</v>
      </c>
      <c r="J75" s="25">
        <f>C77*C78</f>
        <v>50</v>
      </c>
      <c r="K75" s="25" t="s">
        <v>137</v>
      </c>
      <c r="L75" s="25"/>
    </row>
    <row r="76" spans="1:12" x14ac:dyDescent="0.25">
      <c r="B76" s="25" t="s">
        <v>102</v>
      </c>
      <c r="C76" s="25">
        <f>1</f>
        <v>1</v>
      </c>
      <c r="D76" s="25"/>
      <c r="E76" s="25"/>
      <c r="F76" s="25"/>
      <c r="G76" s="25"/>
      <c r="H76" s="25"/>
      <c r="I76" s="25"/>
      <c r="J76" s="25"/>
      <c r="K76" s="25"/>
      <c r="L76" s="25"/>
    </row>
    <row r="77" spans="1:12" x14ac:dyDescent="0.25">
      <c r="B77" s="25" t="s">
        <v>85</v>
      </c>
      <c r="C77" s="25">
        <f>'Girder Calculations'!M45</f>
        <v>1</v>
      </c>
      <c r="D77" s="25"/>
      <c r="E77" s="25"/>
      <c r="F77" s="25"/>
      <c r="G77" s="25"/>
      <c r="H77" s="25" t="s">
        <v>98</v>
      </c>
      <c r="I77" s="25">
        <f>C59/C60</f>
        <v>9.1092681638044901</v>
      </c>
      <c r="J77" s="25"/>
      <c r="K77" s="25"/>
      <c r="L77" s="25"/>
    </row>
    <row r="78" spans="1:12" x14ac:dyDescent="0.25">
      <c r="B78" s="25" t="s">
        <v>130</v>
      </c>
      <c r="C78" s="25">
        <f>'Girder Calculations'!D16</f>
        <v>50</v>
      </c>
      <c r="D78" s="25"/>
      <c r="E78" s="25"/>
      <c r="F78" s="25"/>
      <c r="G78" s="25"/>
      <c r="H78" s="25" t="s">
        <v>101</v>
      </c>
      <c r="I78" s="25">
        <f>C63</f>
        <v>0.14871212121212124</v>
      </c>
      <c r="J78" s="25"/>
      <c r="K78" s="25"/>
      <c r="L78" s="25"/>
    </row>
    <row r="79" spans="1:12" x14ac:dyDescent="0.2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x14ac:dyDescent="0.25">
      <c r="B80" s="25" t="s">
        <v>98</v>
      </c>
      <c r="C80" s="25">
        <f>C59/C60</f>
        <v>9.1092681638044901</v>
      </c>
      <c r="D80" s="20" t="s">
        <v>70</v>
      </c>
      <c r="E80" s="25">
        <f>C76*C77*C78</f>
        <v>50</v>
      </c>
      <c r="F80" s="25" t="s">
        <v>156</v>
      </c>
      <c r="G80" s="25"/>
      <c r="H80" s="25" t="s">
        <v>157</v>
      </c>
      <c r="I80" s="25">
        <f>I77+1/3*I78</f>
        <v>9.1588388708751971</v>
      </c>
      <c r="J80" s="20" t="s">
        <v>70</v>
      </c>
      <c r="K80" s="25">
        <f>C76*J75</f>
        <v>50</v>
      </c>
      <c r="L80" s="25" t="s">
        <v>158</v>
      </c>
    </row>
    <row r="81" spans="2:12" x14ac:dyDescent="0.25">
      <c r="B81" s="25"/>
      <c r="C81" s="25"/>
      <c r="D81" s="25"/>
      <c r="E81" s="25"/>
      <c r="F81" s="25"/>
      <c r="G81" s="25"/>
      <c r="H81" s="25" t="s">
        <v>101</v>
      </c>
      <c r="I81" s="25">
        <f>I78</f>
        <v>0.14871212121212124</v>
      </c>
      <c r="J81" s="20" t="s">
        <v>70</v>
      </c>
      <c r="K81" s="25">
        <f>0.6*C78</f>
        <v>30</v>
      </c>
      <c r="L81" s="25" t="s">
        <v>133</v>
      </c>
    </row>
    <row r="82" spans="2:12" x14ac:dyDescent="0.2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2:12" x14ac:dyDescent="0.2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2:12" x14ac:dyDescent="0.2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2:12" x14ac:dyDescent="0.2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2:12" x14ac:dyDescent="0.25">
      <c r="B86" s="25"/>
      <c r="C86" s="25"/>
      <c r="D86" s="25"/>
      <c r="E86" s="25"/>
      <c r="F86" s="18" t="s">
        <v>159</v>
      </c>
      <c r="G86" s="25"/>
      <c r="H86" s="25"/>
      <c r="I86" s="25"/>
      <c r="J86" s="25"/>
      <c r="K86" s="25"/>
      <c r="L86" s="25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workbookViewId="0"/>
  </sheetViews>
  <sheetFormatPr defaultRowHeight="15" x14ac:dyDescent="0.25"/>
  <sheetData>
    <row r="1" spans="1:12" x14ac:dyDescent="0.25">
      <c r="A1" t="s">
        <v>104</v>
      </c>
    </row>
    <row r="3" spans="1:12" x14ac:dyDescent="0.25">
      <c r="B3" s="18" t="s">
        <v>105</v>
      </c>
    </row>
    <row r="5" spans="1:12" x14ac:dyDescent="0.25">
      <c r="A5" s="18" t="s">
        <v>82</v>
      </c>
      <c r="I5" s="18" t="s">
        <v>83</v>
      </c>
    </row>
    <row r="7" spans="1:12" x14ac:dyDescent="0.25">
      <c r="A7" t="s">
        <v>106</v>
      </c>
      <c r="B7">
        <f>'Girder Calculations'!D16</f>
        <v>50</v>
      </c>
      <c r="C7" s="20" t="s">
        <v>70</v>
      </c>
      <c r="D7">
        <v>70</v>
      </c>
      <c r="E7" t="s">
        <v>52</v>
      </c>
      <c r="H7" t="s">
        <v>106</v>
      </c>
      <c r="I7">
        <f>B7</f>
        <v>50</v>
      </c>
      <c r="J7" s="20" t="s">
        <v>70</v>
      </c>
      <c r="K7">
        <v>70</v>
      </c>
      <c r="L7" t="s">
        <v>52</v>
      </c>
    </row>
    <row r="8" spans="1:12" x14ac:dyDescent="0.25">
      <c r="A8" t="s">
        <v>109</v>
      </c>
      <c r="B8">
        <f>'Girder Calculations'!M34</f>
        <v>8.86</v>
      </c>
      <c r="H8" t="s">
        <v>112</v>
      </c>
      <c r="I8">
        <f>'Girder Calculations'!H4</f>
        <v>394</v>
      </c>
    </row>
    <row r="9" spans="1:12" x14ac:dyDescent="0.25">
      <c r="A9" t="s">
        <v>75</v>
      </c>
      <c r="B9">
        <f>'Girder Calculations'!D6</f>
        <v>0.47</v>
      </c>
      <c r="H9" t="s">
        <v>113</v>
      </c>
      <c r="I9">
        <f>'Girder Calculations'!H4</f>
        <v>394</v>
      </c>
    </row>
    <row r="10" spans="1:12" x14ac:dyDescent="0.25">
      <c r="A10" t="s">
        <v>107</v>
      </c>
      <c r="B10">
        <f>B8/B9</f>
        <v>18.851063829787233</v>
      </c>
      <c r="C10" s="20" t="s">
        <v>70</v>
      </c>
      <c r="D10">
        <v>150</v>
      </c>
      <c r="H10" t="s">
        <v>114</v>
      </c>
      <c r="I10">
        <f>I8/I9</f>
        <v>1</v>
      </c>
      <c r="J10" s="20" t="s">
        <v>91</v>
      </c>
      <c r="K10">
        <v>0.3</v>
      </c>
    </row>
    <row r="11" spans="1:12" x14ac:dyDescent="0.25">
      <c r="A11" t="s">
        <v>108</v>
      </c>
      <c r="B11">
        <f>'Girder Calculations'!M37</f>
        <v>4.43</v>
      </c>
      <c r="H11" t="s">
        <v>74</v>
      </c>
      <c r="I11">
        <f>'Girder Calculations'!M37</f>
        <v>4.43</v>
      </c>
    </row>
    <row r="12" spans="1:12" x14ac:dyDescent="0.25">
      <c r="A12" t="s">
        <v>78</v>
      </c>
      <c r="B12" s="23">
        <f>'Girder Calculations'!D18</f>
        <v>29000</v>
      </c>
      <c r="H12" t="s">
        <v>115</v>
      </c>
      <c r="I12">
        <f>2*I11/B9</f>
        <v>18.851063829787233</v>
      </c>
      <c r="J12" s="20" t="s">
        <v>70</v>
      </c>
      <c r="K12">
        <f>5.7*SQRT(B12/B13)</f>
        <v>137.27417819823216</v>
      </c>
    </row>
    <row r="13" spans="1:12" x14ac:dyDescent="0.25">
      <c r="A13" t="s">
        <v>79</v>
      </c>
      <c r="B13">
        <f>'Girder Calculations'!D16</f>
        <v>50</v>
      </c>
    </row>
    <row r="14" spans="1:12" x14ac:dyDescent="0.25">
      <c r="B14">
        <f>2*B11/B9</f>
        <v>18.851063829787233</v>
      </c>
      <c r="C14" s="20" t="s">
        <v>70</v>
      </c>
      <c r="D14">
        <f>3.76*SQRT(B12/B13)</f>
        <v>90.552791232518061</v>
      </c>
      <c r="H14" s="18"/>
    </row>
    <row r="16" spans="1:12" x14ac:dyDescent="0.25">
      <c r="A16" s="18" t="s">
        <v>111</v>
      </c>
      <c r="H16" s="18" t="s">
        <v>117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1"/>
  <sheetViews>
    <sheetView workbookViewId="0"/>
  </sheetViews>
  <sheetFormatPr defaultRowHeight="15" x14ac:dyDescent="0.25"/>
  <cols>
    <col min="8" max="8" width="12" bestFit="1" customWidth="1"/>
    <col min="20" max="20" width="9.140625" customWidth="1"/>
  </cols>
  <sheetData>
    <row r="1" spans="1:15" x14ac:dyDescent="0.25">
      <c r="A1" t="s">
        <v>398</v>
      </c>
    </row>
    <row r="3" spans="1:15" x14ac:dyDescent="0.25">
      <c r="B3" t="s">
        <v>118</v>
      </c>
      <c r="C3">
        <f>'Girder Calculations'!M35</f>
        <v>5.1999999999999993</v>
      </c>
      <c r="D3" s="20"/>
    </row>
    <row r="4" spans="1:15" x14ac:dyDescent="0.25">
      <c r="B4" t="s">
        <v>119</v>
      </c>
      <c r="C4">
        <f>'Girder Calculations'!M36</f>
        <v>10.4</v>
      </c>
    </row>
    <row r="6" spans="1:15" x14ac:dyDescent="0.25">
      <c r="B6" t="s">
        <v>118</v>
      </c>
      <c r="C6">
        <f>C3</f>
        <v>5.1999999999999993</v>
      </c>
      <c r="D6" s="20" t="s">
        <v>70</v>
      </c>
      <c r="E6">
        <f>0.42*C4</f>
        <v>4.3680000000000003</v>
      </c>
      <c r="F6" t="s">
        <v>120</v>
      </c>
    </row>
    <row r="8" spans="1:15" x14ac:dyDescent="0.25">
      <c r="B8" t="s">
        <v>121</v>
      </c>
    </row>
    <row r="10" spans="1:15" x14ac:dyDescent="0.25">
      <c r="B10" s="21" t="s">
        <v>82</v>
      </c>
      <c r="L10" s="18" t="s">
        <v>83</v>
      </c>
    </row>
    <row r="12" spans="1:15" x14ac:dyDescent="0.25">
      <c r="B12" t="s">
        <v>118</v>
      </c>
      <c r="C12">
        <f>C3</f>
        <v>5.1999999999999993</v>
      </c>
      <c r="D12" s="20" t="s">
        <v>70</v>
      </c>
      <c r="E12">
        <f>0.1*C4</f>
        <v>1.04</v>
      </c>
      <c r="F12" t="s">
        <v>122</v>
      </c>
      <c r="L12" t="s">
        <v>84</v>
      </c>
      <c r="M12">
        <f>'Girder Calculations'!M46</f>
        <v>1</v>
      </c>
    </row>
    <row r="13" spans="1:15" x14ac:dyDescent="0.25">
      <c r="L13" t="s">
        <v>85</v>
      </c>
      <c r="M13">
        <f>'Girder Calculations'!M45</f>
        <v>1</v>
      </c>
    </row>
    <row r="14" spans="1:15" x14ac:dyDescent="0.25">
      <c r="B14" s="21" t="s">
        <v>82</v>
      </c>
      <c r="F14" s="18" t="s">
        <v>83</v>
      </c>
      <c r="L14" t="s">
        <v>79</v>
      </c>
      <c r="M14">
        <f>'Girder Calculations'!D16</f>
        <v>50</v>
      </c>
    </row>
    <row r="16" spans="1:15" x14ac:dyDescent="0.25">
      <c r="B16" t="s">
        <v>123</v>
      </c>
      <c r="C16">
        <f>'Girder Calculations'!D42</f>
        <v>1005.882621454832</v>
      </c>
      <c r="F16" t="s">
        <v>123</v>
      </c>
      <c r="G16">
        <f>'Girder Calculations'!D42</f>
        <v>1005.882621454832</v>
      </c>
      <c r="L16" t="s">
        <v>96</v>
      </c>
      <c r="M16" s="20" t="s">
        <v>71</v>
      </c>
      <c r="N16">
        <f>M12*M13*M14</f>
        <v>50</v>
      </c>
      <c r="O16" t="s">
        <v>134</v>
      </c>
    </row>
    <row r="18" spans="1:19" x14ac:dyDescent="0.25">
      <c r="B18" t="s">
        <v>124</v>
      </c>
      <c r="C18" s="20" t="s">
        <v>71</v>
      </c>
      <c r="D18">
        <f>C16</f>
        <v>1005.882621454832</v>
      </c>
      <c r="E18" t="s">
        <v>123</v>
      </c>
      <c r="F18" t="s">
        <v>124</v>
      </c>
      <c r="G18" s="20" t="s">
        <v>71</v>
      </c>
      <c r="H18">
        <f>G16*(1.07-0.7*(C3/C4))</f>
        <v>724.23548744747927</v>
      </c>
      <c r="L18" t="s">
        <v>102</v>
      </c>
      <c r="M18" s="17">
        <f>1</f>
        <v>1</v>
      </c>
    </row>
    <row r="19" spans="1:19" x14ac:dyDescent="0.25">
      <c r="F19" s="22"/>
    </row>
    <row r="20" spans="1:19" x14ac:dyDescent="0.25">
      <c r="B20" s="21" t="s">
        <v>125</v>
      </c>
      <c r="L20" t="s">
        <v>98</v>
      </c>
      <c r="M20">
        <f>MAX('Strength 1 (V) Max'!AA8,'Strength 1 (P) Max'!AA8,'Strength 3 (Max)'!AA8,'Strength 5 (V) Max'!AA8,'Strength 5 (P) Max'!AA8,'Strength 1 (V) Min'!AA8,'Strength 1 (P) Min'!AA8,'Strength 3 (Min)'!AA8,'Strength 5 (V) Min'!AA8,'Strength 5 (P) Min'!AA8)*12/'Girder Calculations'!H5</f>
        <v>34.126050198150594</v>
      </c>
      <c r="N20" s="20" t="s">
        <v>70</v>
      </c>
      <c r="O20">
        <f>M18*N16</f>
        <v>50</v>
      </c>
      <c r="P20" t="s">
        <v>135</v>
      </c>
    </row>
    <row r="22" spans="1:19" x14ac:dyDescent="0.25">
      <c r="B22" s="18" t="s">
        <v>82</v>
      </c>
      <c r="L22" t="s">
        <v>130</v>
      </c>
      <c r="M22">
        <f>'Girder Calculations'!D16</f>
        <v>50</v>
      </c>
    </row>
    <row r="24" spans="1:19" x14ac:dyDescent="0.25">
      <c r="B24" t="s">
        <v>85</v>
      </c>
      <c r="C24">
        <f>'Girder Calculations'!M45</f>
        <v>1</v>
      </c>
      <c r="L24" t="s">
        <v>136</v>
      </c>
      <c r="M24" s="20" t="s">
        <v>71</v>
      </c>
      <c r="N24">
        <f>M13*M22</f>
        <v>50</v>
      </c>
      <c r="O24" t="s">
        <v>137</v>
      </c>
    </row>
    <row r="25" spans="1:19" x14ac:dyDescent="0.25">
      <c r="B25" t="s">
        <v>126</v>
      </c>
      <c r="C25">
        <f>H61</f>
        <v>317.20464814238397</v>
      </c>
    </row>
    <row r="27" spans="1:19" x14ac:dyDescent="0.25">
      <c r="A27" t="s">
        <v>124</v>
      </c>
      <c r="B27">
        <f>H18</f>
        <v>724.23548744747927</v>
      </c>
      <c r="C27" s="20" t="s">
        <v>70</v>
      </c>
      <c r="D27">
        <f>1.3*C24*C25</f>
        <v>412.36604258509919</v>
      </c>
      <c r="E27" t="s">
        <v>127</v>
      </c>
      <c r="G27" s="18" t="s">
        <v>268</v>
      </c>
      <c r="L27" t="s">
        <v>138</v>
      </c>
    </row>
    <row r="29" spans="1:19" x14ac:dyDescent="0.25">
      <c r="B29" t="s">
        <v>101</v>
      </c>
      <c r="C29">
        <f>'Fatigue and Fracture Limit Stat'!C63</f>
        <v>0.14871212121212124</v>
      </c>
      <c r="L29" s="21" t="s">
        <v>82</v>
      </c>
      <c r="S29" s="18" t="s">
        <v>83</v>
      </c>
    </row>
    <row r="30" spans="1:19" x14ac:dyDescent="0.25">
      <c r="B30" t="s">
        <v>128</v>
      </c>
      <c r="C30">
        <f>'Girder Calculations'!H5</f>
        <v>75.7</v>
      </c>
    </row>
    <row r="31" spans="1:19" x14ac:dyDescent="0.25">
      <c r="B31" t="s">
        <v>129</v>
      </c>
      <c r="C31">
        <f>1</f>
        <v>1</v>
      </c>
      <c r="L31" t="s">
        <v>139</v>
      </c>
      <c r="M31">
        <f>'Girder Calculations'!D17</f>
        <v>4</v>
      </c>
      <c r="S31" t="s">
        <v>143</v>
      </c>
    </row>
    <row r="32" spans="1:19" x14ac:dyDescent="0.25">
      <c r="B32" t="s">
        <v>130</v>
      </c>
      <c r="C32">
        <f>'Girder Calculations'!D16</f>
        <v>50</v>
      </c>
      <c r="L32" t="s">
        <v>140</v>
      </c>
      <c r="P32" s="20" t="s">
        <v>70</v>
      </c>
      <c r="Q32">
        <f>0.6*M31</f>
        <v>2.4</v>
      </c>
      <c r="R32" t="s">
        <v>141</v>
      </c>
    </row>
    <row r="33" spans="2:16" x14ac:dyDescent="0.25">
      <c r="B33" t="s">
        <v>99</v>
      </c>
      <c r="C33">
        <f>MAX('Strength 1 (V) Max'!AA8,'Strength 1 (P) Max'!AA8,'Strength 3 (Max)'!AA8,'Strength 5 (V) Max'!AA8,'Strength 5 (P) Max'!AA8)</f>
        <v>215.27850000000001</v>
      </c>
      <c r="D33" t="s">
        <v>257</v>
      </c>
    </row>
    <row r="34" spans="2:16" x14ac:dyDescent="0.25">
      <c r="B34" t="s">
        <v>124</v>
      </c>
      <c r="C34">
        <f>H18</f>
        <v>724.23548744747927</v>
      </c>
      <c r="D34" t="s">
        <v>257</v>
      </c>
    </row>
    <row r="36" spans="2:16" x14ac:dyDescent="0.25">
      <c r="B36" t="s">
        <v>131</v>
      </c>
      <c r="C36">
        <f>C33+1/3*C29*C30</f>
        <v>219.03100252525255</v>
      </c>
      <c r="D36" s="20" t="s">
        <v>70</v>
      </c>
      <c r="E36">
        <f>C31*C34</f>
        <v>724.23548744747927</v>
      </c>
      <c r="F36" t="s">
        <v>132</v>
      </c>
      <c r="L36" t="s">
        <v>98</v>
      </c>
      <c r="M36">
        <f>M20</f>
        <v>34.126050198150594</v>
      </c>
    </row>
    <row r="37" spans="2:16" x14ac:dyDescent="0.25">
      <c r="B37" t="s">
        <v>101</v>
      </c>
      <c r="C37">
        <f>C29</f>
        <v>0.14871212121212124</v>
      </c>
      <c r="D37" s="20" t="s">
        <v>70</v>
      </c>
      <c r="E37">
        <f>0.6*C32</f>
        <v>30</v>
      </c>
      <c r="F37" t="s">
        <v>133</v>
      </c>
      <c r="L37" t="s">
        <v>101</v>
      </c>
      <c r="M37">
        <f>C29</f>
        <v>0.14871212121212124</v>
      </c>
    </row>
    <row r="39" spans="2:16" x14ac:dyDescent="0.25">
      <c r="L39" t="s">
        <v>142</v>
      </c>
      <c r="M39">
        <f>M36+1/3*M37</f>
        <v>34.175620905221301</v>
      </c>
      <c r="N39" s="20" t="s">
        <v>70</v>
      </c>
      <c r="O39">
        <f>M18*N24</f>
        <v>50</v>
      </c>
    </row>
    <row r="40" spans="2:16" x14ac:dyDescent="0.25">
      <c r="L40" t="s">
        <v>101</v>
      </c>
      <c r="M40">
        <f>M37</f>
        <v>0.14871212121212124</v>
      </c>
      <c r="N40" s="20" t="s">
        <v>70</v>
      </c>
      <c r="O40">
        <f>0.6*M22</f>
        <v>30</v>
      </c>
      <c r="P40" t="s">
        <v>133</v>
      </c>
    </row>
    <row r="47" spans="2:16" x14ac:dyDescent="0.25">
      <c r="I47" s="18" t="s">
        <v>159</v>
      </c>
    </row>
    <row r="50" spans="2:9" x14ac:dyDescent="0.25">
      <c r="B50" s="18" t="s">
        <v>209</v>
      </c>
    </row>
    <row r="52" spans="2:9" x14ac:dyDescent="0.25">
      <c r="B52" t="s">
        <v>210</v>
      </c>
      <c r="D52">
        <f>'Girder Calculations'!H5</f>
        <v>75.7</v>
      </c>
      <c r="E52" t="s">
        <v>199</v>
      </c>
      <c r="G52" t="s">
        <v>263</v>
      </c>
      <c r="H52">
        <v>72.617999999999995</v>
      </c>
      <c r="I52" t="s">
        <v>267</v>
      </c>
    </row>
    <row r="53" spans="2:9" x14ac:dyDescent="0.25">
      <c r="B53" t="s">
        <v>213</v>
      </c>
      <c r="D53">
        <f>'Girder Calculations'!D13*'Girder Calculations'!D15/('Girder Calculations'!D18/SQRT('Girder Calculations'!D17))</f>
        <v>4.6344827586206894E-2</v>
      </c>
      <c r="E53" t="s">
        <v>212</v>
      </c>
      <c r="G53" t="s">
        <v>263</v>
      </c>
      <c r="H53">
        <f>H52*12</f>
        <v>871.41599999999994</v>
      </c>
      <c r="I53" t="s">
        <v>256</v>
      </c>
    </row>
    <row r="54" spans="2:9" x14ac:dyDescent="0.25">
      <c r="B54" t="s">
        <v>214</v>
      </c>
      <c r="D54">
        <f>'Girder Calculations'!H7</f>
        <v>20</v>
      </c>
      <c r="E54" t="s">
        <v>212</v>
      </c>
      <c r="G54" t="s">
        <v>264</v>
      </c>
      <c r="H54">
        <v>57.464300000000001</v>
      </c>
      <c r="I54" t="s">
        <v>267</v>
      </c>
    </row>
    <row r="55" spans="2:9" x14ac:dyDescent="0.25">
      <c r="B55" t="s">
        <v>215</v>
      </c>
      <c r="D55">
        <f>'Girder Calculations'!D13/2</f>
        <v>4</v>
      </c>
      <c r="E55" t="s">
        <v>266</v>
      </c>
      <c r="G55" t="s">
        <v>264</v>
      </c>
      <c r="H55">
        <f>H54*12</f>
        <v>689.57159999999999</v>
      </c>
      <c r="I55" t="s">
        <v>256</v>
      </c>
    </row>
    <row r="56" spans="2:9" x14ac:dyDescent="0.25">
      <c r="B56" t="s">
        <v>216</v>
      </c>
      <c r="D56">
        <f>'Girder Calculations'!D13+'Girder Calculations'!D7/2</f>
        <v>13.2</v>
      </c>
      <c r="E56" s="92" t="s">
        <v>266</v>
      </c>
      <c r="G56" t="s">
        <v>265</v>
      </c>
      <c r="H56">
        <f>'Girder Calculations'!D16</f>
        <v>50</v>
      </c>
      <c r="I56" t="s">
        <v>172</v>
      </c>
    </row>
    <row r="57" spans="2:9" x14ac:dyDescent="0.25">
      <c r="B57" t="s">
        <v>211</v>
      </c>
      <c r="D57">
        <f>(D53*D55+D54*D56)/(D54+D53)</f>
        <v>13.178730665492377</v>
      </c>
      <c r="E57" s="92" t="s">
        <v>266</v>
      </c>
    </row>
    <row r="58" spans="2:9" x14ac:dyDescent="0.25">
      <c r="B58" t="s">
        <v>217</v>
      </c>
      <c r="D58">
        <f>'Girder Calculations'!D15/('Girder Calculations'!D18/SQRT('Girder Calculations'!D17))</f>
        <v>5.7931034482758617E-3</v>
      </c>
      <c r="E58" s="92" t="s">
        <v>266</v>
      </c>
      <c r="G58" t="s">
        <v>6</v>
      </c>
      <c r="H58">
        <f>(H56-H53/D52-H55/D61)*D61</f>
        <v>2245.4681777086075</v>
      </c>
      <c r="I58" t="s">
        <v>256</v>
      </c>
    </row>
    <row r="59" spans="2:9" x14ac:dyDescent="0.25">
      <c r="B59" t="s">
        <v>262</v>
      </c>
      <c r="D59">
        <f>'Girder Calculations'!D13+'Girder Calculations'!D7-'Positive Flexure Composite Sect'!D57</f>
        <v>5.2212693345076211</v>
      </c>
      <c r="E59" s="92" t="s">
        <v>266</v>
      </c>
      <c r="G59" t="s">
        <v>6</v>
      </c>
      <c r="H59">
        <f>H58/12</f>
        <v>187.12234814238397</v>
      </c>
      <c r="I59" t="s">
        <v>267</v>
      </c>
    </row>
    <row r="60" spans="2:9" x14ac:dyDescent="0.25">
      <c r="B60" t="s">
        <v>261</v>
      </c>
      <c r="D60">
        <f>1/12*D58*'Girder Calculations'!D13^3+'Positive Flexure Composite Sect'!D53*('Positive Flexure Composite Sect'!D57-'Girder Calculations'!D13/2)^2+'Girder Calculations'!H4+'Girder Calculations'!H7*('Positive Flexure Composite Sect'!D56-'Positive Flexure Composite Sect'!D57)^2</f>
        <v>398.16072996319588</v>
      </c>
      <c r="E60" t="s">
        <v>200</v>
      </c>
    </row>
    <row r="61" spans="2:9" x14ac:dyDescent="0.25">
      <c r="B61" t="s">
        <v>260</v>
      </c>
      <c r="D61">
        <f>D60/D59</f>
        <v>76.257458570798562</v>
      </c>
      <c r="E61" t="s">
        <v>199</v>
      </c>
      <c r="G61" t="s">
        <v>126</v>
      </c>
      <c r="H61">
        <f>H52+H54+H59</f>
        <v>317.20464814238397</v>
      </c>
      <c r="I61" t="s">
        <v>267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8"/>
  <sheetViews>
    <sheetView workbookViewId="0"/>
  </sheetViews>
  <sheetFormatPr defaultRowHeight="15" x14ac:dyDescent="0.25"/>
  <sheetData>
    <row r="1" spans="1:23" x14ac:dyDescent="0.25">
      <c r="A1" t="s">
        <v>144</v>
      </c>
    </row>
    <row r="3" spans="1:23" x14ac:dyDescent="0.25">
      <c r="B3" t="s">
        <v>145</v>
      </c>
    </row>
    <row r="5" spans="1:23" x14ac:dyDescent="0.25">
      <c r="B5" s="18" t="s">
        <v>82</v>
      </c>
      <c r="M5" s="18" t="s">
        <v>83</v>
      </c>
    </row>
    <row r="6" spans="1:23" x14ac:dyDescent="0.25">
      <c r="M6" t="s">
        <v>151</v>
      </c>
    </row>
    <row r="7" spans="1:23" x14ac:dyDescent="0.25">
      <c r="B7" t="s">
        <v>73</v>
      </c>
      <c r="C7">
        <f>'Girder Calculations'!M42</f>
        <v>10.130000000000001</v>
      </c>
    </row>
    <row r="8" spans="1:23" x14ac:dyDescent="0.25">
      <c r="B8" t="s">
        <v>76</v>
      </c>
      <c r="C8">
        <f>'Girder Calculations'!M43</f>
        <v>0.77</v>
      </c>
      <c r="M8" t="s">
        <v>102</v>
      </c>
      <c r="N8">
        <f>1</f>
        <v>1</v>
      </c>
    </row>
    <row r="9" spans="1:23" x14ac:dyDescent="0.25">
      <c r="M9" t="s">
        <v>98</v>
      </c>
      <c r="N9">
        <f>'Positive Flexure Composite Sect'!M20</f>
        <v>34.126050198150594</v>
      </c>
      <c r="O9" s="20" t="s">
        <v>70</v>
      </c>
      <c r="P9">
        <f>N8*C23*C13</f>
        <v>50</v>
      </c>
      <c r="Q9" t="s">
        <v>152</v>
      </c>
    </row>
    <row r="10" spans="1:23" x14ac:dyDescent="0.25">
      <c r="B10" t="s">
        <v>146</v>
      </c>
      <c r="C10" s="20" t="s">
        <v>71</v>
      </c>
      <c r="D10">
        <f>C7/(2*C8)</f>
        <v>6.5779220779220786</v>
      </c>
    </row>
    <row r="12" spans="1:23" x14ac:dyDescent="0.25">
      <c r="B12" t="s">
        <v>78</v>
      </c>
      <c r="C12" s="23">
        <f>'Girder Calculations'!D18</f>
        <v>29000</v>
      </c>
      <c r="M12" s="18" t="s">
        <v>153</v>
      </c>
    </row>
    <row r="13" spans="1:23" x14ac:dyDescent="0.25">
      <c r="B13" t="s">
        <v>79</v>
      </c>
      <c r="C13">
        <f>'Girder Calculations'!D16</f>
        <v>50</v>
      </c>
    </row>
    <row r="14" spans="1:23" x14ac:dyDescent="0.25">
      <c r="M14" s="25" t="s">
        <v>154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x14ac:dyDescent="0.25">
      <c r="B15" t="s">
        <v>147</v>
      </c>
      <c r="C15" s="20" t="s">
        <v>71</v>
      </c>
      <c r="D15">
        <f>0.38*SQRT(C12/C13)</f>
        <v>9.1516118798821449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x14ac:dyDescent="0.25">
      <c r="M16" s="18" t="s">
        <v>83</v>
      </c>
      <c r="N16" s="25"/>
      <c r="O16" s="25"/>
      <c r="P16" s="25"/>
      <c r="Q16" s="25"/>
      <c r="R16" s="25"/>
      <c r="S16" s="18" t="s">
        <v>82</v>
      </c>
      <c r="T16" s="25"/>
      <c r="U16" s="25"/>
      <c r="V16" s="25"/>
      <c r="W16" s="25"/>
    </row>
    <row r="17" spans="2:23" x14ac:dyDescent="0.25">
      <c r="B17" t="s">
        <v>146</v>
      </c>
      <c r="C17">
        <f>D10</f>
        <v>6.5779220779220786</v>
      </c>
      <c r="D17" s="20" t="s">
        <v>70</v>
      </c>
      <c r="E17">
        <f>D15</f>
        <v>9.1516118798821449</v>
      </c>
      <c r="F17" t="s">
        <v>147</v>
      </c>
      <c r="M17" s="21" t="s">
        <v>155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2:23" x14ac:dyDescent="0.25">
      <c r="M18" s="25"/>
      <c r="N18" s="25"/>
      <c r="O18" s="25"/>
      <c r="P18" s="25"/>
      <c r="Q18" s="25"/>
      <c r="R18" s="25"/>
      <c r="S18" s="25" t="s">
        <v>136</v>
      </c>
      <c r="T18" s="20" t="s">
        <v>71</v>
      </c>
      <c r="U18" s="25">
        <f>N20*N21</f>
        <v>50</v>
      </c>
      <c r="V18" s="25" t="s">
        <v>137</v>
      </c>
      <c r="W18" s="25"/>
    </row>
    <row r="19" spans="2:23" x14ac:dyDescent="0.25">
      <c r="B19" s="18" t="s">
        <v>82</v>
      </c>
      <c r="G19" s="18" t="s">
        <v>83</v>
      </c>
      <c r="M19" s="25" t="s">
        <v>102</v>
      </c>
      <c r="N19" s="25">
        <f>1</f>
        <v>1</v>
      </c>
      <c r="O19" s="25"/>
      <c r="P19" s="25"/>
      <c r="Q19" s="25"/>
      <c r="R19" s="25"/>
      <c r="S19" s="25"/>
      <c r="T19" s="25"/>
      <c r="U19" s="25"/>
      <c r="V19" s="25"/>
      <c r="W19" s="25"/>
    </row>
    <row r="20" spans="2:23" x14ac:dyDescent="0.25">
      <c r="B20" t="s">
        <v>148</v>
      </c>
      <c r="G20" t="s">
        <v>149</v>
      </c>
      <c r="M20" s="25" t="s">
        <v>85</v>
      </c>
      <c r="N20" s="25">
        <f>C23</f>
        <v>1</v>
      </c>
      <c r="O20" s="25"/>
      <c r="P20" s="25"/>
      <c r="Q20" s="25"/>
      <c r="R20" s="25"/>
      <c r="S20" s="25" t="s">
        <v>98</v>
      </c>
      <c r="T20" s="25">
        <f>MIN('Strength 1 (V) Max'!AB8,'Strength 1 (V) Min'!AB8,'Strength 1 (P) Max'!AB8,'Strength 1 (P) Min'!AB8,'Strength 3 (Max)'!AB8,'Strength 3 (Min)'!AB8,'Strength 5 (V) Max'!AB8,'Strength 5 (V) Min'!AB8,'Strength 5 (P) Max'!AB8,'Strength 5 (P) Min'!AB8)*12/'Girder Calculations'!H5</f>
        <v>-47.106816380449139</v>
      </c>
      <c r="U20" s="25"/>
      <c r="V20" s="25"/>
      <c r="W20" s="25"/>
    </row>
    <row r="21" spans="2:23" x14ac:dyDescent="0.25">
      <c r="M21" s="25" t="s">
        <v>130</v>
      </c>
      <c r="N21" s="25">
        <f>C13</f>
        <v>50</v>
      </c>
      <c r="O21" s="25"/>
      <c r="P21" s="25"/>
      <c r="Q21" s="25"/>
      <c r="R21" s="25"/>
      <c r="S21" s="25" t="s">
        <v>101</v>
      </c>
      <c r="T21" s="25">
        <f>'Positive Flexure Composite Sect'!C37</f>
        <v>0.14871212121212124</v>
      </c>
      <c r="U21" s="25"/>
      <c r="V21" s="25"/>
      <c r="W21" s="25"/>
    </row>
    <row r="22" spans="2:23" x14ac:dyDescent="0.25">
      <c r="B22" t="s">
        <v>84</v>
      </c>
      <c r="C22">
        <f>'Girder Calculations'!M46</f>
        <v>1</v>
      </c>
      <c r="G22" t="s">
        <v>88</v>
      </c>
      <c r="H22">
        <f>'Girder Calculations'!D16</f>
        <v>50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2:23" x14ac:dyDescent="0.25">
      <c r="B23" t="s">
        <v>85</v>
      </c>
      <c r="C23">
        <f>'Girder Calculations'!M45</f>
        <v>1</v>
      </c>
      <c r="M23" s="25" t="s">
        <v>98</v>
      </c>
      <c r="N23" s="25">
        <f>T20</f>
        <v>-47.106816380449139</v>
      </c>
      <c r="O23" s="20" t="s">
        <v>70</v>
      </c>
      <c r="P23" s="25">
        <f>N19*N20*N21</f>
        <v>50</v>
      </c>
      <c r="Q23" s="25" t="s">
        <v>156</v>
      </c>
      <c r="R23" s="25"/>
      <c r="S23" s="25" t="s">
        <v>157</v>
      </c>
      <c r="T23" s="25">
        <f>T20+1/3*T21</f>
        <v>-47.057245673378432</v>
      </c>
      <c r="U23" s="20" t="s">
        <v>70</v>
      </c>
      <c r="V23" s="25">
        <f>N19*U18</f>
        <v>50</v>
      </c>
      <c r="W23" s="25" t="s">
        <v>158</v>
      </c>
    </row>
    <row r="24" spans="2:23" x14ac:dyDescent="0.25">
      <c r="G24" t="s">
        <v>90</v>
      </c>
      <c r="H24" s="20" t="s">
        <v>71</v>
      </c>
      <c r="I24">
        <f>MIN(0.7*C13,H22)</f>
        <v>35</v>
      </c>
      <c r="J24" s="20" t="s">
        <v>91</v>
      </c>
      <c r="K24">
        <f>0.5*C13</f>
        <v>25</v>
      </c>
      <c r="L24" s="20" t="s">
        <v>89</v>
      </c>
      <c r="M24" s="25"/>
      <c r="N24" s="25"/>
      <c r="O24" s="25"/>
      <c r="P24" s="25"/>
      <c r="Q24" s="25"/>
      <c r="R24" s="25"/>
      <c r="S24" s="25" t="s">
        <v>101</v>
      </c>
      <c r="T24" s="25">
        <f>T21</f>
        <v>0.14871212121212124</v>
      </c>
      <c r="U24" s="20" t="s">
        <v>70</v>
      </c>
      <c r="V24" s="25">
        <f>0.6*N21</f>
        <v>30</v>
      </c>
      <c r="W24" s="25" t="s">
        <v>133</v>
      </c>
    </row>
    <row r="25" spans="2:23" x14ac:dyDescent="0.25">
      <c r="B25" t="s">
        <v>97</v>
      </c>
      <c r="C25" s="20" t="s">
        <v>71</v>
      </c>
      <c r="D25">
        <f>C22*C23*C13</f>
        <v>50</v>
      </c>
      <c r="E25" t="s">
        <v>134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2:23" x14ac:dyDescent="0.25">
      <c r="G26" t="s">
        <v>150</v>
      </c>
      <c r="H26" s="20" t="s">
        <v>71</v>
      </c>
      <c r="I26">
        <f>0.56*SQRT(C12/I24)</f>
        <v>16.119553343687908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2:23" x14ac:dyDescent="0.25"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2:23" x14ac:dyDescent="0.25">
      <c r="G28" t="s">
        <v>97</v>
      </c>
      <c r="H28" s="20" t="s">
        <v>71</v>
      </c>
      <c r="I28">
        <f>(1-(1-I24/(C23*C13))*((C17-E17)/(I26-E17)))*C22*C23*C13</f>
        <v>55.540423556933192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2:23" x14ac:dyDescent="0.25">
      <c r="M29" s="25"/>
      <c r="N29" s="25"/>
      <c r="O29" s="25"/>
      <c r="P29" s="25"/>
      <c r="Q29" s="18" t="s">
        <v>159</v>
      </c>
      <c r="R29" s="25"/>
      <c r="S29" s="25"/>
      <c r="T29" s="25"/>
      <c r="U29" s="25"/>
      <c r="V29" s="25"/>
      <c r="W29" s="25"/>
    </row>
    <row r="32" spans="2:23" x14ac:dyDescent="0.25">
      <c r="E32" s="18" t="s">
        <v>110</v>
      </c>
    </row>
    <row r="33" spans="2:11" x14ac:dyDescent="0.25">
      <c r="B33" s="25" t="s">
        <v>73</v>
      </c>
      <c r="C33" s="25">
        <f>'Girder Calculations'!M42</f>
        <v>10.130000000000001</v>
      </c>
      <c r="D33" s="25"/>
      <c r="E33" s="25"/>
      <c r="F33" s="25"/>
      <c r="G33" s="25"/>
      <c r="H33" s="25"/>
      <c r="I33" s="25"/>
      <c r="J33" s="25"/>
      <c r="K33" s="25"/>
    </row>
    <row r="34" spans="2:11" x14ac:dyDescent="0.25">
      <c r="B34" s="25" t="s">
        <v>74</v>
      </c>
      <c r="C34" s="25">
        <f>'Girder Calculations'!M37</f>
        <v>4.43</v>
      </c>
      <c r="D34" s="25"/>
      <c r="E34" s="25"/>
      <c r="F34" s="25"/>
      <c r="G34" s="25"/>
      <c r="H34" s="25"/>
      <c r="I34" s="25"/>
      <c r="J34" s="25"/>
      <c r="K34" s="25"/>
    </row>
    <row r="35" spans="2:11" x14ac:dyDescent="0.25">
      <c r="B35" s="25" t="s">
        <v>75</v>
      </c>
      <c r="C35" s="25">
        <f>'Girder Calculations'!D6</f>
        <v>0.47</v>
      </c>
      <c r="D35" s="25"/>
      <c r="E35" s="25"/>
      <c r="F35" s="25"/>
      <c r="G35" s="25"/>
      <c r="H35" s="25"/>
      <c r="I35" s="25"/>
      <c r="J35" s="25"/>
      <c r="K35" s="25"/>
    </row>
    <row r="36" spans="2:11" x14ac:dyDescent="0.25">
      <c r="B36" s="25" t="s">
        <v>76</v>
      </c>
      <c r="C36" s="25">
        <f>'Girder Calculations'!M43</f>
        <v>0.77</v>
      </c>
      <c r="D36" s="25"/>
      <c r="E36" s="25"/>
      <c r="F36" s="25"/>
      <c r="G36" s="25"/>
      <c r="H36" s="25"/>
      <c r="I36" s="25"/>
      <c r="J36" s="25"/>
      <c r="K36" s="25"/>
    </row>
    <row r="37" spans="2:11" x14ac:dyDescent="0.25">
      <c r="B37" s="25" t="s">
        <v>77</v>
      </c>
      <c r="C37" s="25">
        <f>C33/(SQRT(12*(1+1/3*(C34*C35)/(C33*C36))))</f>
        <v>2.8022660848187528</v>
      </c>
      <c r="D37" s="25"/>
      <c r="E37" s="25"/>
      <c r="F37" s="25"/>
      <c r="G37" s="25"/>
      <c r="H37" s="25"/>
      <c r="I37" s="25"/>
      <c r="J37" s="25"/>
      <c r="K37" s="25"/>
    </row>
    <row r="38" spans="2:11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2:11" x14ac:dyDescent="0.25">
      <c r="B39" s="25" t="s">
        <v>78</v>
      </c>
      <c r="C39" s="23">
        <f>'Girder Calculations'!D18</f>
        <v>29000</v>
      </c>
      <c r="D39" s="25"/>
      <c r="E39" s="25"/>
      <c r="F39" s="25"/>
      <c r="G39" s="25"/>
      <c r="H39" s="25"/>
      <c r="I39" s="25"/>
      <c r="J39" s="25"/>
      <c r="K39" s="25"/>
    </row>
    <row r="40" spans="2:11" x14ac:dyDescent="0.25">
      <c r="B40" s="25" t="s">
        <v>79</v>
      </c>
      <c r="C40" s="25">
        <f>'Girder Calculations'!D16</f>
        <v>50</v>
      </c>
      <c r="D40" s="25"/>
      <c r="E40" s="25"/>
      <c r="F40" s="25"/>
      <c r="G40" s="25"/>
      <c r="H40" s="25"/>
      <c r="I40" s="25"/>
      <c r="J40" s="25"/>
      <c r="K40" s="25"/>
    </row>
    <row r="41" spans="2:11" x14ac:dyDescent="0.25">
      <c r="B41" s="25" t="s">
        <v>80</v>
      </c>
      <c r="C41" s="25">
        <f>1*C37*SQRT(C39/C40)</f>
        <v>67.487504190574015</v>
      </c>
      <c r="D41" s="25"/>
      <c r="E41" s="25"/>
      <c r="F41" s="25"/>
      <c r="G41" s="25"/>
      <c r="H41" s="25"/>
      <c r="I41" s="25"/>
      <c r="J41" s="25"/>
      <c r="K41" s="25"/>
    </row>
    <row r="42" spans="2:11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2:11" x14ac:dyDescent="0.25">
      <c r="B43" s="25" t="s">
        <v>81</v>
      </c>
      <c r="C43" s="25">
        <f>'Girder Calculations'!H8</f>
        <v>1920</v>
      </c>
      <c r="D43" s="25"/>
      <c r="E43" s="25"/>
      <c r="F43" s="25"/>
      <c r="G43" s="25"/>
      <c r="H43" s="25"/>
      <c r="I43" s="25"/>
      <c r="J43" s="25"/>
      <c r="K43" s="25"/>
    </row>
    <row r="44" spans="2:11" x14ac:dyDescent="0.25"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2:11" x14ac:dyDescent="0.25">
      <c r="B45" s="25">
        <f>C43</f>
        <v>1920</v>
      </c>
      <c r="C45" s="25" t="s">
        <v>70</v>
      </c>
      <c r="D45" s="25">
        <f>C41</f>
        <v>67.487504190574015</v>
      </c>
      <c r="E45" s="25"/>
      <c r="F45" s="25"/>
      <c r="G45" s="25"/>
      <c r="H45" s="25"/>
      <c r="I45" s="25"/>
      <c r="J45" s="25"/>
      <c r="K45" s="25"/>
    </row>
    <row r="46" spans="2:11" x14ac:dyDescent="0.25"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2:11" x14ac:dyDescent="0.25">
      <c r="B47" s="18" t="s">
        <v>82</v>
      </c>
      <c r="C47" s="25"/>
      <c r="D47" s="25"/>
      <c r="E47" s="18" t="s">
        <v>83</v>
      </c>
      <c r="F47" s="25"/>
      <c r="G47" s="25"/>
      <c r="H47" s="25"/>
      <c r="I47" s="25"/>
      <c r="J47" s="25"/>
      <c r="K47" s="25"/>
    </row>
    <row r="48" spans="2:11" x14ac:dyDescent="0.25">
      <c r="B48" s="25"/>
      <c r="C48" s="25"/>
      <c r="D48" s="25"/>
      <c r="E48" s="25" t="s">
        <v>87</v>
      </c>
      <c r="F48" s="25">
        <f>0.7*C40</f>
        <v>35</v>
      </c>
      <c r="G48" s="25"/>
      <c r="H48" s="25"/>
      <c r="I48" s="25"/>
      <c r="J48" s="25"/>
      <c r="K48" s="25"/>
    </row>
    <row r="49" spans="2:11" x14ac:dyDescent="0.25">
      <c r="B49" s="25" t="s">
        <v>84</v>
      </c>
      <c r="C49" s="25">
        <f>'Girder Calculations'!M46</f>
        <v>1</v>
      </c>
      <c r="D49" s="25"/>
      <c r="E49" s="25" t="s">
        <v>88</v>
      </c>
      <c r="F49" s="25">
        <f>'Girder Calculations'!D16</f>
        <v>50</v>
      </c>
      <c r="G49" s="25"/>
      <c r="H49" s="25"/>
      <c r="I49" s="25"/>
      <c r="J49" s="25"/>
      <c r="K49" s="25"/>
    </row>
    <row r="50" spans="2:11" x14ac:dyDescent="0.25">
      <c r="B50" s="25" t="s">
        <v>85</v>
      </c>
      <c r="C50" s="25">
        <f>'Girder Calculations'!M45</f>
        <v>1</v>
      </c>
      <c r="D50" s="25"/>
      <c r="E50" s="25" t="s">
        <v>89</v>
      </c>
      <c r="F50" s="25">
        <f>0.5*C40</f>
        <v>25</v>
      </c>
      <c r="G50" s="25"/>
      <c r="H50" s="25"/>
      <c r="I50" s="25"/>
      <c r="J50" s="25"/>
      <c r="K50" s="25"/>
    </row>
    <row r="51" spans="2:11" x14ac:dyDescent="0.25">
      <c r="B51" s="25" t="s">
        <v>79</v>
      </c>
      <c r="C51" s="25">
        <f>'Girder Calculations'!D16</f>
        <v>50</v>
      </c>
      <c r="D51" s="25"/>
      <c r="E51" s="25" t="s">
        <v>90</v>
      </c>
      <c r="F51" s="25">
        <f>MIN(F48:F49)</f>
        <v>35</v>
      </c>
      <c r="G51" s="25"/>
      <c r="H51" s="25"/>
      <c r="I51" s="25"/>
      <c r="J51" s="25"/>
      <c r="K51" s="25"/>
    </row>
    <row r="52" spans="2:11" x14ac:dyDescent="0.25">
      <c r="B52" s="25" t="s">
        <v>86</v>
      </c>
      <c r="C52" s="25">
        <f>C49*C50*C51</f>
        <v>50</v>
      </c>
      <c r="D52" s="25"/>
      <c r="E52" s="25"/>
      <c r="F52" s="25"/>
      <c r="G52" s="25"/>
      <c r="H52" s="25"/>
      <c r="I52" s="25"/>
      <c r="J52" s="25"/>
      <c r="K52" s="25"/>
    </row>
    <row r="53" spans="2:11" x14ac:dyDescent="0.25">
      <c r="B53" s="25"/>
      <c r="C53" s="25"/>
      <c r="D53" s="25"/>
      <c r="E53" s="25">
        <f>F51</f>
        <v>35</v>
      </c>
      <c r="F53" s="20" t="s">
        <v>91</v>
      </c>
      <c r="G53" s="25">
        <f>F50</f>
        <v>25</v>
      </c>
      <c r="H53" s="25"/>
      <c r="I53" s="25"/>
      <c r="J53" s="25"/>
      <c r="K53" s="25"/>
    </row>
    <row r="54" spans="2:11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2:11" x14ac:dyDescent="0.25">
      <c r="B55" s="25"/>
      <c r="C55" s="25"/>
      <c r="D55" s="25"/>
      <c r="E55" s="25" t="s">
        <v>92</v>
      </c>
      <c r="F55" s="25">
        <f>3.14*C37*SQRT(C39/F51)</f>
        <v>253.28180675280734</v>
      </c>
      <c r="G55" s="25"/>
      <c r="H55" s="25"/>
      <c r="I55" s="25"/>
      <c r="J55" s="25"/>
      <c r="K55" s="25"/>
    </row>
    <row r="56" spans="2:11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2:11" x14ac:dyDescent="0.25">
      <c r="B57" s="25"/>
      <c r="C57" s="25"/>
      <c r="D57" s="25"/>
      <c r="E57" s="25" t="s">
        <v>80</v>
      </c>
      <c r="F57" s="25">
        <f>C41</f>
        <v>67.487504190574015</v>
      </c>
      <c r="G57" s="25"/>
      <c r="H57" s="25"/>
      <c r="I57" s="25"/>
      <c r="J57" s="25"/>
      <c r="K57" s="25"/>
    </row>
    <row r="58" spans="2:11" x14ac:dyDescent="0.25">
      <c r="B58" s="25"/>
      <c r="C58" s="25"/>
      <c r="D58" s="25"/>
      <c r="E58" s="25" t="s">
        <v>81</v>
      </c>
      <c r="F58" s="25">
        <f>C43</f>
        <v>1920</v>
      </c>
      <c r="G58" s="25"/>
      <c r="H58" s="25"/>
      <c r="I58" s="25"/>
      <c r="J58" s="25"/>
      <c r="K58" s="25"/>
    </row>
    <row r="59" spans="2:11" x14ac:dyDescent="0.25">
      <c r="B59" s="25"/>
      <c r="C59" s="25"/>
      <c r="D59" s="25"/>
      <c r="E59" s="25" t="s">
        <v>92</v>
      </c>
      <c r="F59" s="25">
        <f>F55</f>
        <v>253.28180675280734</v>
      </c>
      <c r="G59" s="25"/>
      <c r="H59" s="25"/>
      <c r="I59" s="25"/>
      <c r="J59" s="25"/>
      <c r="K59" s="25"/>
    </row>
    <row r="60" spans="2:11" x14ac:dyDescent="0.25">
      <c r="B60" s="25"/>
      <c r="C60" s="25"/>
      <c r="D60" s="25"/>
      <c r="E60" s="25">
        <f>F57</f>
        <v>67.487504190574015</v>
      </c>
      <c r="F60" s="20" t="s">
        <v>70</v>
      </c>
      <c r="G60" s="25">
        <f>F58</f>
        <v>1920</v>
      </c>
      <c r="H60" s="20" t="s">
        <v>70</v>
      </c>
      <c r="I60" s="25">
        <f>F59</f>
        <v>253.28180675280734</v>
      </c>
      <c r="J60" s="25"/>
      <c r="K60" s="25"/>
    </row>
    <row r="61" spans="2:11" x14ac:dyDescent="0.25"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2:11" x14ac:dyDescent="0.25">
      <c r="B62" s="25"/>
      <c r="C62" s="25"/>
      <c r="D62" s="25"/>
      <c r="E62" s="18" t="s">
        <v>82</v>
      </c>
      <c r="F62" s="21"/>
      <c r="G62" s="25"/>
      <c r="H62" s="18" t="s">
        <v>83</v>
      </c>
      <c r="I62" s="25"/>
      <c r="J62" s="25"/>
      <c r="K62" s="25"/>
    </row>
    <row r="63" spans="2:11" x14ac:dyDescent="0.25">
      <c r="B63" s="25"/>
      <c r="C63" s="25"/>
      <c r="D63" s="25"/>
      <c r="E63" s="25" t="s">
        <v>93</v>
      </c>
      <c r="F63" s="25">
        <v>1</v>
      </c>
      <c r="G63" s="25"/>
      <c r="H63" s="25" t="s">
        <v>95</v>
      </c>
      <c r="I63" s="25">
        <f>F63*C49*(3.14)^2*C39/(F58/C37)^2</f>
        <v>0.60907893259516765</v>
      </c>
      <c r="J63" s="25"/>
      <c r="K63" s="25"/>
    </row>
    <row r="64" spans="2:11" x14ac:dyDescent="0.25"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2:11" x14ac:dyDescent="0.25">
      <c r="B65" s="25"/>
      <c r="C65" s="25"/>
      <c r="D65" s="25"/>
      <c r="E65" s="25" t="s">
        <v>94</v>
      </c>
      <c r="F65" s="25">
        <f>F63*(1-(1-F51/(C50*C40))*((F58-F57)/(F59-F58)))*C49*C50*C51</f>
        <v>66.672097028594791</v>
      </c>
      <c r="G65" s="25"/>
      <c r="H65" s="25" t="s">
        <v>86</v>
      </c>
      <c r="I65" s="25">
        <f>I63</f>
        <v>0.60907893259516765</v>
      </c>
      <c r="J65" s="20" t="s">
        <v>70</v>
      </c>
      <c r="K65" s="25">
        <f>C49*C50*C51</f>
        <v>50</v>
      </c>
    </row>
    <row r="66" spans="2:11" x14ac:dyDescent="0.25"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2:11" x14ac:dyDescent="0.25"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2:11" x14ac:dyDescent="0.25"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2:11" x14ac:dyDescent="0.25">
      <c r="B69" s="25" t="s">
        <v>97</v>
      </c>
      <c r="C69" s="25">
        <f>'Fatigue and Fracture Limit Stat'!C54</f>
        <v>50</v>
      </c>
      <c r="D69" s="25"/>
      <c r="E69" s="25"/>
      <c r="F69" s="25"/>
      <c r="G69" s="25"/>
      <c r="H69" s="25"/>
      <c r="I69" s="25"/>
      <c r="J69" s="25"/>
      <c r="K69" s="25"/>
    </row>
    <row r="70" spans="2:11" x14ac:dyDescent="0.25">
      <c r="B70" s="25" t="s">
        <v>86</v>
      </c>
      <c r="C70" s="25">
        <f>F65</f>
        <v>66.672097028594791</v>
      </c>
      <c r="D70" s="25"/>
      <c r="E70" s="25"/>
      <c r="F70" s="25"/>
      <c r="G70" s="25"/>
      <c r="H70" s="25"/>
      <c r="I70" s="25"/>
      <c r="J70" s="25"/>
      <c r="K70" s="25"/>
    </row>
    <row r="71" spans="2:11" x14ac:dyDescent="0.25"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2:11" x14ac:dyDescent="0.25">
      <c r="B72" s="25" t="s">
        <v>96</v>
      </c>
      <c r="C72" s="25">
        <f>MIN(C69:C70)</f>
        <v>50</v>
      </c>
      <c r="D72" s="25"/>
      <c r="E72" s="25"/>
      <c r="F72" s="25"/>
      <c r="G72" s="25"/>
      <c r="H72" s="25"/>
      <c r="I72" s="25"/>
      <c r="J72" s="25"/>
      <c r="K72" s="25"/>
    </row>
    <row r="73" spans="2:11" x14ac:dyDescent="0.25"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2:11" x14ac:dyDescent="0.25">
      <c r="B74" s="25" t="s">
        <v>98</v>
      </c>
      <c r="C74" s="25">
        <f>N9</f>
        <v>34.126050198150594</v>
      </c>
      <c r="D74" s="25"/>
      <c r="E74" t="s">
        <v>208</v>
      </c>
      <c r="F74" s="25">
        <f>C74+1/3*C75</f>
        <v>34.175620905221301</v>
      </c>
      <c r="G74" s="20" t="s">
        <v>70</v>
      </c>
      <c r="H74" s="25">
        <f>C76*C77</f>
        <v>50</v>
      </c>
      <c r="I74" s="25" t="s">
        <v>135</v>
      </c>
      <c r="J74" s="25"/>
      <c r="K74" s="25"/>
    </row>
    <row r="75" spans="2:11" x14ac:dyDescent="0.25">
      <c r="B75" s="25" t="s">
        <v>101</v>
      </c>
      <c r="C75" s="25">
        <f>T21</f>
        <v>0.14871212121212124</v>
      </c>
      <c r="D75" s="25"/>
      <c r="F75" s="25"/>
      <c r="G75" s="25"/>
      <c r="H75" s="25"/>
      <c r="I75" s="25"/>
      <c r="J75" s="25"/>
      <c r="K75" s="25"/>
    </row>
    <row r="76" spans="2:11" x14ac:dyDescent="0.25">
      <c r="B76" s="25" t="s">
        <v>102</v>
      </c>
      <c r="C76" s="25">
        <v>1</v>
      </c>
      <c r="D76" s="25"/>
      <c r="E76" t="s">
        <v>101</v>
      </c>
      <c r="F76" s="25">
        <f>C75</f>
        <v>0.14871212121212124</v>
      </c>
      <c r="G76" s="20" t="s">
        <v>70</v>
      </c>
      <c r="H76" s="25">
        <f>C78</f>
        <v>30</v>
      </c>
      <c r="I76" s="25" t="s">
        <v>103</v>
      </c>
      <c r="J76" s="25"/>
      <c r="K76" s="25"/>
    </row>
    <row r="77" spans="2:11" x14ac:dyDescent="0.25">
      <c r="B77" s="25" t="s">
        <v>96</v>
      </c>
      <c r="C77" s="25">
        <f>C72</f>
        <v>50</v>
      </c>
      <c r="D77" s="25"/>
      <c r="E77" s="25"/>
      <c r="F77" s="25"/>
      <c r="G77" s="25"/>
      <c r="H77" s="25"/>
      <c r="I77" s="25"/>
      <c r="J77" s="25"/>
      <c r="K77" s="25"/>
    </row>
    <row r="78" spans="2:11" x14ac:dyDescent="0.25">
      <c r="B78" s="25" t="s">
        <v>103</v>
      </c>
      <c r="C78" s="25">
        <f>0.6*C51</f>
        <v>30</v>
      </c>
      <c r="D78" s="25"/>
      <c r="E78" s="25"/>
      <c r="F78" s="25"/>
      <c r="G78" s="25"/>
      <c r="H78" s="25"/>
      <c r="I78" s="25"/>
      <c r="J78" s="25"/>
      <c r="K78" s="25"/>
    </row>
    <row r="79" spans="2:11" x14ac:dyDescent="0.25"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2:11" x14ac:dyDescent="0.25"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2:12" x14ac:dyDescent="0.25"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2:12" x14ac:dyDescent="0.25">
      <c r="B82" s="25"/>
      <c r="C82" s="25"/>
      <c r="D82" s="18" t="s">
        <v>153</v>
      </c>
      <c r="E82" s="25"/>
      <c r="F82" s="25"/>
      <c r="G82" s="25"/>
      <c r="H82" s="25"/>
      <c r="I82" s="25"/>
      <c r="J82" s="25"/>
      <c r="K82" s="25"/>
    </row>
    <row r="83" spans="2:12" x14ac:dyDescent="0.25">
      <c r="B83" s="25" t="s">
        <v>154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2:12" x14ac:dyDescent="0.2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2:12" x14ac:dyDescent="0.25">
      <c r="B85" s="18" t="s">
        <v>83</v>
      </c>
      <c r="C85" s="25"/>
      <c r="D85" s="25"/>
      <c r="E85" s="25"/>
      <c r="F85" s="25"/>
      <c r="G85" s="25"/>
      <c r="H85" s="18" t="s">
        <v>82</v>
      </c>
      <c r="I85" s="25"/>
      <c r="J85" s="25"/>
      <c r="K85" s="25"/>
      <c r="L85" s="25"/>
    </row>
    <row r="86" spans="2:12" x14ac:dyDescent="0.25">
      <c r="B86" s="21" t="s">
        <v>155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2:12" x14ac:dyDescent="0.25">
      <c r="B87" s="25"/>
      <c r="C87" s="25"/>
      <c r="D87" s="25"/>
      <c r="E87" s="25"/>
      <c r="F87" s="25"/>
      <c r="G87" s="25"/>
      <c r="H87" s="25" t="s">
        <v>136</v>
      </c>
      <c r="I87" s="20" t="s">
        <v>71</v>
      </c>
      <c r="J87" s="25">
        <f>C89*C90</f>
        <v>50</v>
      </c>
      <c r="K87" s="25" t="s">
        <v>137</v>
      </c>
      <c r="L87" s="25"/>
    </row>
    <row r="88" spans="2:12" x14ac:dyDescent="0.25">
      <c r="B88" s="25" t="s">
        <v>102</v>
      </c>
      <c r="C88" s="25">
        <f>1</f>
        <v>1</v>
      </c>
      <c r="D88" s="25"/>
      <c r="E88" s="25"/>
      <c r="F88" s="25"/>
      <c r="G88" s="25"/>
      <c r="H88" s="25"/>
      <c r="I88" s="25"/>
      <c r="J88" s="25"/>
      <c r="K88" s="25"/>
      <c r="L88" s="25"/>
    </row>
    <row r="89" spans="2:12" x14ac:dyDescent="0.25">
      <c r="B89" s="25" t="s">
        <v>85</v>
      </c>
      <c r="C89" s="25">
        <f>C50</f>
        <v>1</v>
      </c>
      <c r="D89" s="25"/>
      <c r="E89" s="25"/>
      <c r="F89" s="25"/>
      <c r="G89" s="25"/>
      <c r="H89" s="25" t="s">
        <v>98</v>
      </c>
      <c r="I89" s="25">
        <f>C74</f>
        <v>34.126050198150594</v>
      </c>
      <c r="J89" s="25"/>
      <c r="K89" s="25"/>
      <c r="L89" s="25"/>
    </row>
    <row r="90" spans="2:12" x14ac:dyDescent="0.25">
      <c r="B90" s="25" t="s">
        <v>130</v>
      </c>
      <c r="C90" s="25">
        <f>C51</f>
        <v>50</v>
      </c>
      <c r="D90" s="25"/>
      <c r="E90" s="25"/>
      <c r="F90" s="25"/>
      <c r="G90" s="25"/>
      <c r="H90" s="25" t="s">
        <v>101</v>
      </c>
      <c r="I90" s="25"/>
      <c r="J90" s="25"/>
      <c r="K90" s="25"/>
      <c r="L90" s="25"/>
    </row>
    <row r="91" spans="2:12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2:12" x14ac:dyDescent="0.25">
      <c r="B92" s="25" t="s">
        <v>98</v>
      </c>
      <c r="C92" s="25">
        <f>I89</f>
        <v>34.126050198150594</v>
      </c>
      <c r="D92" s="20" t="s">
        <v>70</v>
      </c>
      <c r="E92" s="25">
        <f>C88*C89*C90</f>
        <v>50</v>
      </c>
      <c r="F92" s="25" t="s">
        <v>156</v>
      </c>
      <c r="G92" s="25"/>
      <c r="H92" s="25" t="s">
        <v>157</v>
      </c>
      <c r="I92" s="25">
        <f>I89+1/3*I90</f>
        <v>34.126050198150594</v>
      </c>
      <c r="J92" s="20" t="s">
        <v>70</v>
      </c>
      <c r="K92" s="25">
        <f>C88*J87</f>
        <v>50</v>
      </c>
      <c r="L92" s="25" t="s">
        <v>158</v>
      </c>
    </row>
    <row r="93" spans="2:12" x14ac:dyDescent="0.25">
      <c r="B93" s="25"/>
      <c r="C93" s="25"/>
      <c r="D93" s="25"/>
      <c r="E93" s="25"/>
      <c r="F93" s="25"/>
      <c r="G93" s="25"/>
      <c r="H93" s="25" t="s">
        <v>101</v>
      </c>
      <c r="I93" s="25">
        <f>I90</f>
        <v>0</v>
      </c>
      <c r="J93" s="20" t="s">
        <v>70</v>
      </c>
      <c r="K93" s="25">
        <f>0.6*C90</f>
        <v>30</v>
      </c>
      <c r="L93" s="25" t="s">
        <v>133</v>
      </c>
    </row>
    <row r="94" spans="2:12" x14ac:dyDescent="0.2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2:12" x14ac:dyDescent="0.2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2:12" x14ac:dyDescent="0.2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2:12" x14ac:dyDescent="0.2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2:12" x14ac:dyDescent="0.25">
      <c r="B98" s="25"/>
      <c r="C98" s="25"/>
      <c r="D98" s="25"/>
      <c r="E98" s="25"/>
      <c r="F98" s="18" t="s">
        <v>159</v>
      </c>
      <c r="G98" s="25"/>
      <c r="H98" s="25"/>
      <c r="I98" s="25"/>
      <c r="J98" s="25"/>
      <c r="K98" s="25"/>
      <c r="L98" s="25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RowHeight="15" x14ac:dyDescent="0.25"/>
  <sheetData>
    <row r="1" spans="1:5" x14ac:dyDescent="0.25">
      <c r="A1" t="s">
        <v>218</v>
      </c>
    </row>
    <row r="3" spans="1:5" x14ac:dyDescent="0.25">
      <c r="B3" s="18" t="s">
        <v>219</v>
      </c>
    </row>
    <row r="5" spans="1:5" x14ac:dyDescent="0.25">
      <c r="B5" t="s">
        <v>83</v>
      </c>
    </row>
    <row r="7" spans="1:5" x14ac:dyDescent="0.25">
      <c r="B7" t="s">
        <v>220</v>
      </c>
      <c r="C7" s="20" t="s">
        <v>71</v>
      </c>
      <c r="D7" t="s">
        <v>221</v>
      </c>
      <c r="E7" s="20"/>
    </row>
    <row r="9" spans="1:5" x14ac:dyDescent="0.25">
      <c r="B9" t="s">
        <v>201</v>
      </c>
      <c r="C9" s="20" t="s">
        <v>71</v>
      </c>
      <c r="D9">
        <f>0.58*'Girder Calculations'!D16*'Girder Calculations'!D8*'Girder Calculations'!D6</f>
        <v>120.76179999999997</v>
      </c>
    </row>
    <row r="10" spans="1:5" x14ac:dyDescent="0.25">
      <c r="C10" s="20"/>
    </row>
    <row r="11" spans="1:5" x14ac:dyDescent="0.25">
      <c r="B11" t="s">
        <v>107</v>
      </c>
      <c r="C11" s="20" t="s">
        <v>71</v>
      </c>
      <c r="D11">
        <f>'Girder Calculations'!D8/'Girder Calculations'!D6</f>
        <v>18.851063829787233</v>
      </c>
    </row>
    <row r="12" spans="1:5" x14ac:dyDescent="0.25">
      <c r="B12" t="s">
        <v>223</v>
      </c>
      <c r="C12" s="20"/>
      <c r="D12">
        <f>1.12*SQRT(D13*'Girder Calculations'!D18/'Girder Calculations'!D16)</f>
        <v>60.313845839906449</v>
      </c>
    </row>
    <row r="13" spans="1:5" x14ac:dyDescent="0.25">
      <c r="B13" t="s">
        <v>224</v>
      </c>
      <c r="C13" s="20" t="s">
        <v>71</v>
      </c>
      <c r="D13">
        <v>5</v>
      </c>
    </row>
    <row r="15" spans="1:5" x14ac:dyDescent="0.25">
      <c r="B15" t="s">
        <v>222</v>
      </c>
      <c r="C15" s="20" t="s">
        <v>71</v>
      </c>
      <c r="D15">
        <f>1</f>
        <v>1</v>
      </c>
    </row>
    <row r="17" spans="2:5" x14ac:dyDescent="0.25">
      <c r="B17" t="s">
        <v>220</v>
      </c>
      <c r="C17" s="20" t="s">
        <v>71</v>
      </c>
      <c r="D17">
        <f>D9*D15</f>
        <v>120.76179999999997</v>
      </c>
    </row>
    <row r="18" spans="2:5" x14ac:dyDescent="0.25">
      <c r="B18" t="s">
        <v>102</v>
      </c>
      <c r="C18" s="20" t="s">
        <v>71</v>
      </c>
      <c r="D18">
        <f>1</f>
        <v>1</v>
      </c>
    </row>
    <row r="19" spans="2:5" x14ac:dyDescent="0.25">
      <c r="B19" t="s">
        <v>225</v>
      </c>
      <c r="C19" s="20" t="s">
        <v>71</v>
      </c>
      <c r="D19">
        <f>MAX(ABS(Summary!F6),Summary!E6)</f>
        <v>49.286000000000001</v>
      </c>
    </row>
    <row r="21" spans="2:5" x14ac:dyDescent="0.25">
      <c r="B21" t="s">
        <v>225</v>
      </c>
      <c r="C21">
        <f>D19</f>
        <v>49.286000000000001</v>
      </c>
      <c r="D21" s="20" t="s">
        <v>70</v>
      </c>
      <c r="E21">
        <f>D17*D18</f>
        <v>120.76179999999997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56"/>
  <sheetViews>
    <sheetView workbookViewId="0"/>
  </sheetViews>
  <sheetFormatPr defaultRowHeight="15" x14ac:dyDescent="0.25"/>
  <sheetData>
    <row r="2" spans="2:16" x14ac:dyDescent="0.25">
      <c r="B2" s="18" t="s">
        <v>58</v>
      </c>
      <c r="G2" s="18" t="s">
        <v>60</v>
      </c>
      <c r="K2" s="18" t="s">
        <v>376</v>
      </c>
      <c r="N2" s="18" t="s">
        <v>375</v>
      </c>
    </row>
    <row r="3" spans="2:16" x14ac:dyDescent="0.25">
      <c r="C3" t="s">
        <v>280</v>
      </c>
      <c r="D3">
        <f>'Arch Calculations'!J5</f>
        <v>12.500400000000001</v>
      </c>
      <c r="E3" t="s">
        <v>162</v>
      </c>
      <c r="G3" t="s">
        <v>280</v>
      </c>
      <c r="H3">
        <f>'Girder Calculations'!D8</f>
        <v>8.86</v>
      </c>
      <c r="I3" t="s">
        <v>162</v>
      </c>
      <c r="K3" t="s">
        <v>66</v>
      </c>
      <c r="L3">
        <v>8.09</v>
      </c>
      <c r="M3" t="s">
        <v>212</v>
      </c>
      <c r="N3" t="s">
        <v>66</v>
      </c>
      <c r="O3">
        <v>6.77</v>
      </c>
      <c r="P3" t="s">
        <v>212</v>
      </c>
    </row>
    <row r="4" spans="2:16" x14ac:dyDescent="0.25">
      <c r="K4" t="s">
        <v>289</v>
      </c>
      <c r="L4">
        <v>12.9</v>
      </c>
      <c r="M4" t="s">
        <v>288</v>
      </c>
      <c r="N4" t="s">
        <v>286</v>
      </c>
      <c r="O4">
        <v>4.1710000000000003</v>
      </c>
      <c r="P4" t="s">
        <v>162</v>
      </c>
    </row>
    <row r="5" spans="2:16" x14ac:dyDescent="0.25">
      <c r="K5" t="s">
        <v>198</v>
      </c>
      <c r="L5">
        <v>31.2</v>
      </c>
      <c r="M5" t="s">
        <v>200</v>
      </c>
      <c r="N5" t="s">
        <v>287</v>
      </c>
      <c r="O5">
        <v>0.42599999999999999</v>
      </c>
      <c r="P5" t="s">
        <v>162</v>
      </c>
    </row>
    <row r="6" spans="2:16" x14ac:dyDescent="0.25">
      <c r="K6" t="s">
        <v>100</v>
      </c>
      <c r="L6">
        <v>10.4</v>
      </c>
      <c r="M6" t="s">
        <v>199</v>
      </c>
      <c r="N6" t="s">
        <v>283</v>
      </c>
      <c r="O6">
        <v>64.900000000000006</v>
      </c>
      <c r="P6" t="s">
        <v>200</v>
      </c>
    </row>
    <row r="7" spans="2:16" x14ac:dyDescent="0.25">
      <c r="K7" t="s">
        <v>281</v>
      </c>
      <c r="L7">
        <v>1.96</v>
      </c>
      <c r="M7" t="s">
        <v>162</v>
      </c>
      <c r="N7" t="s">
        <v>282</v>
      </c>
      <c r="O7">
        <v>4.3099999999999996</v>
      </c>
      <c r="P7" t="s">
        <v>200</v>
      </c>
    </row>
    <row r="8" spans="2:16" x14ac:dyDescent="0.25">
      <c r="K8" t="s">
        <v>81</v>
      </c>
      <c r="L8">
        <v>20</v>
      </c>
      <c r="M8" t="s">
        <v>228</v>
      </c>
      <c r="N8" t="s">
        <v>290</v>
      </c>
      <c r="O8">
        <v>16.2</v>
      </c>
      <c r="P8" t="s">
        <v>199</v>
      </c>
    </row>
    <row r="9" spans="2:16" x14ac:dyDescent="0.25">
      <c r="N9" t="s">
        <v>291</v>
      </c>
      <c r="O9">
        <v>2.0699999999999998</v>
      </c>
      <c r="P9" t="s">
        <v>199</v>
      </c>
    </row>
    <row r="10" spans="2:16" x14ac:dyDescent="0.25">
      <c r="N10" t="s">
        <v>284</v>
      </c>
      <c r="O10">
        <v>3.1</v>
      </c>
      <c r="P10" t="s">
        <v>162</v>
      </c>
    </row>
    <row r="11" spans="2:16" x14ac:dyDescent="0.25">
      <c r="N11" t="s">
        <v>285</v>
      </c>
      <c r="O11">
        <v>0.79800000000000004</v>
      </c>
      <c r="P11" t="s">
        <v>162</v>
      </c>
    </row>
    <row r="12" spans="2:16" x14ac:dyDescent="0.25">
      <c r="N12" t="s">
        <v>81</v>
      </c>
      <c r="O12">
        <v>20</v>
      </c>
      <c r="P12" t="s">
        <v>228</v>
      </c>
    </row>
    <row r="15" spans="2:16" x14ac:dyDescent="0.25">
      <c r="B15" t="s">
        <v>269</v>
      </c>
      <c r="C15" s="92">
        <v>100</v>
      </c>
      <c r="D15" t="s">
        <v>273</v>
      </c>
      <c r="F15" s="92" t="s">
        <v>269</v>
      </c>
      <c r="G15" s="92">
        <v>100</v>
      </c>
      <c r="H15" s="92" t="s">
        <v>273</v>
      </c>
    </row>
    <row r="16" spans="2:16" x14ac:dyDescent="0.25">
      <c r="B16" t="s">
        <v>272</v>
      </c>
      <c r="C16" s="97">
        <v>100</v>
      </c>
      <c r="D16" t="s">
        <v>273</v>
      </c>
      <c r="F16" s="92" t="s">
        <v>272</v>
      </c>
      <c r="G16" s="97">
        <v>100</v>
      </c>
      <c r="H16" s="92" t="s">
        <v>273</v>
      </c>
    </row>
    <row r="17" spans="2:8" x14ac:dyDescent="0.25">
      <c r="B17" t="s">
        <v>271</v>
      </c>
      <c r="C17" s="97">
        <v>32</v>
      </c>
      <c r="D17" t="s">
        <v>228</v>
      </c>
      <c r="F17" s="92" t="s">
        <v>271</v>
      </c>
      <c r="G17" s="97">
        <v>16</v>
      </c>
      <c r="H17" s="92" t="s">
        <v>228</v>
      </c>
    </row>
    <row r="18" spans="2:8" x14ac:dyDescent="0.25">
      <c r="B18" t="s">
        <v>270</v>
      </c>
      <c r="C18" s="97">
        <v>12</v>
      </c>
      <c r="D18" t="s">
        <v>228</v>
      </c>
      <c r="F18" s="92" t="s">
        <v>270</v>
      </c>
      <c r="G18" s="97">
        <v>12</v>
      </c>
      <c r="H18" s="92" t="s">
        <v>228</v>
      </c>
    </row>
    <row r="19" spans="2:8" x14ac:dyDescent="0.25">
      <c r="B19" t="s">
        <v>275</v>
      </c>
      <c r="C19" s="97">
        <v>8.1999999999999993</v>
      </c>
      <c r="D19" t="s">
        <v>273</v>
      </c>
      <c r="F19" s="92" t="s">
        <v>275</v>
      </c>
      <c r="G19" s="97">
        <v>8.1999999999999993</v>
      </c>
      <c r="H19" s="92" t="s">
        <v>273</v>
      </c>
    </row>
    <row r="20" spans="2:8" x14ac:dyDescent="0.25">
      <c r="C20" s="20"/>
    </row>
    <row r="21" spans="2:8" x14ac:dyDescent="0.25">
      <c r="B21" t="s">
        <v>274</v>
      </c>
      <c r="C21">
        <f>2.5*C19*(C15/C16)*LN(C17/C18)</f>
        <v>20.106999686740387</v>
      </c>
      <c r="D21" t="s">
        <v>273</v>
      </c>
      <c r="F21" s="92" t="s">
        <v>274</v>
      </c>
      <c r="G21" s="92">
        <f>2.5*G19*(G15/G16)*LN(G17/G18)</f>
        <v>5.8974824852615075</v>
      </c>
      <c r="H21" s="92" t="s">
        <v>273</v>
      </c>
    </row>
    <row r="23" spans="2:8" x14ac:dyDescent="0.25">
      <c r="B23" t="s">
        <v>276</v>
      </c>
      <c r="C23">
        <v>0.05</v>
      </c>
      <c r="D23" t="s">
        <v>278</v>
      </c>
      <c r="F23" s="92" t="s">
        <v>276</v>
      </c>
      <c r="G23" s="92">
        <v>0.05</v>
      </c>
      <c r="H23" s="92" t="s">
        <v>278</v>
      </c>
    </row>
    <row r="25" spans="2:8" x14ac:dyDescent="0.25">
      <c r="B25" t="s">
        <v>277</v>
      </c>
      <c r="C25">
        <f>C23*C21^2/10000</f>
        <v>2.0214571820128904E-3</v>
      </c>
      <c r="D25" t="s">
        <v>278</v>
      </c>
      <c r="F25" s="92" t="s">
        <v>277</v>
      </c>
      <c r="G25" s="92">
        <f>G23*G21^2/10000</f>
        <v>1.7390149831983124E-4</v>
      </c>
      <c r="H25" s="92" t="s">
        <v>278</v>
      </c>
    </row>
    <row r="27" spans="2:8" x14ac:dyDescent="0.25">
      <c r="B27" t="s">
        <v>279</v>
      </c>
      <c r="C27">
        <f>C25*D3/2</f>
        <v>1.2634511679016969E-2</v>
      </c>
      <c r="D27" t="s">
        <v>292</v>
      </c>
      <c r="F27" s="92" t="s">
        <v>279</v>
      </c>
      <c r="G27">
        <f>G25*H3/2</f>
        <v>7.7038363755685239E-4</v>
      </c>
      <c r="H27" s="92" t="s">
        <v>292</v>
      </c>
    </row>
    <row r="41" spans="6:8" x14ac:dyDescent="0.25">
      <c r="F41" s="92"/>
    </row>
    <row r="42" spans="6:8" x14ac:dyDescent="0.25">
      <c r="F42" s="92"/>
      <c r="G42" s="92"/>
      <c r="H42" s="92"/>
    </row>
    <row r="56" spans="2:2" x14ac:dyDescent="0.25">
      <c r="B56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Arch Calculations</vt:lpstr>
      <vt:lpstr>Cable Calculations</vt:lpstr>
      <vt:lpstr>Girder Calculations</vt:lpstr>
      <vt:lpstr>Fatigue and Fracture Limit Stat</vt:lpstr>
      <vt:lpstr>Strength Limit State</vt:lpstr>
      <vt:lpstr>Positive Flexure Composite Sect</vt:lpstr>
      <vt:lpstr>C and NC in Negative Flexure</vt:lpstr>
      <vt:lpstr>Shear Resistance</vt:lpstr>
      <vt:lpstr>Horizontal Wind Loading</vt:lpstr>
      <vt:lpstr>Summary</vt:lpstr>
      <vt:lpstr>Strength 1 (V) Max</vt:lpstr>
      <vt:lpstr>Strength 1 (V) Min</vt:lpstr>
      <vt:lpstr>Strength 1 (P) Max</vt:lpstr>
      <vt:lpstr>Strength 1 (P) Min</vt:lpstr>
      <vt:lpstr>Strength 3 (Max)</vt:lpstr>
      <vt:lpstr>Strength 3 (Min)</vt:lpstr>
      <vt:lpstr>Strength 5 (V) Max</vt:lpstr>
      <vt:lpstr>Strength 5 (V) Min</vt:lpstr>
      <vt:lpstr>Strength 5 (P) Max</vt:lpstr>
      <vt:lpstr>Strength 5 (P) Min</vt:lpstr>
      <vt:lpstr>Service 1 (V)</vt:lpstr>
      <vt:lpstr>Service 1 (P)</vt:lpstr>
      <vt:lpstr>Fatigue 1 (V)</vt:lpstr>
      <vt:lpstr>Fatigue 1 (P)</vt:lpstr>
      <vt:lpstr>Lateral Wind Loading</vt:lpstr>
      <vt:lpstr>Cross Beams - Dead Load</vt:lpstr>
    </vt:vector>
  </TitlesOfParts>
  <Company>Worcester Polytechnic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DeCelle</dc:creator>
  <cp:lastModifiedBy>James DeCelle</cp:lastModifiedBy>
  <dcterms:created xsi:type="dcterms:W3CDTF">2013-01-20T23:15:35Z</dcterms:created>
  <dcterms:modified xsi:type="dcterms:W3CDTF">2013-02-12T18:59:40Z</dcterms:modified>
</cp:coreProperties>
</file>