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9185" windowHeight="6570" tabRatio="769" activeTab="0"/>
  </bookViews>
  <sheets>
    <sheet name="Summary" sheetId="1" r:id="rId1"/>
    <sheet name="Beams Floors" sheetId="2" r:id="rId2"/>
    <sheet name="Beams Roof" sheetId="3" r:id="rId3"/>
    <sheet name="Girders 2" sheetId="4" r:id="rId4"/>
    <sheet name="Girders 3,4,5" sheetId="5" r:id="rId5"/>
    <sheet name="Girders Roof" sheetId="6" r:id="rId6"/>
    <sheet name="Interior Girders Floors" sheetId="7" r:id="rId7"/>
    <sheet name="Interior Girders Roof" sheetId="8" r:id="rId8"/>
    <sheet name="Slabs" sheetId="9" r:id="rId9"/>
    <sheet name="Columns 1" sheetId="10" r:id="rId10"/>
    <sheet name="Columns 2" sheetId="11" r:id="rId11"/>
    <sheet name="Columns 3, 4, 5" sheetId="12" r:id="rId12"/>
    <sheet name="Stairs" sheetId="13" r:id="rId13"/>
    <sheet name="Rebar" sheetId="14" r:id="rId14"/>
  </sheets>
  <definedNames/>
  <calcPr fullCalcOnLoad="1"/>
</workbook>
</file>

<file path=xl/sharedStrings.xml><?xml version="1.0" encoding="utf-8"?>
<sst xmlns="http://schemas.openxmlformats.org/spreadsheetml/2006/main" count="836" uniqueCount="226">
  <si>
    <t>Forms Cost</t>
  </si>
  <si>
    <t>Concrete CY</t>
  </si>
  <si>
    <t>Unit Price Concrete</t>
  </si>
  <si>
    <t>Concrete Cost</t>
  </si>
  <si>
    <t>Beam #</t>
  </si>
  <si>
    <t>Bars Used</t>
  </si>
  <si>
    <t>Bars Total Cost</t>
  </si>
  <si>
    <t>Worcester Adj.</t>
  </si>
  <si>
    <t>Bar #</t>
  </si>
  <si>
    <t>Nominal Weight (lb/ft)</t>
  </si>
  <si>
    <t>Diameter (in)</t>
  </si>
  <si>
    <t>Cross Sectional Area (in)</t>
  </si>
  <si>
    <t>Perimeter (in)</t>
  </si>
  <si>
    <t>length (ft)</t>
  </si>
  <si>
    <t>h (min) (in)</t>
  </si>
  <si>
    <t>d (min) (in)</t>
  </si>
  <si>
    <t>bw (min) (in)</t>
  </si>
  <si>
    <t>h (in)</t>
  </si>
  <si>
    <t>d (in)</t>
  </si>
  <si>
    <t>bw (in)</t>
  </si>
  <si>
    <t>As required (sq in)</t>
  </si>
  <si>
    <t># of Bars</t>
  </si>
  <si>
    <t>Total Steel (tons)</t>
  </si>
  <si>
    <t>Rebar Weights (lbs/ft)</t>
  </si>
  <si>
    <t>Bars Unit Cost ($/ton)</t>
  </si>
  <si>
    <t>Side Forms (sfca)</t>
  </si>
  <si>
    <t>Bottom Forms (sfca)</t>
  </si>
  <si>
    <t>Total Forms (sfca)</t>
  </si>
  <si>
    <t>Unit Price Bottom Forms</t>
  </si>
  <si>
    <t>Unit Price Side Forms</t>
  </si>
  <si>
    <t>Floor/Pod</t>
  </si>
  <si>
    <t>1L</t>
  </si>
  <si>
    <t>1M</t>
  </si>
  <si>
    <t>1R</t>
  </si>
  <si>
    <t>2L</t>
  </si>
  <si>
    <t>2M</t>
  </si>
  <si>
    <t>2R</t>
  </si>
  <si>
    <t>3L</t>
  </si>
  <si>
    <t>3M</t>
  </si>
  <si>
    <t>3R</t>
  </si>
  <si>
    <t>4L</t>
  </si>
  <si>
    <t>4M</t>
  </si>
  <si>
    <t>4R</t>
  </si>
  <si>
    <t>Area (sf)</t>
  </si>
  <si>
    <t>Unit Price 6" Slab</t>
  </si>
  <si>
    <t>Perimeter (ft)</t>
  </si>
  <si>
    <t>Forms (sfca)</t>
  </si>
  <si>
    <t>Rebar Used</t>
  </si>
  <si>
    <t>No 5 @ 15" OC</t>
  </si>
  <si>
    <t>Rebar (ft)</t>
  </si>
  <si>
    <t>Total Rebar (ft)</t>
  </si>
  <si>
    <t>Rebar (tons)</t>
  </si>
  <si>
    <t>Unit Price Rebar ($/ton)</t>
  </si>
  <si>
    <t>Rebar Cost</t>
  </si>
  <si>
    <t>Forms Unit Price ($/LF) For 6" Slab</t>
  </si>
  <si>
    <t xml:space="preserve">Forms Cost </t>
  </si>
  <si>
    <t>+30</t>
  </si>
  <si>
    <t>-30</t>
  </si>
  <si>
    <t>+21</t>
  </si>
  <si>
    <t>-21</t>
  </si>
  <si>
    <t>+38</t>
  </si>
  <si>
    <t>-38</t>
  </si>
  <si>
    <t>+40</t>
  </si>
  <si>
    <t>-40</t>
  </si>
  <si>
    <t>+44</t>
  </si>
  <si>
    <t>-44</t>
  </si>
  <si>
    <t>+46</t>
  </si>
  <si>
    <t>-46</t>
  </si>
  <si>
    <t>+55</t>
  </si>
  <si>
    <t>-55</t>
  </si>
  <si>
    <t>+57</t>
  </si>
  <si>
    <t>-57</t>
  </si>
  <si>
    <t>+61</t>
  </si>
  <si>
    <t>-61</t>
  </si>
  <si>
    <t>+63</t>
  </si>
  <si>
    <t>-63</t>
  </si>
  <si>
    <t>+12</t>
  </si>
  <si>
    <t>-12</t>
  </si>
  <si>
    <t>+5</t>
  </si>
  <si>
    <t>-5</t>
  </si>
  <si>
    <t>Per Floor</t>
  </si>
  <si>
    <t>Beams Floors</t>
  </si>
  <si>
    <t>Beams Roof</t>
  </si>
  <si>
    <t>Girders Floors</t>
  </si>
  <si>
    <t>Girders Roof</t>
  </si>
  <si>
    <t>Slabs</t>
  </si>
  <si>
    <t>Total</t>
  </si>
  <si>
    <t>Total for Roof Beams</t>
  </si>
  <si>
    <t>GRAND TOTAL</t>
  </si>
  <si>
    <t>26--28</t>
  </si>
  <si>
    <t>23--26</t>
  </si>
  <si>
    <t>1--3</t>
  </si>
  <si>
    <t>17--19</t>
  </si>
  <si>
    <t>28--30</t>
  </si>
  <si>
    <t>9--12</t>
  </si>
  <si>
    <t>5--7</t>
  </si>
  <si>
    <t>21--23</t>
  </si>
  <si>
    <t>12--14</t>
  </si>
  <si>
    <t>30--32</t>
  </si>
  <si>
    <t>3--5</t>
  </si>
  <si>
    <t>19--21</t>
  </si>
  <si>
    <t>14--16</t>
  </si>
  <si>
    <t>32--34</t>
  </si>
  <si>
    <t>7--9</t>
  </si>
  <si>
    <t>pod--36</t>
  </si>
  <si>
    <t>36--38</t>
  </si>
  <si>
    <t>38--40</t>
  </si>
  <si>
    <t>40--42</t>
  </si>
  <si>
    <t>42--44</t>
  </si>
  <si>
    <t>44-46</t>
  </si>
  <si>
    <t>46--48</t>
  </si>
  <si>
    <t>48--pod</t>
  </si>
  <si>
    <t>53--55</t>
  </si>
  <si>
    <t>55--57</t>
  </si>
  <si>
    <t>57--59</t>
  </si>
  <si>
    <t>59--61</t>
  </si>
  <si>
    <t>61--63</t>
  </si>
  <si>
    <t>63--65</t>
  </si>
  <si>
    <t>Total Girders 2</t>
  </si>
  <si>
    <t>Total Girders Roof</t>
  </si>
  <si>
    <t>Add 10% Waste</t>
  </si>
  <si>
    <t>Floor Finish ($/SF)</t>
  </si>
  <si>
    <t>Total Finish Cost</t>
  </si>
  <si>
    <t>Columns</t>
  </si>
  <si>
    <t>16--SW</t>
  </si>
  <si>
    <t>1--SW</t>
  </si>
  <si>
    <t>36--POD</t>
  </si>
  <si>
    <t>44--46</t>
  </si>
  <si>
    <t>48--POD</t>
  </si>
  <si>
    <t>Total for Beams for 2nd-5th Floors</t>
  </si>
  <si>
    <t>Total for 4 Floors</t>
  </si>
  <si>
    <t>Total Girders 3,4,5</t>
  </si>
  <si>
    <t>Total 2nd-5th Floor Interior Girders</t>
  </si>
  <si>
    <t>Girder #</t>
  </si>
  <si>
    <t>Column #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</si>
  <si>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</si>
  <si>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</si>
  <si>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</si>
  <si>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</si>
  <si>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</si>
  <si>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</si>
  <si>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</si>
  <si>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</si>
  <si>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</si>
  <si>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</si>
  <si>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</si>
  <si>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</si>
  <si>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</si>
  <si>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</si>
  <si>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</si>
  <si>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</si>
  <si>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</si>
  <si>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</si>
  <si>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</si>
  <si>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</si>
  <si>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</si>
  <si>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</si>
  <si>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</si>
  <si>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</si>
  <si>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</si>
  <si>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</si>
  <si>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</si>
  <si>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</si>
  <si>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</si>
  <si>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</si>
  <si>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</si>
  <si>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</si>
  <si>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</si>
  <si>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</si>
  <si>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</si>
  <si>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</si>
  <si>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</si>
  <si>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</si>
  <si>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</si>
  <si>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</si>
  <si>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</si>
  <si>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</si>
  <si>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</si>
  <si>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</si>
  <si>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</si>
  <si>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</si>
  <si>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</si>
  <si>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</si>
  <si>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</si>
  <si>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</si>
  <si>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</si>
  <si>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</si>
  <si>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</si>
  <si>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</si>
  <si>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</si>
  <si>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</si>
  <si>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</si>
  <si>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</si>
  <si>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</si>
  <si>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</si>
  <si>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</si>
  <si>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</si>
  <si>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</si>
  <si>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</si>
  <si>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</si>
  <si>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</si>
  <si>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</si>
  <si>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</si>
  <si>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</si>
  <si>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w (in)</t>
  </si>
  <si>
    <t>Height (ft)</t>
  </si>
  <si>
    <t>Unit Price Forms</t>
  </si>
  <si>
    <t>Total Columns</t>
  </si>
  <si>
    <t>Total Columns 3rd-5th Floors</t>
  </si>
  <si>
    <t>Total for Slabs</t>
  </si>
  <si>
    <t>5L</t>
  </si>
  <si>
    <t>5M</t>
  </si>
  <si>
    <t>5R</t>
  </si>
  <si>
    <t>Total for Stairwells</t>
  </si>
  <si>
    <t>Beam SW 1</t>
  </si>
  <si>
    <t>Beam SW 2</t>
  </si>
  <si>
    <t xml:space="preserve"> Beam SW 3</t>
  </si>
  <si>
    <t>Beam SW 4</t>
  </si>
  <si>
    <t>Column SW 1</t>
  </si>
  <si>
    <t>Column SW2</t>
  </si>
  <si>
    <t>Column SW3</t>
  </si>
  <si>
    <t>Column SW4</t>
  </si>
  <si>
    <t>Stairs</t>
  </si>
  <si>
    <t>RoofL</t>
  </si>
  <si>
    <t>RoofM</t>
  </si>
  <si>
    <t>RoofR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</si>
</sst>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$&quot;#,##0.00"/>
    <numFmt numFmtId="166" formatCode="0.000"/>
    <numFmt numFmtId="167" formatCode="&quot;$&quot;#,##0.000"/>
    <numFmt numFmtId="168" formatCode="#,##0.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8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8" fontId="0" fillId="0" borderId="0" xfId="0" applyNumberFormat="1" applyFont="1" applyAlignment="1">
      <alignment horizontal="center"/>
    </xf>
    <xf numFmtId="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NumberFormat="1" applyFont="1" applyAlignment="1" quotePrefix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6" fontId="0" fillId="0" borderId="0" xfId="0" applyNumberFormat="1" applyAlignment="1">
      <alignment horizontal="right"/>
    </xf>
    <xf numFmtId="2" fontId="0" fillId="24" borderId="0" xfId="0" applyNumberFormat="1" applyFill="1" applyAlignment="1">
      <alignment horizontal="center"/>
    </xf>
    <xf numFmtId="165" fontId="0" fillId="24" borderId="0" xfId="0" applyNumberFormat="1" applyFill="1" applyAlignment="1">
      <alignment horizontal="center"/>
    </xf>
    <xf numFmtId="0" fontId="0" fillId="24" borderId="0" xfId="0" applyNumberFormat="1" applyFill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3.8515625" style="0" bestFit="1" customWidth="1"/>
    <col min="2" max="2" width="23.421875" style="0" customWidth="1"/>
  </cols>
  <sheetData>
    <row r="1" spans="1:4" ht="12.75">
      <c r="A1" s="24"/>
      <c r="B1" s="5" t="s">
        <v>86</v>
      </c>
      <c r="C1" s="1"/>
      <c r="D1" s="1"/>
    </row>
    <row r="2" spans="1:4" ht="12.75">
      <c r="A2" s="5" t="s">
        <v>81</v>
      </c>
      <c r="B2" s="25">
        <f>'Beams Floors'!Y127</f>
        <v>861794.8006390927</v>
      </c>
      <c r="C2" s="1"/>
      <c r="D2" s="1"/>
    </row>
    <row r="3" spans="1:4" ht="12.75">
      <c r="A3" s="5" t="s">
        <v>82</v>
      </c>
      <c r="B3" s="25">
        <f>'Beams Roof'!Y132</f>
        <v>167920.24251583597</v>
      </c>
      <c r="C3" s="1"/>
      <c r="D3" s="1"/>
    </row>
    <row r="4" spans="1:4" ht="12.75">
      <c r="A4" s="5" t="s">
        <v>83</v>
      </c>
      <c r="B4" s="25">
        <f>'Girders 2'!Y56+'Girders 3,4,5'!Y56+'Interior Girders Floors'!Y35</f>
        <v>326794.2282761415</v>
      </c>
      <c r="C4" s="1"/>
      <c r="D4" s="1"/>
    </row>
    <row r="5" spans="1:4" ht="12.75">
      <c r="A5" s="5" t="s">
        <v>84</v>
      </c>
      <c r="B5" s="25">
        <f>'Girders Roof'!Y56+'Interior Girders Roof'!Y35</f>
        <v>87413.25481696507</v>
      </c>
      <c r="C5" s="1"/>
      <c r="D5" s="1"/>
    </row>
    <row r="6" spans="1:4" ht="12.75">
      <c r="A6" s="5" t="s">
        <v>85</v>
      </c>
      <c r="B6" s="25">
        <f>Slabs!P28</f>
        <v>719875.7355438</v>
      </c>
      <c r="C6" s="1"/>
      <c r="D6" s="1"/>
    </row>
    <row r="7" spans="1:4" ht="12.75">
      <c r="A7" s="5" t="s">
        <v>123</v>
      </c>
      <c r="B7" s="25">
        <f>'Columns 1'!R81+'Columns 2'!R81+'Columns 3, 4, 5'!R81</f>
        <v>244171.22096370894</v>
      </c>
      <c r="C7" s="1"/>
      <c r="D7" s="1"/>
    </row>
    <row r="8" spans="1:4" ht="12.75">
      <c r="A8" s="5" t="s">
        <v>222</v>
      </c>
      <c r="B8" s="49">
        <f>Stairs!Y25</f>
        <v>238809.97377678222</v>
      </c>
      <c r="C8" s="1"/>
      <c r="D8" s="1"/>
    </row>
    <row r="9" spans="1:4" ht="12.75">
      <c r="A9" s="24"/>
      <c r="B9" s="24"/>
      <c r="C9" s="1"/>
      <c r="D9" s="1"/>
    </row>
    <row r="10" spans="1:4" ht="12.75">
      <c r="A10" s="5" t="s">
        <v>88</v>
      </c>
      <c r="B10" s="25">
        <f>SUM(B2:B8)</f>
        <v>2646779.4565323265</v>
      </c>
      <c r="C10" s="1"/>
      <c r="D10" s="1"/>
    </row>
  </sheetData>
  <sheetProtection/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7">
      <selection activeCell="C14" sqref="C14"/>
    </sheetView>
  </sheetViews>
  <sheetFormatPr defaultColWidth="9.140625" defaultRowHeight="12.75"/>
  <cols>
    <col min="1" max="1" width="9.57421875" style="0" bestFit="1" customWidth="1"/>
    <col min="2" max="2" width="12.140625" style="0" customWidth="1"/>
    <col min="3" max="3" width="5.57421875" style="0" bestFit="1" customWidth="1"/>
    <col min="4" max="4" width="7.140625" style="0" bestFit="1" customWidth="1"/>
    <col min="5" max="5" width="17.28125" style="0" bestFit="1" customWidth="1"/>
    <col min="6" max="6" width="21.00390625" style="0" bestFit="1" customWidth="1"/>
    <col min="7" max="7" width="11.00390625" style="0" bestFit="1" customWidth="1"/>
    <col min="8" max="8" width="12.140625" style="0" bestFit="1" customWidth="1"/>
    <col min="9" max="9" width="18.8515625" style="0" bestFit="1" customWidth="1"/>
    <col min="10" max="10" width="13.7109375" style="0" bestFit="1" customWidth="1"/>
    <col min="11" max="11" width="17.7109375" style="0" bestFit="1" customWidth="1"/>
    <col min="12" max="12" width="8.8515625" style="0" bestFit="1" customWidth="1"/>
    <col min="13" max="13" width="10.00390625" style="0" bestFit="1" customWidth="1"/>
    <col min="14" max="14" width="14.57421875" style="0" bestFit="1" customWidth="1"/>
    <col min="15" max="15" width="20.57421875" style="0" bestFit="1" customWidth="1"/>
    <col min="16" max="16" width="16.421875" style="0" bestFit="1" customWidth="1"/>
    <col min="17" max="17" width="20.00390625" style="0" bestFit="1" customWidth="1"/>
    <col min="18" max="18" width="14.7109375" style="0" bestFit="1" customWidth="1"/>
  </cols>
  <sheetData>
    <row r="1" spans="1:19" s="2" customFormat="1" ht="12.75">
      <c r="A1" s="2" t="s">
        <v>134</v>
      </c>
      <c r="B1" s="27" t="s">
        <v>205</v>
      </c>
      <c r="C1" s="3" t="s">
        <v>17</v>
      </c>
      <c r="D1" s="3" t="s">
        <v>204</v>
      </c>
      <c r="E1" s="27" t="s">
        <v>27</v>
      </c>
      <c r="F1" s="3" t="s">
        <v>206</v>
      </c>
      <c r="G1" s="3" t="s">
        <v>0</v>
      </c>
      <c r="H1" s="27" t="s">
        <v>1</v>
      </c>
      <c r="I1" s="3" t="s">
        <v>2</v>
      </c>
      <c r="J1" s="3" t="s">
        <v>3</v>
      </c>
      <c r="K1" s="3" t="s">
        <v>20</v>
      </c>
      <c r="L1" s="3" t="s">
        <v>21</v>
      </c>
      <c r="M1" s="3" t="s">
        <v>5</v>
      </c>
      <c r="N1" s="27" t="s">
        <v>50</v>
      </c>
      <c r="O1" s="3" t="s">
        <v>23</v>
      </c>
      <c r="P1" s="36" t="s">
        <v>22</v>
      </c>
      <c r="Q1" s="3" t="s">
        <v>24</v>
      </c>
      <c r="R1" s="3" t="s">
        <v>6</v>
      </c>
      <c r="S1" s="3"/>
    </row>
    <row r="2" spans="1:19" s="12" customFormat="1" ht="12.75">
      <c r="A2" s="43" t="s">
        <v>135</v>
      </c>
      <c r="B2" s="1">
        <v>13</v>
      </c>
      <c r="C2" s="20">
        <v>12</v>
      </c>
      <c r="D2" s="20">
        <v>12</v>
      </c>
      <c r="E2" s="28">
        <f>C2/12*B2*4</f>
        <v>52</v>
      </c>
      <c r="F2" s="16">
        <v>8.5</v>
      </c>
      <c r="G2" s="8">
        <f>E2*F2</f>
        <v>442</v>
      </c>
      <c r="H2" s="28">
        <f>B2/3*C2/36*D2/36</f>
        <v>0.48148148148148145</v>
      </c>
      <c r="I2" s="9">
        <v>190</v>
      </c>
      <c r="J2" s="8">
        <f>H2*I2</f>
        <v>91.48148148148148</v>
      </c>
      <c r="K2" s="28">
        <v>1.44</v>
      </c>
      <c r="L2" s="20">
        <v>3</v>
      </c>
      <c r="M2" s="20">
        <v>7</v>
      </c>
      <c r="N2" s="28">
        <f>L2*B2</f>
        <v>39</v>
      </c>
      <c r="O2" s="1">
        <f>VLOOKUP(M2,Rebar!A:B,2,FALSE)</f>
        <v>2.044</v>
      </c>
      <c r="P2" s="37">
        <f aca="true" t="shared" si="0" ref="P2:P65">N2*O2/2000</f>
        <v>0.039858000000000005</v>
      </c>
      <c r="Q2" s="9">
        <v>2325</v>
      </c>
      <c r="R2" s="8">
        <f aca="true" t="shared" si="1" ref="R2:R65">P2*Q2</f>
        <v>92.66985000000001</v>
      </c>
      <c r="S2" s="20"/>
    </row>
    <row r="3" spans="1:18" ht="12.75">
      <c r="A3" s="43" t="s">
        <v>136</v>
      </c>
      <c r="B3" s="1">
        <v>13</v>
      </c>
      <c r="C3" s="20">
        <v>12</v>
      </c>
      <c r="D3" s="20">
        <v>12</v>
      </c>
      <c r="E3" s="28">
        <f aca="true" t="shared" si="2" ref="E3:E66">C3/12*B3*4</f>
        <v>52</v>
      </c>
      <c r="F3" s="16">
        <v>8.5</v>
      </c>
      <c r="G3" s="8">
        <f aca="true" t="shared" si="3" ref="G3:G66">E3*F3</f>
        <v>442</v>
      </c>
      <c r="H3" s="28">
        <f aca="true" t="shared" si="4" ref="H3:H66">B3/3*C3/36*D3/36</f>
        <v>0.48148148148148145</v>
      </c>
      <c r="I3" s="9">
        <v>190</v>
      </c>
      <c r="J3" s="8">
        <f aca="true" t="shared" si="5" ref="J3:J66">H3*I3</f>
        <v>91.48148148148148</v>
      </c>
      <c r="K3" s="28">
        <v>1.44</v>
      </c>
      <c r="L3" s="20">
        <v>3</v>
      </c>
      <c r="M3" s="20">
        <v>7</v>
      </c>
      <c r="N3" s="28">
        <f aca="true" t="shared" si="6" ref="N3:N66">L3*B3</f>
        <v>39</v>
      </c>
      <c r="O3" s="1">
        <f>VLOOKUP(M3,Rebar!A:B,2,FALSE)</f>
        <v>2.044</v>
      </c>
      <c r="P3" s="37">
        <f t="shared" si="0"/>
        <v>0.039858000000000005</v>
      </c>
      <c r="Q3" s="9">
        <v>2325</v>
      </c>
      <c r="R3" s="8">
        <f t="shared" si="1"/>
        <v>92.66985000000001</v>
      </c>
    </row>
    <row r="4" spans="1:18" ht="12.75">
      <c r="A4" s="43" t="s">
        <v>137</v>
      </c>
      <c r="B4" s="1">
        <v>13</v>
      </c>
      <c r="C4" s="20">
        <v>12</v>
      </c>
      <c r="D4" s="20">
        <v>12</v>
      </c>
      <c r="E4" s="28">
        <f t="shared" si="2"/>
        <v>52</v>
      </c>
      <c r="F4" s="16">
        <v>8.5</v>
      </c>
      <c r="G4" s="8">
        <f t="shared" si="3"/>
        <v>442</v>
      </c>
      <c r="H4" s="28">
        <f t="shared" si="4"/>
        <v>0.48148148148148145</v>
      </c>
      <c r="I4" s="9">
        <v>190</v>
      </c>
      <c r="J4" s="8">
        <f t="shared" si="5"/>
        <v>91.48148148148148</v>
      </c>
      <c r="K4" s="28">
        <v>1.44</v>
      </c>
      <c r="L4" s="20">
        <v>3</v>
      </c>
      <c r="M4" s="20">
        <v>7</v>
      </c>
      <c r="N4" s="28">
        <f t="shared" si="6"/>
        <v>39</v>
      </c>
      <c r="O4" s="1">
        <f>VLOOKUP(M4,Rebar!A:B,2,FALSE)</f>
        <v>2.044</v>
      </c>
      <c r="P4" s="37">
        <f t="shared" si="0"/>
        <v>0.039858000000000005</v>
      </c>
      <c r="Q4" s="9">
        <v>2325</v>
      </c>
      <c r="R4" s="8">
        <f t="shared" si="1"/>
        <v>92.66985000000001</v>
      </c>
    </row>
    <row r="5" spans="1:18" ht="12.75">
      <c r="A5" s="43" t="s">
        <v>138</v>
      </c>
      <c r="B5" s="1">
        <v>13</v>
      </c>
      <c r="C5" s="20">
        <v>12</v>
      </c>
      <c r="D5" s="20">
        <v>12</v>
      </c>
      <c r="E5" s="28">
        <f t="shared" si="2"/>
        <v>52</v>
      </c>
      <c r="F5" s="16">
        <v>8.5</v>
      </c>
      <c r="G5" s="8">
        <f t="shared" si="3"/>
        <v>442</v>
      </c>
      <c r="H5" s="28">
        <f t="shared" si="4"/>
        <v>0.48148148148148145</v>
      </c>
      <c r="I5" s="9">
        <v>190</v>
      </c>
      <c r="J5" s="8">
        <f t="shared" si="5"/>
        <v>91.48148148148148</v>
      </c>
      <c r="K5" s="28">
        <v>1.44</v>
      </c>
      <c r="L5" s="20">
        <v>3</v>
      </c>
      <c r="M5" s="20">
        <v>7</v>
      </c>
      <c r="N5" s="28">
        <f t="shared" si="6"/>
        <v>39</v>
      </c>
      <c r="O5" s="1">
        <f>VLOOKUP(M5,Rebar!A:B,2,FALSE)</f>
        <v>2.044</v>
      </c>
      <c r="P5" s="37">
        <f t="shared" si="0"/>
        <v>0.039858000000000005</v>
      </c>
      <c r="Q5" s="9">
        <v>2325</v>
      </c>
      <c r="R5" s="8">
        <f t="shared" si="1"/>
        <v>92.66985000000001</v>
      </c>
    </row>
    <row r="6" spans="1:18" ht="12.75">
      <c r="A6" s="43" t="s">
        <v>139</v>
      </c>
      <c r="B6" s="1">
        <v>13</v>
      </c>
      <c r="C6" s="20">
        <v>12</v>
      </c>
      <c r="D6" s="20">
        <v>12</v>
      </c>
      <c r="E6" s="28">
        <f t="shared" si="2"/>
        <v>52</v>
      </c>
      <c r="F6" s="16">
        <v>8.5</v>
      </c>
      <c r="G6" s="8">
        <f t="shared" si="3"/>
        <v>442</v>
      </c>
      <c r="H6" s="28">
        <f t="shared" si="4"/>
        <v>0.48148148148148145</v>
      </c>
      <c r="I6" s="9">
        <v>190</v>
      </c>
      <c r="J6" s="8">
        <f t="shared" si="5"/>
        <v>91.48148148148148</v>
      </c>
      <c r="K6" s="28">
        <v>1.44</v>
      </c>
      <c r="L6" s="20">
        <v>3</v>
      </c>
      <c r="M6" s="20">
        <v>7</v>
      </c>
      <c r="N6" s="28">
        <f t="shared" si="6"/>
        <v>39</v>
      </c>
      <c r="O6" s="1">
        <f>VLOOKUP(M6,Rebar!A:B,2,FALSE)</f>
        <v>2.044</v>
      </c>
      <c r="P6" s="37">
        <f t="shared" si="0"/>
        <v>0.039858000000000005</v>
      </c>
      <c r="Q6" s="9">
        <v>2325</v>
      </c>
      <c r="R6" s="8">
        <f t="shared" si="1"/>
        <v>92.66985000000001</v>
      </c>
    </row>
    <row r="7" spans="1:18" ht="12.75">
      <c r="A7" s="43" t="s">
        <v>140</v>
      </c>
      <c r="B7" s="1">
        <v>13</v>
      </c>
      <c r="C7" s="20">
        <v>12</v>
      </c>
      <c r="D7" s="20">
        <v>12</v>
      </c>
      <c r="E7" s="28">
        <f t="shared" si="2"/>
        <v>52</v>
      </c>
      <c r="F7" s="16">
        <v>8.5</v>
      </c>
      <c r="G7" s="8">
        <f t="shared" si="3"/>
        <v>442</v>
      </c>
      <c r="H7" s="28">
        <f t="shared" si="4"/>
        <v>0.48148148148148145</v>
      </c>
      <c r="I7" s="9">
        <v>190</v>
      </c>
      <c r="J7" s="8">
        <f t="shared" si="5"/>
        <v>91.48148148148148</v>
      </c>
      <c r="K7" s="28">
        <v>1.5984982332155477</v>
      </c>
      <c r="L7" s="20">
        <v>3</v>
      </c>
      <c r="M7" s="20">
        <v>7</v>
      </c>
      <c r="N7" s="28">
        <f t="shared" si="6"/>
        <v>39</v>
      </c>
      <c r="O7" s="1">
        <f>VLOOKUP(M7,Rebar!A:B,2,FALSE)</f>
        <v>2.044</v>
      </c>
      <c r="P7" s="37">
        <f t="shared" si="0"/>
        <v>0.039858000000000005</v>
      </c>
      <c r="Q7" s="9">
        <v>2325</v>
      </c>
      <c r="R7" s="8">
        <f t="shared" si="1"/>
        <v>92.66985000000001</v>
      </c>
    </row>
    <row r="8" spans="1:18" ht="12.75">
      <c r="A8" s="43" t="s">
        <v>141</v>
      </c>
      <c r="B8" s="1">
        <v>13</v>
      </c>
      <c r="C8" s="20">
        <v>12</v>
      </c>
      <c r="D8" s="20">
        <v>12</v>
      </c>
      <c r="E8" s="28">
        <f t="shared" si="2"/>
        <v>52</v>
      </c>
      <c r="F8" s="16">
        <v>8.5</v>
      </c>
      <c r="G8" s="8">
        <f t="shared" si="3"/>
        <v>442</v>
      </c>
      <c r="H8" s="28">
        <f t="shared" si="4"/>
        <v>0.48148148148148145</v>
      </c>
      <c r="I8" s="9">
        <v>190</v>
      </c>
      <c r="J8" s="8">
        <f t="shared" si="5"/>
        <v>91.48148148148148</v>
      </c>
      <c r="K8" s="28">
        <v>9.023189045936396</v>
      </c>
      <c r="L8" s="20">
        <v>8</v>
      </c>
      <c r="M8" s="20">
        <v>10</v>
      </c>
      <c r="N8" s="28">
        <f t="shared" si="6"/>
        <v>104</v>
      </c>
      <c r="O8" s="1">
        <f>VLOOKUP(M8,Rebar!A:B,2,FALSE)</f>
        <v>4.303</v>
      </c>
      <c r="P8" s="37">
        <f t="shared" si="0"/>
        <v>0.223756</v>
      </c>
      <c r="Q8" s="9">
        <v>2325</v>
      </c>
      <c r="R8" s="8">
        <f t="shared" si="1"/>
        <v>520.2327</v>
      </c>
    </row>
    <row r="9" spans="1:18" ht="12.75">
      <c r="A9" s="43" t="s">
        <v>142</v>
      </c>
      <c r="B9" s="1">
        <v>13</v>
      </c>
      <c r="C9" s="20">
        <v>12</v>
      </c>
      <c r="D9" s="20">
        <v>12</v>
      </c>
      <c r="E9" s="28">
        <f t="shared" si="2"/>
        <v>52</v>
      </c>
      <c r="F9" s="16">
        <v>8.5</v>
      </c>
      <c r="G9" s="8">
        <f t="shared" si="3"/>
        <v>442</v>
      </c>
      <c r="H9" s="28">
        <f t="shared" si="4"/>
        <v>0.48148148148148145</v>
      </c>
      <c r="I9" s="9">
        <v>190</v>
      </c>
      <c r="J9" s="8">
        <f t="shared" si="5"/>
        <v>91.48148148148148</v>
      </c>
      <c r="K9" s="28">
        <v>1.5112632508833923</v>
      </c>
      <c r="L9" s="20">
        <v>3</v>
      </c>
      <c r="M9" s="20">
        <v>7</v>
      </c>
      <c r="N9" s="28">
        <f t="shared" si="6"/>
        <v>39</v>
      </c>
      <c r="O9" s="1">
        <f>VLOOKUP(M9,Rebar!A:B,2,FALSE)</f>
        <v>2.044</v>
      </c>
      <c r="P9" s="37">
        <f t="shared" si="0"/>
        <v>0.039858000000000005</v>
      </c>
      <c r="Q9" s="9">
        <v>2325</v>
      </c>
      <c r="R9" s="8">
        <f t="shared" si="1"/>
        <v>92.66985000000001</v>
      </c>
    </row>
    <row r="10" spans="1:18" ht="12.75">
      <c r="A10" s="43" t="s">
        <v>143</v>
      </c>
      <c r="B10" s="1">
        <v>13</v>
      </c>
      <c r="C10" s="20">
        <v>16</v>
      </c>
      <c r="D10" s="20">
        <v>16</v>
      </c>
      <c r="E10" s="28">
        <f t="shared" si="2"/>
        <v>69.33333333333333</v>
      </c>
      <c r="F10" s="16">
        <v>8.15</v>
      </c>
      <c r="G10" s="8">
        <f t="shared" si="3"/>
        <v>565.0666666666666</v>
      </c>
      <c r="H10" s="28">
        <f t="shared" si="4"/>
        <v>0.8559670781893004</v>
      </c>
      <c r="I10" s="9">
        <v>190</v>
      </c>
      <c r="J10" s="8">
        <f t="shared" si="5"/>
        <v>162.63374485596708</v>
      </c>
      <c r="K10" s="28">
        <v>2.56</v>
      </c>
      <c r="L10" s="20">
        <v>5</v>
      </c>
      <c r="M10" s="20">
        <v>7</v>
      </c>
      <c r="N10" s="28">
        <f t="shared" si="6"/>
        <v>65</v>
      </c>
      <c r="O10" s="1">
        <f>VLOOKUP(M10,Rebar!A:B,2,FALSE)</f>
        <v>2.044</v>
      </c>
      <c r="P10" s="37">
        <f t="shared" si="0"/>
        <v>0.06643</v>
      </c>
      <c r="Q10" s="9">
        <v>2325</v>
      </c>
      <c r="R10" s="8">
        <f t="shared" si="1"/>
        <v>154.44975</v>
      </c>
    </row>
    <row r="11" spans="1:18" ht="12.75">
      <c r="A11" s="43" t="s">
        <v>144</v>
      </c>
      <c r="B11" s="1">
        <v>13</v>
      </c>
      <c r="C11" s="20">
        <v>12</v>
      </c>
      <c r="D11" s="20">
        <v>12</v>
      </c>
      <c r="E11" s="28">
        <f t="shared" si="2"/>
        <v>52</v>
      </c>
      <c r="F11" s="16">
        <v>8.5</v>
      </c>
      <c r="G11" s="8">
        <f t="shared" si="3"/>
        <v>442</v>
      </c>
      <c r="H11" s="28">
        <f t="shared" si="4"/>
        <v>0.48148148148148145</v>
      </c>
      <c r="I11" s="9">
        <v>190</v>
      </c>
      <c r="J11" s="8">
        <f t="shared" si="5"/>
        <v>91.48148148148148</v>
      </c>
      <c r="K11" s="28">
        <v>3.9730565371024733</v>
      </c>
      <c r="L11" s="20">
        <v>7</v>
      </c>
      <c r="M11" s="20">
        <v>7</v>
      </c>
      <c r="N11" s="28">
        <f t="shared" si="6"/>
        <v>91</v>
      </c>
      <c r="O11" s="1">
        <f>VLOOKUP(M11,Rebar!A:B,2,FALSE)</f>
        <v>2.044</v>
      </c>
      <c r="P11" s="37">
        <f t="shared" si="0"/>
        <v>0.093002</v>
      </c>
      <c r="Q11" s="9">
        <v>2325</v>
      </c>
      <c r="R11" s="8">
        <f t="shared" si="1"/>
        <v>216.22965</v>
      </c>
    </row>
    <row r="12" spans="1:18" ht="12.75">
      <c r="A12" s="43" t="s">
        <v>145</v>
      </c>
      <c r="B12" s="1">
        <v>13</v>
      </c>
      <c r="C12" s="20">
        <v>12</v>
      </c>
      <c r="D12" s="20">
        <v>12</v>
      </c>
      <c r="E12" s="28">
        <f t="shared" si="2"/>
        <v>52</v>
      </c>
      <c r="F12" s="16">
        <v>8.5</v>
      </c>
      <c r="G12" s="8">
        <f t="shared" si="3"/>
        <v>442</v>
      </c>
      <c r="H12" s="28">
        <f t="shared" si="4"/>
        <v>0.48148148148148145</v>
      </c>
      <c r="I12" s="9">
        <v>190</v>
      </c>
      <c r="J12" s="8">
        <f t="shared" si="5"/>
        <v>91.48148148148148</v>
      </c>
      <c r="K12" s="28">
        <v>3.771422261484099</v>
      </c>
      <c r="L12" s="20">
        <v>7</v>
      </c>
      <c r="M12" s="20">
        <v>7</v>
      </c>
      <c r="N12" s="28">
        <f t="shared" si="6"/>
        <v>91</v>
      </c>
      <c r="O12" s="1">
        <f>VLOOKUP(M12,Rebar!A:B,2,FALSE)</f>
        <v>2.044</v>
      </c>
      <c r="P12" s="37">
        <f t="shared" si="0"/>
        <v>0.093002</v>
      </c>
      <c r="Q12" s="9">
        <v>2325</v>
      </c>
      <c r="R12" s="8">
        <f t="shared" si="1"/>
        <v>216.22965</v>
      </c>
    </row>
    <row r="13" spans="1:18" ht="12.75">
      <c r="A13" s="43" t="s">
        <v>146</v>
      </c>
      <c r="B13" s="1">
        <v>13</v>
      </c>
      <c r="C13" s="20">
        <v>16</v>
      </c>
      <c r="D13" s="20">
        <v>16</v>
      </c>
      <c r="E13" s="28">
        <f t="shared" si="2"/>
        <v>69.33333333333333</v>
      </c>
      <c r="F13" s="16">
        <v>8.15</v>
      </c>
      <c r="G13" s="8">
        <f t="shared" si="3"/>
        <v>565.0666666666666</v>
      </c>
      <c r="H13" s="28">
        <f t="shared" si="4"/>
        <v>0.8559670781893004</v>
      </c>
      <c r="I13" s="9">
        <v>190</v>
      </c>
      <c r="J13" s="8">
        <f t="shared" si="5"/>
        <v>162.63374485596708</v>
      </c>
      <c r="K13" s="28">
        <v>4.756625441696109</v>
      </c>
      <c r="L13" s="20">
        <v>8</v>
      </c>
      <c r="M13" s="20">
        <v>7</v>
      </c>
      <c r="N13" s="28">
        <f t="shared" si="6"/>
        <v>104</v>
      </c>
      <c r="O13" s="1">
        <f>VLOOKUP(M13,Rebar!A:B,2,FALSE)</f>
        <v>2.044</v>
      </c>
      <c r="P13" s="37">
        <f t="shared" si="0"/>
        <v>0.106288</v>
      </c>
      <c r="Q13" s="9">
        <v>2325</v>
      </c>
      <c r="R13" s="8">
        <f t="shared" si="1"/>
        <v>247.1196</v>
      </c>
    </row>
    <row r="14" spans="1:18" ht="12.75">
      <c r="A14" s="43" t="s">
        <v>147</v>
      </c>
      <c r="B14" s="1">
        <v>13</v>
      </c>
      <c r="C14" s="20">
        <v>16</v>
      </c>
      <c r="D14" s="20">
        <v>16</v>
      </c>
      <c r="E14" s="28">
        <f t="shared" si="2"/>
        <v>69.33333333333333</v>
      </c>
      <c r="F14" s="16">
        <v>8.5</v>
      </c>
      <c r="G14" s="8">
        <f t="shared" si="3"/>
        <v>589.3333333333333</v>
      </c>
      <c r="H14" s="28">
        <f t="shared" si="4"/>
        <v>0.8559670781893004</v>
      </c>
      <c r="I14" s="9">
        <v>190</v>
      </c>
      <c r="J14" s="8">
        <f t="shared" si="5"/>
        <v>162.63374485596708</v>
      </c>
      <c r="K14" s="28">
        <v>2.56</v>
      </c>
      <c r="L14" s="20">
        <v>5</v>
      </c>
      <c r="M14" s="20">
        <v>7</v>
      </c>
      <c r="N14" s="28">
        <f t="shared" si="6"/>
        <v>65</v>
      </c>
      <c r="O14" s="1">
        <f>VLOOKUP(M14,Rebar!A:B,2,FALSE)</f>
        <v>2.044</v>
      </c>
      <c r="P14" s="37">
        <f t="shared" si="0"/>
        <v>0.06643</v>
      </c>
      <c r="Q14" s="9">
        <v>2325</v>
      </c>
      <c r="R14" s="8">
        <f t="shared" si="1"/>
        <v>154.44975</v>
      </c>
    </row>
    <row r="15" spans="1:18" ht="12.75">
      <c r="A15" s="43" t="s">
        <v>148</v>
      </c>
      <c r="B15" s="1">
        <v>13</v>
      </c>
      <c r="C15" s="20">
        <v>12</v>
      </c>
      <c r="D15" s="20">
        <v>12</v>
      </c>
      <c r="E15" s="28">
        <f t="shared" si="2"/>
        <v>52</v>
      </c>
      <c r="F15" s="16">
        <v>8.5</v>
      </c>
      <c r="G15" s="8">
        <f t="shared" si="3"/>
        <v>442</v>
      </c>
      <c r="H15" s="28">
        <f t="shared" si="4"/>
        <v>0.48148148148148145</v>
      </c>
      <c r="I15" s="9">
        <v>190</v>
      </c>
      <c r="J15" s="8">
        <f t="shared" si="5"/>
        <v>91.48148148148148</v>
      </c>
      <c r="K15" s="28">
        <v>1.44</v>
      </c>
      <c r="L15" s="20">
        <v>3</v>
      </c>
      <c r="M15" s="20">
        <v>7</v>
      </c>
      <c r="N15" s="28">
        <f t="shared" si="6"/>
        <v>39</v>
      </c>
      <c r="O15" s="1">
        <f>VLOOKUP(M15,Rebar!A:B,2,FALSE)</f>
        <v>2.044</v>
      </c>
      <c r="P15" s="37">
        <f t="shared" si="0"/>
        <v>0.039858000000000005</v>
      </c>
      <c r="Q15" s="9">
        <v>2325</v>
      </c>
      <c r="R15" s="8">
        <f t="shared" si="1"/>
        <v>92.66985000000001</v>
      </c>
    </row>
    <row r="16" spans="1:18" ht="12.75">
      <c r="A16" s="43" t="s">
        <v>149</v>
      </c>
      <c r="B16" s="1">
        <v>13</v>
      </c>
      <c r="C16" s="20">
        <v>16</v>
      </c>
      <c r="D16" s="20">
        <v>16</v>
      </c>
      <c r="E16" s="28">
        <f t="shared" si="2"/>
        <v>69.33333333333333</v>
      </c>
      <c r="F16" s="16">
        <v>8.15</v>
      </c>
      <c r="G16" s="8">
        <f t="shared" si="3"/>
        <v>565.0666666666666</v>
      </c>
      <c r="H16" s="28">
        <f t="shared" si="4"/>
        <v>0.8559670781893004</v>
      </c>
      <c r="I16" s="9">
        <v>190</v>
      </c>
      <c r="J16" s="8">
        <f t="shared" si="5"/>
        <v>162.63374485596708</v>
      </c>
      <c r="K16" s="28">
        <v>2.56</v>
      </c>
      <c r="L16" s="20">
        <v>5</v>
      </c>
      <c r="M16" s="20">
        <v>7</v>
      </c>
      <c r="N16" s="28">
        <f t="shared" si="6"/>
        <v>65</v>
      </c>
      <c r="O16" s="1">
        <f>VLOOKUP(M16,Rebar!A:B,2,FALSE)</f>
        <v>2.044</v>
      </c>
      <c r="P16" s="37">
        <f t="shared" si="0"/>
        <v>0.06643</v>
      </c>
      <c r="Q16" s="9">
        <v>2325</v>
      </c>
      <c r="R16" s="8">
        <f t="shared" si="1"/>
        <v>154.44975</v>
      </c>
    </row>
    <row r="17" spans="1:18" ht="12.75">
      <c r="A17" s="43" t="s">
        <v>150</v>
      </c>
      <c r="B17" s="1">
        <v>13</v>
      </c>
      <c r="C17" s="20">
        <v>12</v>
      </c>
      <c r="D17" s="20">
        <v>12</v>
      </c>
      <c r="E17" s="28">
        <f t="shared" si="2"/>
        <v>52</v>
      </c>
      <c r="F17" s="16">
        <v>8.5</v>
      </c>
      <c r="G17" s="8">
        <f t="shared" si="3"/>
        <v>442</v>
      </c>
      <c r="H17" s="28">
        <f t="shared" si="4"/>
        <v>0.48148148148148145</v>
      </c>
      <c r="I17" s="9">
        <v>190</v>
      </c>
      <c r="J17" s="8">
        <f t="shared" si="5"/>
        <v>91.48148148148148</v>
      </c>
      <c r="K17" s="28">
        <v>1.553886925795051</v>
      </c>
      <c r="L17" s="20">
        <v>3</v>
      </c>
      <c r="M17" s="20">
        <v>7</v>
      </c>
      <c r="N17" s="28">
        <f t="shared" si="6"/>
        <v>39</v>
      </c>
      <c r="O17" s="1">
        <f>VLOOKUP(M17,Rebar!A:B,2,FALSE)</f>
        <v>2.044</v>
      </c>
      <c r="P17" s="37">
        <f t="shared" si="0"/>
        <v>0.039858000000000005</v>
      </c>
      <c r="Q17" s="9">
        <v>2325</v>
      </c>
      <c r="R17" s="8">
        <f t="shared" si="1"/>
        <v>92.66985000000001</v>
      </c>
    </row>
    <row r="18" spans="1:18" ht="12.75">
      <c r="A18" s="43" t="s">
        <v>151</v>
      </c>
      <c r="B18" s="1">
        <v>13</v>
      </c>
      <c r="C18" s="20">
        <v>16</v>
      </c>
      <c r="D18" s="20">
        <v>16</v>
      </c>
      <c r="E18" s="28">
        <f t="shared" si="2"/>
        <v>69.33333333333333</v>
      </c>
      <c r="F18" s="16">
        <v>8.15</v>
      </c>
      <c r="G18" s="8">
        <f t="shared" si="3"/>
        <v>565.0666666666666</v>
      </c>
      <c r="H18" s="28">
        <f t="shared" si="4"/>
        <v>0.8559670781893004</v>
      </c>
      <c r="I18" s="9">
        <v>190</v>
      </c>
      <c r="J18" s="8">
        <f t="shared" si="5"/>
        <v>162.63374485596708</v>
      </c>
      <c r="K18" s="28">
        <v>2.56</v>
      </c>
      <c r="L18" s="20">
        <v>5</v>
      </c>
      <c r="M18" s="20">
        <v>7</v>
      </c>
      <c r="N18" s="28">
        <f t="shared" si="6"/>
        <v>65</v>
      </c>
      <c r="O18" s="1">
        <f>VLOOKUP(M18,Rebar!A:B,2,FALSE)</f>
        <v>2.044</v>
      </c>
      <c r="P18" s="37">
        <f t="shared" si="0"/>
        <v>0.06643</v>
      </c>
      <c r="Q18" s="9">
        <v>2325</v>
      </c>
      <c r="R18" s="8">
        <f t="shared" si="1"/>
        <v>154.44975</v>
      </c>
    </row>
    <row r="19" spans="1:18" ht="12.75">
      <c r="A19" s="43" t="s">
        <v>152</v>
      </c>
      <c r="B19" s="1">
        <v>13</v>
      </c>
      <c r="C19" s="20">
        <v>12</v>
      </c>
      <c r="D19" s="20">
        <v>12</v>
      </c>
      <c r="E19" s="28">
        <f t="shared" si="2"/>
        <v>52</v>
      </c>
      <c r="F19" s="16">
        <v>8.5</v>
      </c>
      <c r="G19" s="8">
        <f t="shared" si="3"/>
        <v>442</v>
      </c>
      <c r="H19" s="28">
        <f t="shared" si="4"/>
        <v>0.48148148148148145</v>
      </c>
      <c r="I19" s="9">
        <v>190</v>
      </c>
      <c r="J19" s="8">
        <f t="shared" si="5"/>
        <v>91.48148148148148</v>
      </c>
      <c r="K19" s="28">
        <v>1.44</v>
      </c>
      <c r="L19" s="20">
        <v>3</v>
      </c>
      <c r="M19" s="20">
        <v>7</v>
      </c>
      <c r="N19" s="28">
        <f t="shared" si="6"/>
        <v>39</v>
      </c>
      <c r="O19" s="1">
        <f>VLOOKUP(M19,Rebar!A:B,2,FALSE)</f>
        <v>2.044</v>
      </c>
      <c r="P19" s="37">
        <f t="shared" si="0"/>
        <v>0.039858000000000005</v>
      </c>
      <c r="Q19" s="9">
        <v>2325</v>
      </c>
      <c r="R19" s="8">
        <f t="shared" si="1"/>
        <v>92.66985000000001</v>
      </c>
    </row>
    <row r="20" spans="1:18" ht="12.75">
      <c r="A20" s="43" t="s">
        <v>153</v>
      </c>
      <c r="B20" s="1">
        <v>13</v>
      </c>
      <c r="C20" s="20">
        <v>12</v>
      </c>
      <c r="D20" s="20">
        <v>12</v>
      </c>
      <c r="E20" s="28">
        <f t="shared" si="2"/>
        <v>52</v>
      </c>
      <c r="F20" s="16">
        <v>8.5</v>
      </c>
      <c r="G20" s="8">
        <f t="shared" si="3"/>
        <v>442</v>
      </c>
      <c r="H20" s="28">
        <f t="shared" si="4"/>
        <v>0.48148148148148145</v>
      </c>
      <c r="I20" s="9">
        <v>190</v>
      </c>
      <c r="J20" s="8">
        <f t="shared" si="5"/>
        <v>91.48148148148148</v>
      </c>
      <c r="K20" s="28">
        <v>1.44</v>
      </c>
      <c r="L20" s="20">
        <v>3</v>
      </c>
      <c r="M20" s="20">
        <v>7</v>
      </c>
      <c r="N20" s="28">
        <f t="shared" si="6"/>
        <v>39</v>
      </c>
      <c r="O20" s="1">
        <f>VLOOKUP(M20,Rebar!A:B,2,FALSE)</f>
        <v>2.044</v>
      </c>
      <c r="P20" s="37">
        <f t="shared" si="0"/>
        <v>0.039858000000000005</v>
      </c>
      <c r="Q20" s="9">
        <v>2325</v>
      </c>
      <c r="R20" s="8">
        <f t="shared" si="1"/>
        <v>92.66985000000001</v>
      </c>
    </row>
    <row r="21" spans="1:18" ht="12.75">
      <c r="A21" s="43" t="s">
        <v>154</v>
      </c>
      <c r="B21" s="1">
        <v>13</v>
      </c>
      <c r="C21" s="20">
        <v>12</v>
      </c>
      <c r="D21" s="20">
        <v>12</v>
      </c>
      <c r="E21" s="28">
        <f t="shared" si="2"/>
        <v>52</v>
      </c>
      <c r="F21" s="16">
        <v>8.5</v>
      </c>
      <c r="G21" s="8">
        <f t="shared" si="3"/>
        <v>442</v>
      </c>
      <c r="H21" s="28">
        <f t="shared" si="4"/>
        <v>0.48148148148148145</v>
      </c>
      <c r="I21" s="9">
        <v>190</v>
      </c>
      <c r="J21" s="8">
        <f t="shared" si="5"/>
        <v>91.48148148148148</v>
      </c>
      <c r="K21" s="28">
        <v>1.44</v>
      </c>
      <c r="L21" s="20">
        <v>3</v>
      </c>
      <c r="M21" s="20">
        <v>7</v>
      </c>
      <c r="N21" s="28">
        <f t="shared" si="6"/>
        <v>39</v>
      </c>
      <c r="O21" s="1">
        <f>VLOOKUP(M21,Rebar!A:B,2,FALSE)</f>
        <v>2.044</v>
      </c>
      <c r="P21" s="37">
        <f t="shared" si="0"/>
        <v>0.039858000000000005</v>
      </c>
      <c r="Q21" s="9">
        <v>2325</v>
      </c>
      <c r="R21" s="8">
        <f t="shared" si="1"/>
        <v>92.66985000000001</v>
      </c>
    </row>
    <row r="22" spans="1:18" ht="12.75">
      <c r="A22" s="43" t="s">
        <v>155</v>
      </c>
      <c r="B22" s="1">
        <v>13</v>
      </c>
      <c r="C22" s="20">
        <v>12</v>
      </c>
      <c r="D22" s="20">
        <v>12</v>
      </c>
      <c r="E22" s="28">
        <f t="shared" si="2"/>
        <v>52</v>
      </c>
      <c r="F22" s="16">
        <v>8.5</v>
      </c>
      <c r="G22" s="8">
        <f t="shared" si="3"/>
        <v>442</v>
      </c>
      <c r="H22" s="28">
        <f t="shared" si="4"/>
        <v>0.48148148148148145</v>
      </c>
      <c r="I22" s="9">
        <v>190</v>
      </c>
      <c r="J22" s="8">
        <f t="shared" si="5"/>
        <v>91.48148148148148</v>
      </c>
      <c r="K22" s="28">
        <v>1.44</v>
      </c>
      <c r="L22" s="20">
        <v>3</v>
      </c>
      <c r="M22" s="20">
        <v>7</v>
      </c>
      <c r="N22" s="28">
        <f t="shared" si="6"/>
        <v>39</v>
      </c>
      <c r="O22" s="1">
        <f>VLOOKUP(M22,Rebar!A:B,2,FALSE)</f>
        <v>2.044</v>
      </c>
      <c r="P22" s="37">
        <f t="shared" si="0"/>
        <v>0.039858000000000005</v>
      </c>
      <c r="Q22" s="9">
        <v>2325</v>
      </c>
      <c r="R22" s="8">
        <f t="shared" si="1"/>
        <v>92.66985000000001</v>
      </c>
    </row>
    <row r="23" spans="1:18" ht="12.75">
      <c r="A23" s="43" t="s">
        <v>156</v>
      </c>
      <c r="B23" s="1">
        <v>13</v>
      </c>
      <c r="C23" s="20">
        <v>12</v>
      </c>
      <c r="D23" s="20">
        <v>12</v>
      </c>
      <c r="E23" s="28">
        <f t="shared" si="2"/>
        <v>52</v>
      </c>
      <c r="F23" s="16">
        <v>8.5</v>
      </c>
      <c r="G23" s="8">
        <f t="shared" si="3"/>
        <v>442</v>
      </c>
      <c r="H23" s="28">
        <f t="shared" si="4"/>
        <v>0.48148148148148145</v>
      </c>
      <c r="I23" s="9">
        <v>190</v>
      </c>
      <c r="J23" s="8">
        <f t="shared" si="5"/>
        <v>91.48148148148148</v>
      </c>
      <c r="K23" s="28">
        <v>1.44</v>
      </c>
      <c r="L23" s="20">
        <v>3</v>
      </c>
      <c r="M23" s="20">
        <v>7</v>
      </c>
      <c r="N23" s="28">
        <f t="shared" si="6"/>
        <v>39</v>
      </c>
      <c r="O23" s="1">
        <f>VLOOKUP(M23,Rebar!A:B,2,FALSE)</f>
        <v>2.044</v>
      </c>
      <c r="P23" s="37">
        <f t="shared" si="0"/>
        <v>0.039858000000000005</v>
      </c>
      <c r="Q23" s="9">
        <v>2325</v>
      </c>
      <c r="R23" s="8">
        <f t="shared" si="1"/>
        <v>92.66985000000001</v>
      </c>
    </row>
    <row r="24" spans="1:18" ht="12.75">
      <c r="A24" s="43" t="s">
        <v>157</v>
      </c>
      <c r="B24" s="1">
        <v>13</v>
      </c>
      <c r="C24" s="20">
        <v>12</v>
      </c>
      <c r="D24" s="20">
        <v>12</v>
      </c>
      <c r="E24" s="28">
        <f t="shared" si="2"/>
        <v>52</v>
      </c>
      <c r="F24" s="16">
        <v>8.5</v>
      </c>
      <c r="G24" s="8">
        <f t="shared" si="3"/>
        <v>442</v>
      </c>
      <c r="H24" s="28">
        <f t="shared" si="4"/>
        <v>0.48148148148148145</v>
      </c>
      <c r="I24" s="9">
        <v>190</v>
      </c>
      <c r="J24" s="8">
        <f t="shared" si="5"/>
        <v>91.48148148148148</v>
      </c>
      <c r="K24" s="28">
        <v>3.335689045936396</v>
      </c>
      <c r="L24" s="20">
        <v>6</v>
      </c>
      <c r="M24" s="20">
        <v>7</v>
      </c>
      <c r="N24" s="28">
        <f t="shared" si="6"/>
        <v>78</v>
      </c>
      <c r="O24" s="1">
        <f>VLOOKUP(M24,Rebar!A:B,2,FALSE)</f>
        <v>2.044</v>
      </c>
      <c r="P24" s="37">
        <f t="shared" si="0"/>
        <v>0.07971600000000001</v>
      </c>
      <c r="Q24" s="9">
        <v>2325</v>
      </c>
      <c r="R24" s="8">
        <f t="shared" si="1"/>
        <v>185.33970000000002</v>
      </c>
    </row>
    <row r="25" spans="1:18" ht="12.75">
      <c r="A25" s="43" t="s">
        <v>158</v>
      </c>
      <c r="B25" s="1">
        <v>13</v>
      </c>
      <c r="C25" s="20">
        <v>12</v>
      </c>
      <c r="D25" s="20">
        <v>12</v>
      </c>
      <c r="E25" s="28">
        <f t="shared" si="2"/>
        <v>52</v>
      </c>
      <c r="F25" s="16">
        <v>8.5</v>
      </c>
      <c r="G25" s="8">
        <f t="shared" si="3"/>
        <v>442</v>
      </c>
      <c r="H25" s="28">
        <f t="shared" si="4"/>
        <v>0.48148148148148145</v>
      </c>
      <c r="I25" s="9">
        <v>190</v>
      </c>
      <c r="J25" s="8">
        <f t="shared" si="5"/>
        <v>91.48148148148148</v>
      </c>
      <c r="K25" s="28">
        <v>4.159452296819788</v>
      </c>
      <c r="L25" s="20">
        <v>7</v>
      </c>
      <c r="M25" s="20">
        <v>7</v>
      </c>
      <c r="N25" s="28">
        <f t="shared" si="6"/>
        <v>91</v>
      </c>
      <c r="O25" s="1">
        <f>VLOOKUP(M25,Rebar!A:B,2,FALSE)</f>
        <v>2.044</v>
      </c>
      <c r="P25" s="37">
        <f t="shared" si="0"/>
        <v>0.093002</v>
      </c>
      <c r="Q25" s="9">
        <v>2325</v>
      </c>
      <c r="R25" s="8">
        <f t="shared" si="1"/>
        <v>216.22965</v>
      </c>
    </row>
    <row r="26" spans="1:18" ht="12.75">
      <c r="A26" s="44" t="s">
        <v>159</v>
      </c>
      <c r="B26" s="1">
        <v>13</v>
      </c>
      <c r="C26" s="20">
        <v>12</v>
      </c>
      <c r="D26" s="20">
        <v>12</v>
      </c>
      <c r="E26" s="28">
        <f t="shared" si="2"/>
        <v>52</v>
      </c>
      <c r="F26" s="16">
        <v>8.5</v>
      </c>
      <c r="G26" s="8">
        <f t="shared" si="3"/>
        <v>442</v>
      </c>
      <c r="H26" s="28">
        <f t="shared" si="4"/>
        <v>0.48148148148148145</v>
      </c>
      <c r="I26" s="9">
        <v>190</v>
      </c>
      <c r="J26" s="8">
        <f t="shared" si="5"/>
        <v>91.48148148148148</v>
      </c>
      <c r="K26" s="28">
        <v>1.44</v>
      </c>
      <c r="L26" s="20">
        <v>3</v>
      </c>
      <c r="M26" s="20">
        <v>7</v>
      </c>
      <c r="N26" s="28">
        <f t="shared" si="6"/>
        <v>39</v>
      </c>
      <c r="O26" s="1">
        <f>VLOOKUP(M26,Rebar!A:B,2,FALSE)</f>
        <v>2.044</v>
      </c>
      <c r="P26" s="37">
        <f t="shared" si="0"/>
        <v>0.039858000000000005</v>
      </c>
      <c r="Q26" s="9">
        <v>2325</v>
      </c>
      <c r="R26" s="8">
        <f t="shared" si="1"/>
        <v>92.66985000000001</v>
      </c>
    </row>
    <row r="27" spans="1:18" ht="12.75">
      <c r="A27" s="44" t="s">
        <v>160</v>
      </c>
      <c r="B27" s="1">
        <v>13</v>
      </c>
      <c r="C27" s="20">
        <v>16</v>
      </c>
      <c r="D27" s="20">
        <v>16</v>
      </c>
      <c r="E27" s="28">
        <f t="shared" si="2"/>
        <v>69.33333333333333</v>
      </c>
      <c r="F27" s="16">
        <v>8.15</v>
      </c>
      <c r="G27" s="8">
        <f t="shared" si="3"/>
        <v>565.0666666666666</v>
      </c>
      <c r="H27" s="28">
        <f t="shared" si="4"/>
        <v>0.8559670781893004</v>
      </c>
      <c r="I27" s="9">
        <v>190</v>
      </c>
      <c r="J27" s="8">
        <f t="shared" si="5"/>
        <v>162.63374485596708</v>
      </c>
      <c r="K27" s="28">
        <v>2.56</v>
      </c>
      <c r="L27" s="20">
        <v>5</v>
      </c>
      <c r="M27" s="20">
        <v>7</v>
      </c>
      <c r="N27" s="28">
        <f t="shared" si="6"/>
        <v>65</v>
      </c>
      <c r="O27" s="1">
        <f>VLOOKUP(M27,Rebar!A:B,2,FALSE)</f>
        <v>2.044</v>
      </c>
      <c r="P27" s="37">
        <f t="shared" si="0"/>
        <v>0.06643</v>
      </c>
      <c r="Q27" s="9">
        <v>2325</v>
      </c>
      <c r="R27" s="8">
        <f t="shared" si="1"/>
        <v>154.44975</v>
      </c>
    </row>
    <row r="28" spans="1:18" ht="12.75">
      <c r="A28" s="44" t="s">
        <v>161</v>
      </c>
      <c r="B28" s="1">
        <v>13</v>
      </c>
      <c r="C28" s="20">
        <v>12</v>
      </c>
      <c r="D28" s="20">
        <v>12</v>
      </c>
      <c r="E28" s="28">
        <f t="shared" si="2"/>
        <v>52</v>
      </c>
      <c r="F28" s="16">
        <v>8.5</v>
      </c>
      <c r="G28" s="8">
        <f t="shared" si="3"/>
        <v>442</v>
      </c>
      <c r="H28" s="28">
        <f t="shared" si="4"/>
        <v>0.48148148148148145</v>
      </c>
      <c r="I28" s="9">
        <v>190</v>
      </c>
      <c r="J28" s="8">
        <f t="shared" si="5"/>
        <v>91.48148148148148</v>
      </c>
      <c r="K28" s="28">
        <v>1.44</v>
      </c>
      <c r="L28" s="20">
        <v>3</v>
      </c>
      <c r="M28" s="20">
        <v>7</v>
      </c>
      <c r="N28" s="28">
        <f t="shared" si="6"/>
        <v>39</v>
      </c>
      <c r="O28" s="1">
        <f>VLOOKUP(M28,Rebar!A:B,2,FALSE)</f>
        <v>2.044</v>
      </c>
      <c r="P28" s="37">
        <f t="shared" si="0"/>
        <v>0.039858000000000005</v>
      </c>
      <c r="Q28" s="9">
        <v>2325</v>
      </c>
      <c r="R28" s="8">
        <f t="shared" si="1"/>
        <v>92.66985000000001</v>
      </c>
    </row>
    <row r="29" spans="1:18" ht="12.75">
      <c r="A29" s="44" t="s">
        <v>162</v>
      </c>
      <c r="B29" s="1">
        <v>13</v>
      </c>
      <c r="C29" s="20">
        <v>12</v>
      </c>
      <c r="D29" s="20">
        <v>12</v>
      </c>
      <c r="E29" s="28">
        <f t="shared" si="2"/>
        <v>52</v>
      </c>
      <c r="F29" s="16">
        <v>8.5</v>
      </c>
      <c r="G29" s="8">
        <f t="shared" si="3"/>
        <v>442</v>
      </c>
      <c r="H29" s="28">
        <f t="shared" si="4"/>
        <v>0.48148148148148145</v>
      </c>
      <c r="I29" s="9">
        <v>190</v>
      </c>
      <c r="J29" s="8">
        <f t="shared" si="5"/>
        <v>91.48148148148148</v>
      </c>
      <c r="K29" s="28">
        <v>2.8387809187279154</v>
      </c>
      <c r="L29" s="20">
        <v>5</v>
      </c>
      <c r="M29" s="20">
        <v>7</v>
      </c>
      <c r="N29" s="28">
        <f t="shared" si="6"/>
        <v>65</v>
      </c>
      <c r="O29" s="1">
        <f>VLOOKUP(M29,Rebar!A:B,2,FALSE)</f>
        <v>2.044</v>
      </c>
      <c r="P29" s="37">
        <f t="shared" si="0"/>
        <v>0.06643</v>
      </c>
      <c r="Q29" s="9">
        <v>2325</v>
      </c>
      <c r="R29" s="8">
        <f t="shared" si="1"/>
        <v>154.44975</v>
      </c>
    </row>
    <row r="30" spans="1:18" ht="12.75">
      <c r="A30" s="44" t="s">
        <v>163</v>
      </c>
      <c r="B30" s="1">
        <v>13</v>
      </c>
      <c r="C30" s="20">
        <v>16</v>
      </c>
      <c r="D30" s="20">
        <v>16</v>
      </c>
      <c r="E30" s="28">
        <f t="shared" si="2"/>
        <v>69.33333333333333</v>
      </c>
      <c r="F30" s="16">
        <v>8.15</v>
      </c>
      <c r="G30" s="8">
        <f t="shared" si="3"/>
        <v>565.0666666666666</v>
      </c>
      <c r="H30" s="28">
        <f t="shared" si="4"/>
        <v>0.8559670781893004</v>
      </c>
      <c r="I30" s="9">
        <v>190</v>
      </c>
      <c r="J30" s="8">
        <f t="shared" si="5"/>
        <v>162.63374485596708</v>
      </c>
      <c r="K30" s="28">
        <v>2.56</v>
      </c>
      <c r="L30" s="20">
        <v>5</v>
      </c>
      <c r="M30" s="20">
        <v>7</v>
      </c>
      <c r="N30" s="28">
        <f t="shared" si="6"/>
        <v>65</v>
      </c>
      <c r="O30" s="1">
        <f>VLOOKUP(M30,Rebar!A:B,2,FALSE)</f>
        <v>2.044</v>
      </c>
      <c r="P30" s="37">
        <f t="shared" si="0"/>
        <v>0.06643</v>
      </c>
      <c r="Q30" s="9">
        <v>2325</v>
      </c>
      <c r="R30" s="8">
        <f t="shared" si="1"/>
        <v>154.44975</v>
      </c>
    </row>
    <row r="31" spans="1:18" ht="12.75">
      <c r="A31" s="44" t="s">
        <v>164</v>
      </c>
      <c r="B31" s="1">
        <v>13</v>
      </c>
      <c r="C31" s="20">
        <v>12</v>
      </c>
      <c r="D31" s="20">
        <v>12</v>
      </c>
      <c r="E31" s="28">
        <f t="shared" si="2"/>
        <v>52</v>
      </c>
      <c r="F31" s="16">
        <v>8.5</v>
      </c>
      <c r="G31" s="8">
        <f t="shared" si="3"/>
        <v>442</v>
      </c>
      <c r="H31" s="28">
        <f t="shared" si="4"/>
        <v>0.48148148148148145</v>
      </c>
      <c r="I31" s="9">
        <v>190</v>
      </c>
      <c r="J31" s="8">
        <f t="shared" si="5"/>
        <v>91.48148148148148</v>
      </c>
      <c r="K31" s="28">
        <v>1.44</v>
      </c>
      <c r="L31" s="20">
        <v>3</v>
      </c>
      <c r="M31" s="20">
        <v>7</v>
      </c>
      <c r="N31" s="28">
        <f t="shared" si="6"/>
        <v>39</v>
      </c>
      <c r="O31" s="1">
        <f>VLOOKUP(M31,Rebar!A:B,2,FALSE)</f>
        <v>2.044</v>
      </c>
      <c r="P31" s="37">
        <f t="shared" si="0"/>
        <v>0.039858000000000005</v>
      </c>
      <c r="Q31" s="9">
        <v>2325</v>
      </c>
      <c r="R31" s="8">
        <f t="shared" si="1"/>
        <v>92.66985000000001</v>
      </c>
    </row>
    <row r="32" spans="1:18" ht="12.75">
      <c r="A32" s="44" t="s">
        <v>165</v>
      </c>
      <c r="B32" s="1">
        <v>13</v>
      </c>
      <c r="C32" s="20">
        <v>12</v>
      </c>
      <c r="D32" s="20">
        <v>12</v>
      </c>
      <c r="E32" s="28">
        <f t="shared" si="2"/>
        <v>52</v>
      </c>
      <c r="F32" s="16">
        <v>8.5</v>
      </c>
      <c r="G32" s="8">
        <f t="shared" si="3"/>
        <v>442</v>
      </c>
      <c r="H32" s="28">
        <f t="shared" si="4"/>
        <v>0.48148148148148145</v>
      </c>
      <c r="I32" s="9">
        <v>190</v>
      </c>
      <c r="J32" s="8">
        <f t="shared" si="5"/>
        <v>91.48148148148148</v>
      </c>
      <c r="K32" s="28">
        <v>2.9648851590106027</v>
      </c>
      <c r="L32" s="20">
        <v>5</v>
      </c>
      <c r="M32" s="20">
        <v>7</v>
      </c>
      <c r="N32" s="28">
        <f t="shared" si="6"/>
        <v>65</v>
      </c>
      <c r="O32" s="1">
        <f>VLOOKUP(M32,Rebar!A:B,2,FALSE)</f>
        <v>2.044</v>
      </c>
      <c r="P32" s="37">
        <f t="shared" si="0"/>
        <v>0.06643</v>
      </c>
      <c r="Q32" s="9">
        <v>2325</v>
      </c>
      <c r="R32" s="8">
        <f t="shared" si="1"/>
        <v>154.44975</v>
      </c>
    </row>
    <row r="33" spans="1:18" ht="12.75">
      <c r="A33" s="44" t="s">
        <v>166</v>
      </c>
      <c r="B33" s="1">
        <v>13</v>
      </c>
      <c r="C33" s="20">
        <v>16</v>
      </c>
      <c r="D33" s="20">
        <v>16</v>
      </c>
      <c r="E33" s="28">
        <f t="shared" si="2"/>
        <v>69.33333333333333</v>
      </c>
      <c r="F33" s="16">
        <v>8.15</v>
      </c>
      <c r="G33" s="8">
        <f t="shared" si="3"/>
        <v>565.0666666666666</v>
      </c>
      <c r="H33" s="28">
        <f t="shared" si="4"/>
        <v>0.8559670781893004</v>
      </c>
      <c r="I33" s="9">
        <v>190</v>
      </c>
      <c r="J33" s="8">
        <f t="shared" si="5"/>
        <v>162.63374485596708</v>
      </c>
      <c r="K33" s="28">
        <v>2.56</v>
      </c>
      <c r="L33" s="20">
        <v>5</v>
      </c>
      <c r="M33" s="20">
        <v>7</v>
      </c>
      <c r="N33" s="28">
        <f t="shared" si="6"/>
        <v>65</v>
      </c>
      <c r="O33" s="1">
        <f>VLOOKUP(M33,Rebar!A:B,2,FALSE)</f>
        <v>2.044</v>
      </c>
      <c r="P33" s="37">
        <f t="shared" si="0"/>
        <v>0.06643</v>
      </c>
      <c r="Q33" s="9">
        <v>2325</v>
      </c>
      <c r="R33" s="8">
        <f t="shared" si="1"/>
        <v>154.44975</v>
      </c>
    </row>
    <row r="34" spans="1:18" ht="12.75">
      <c r="A34" s="44" t="s">
        <v>167</v>
      </c>
      <c r="B34" s="1">
        <v>13</v>
      </c>
      <c r="C34" s="20">
        <v>12</v>
      </c>
      <c r="D34" s="20">
        <v>12</v>
      </c>
      <c r="E34" s="28">
        <f t="shared" si="2"/>
        <v>52</v>
      </c>
      <c r="F34" s="16">
        <v>8.5</v>
      </c>
      <c r="G34" s="8">
        <f t="shared" si="3"/>
        <v>442</v>
      </c>
      <c r="H34" s="28">
        <f t="shared" si="4"/>
        <v>0.48148148148148145</v>
      </c>
      <c r="I34" s="9">
        <v>190</v>
      </c>
      <c r="J34" s="8">
        <f t="shared" si="5"/>
        <v>91.48148148148148</v>
      </c>
      <c r="K34" s="28">
        <v>1.44</v>
      </c>
      <c r="L34" s="20">
        <v>3</v>
      </c>
      <c r="M34" s="20">
        <v>7</v>
      </c>
      <c r="N34" s="28">
        <f t="shared" si="6"/>
        <v>39</v>
      </c>
      <c r="O34" s="1">
        <f>VLOOKUP(M34,Rebar!A:B,2,FALSE)</f>
        <v>2.044</v>
      </c>
      <c r="P34" s="37">
        <f t="shared" si="0"/>
        <v>0.039858000000000005</v>
      </c>
      <c r="Q34" s="9">
        <v>2325</v>
      </c>
      <c r="R34" s="8">
        <f t="shared" si="1"/>
        <v>92.66985000000001</v>
      </c>
    </row>
    <row r="35" spans="1:18" ht="12.75">
      <c r="A35" s="44" t="s">
        <v>168</v>
      </c>
      <c r="B35" s="1">
        <v>13</v>
      </c>
      <c r="C35" s="20">
        <v>12</v>
      </c>
      <c r="D35" s="20">
        <v>12</v>
      </c>
      <c r="E35" s="28">
        <f t="shared" si="2"/>
        <v>52</v>
      </c>
      <c r="F35" s="16">
        <v>8.5</v>
      </c>
      <c r="G35" s="8">
        <f t="shared" si="3"/>
        <v>442</v>
      </c>
      <c r="H35" s="28">
        <f t="shared" si="4"/>
        <v>0.48148148148148145</v>
      </c>
      <c r="I35" s="9">
        <v>190</v>
      </c>
      <c r="J35" s="8">
        <f t="shared" si="5"/>
        <v>91.48148148148148</v>
      </c>
      <c r="K35" s="28">
        <v>2.368374558303887</v>
      </c>
      <c r="L35" s="20">
        <v>4</v>
      </c>
      <c r="M35" s="20">
        <v>7</v>
      </c>
      <c r="N35" s="28">
        <f t="shared" si="6"/>
        <v>52</v>
      </c>
      <c r="O35" s="1">
        <f>VLOOKUP(M35,Rebar!A:B,2,FALSE)</f>
        <v>2.044</v>
      </c>
      <c r="P35" s="37">
        <f t="shared" si="0"/>
        <v>0.053144</v>
      </c>
      <c r="Q35" s="9">
        <v>2325</v>
      </c>
      <c r="R35" s="8">
        <f t="shared" si="1"/>
        <v>123.5598</v>
      </c>
    </row>
    <row r="36" spans="1:18" ht="12.75">
      <c r="A36" s="44" t="s">
        <v>169</v>
      </c>
      <c r="B36" s="1">
        <v>13</v>
      </c>
      <c r="C36" s="20">
        <v>16</v>
      </c>
      <c r="D36" s="20">
        <v>16</v>
      </c>
      <c r="E36" s="28">
        <f t="shared" si="2"/>
        <v>69.33333333333333</v>
      </c>
      <c r="F36" s="16">
        <v>8.15</v>
      </c>
      <c r="G36" s="8">
        <f t="shared" si="3"/>
        <v>565.0666666666666</v>
      </c>
      <c r="H36" s="28">
        <f t="shared" si="4"/>
        <v>0.8559670781893004</v>
      </c>
      <c r="I36" s="9">
        <v>190</v>
      </c>
      <c r="J36" s="8">
        <f t="shared" si="5"/>
        <v>162.63374485596708</v>
      </c>
      <c r="K36" s="28">
        <v>4.032906360424028</v>
      </c>
      <c r="L36" s="20">
        <v>7</v>
      </c>
      <c r="M36" s="20">
        <v>7</v>
      </c>
      <c r="N36" s="28">
        <f t="shared" si="6"/>
        <v>91</v>
      </c>
      <c r="O36" s="1">
        <f>VLOOKUP(M36,Rebar!A:B,2,FALSE)</f>
        <v>2.044</v>
      </c>
      <c r="P36" s="37">
        <f t="shared" si="0"/>
        <v>0.093002</v>
      </c>
      <c r="Q36" s="9">
        <v>2325</v>
      </c>
      <c r="R36" s="8">
        <f t="shared" si="1"/>
        <v>216.22965</v>
      </c>
    </row>
    <row r="37" spans="1:18" ht="12.75">
      <c r="A37" s="44" t="s">
        <v>170</v>
      </c>
      <c r="B37" s="1">
        <v>13</v>
      </c>
      <c r="C37" s="20">
        <v>12</v>
      </c>
      <c r="D37" s="20">
        <v>12</v>
      </c>
      <c r="E37" s="28">
        <f t="shared" si="2"/>
        <v>52</v>
      </c>
      <c r="F37" s="16">
        <v>8.5</v>
      </c>
      <c r="G37" s="8">
        <f t="shared" si="3"/>
        <v>442</v>
      </c>
      <c r="H37" s="28">
        <f t="shared" si="4"/>
        <v>0.48148148148148145</v>
      </c>
      <c r="I37" s="9">
        <v>190</v>
      </c>
      <c r="J37" s="8">
        <f t="shared" si="5"/>
        <v>91.48148148148148</v>
      </c>
      <c r="K37" s="28">
        <v>1.44</v>
      </c>
      <c r="L37" s="20">
        <v>3</v>
      </c>
      <c r="M37" s="20">
        <v>7</v>
      </c>
      <c r="N37" s="28">
        <f t="shared" si="6"/>
        <v>39</v>
      </c>
      <c r="O37" s="1">
        <f>VLOOKUP(M37,Rebar!A:B,2,FALSE)</f>
        <v>2.044</v>
      </c>
      <c r="P37" s="37">
        <f t="shared" si="0"/>
        <v>0.039858000000000005</v>
      </c>
      <c r="Q37" s="9">
        <v>2325</v>
      </c>
      <c r="R37" s="8">
        <f t="shared" si="1"/>
        <v>92.66985000000001</v>
      </c>
    </row>
    <row r="38" spans="1:18" ht="12.75">
      <c r="A38" s="44" t="s">
        <v>171</v>
      </c>
      <c r="B38" s="1">
        <v>13</v>
      </c>
      <c r="C38" s="20">
        <v>12</v>
      </c>
      <c r="D38" s="20">
        <v>12</v>
      </c>
      <c r="E38" s="28">
        <f t="shared" si="2"/>
        <v>52</v>
      </c>
      <c r="F38" s="16">
        <v>8.5</v>
      </c>
      <c r="G38" s="8">
        <f t="shared" si="3"/>
        <v>442</v>
      </c>
      <c r="H38" s="28">
        <f t="shared" si="4"/>
        <v>0.48148148148148145</v>
      </c>
      <c r="I38" s="9">
        <v>190</v>
      </c>
      <c r="J38" s="8">
        <f t="shared" si="5"/>
        <v>91.48148148148148</v>
      </c>
      <c r="K38" s="28">
        <v>2.9648851590106027</v>
      </c>
      <c r="L38" s="20">
        <v>5</v>
      </c>
      <c r="M38" s="20">
        <v>7</v>
      </c>
      <c r="N38" s="28">
        <f t="shared" si="6"/>
        <v>65</v>
      </c>
      <c r="O38" s="1">
        <f>VLOOKUP(M38,Rebar!A:B,2,FALSE)</f>
        <v>2.044</v>
      </c>
      <c r="P38" s="37">
        <f t="shared" si="0"/>
        <v>0.06643</v>
      </c>
      <c r="Q38" s="9">
        <v>2325</v>
      </c>
      <c r="R38" s="8">
        <f t="shared" si="1"/>
        <v>154.44975</v>
      </c>
    </row>
    <row r="39" spans="1:18" ht="12.75">
      <c r="A39" s="44" t="s">
        <v>172</v>
      </c>
      <c r="B39" s="1">
        <v>13</v>
      </c>
      <c r="C39" s="20">
        <v>16</v>
      </c>
      <c r="D39" s="20">
        <v>16</v>
      </c>
      <c r="E39" s="28">
        <f t="shared" si="2"/>
        <v>69.33333333333333</v>
      </c>
      <c r="F39" s="16">
        <v>8.15</v>
      </c>
      <c r="G39" s="8">
        <f t="shared" si="3"/>
        <v>565.0666666666666</v>
      </c>
      <c r="H39" s="28">
        <f t="shared" si="4"/>
        <v>0.8559670781893004</v>
      </c>
      <c r="I39" s="9">
        <v>190</v>
      </c>
      <c r="J39" s="8">
        <f t="shared" si="5"/>
        <v>162.63374485596708</v>
      </c>
      <c r="K39" s="28">
        <v>2.56</v>
      </c>
      <c r="L39" s="20">
        <v>5</v>
      </c>
      <c r="M39" s="20">
        <v>7</v>
      </c>
      <c r="N39" s="28">
        <f t="shared" si="6"/>
        <v>65</v>
      </c>
      <c r="O39" s="1">
        <f>VLOOKUP(M39,Rebar!A:B,2,FALSE)</f>
        <v>2.044</v>
      </c>
      <c r="P39" s="37">
        <f t="shared" si="0"/>
        <v>0.06643</v>
      </c>
      <c r="Q39" s="9">
        <v>2325</v>
      </c>
      <c r="R39" s="8">
        <f t="shared" si="1"/>
        <v>154.44975</v>
      </c>
    </row>
    <row r="40" spans="1:18" ht="12.75">
      <c r="A40" s="44" t="s">
        <v>173</v>
      </c>
      <c r="B40" s="1">
        <v>13</v>
      </c>
      <c r="C40" s="20">
        <v>12</v>
      </c>
      <c r="D40" s="20">
        <v>12</v>
      </c>
      <c r="E40" s="28">
        <f t="shared" si="2"/>
        <v>52</v>
      </c>
      <c r="F40" s="16">
        <v>8.5</v>
      </c>
      <c r="G40" s="8">
        <f t="shared" si="3"/>
        <v>442</v>
      </c>
      <c r="H40" s="28">
        <f t="shared" si="4"/>
        <v>0.48148148148148145</v>
      </c>
      <c r="I40" s="9">
        <v>190</v>
      </c>
      <c r="J40" s="8">
        <f t="shared" si="5"/>
        <v>91.48148148148148</v>
      </c>
      <c r="K40" s="28">
        <v>1.44</v>
      </c>
      <c r="L40" s="20">
        <v>3</v>
      </c>
      <c r="M40" s="20">
        <v>7</v>
      </c>
      <c r="N40" s="28">
        <f t="shared" si="6"/>
        <v>39</v>
      </c>
      <c r="O40" s="1">
        <f>VLOOKUP(M40,Rebar!A:B,2,FALSE)</f>
        <v>2.044</v>
      </c>
      <c r="P40" s="37">
        <f t="shared" si="0"/>
        <v>0.039858000000000005</v>
      </c>
      <c r="Q40" s="9">
        <v>2325</v>
      </c>
      <c r="R40" s="8">
        <f t="shared" si="1"/>
        <v>92.66985000000001</v>
      </c>
    </row>
    <row r="41" spans="1:18" ht="12.75">
      <c r="A41" s="44" t="s">
        <v>174</v>
      </c>
      <c r="B41" s="1">
        <v>13</v>
      </c>
      <c r="C41" s="20">
        <v>12</v>
      </c>
      <c r="D41" s="20">
        <v>12</v>
      </c>
      <c r="E41" s="28">
        <f t="shared" si="2"/>
        <v>52</v>
      </c>
      <c r="F41" s="16">
        <v>8.5</v>
      </c>
      <c r="G41" s="8">
        <f t="shared" si="3"/>
        <v>442</v>
      </c>
      <c r="H41" s="28">
        <f t="shared" si="4"/>
        <v>0.48148148148148145</v>
      </c>
      <c r="I41" s="9">
        <v>190</v>
      </c>
      <c r="J41" s="8">
        <f t="shared" si="5"/>
        <v>91.48148148148148</v>
      </c>
      <c r="K41" s="28">
        <v>2.8387809187279154</v>
      </c>
      <c r="L41" s="20">
        <v>5</v>
      </c>
      <c r="M41" s="20">
        <v>7</v>
      </c>
      <c r="N41" s="28">
        <f t="shared" si="6"/>
        <v>65</v>
      </c>
      <c r="O41" s="1">
        <f>VLOOKUP(M41,Rebar!A:B,2,FALSE)</f>
        <v>2.044</v>
      </c>
      <c r="P41" s="37">
        <f t="shared" si="0"/>
        <v>0.06643</v>
      </c>
      <c r="Q41" s="9">
        <v>2325</v>
      </c>
      <c r="R41" s="8">
        <f t="shared" si="1"/>
        <v>154.44975</v>
      </c>
    </row>
    <row r="42" spans="1:18" ht="12.75">
      <c r="A42" s="44" t="s">
        <v>175</v>
      </c>
      <c r="B42" s="1">
        <v>13</v>
      </c>
      <c r="C42" s="20">
        <v>16</v>
      </c>
      <c r="D42" s="20">
        <v>16</v>
      </c>
      <c r="E42" s="28">
        <f t="shared" si="2"/>
        <v>69.33333333333333</v>
      </c>
      <c r="F42" s="16">
        <v>8.15</v>
      </c>
      <c r="G42" s="8">
        <f t="shared" si="3"/>
        <v>565.0666666666666</v>
      </c>
      <c r="H42" s="28">
        <f t="shared" si="4"/>
        <v>0.8559670781893004</v>
      </c>
      <c r="I42" s="9">
        <v>190</v>
      </c>
      <c r="J42" s="8">
        <f t="shared" si="5"/>
        <v>162.63374485596708</v>
      </c>
      <c r="K42" s="28">
        <v>2.56</v>
      </c>
      <c r="L42" s="20">
        <v>5</v>
      </c>
      <c r="M42" s="20">
        <v>7</v>
      </c>
      <c r="N42" s="28">
        <f t="shared" si="6"/>
        <v>65</v>
      </c>
      <c r="O42" s="1">
        <f>VLOOKUP(M42,Rebar!A:B,2,FALSE)</f>
        <v>2.044</v>
      </c>
      <c r="P42" s="37">
        <f t="shared" si="0"/>
        <v>0.06643</v>
      </c>
      <c r="Q42" s="9">
        <v>2325</v>
      </c>
      <c r="R42" s="8">
        <f t="shared" si="1"/>
        <v>154.44975</v>
      </c>
    </row>
    <row r="43" spans="1:18" ht="12.75">
      <c r="A43" s="44" t="s">
        <v>176</v>
      </c>
      <c r="B43" s="1">
        <v>13</v>
      </c>
      <c r="C43" s="20">
        <v>12</v>
      </c>
      <c r="D43" s="20">
        <v>12</v>
      </c>
      <c r="E43" s="28">
        <f t="shared" si="2"/>
        <v>52</v>
      </c>
      <c r="F43" s="16">
        <v>8.5</v>
      </c>
      <c r="G43" s="8">
        <f t="shared" si="3"/>
        <v>442</v>
      </c>
      <c r="H43" s="28">
        <f t="shared" si="4"/>
        <v>0.48148148148148145</v>
      </c>
      <c r="I43" s="9">
        <v>190</v>
      </c>
      <c r="J43" s="8">
        <f t="shared" si="5"/>
        <v>91.48148148148148</v>
      </c>
      <c r="K43" s="28">
        <v>1.44</v>
      </c>
      <c r="L43" s="20">
        <v>3</v>
      </c>
      <c r="M43" s="20">
        <v>7</v>
      </c>
      <c r="N43" s="28">
        <f t="shared" si="6"/>
        <v>39</v>
      </c>
      <c r="O43" s="1">
        <f>VLOOKUP(M43,Rebar!A:B,2,FALSE)</f>
        <v>2.044</v>
      </c>
      <c r="P43" s="37">
        <f t="shared" si="0"/>
        <v>0.039858000000000005</v>
      </c>
      <c r="Q43" s="9">
        <v>2325</v>
      </c>
      <c r="R43" s="8">
        <f t="shared" si="1"/>
        <v>92.66985000000001</v>
      </c>
    </row>
    <row r="44" spans="1:18" ht="12.75">
      <c r="A44" s="44" t="s">
        <v>177</v>
      </c>
      <c r="B44" s="1">
        <v>13</v>
      </c>
      <c r="C44" s="20">
        <v>12</v>
      </c>
      <c r="D44" s="20">
        <v>12</v>
      </c>
      <c r="E44" s="28">
        <f t="shared" si="2"/>
        <v>52</v>
      </c>
      <c r="F44" s="16">
        <v>8.5</v>
      </c>
      <c r="G44" s="8">
        <f t="shared" si="3"/>
        <v>442</v>
      </c>
      <c r="H44" s="28">
        <f t="shared" si="4"/>
        <v>0.48148148148148145</v>
      </c>
      <c r="I44" s="9">
        <v>190</v>
      </c>
      <c r="J44" s="8">
        <f t="shared" si="5"/>
        <v>91.48148148148148</v>
      </c>
      <c r="K44" s="28">
        <v>1.44</v>
      </c>
      <c r="L44" s="20">
        <v>3</v>
      </c>
      <c r="M44" s="20">
        <v>7</v>
      </c>
      <c r="N44" s="28">
        <f t="shared" si="6"/>
        <v>39</v>
      </c>
      <c r="O44" s="1">
        <f>VLOOKUP(M44,Rebar!A:B,2,FALSE)</f>
        <v>2.044</v>
      </c>
      <c r="P44" s="37">
        <f t="shared" si="0"/>
        <v>0.039858000000000005</v>
      </c>
      <c r="Q44" s="9">
        <v>2325</v>
      </c>
      <c r="R44" s="8">
        <f t="shared" si="1"/>
        <v>92.66985000000001</v>
      </c>
    </row>
    <row r="45" spans="1:18" ht="12.75">
      <c r="A45" s="44" t="s">
        <v>178</v>
      </c>
      <c r="B45" s="1">
        <v>13</v>
      </c>
      <c r="C45" s="20">
        <v>16</v>
      </c>
      <c r="D45" s="20">
        <v>16</v>
      </c>
      <c r="E45" s="28">
        <f t="shared" si="2"/>
        <v>69.33333333333333</v>
      </c>
      <c r="F45" s="16">
        <v>8.15</v>
      </c>
      <c r="G45" s="8">
        <f t="shared" si="3"/>
        <v>565.0666666666666</v>
      </c>
      <c r="H45" s="28">
        <f t="shared" si="4"/>
        <v>0.8559670781893004</v>
      </c>
      <c r="I45" s="9">
        <v>190</v>
      </c>
      <c r="J45" s="8">
        <f t="shared" si="5"/>
        <v>162.63374485596708</v>
      </c>
      <c r="K45" s="28">
        <v>2.56</v>
      </c>
      <c r="L45" s="20">
        <v>5</v>
      </c>
      <c r="M45" s="20">
        <v>7</v>
      </c>
      <c r="N45" s="28">
        <f t="shared" si="6"/>
        <v>65</v>
      </c>
      <c r="O45" s="1">
        <f>VLOOKUP(M45,Rebar!A:B,2,FALSE)</f>
        <v>2.044</v>
      </c>
      <c r="P45" s="37">
        <f t="shared" si="0"/>
        <v>0.06643</v>
      </c>
      <c r="Q45" s="9">
        <v>2325</v>
      </c>
      <c r="R45" s="8">
        <f t="shared" si="1"/>
        <v>154.44975</v>
      </c>
    </row>
    <row r="46" spans="1:18" ht="12.75">
      <c r="A46" s="44" t="s">
        <v>179</v>
      </c>
      <c r="B46" s="1">
        <v>13</v>
      </c>
      <c r="C46" s="20">
        <v>12</v>
      </c>
      <c r="D46" s="20">
        <v>12</v>
      </c>
      <c r="E46" s="28">
        <f t="shared" si="2"/>
        <v>52</v>
      </c>
      <c r="F46" s="16">
        <v>8.5</v>
      </c>
      <c r="G46" s="8">
        <f t="shared" si="3"/>
        <v>442</v>
      </c>
      <c r="H46" s="28">
        <f t="shared" si="4"/>
        <v>0.48148148148148145</v>
      </c>
      <c r="I46" s="9">
        <v>190</v>
      </c>
      <c r="J46" s="8">
        <f t="shared" si="5"/>
        <v>91.48148148148148</v>
      </c>
      <c r="K46" s="28">
        <v>1.44</v>
      </c>
      <c r="L46" s="20">
        <v>3</v>
      </c>
      <c r="M46" s="20">
        <v>7</v>
      </c>
      <c r="N46" s="28">
        <f t="shared" si="6"/>
        <v>39</v>
      </c>
      <c r="O46" s="1">
        <f>VLOOKUP(M46,Rebar!A:B,2,FALSE)</f>
        <v>2.044</v>
      </c>
      <c r="P46" s="37">
        <f t="shared" si="0"/>
        <v>0.039858000000000005</v>
      </c>
      <c r="Q46" s="9">
        <v>2325</v>
      </c>
      <c r="R46" s="8">
        <f t="shared" si="1"/>
        <v>92.66985000000001</v>
      </c>
    </row>
    <row r="47" spans="1:18" ht="12.75">
      <c r="A47" s="43" t="s">
        <v>180</v>
      </c>
      <c r="B47" s="1">
        <v>13</v>
      </c>
      <c r="C47" s="20">
        <v>12</v>
      </c>
      <c r="D47" s="20">
        <v>12</v>
      </c>
      <c r="E47" s="28">
        <f t="shared" si="2"/>
        <v>52</v>
      </c>
      <c r="F47" s="16">
        <v>8.5</v>
      </c>
      <c r="G47" s="8">
        <f t="shared" si="3"/>
        <v>442</v>
      </c>
      <c r="H47" s="28">
        <f t="shared" si="4"/>
        <v>0.48148148148148145</v>
      </c>
      <c r="I47" s="9">
        <v>190</v>
      </c>
      <c r="J47" s="8">
        <f t="shared" si="5"/>
        <v>91.48148148148148</v>
      </c>
      <c r="K47" s="28">
        <v>1.44</v>
      </c>
      <c r="L47" s="20">
        <v>3</v>
      </c>
      <c r="M47" s="20">
        <v>7</v>
      </c>
      <c r="N47" s="28">
        <f t="shared" si="6"/>
        <v>39</v>
      </c>
      <c r="O47" s="1">
        <f>VLOOKUP(M47,Rebar!A:B,2,FALSE)</f>
        <v>2.044</v>
      </c>
      <c r="P47" s="37">
        <f t="shared" si="0"/>
        <v>0.039858000000000005</v>
      </c>
      <c r="Q47" s="9">
        <v>2325</v>
      </c>
      <c r="R47" s="8">
        <f t="shared" si="1"/>
        <v>92.66985000000001</v>
      </c>
    </row>
    <row r="48" spans="1:18" ht="12.75">
      <c r="A48" s="43" t="s">
        <v>181</v>
      </c>
      <c r="B48" s="1">
        <v>13</v>
      </c>
      <c r="C48" s="20">
        <v>12</v>
      </c>
      <c r="D48" s="20">
        <v>12</v>
      </c>
      <c r="E48" s="28">
        <f t="shared" si="2"/>
        <v>52</v>
      </c>
      <c r="F48" s="16">
        <v>8.5</v>
      </c>
      <c r="G48" s="8">
        <f t="shared" si="3"/>
        <v>442</v>
      </c>
      <c r="H48" s="28">
        <f t="shared" si="4"/>
        <v>0.48148148148148145</v>
      </c>
      <c r="I48" s="9">
        <v>190</v>
      </c>
      <c r="J48" s="8">
        <f t="shared" si="5"/>
        <v>91.48148148148148</v>
      </c>
      <c r="K48" s="28">
        <v>1.44</v>
      </c>
      <c r="L48" s="20">
        <v>3</v>
      </c>
      <c r="M48" s="20">
        <v>7</v>
      </c>
      <c r="N48" s="28">
        <f t="shared" si="6"/>
        <v>39</v>
      </c>
      <c r="O48" s="1">
        <f>VLOOKUP(M48,Rebar!A:B,2,FALSE)</f>
        <v>2.044</v>
      </c>
      <c r="P48" s="37">
        <f t="shared" si="0"/>
        <v>0.039858000000000005</v>
      </c>
      <c r="Q48" s="9">
        <v>2325</v>
      </c>
      <c r="R48" s="8">
        <f t="shared" si="1"/>
        <v>92.66985000000001</v>
      </c>
    </row>
    <row r="49" spans="1:18" ht="12.75">
      <c r="A49" s="43" t="s">
        <v>182</v>
      </c>
      <c r="B49" s="1">
        <v>13</v>
      </c>
      <c r="C49" s="20">
        <v>12</v>
      </c>
      <c r="D49" s="20">
        <v>12</v>
      </c>
      <c r="E49" s="28">
        <f t="shared" si="2"/>
        <v>52</v>
      </c>
      <c r="F49" s="16">
        <v>8.5</v>
      </c>
      <c r="G49" s="8">
        <f t="shared" si="3"/>
        <v>442</v>
      </c>
      <c r="H49" s="28">
        <f t="shared" si="4"/>
        <v>0.48148148148148145</v>
      </c>
      <c r="I49" s="9">
        <v>190</v>
      </c>
      <c r="J49" s="8">
        <f t="shared" si="5"/>
        <v>91.48148148148148</v>
      </c>
      <c r="K49" s="28">
        <v>1.44</v>
      </c>
      <c r="L49" s="20">
        <v>3</v>
      </c>
      <c r="M49" s="20">
        <v>7</v>
      </c>
      <c r="N49" s="28">
        <f t="shared" si="6"/>
        <v>39</v>
      </c>
      <c r="O49" s="1">
        <f>VLOOKUP(M49,Rebar!A:B,2,FALSE)</f>
        <v>2.044</v>
      </c>
      <c r="P49" s="37">
        <f t="shared" si="0"/>
        <v>0.039858000000000005</v>
      </c>
      <c r="Q49" s="9">
        <v>2325</v>
      </c>
      <c r="R49" s="8">
        <f t="shared" si="1"/>
        <v>92.66985000000001</v>
      </c>
    </row>
    <row r="50" spans="1:18" ht="12.75">
      <c r="A50" s="43" t="s">
        <v>183</v>
      </c>
      <c r="B50" s="1">
        <v>13</v>
      </c>
      <c r="C50" s="20">
        <v>12</v>
      </c>
      <c r="D50" s="20">
        <v>12</v>
      </c>
      <c r="E50" s="28">
        <f t="shared" si="2"/>
        <v>52</v>
      </c>
      <c r="F50" s="16">
        <v>8.5</v>
      </c>
      <c r="G50" s="8">
        <f t="shared" si="3"/>
        <v>442</v>
      </c>
      <c r="H50" s="28">
        <f t="shared" si="4"/>
        <v>0.48148148148148145</v>
      </c>
      <c r="I50" s="9">
        <v>190</v>
      </c>
      <c r="J50" s="8">
        <f t="shared" si="5"/>
        <v>91.48148148148148</v>
      </c>
      <c r="K50" s="28">
        <v>1.44</v>
      </c>
      <c r="L50" s="20">
        <v>3</v>
      </c>
      <c r="M50" s="20">
        <v>7</v>
      </c>
      <c r="N50" s="28">
        <f t="shared" si="6"/>
        <v>39</v>
      </c>
      <c r="O50" s="1">
        <f>VLOOKUP(M50,Rebar!A:B,2,FALSE)</f>
        <v>2.044</v>
      </c>
      <c r="P50" s="37">
        <f t="shared" si="0"/>
        <v>0.039858000000000005</v>
      </c>
      <c r="Q50" s="9">
        <v>2325</v>
      </c>
      <c r="R50" s="8">
        <f t="shared" si="1"/>
        <v>92.66985000000001</v>
      </c>
    </row>
    <row r="51" spans="1:18" ht="12.75">
      <c r="A51" s="43" t="s">
        <v>184</v>
      </c>
      <c r="B51" s="1">
        <v>13</v>
      </c>
      <c r="C51" s="20">
        <v>12</v>
      </c>
      <c r="D51" s="20">
        <v>12</v>
      </c>
      <c r="E51" s="28">
        <f t="shared" si="2"/>
        <v>52</v>
      </c>
      <c r="F51" s="16">
        <v>8.5</v>
      </c>
      <c r="G51" s="8">
        <f t="shared" si="3"/>
        <v>442</v>
      </c>
      <c r="H51" s="28">
        <f t="shared" si="4"/>
        <v>0.48148148148148145</v>
      </c>
      <c r="I51" s="9">
        <v>190</v>
      </c>
      <c r="J51" s="8">
        <f t="shared" si="5"/>
        <v>91.48148148148148</v>
      </c>
      <c r="K51" s="28">
        <v>1.44</v>
      </c>
      <c r="L51" s="20">
        <v>3</v>
      </c>
      <c r="M51" s="20">
        <v>7</v>
      </c>
      <c r="N51" s="28">
        <f t="shared" si="6"/>
        <v>39</v>
      </c>
      <c r="O51" s="1">
        <f>VLOOKUP(M51,Rebar!A:B,2,FALSE)</f>
        <v>2.044</v>
      </c>
      <c r="P51" s="37">
        <f t="shared" si="0"/>
        <v>0.039858000000000005</v>
      </c>
      <c r="Q51" s="9">
        <v>2325</v>
      </c>
      <c r="R51" s="8">
        <f t="shared" si="1"/>
        <v>92.66985000000001</v>
      </c>
    </row>
    <row r="52" spans="1:18" ht="12.75">
      <c r="A52" s="43" t="s">
        <v>185</v>
      </c>
      <c r="B52" s="1">
        <v>13</v>
      </c>
      <c r="C52" s="20">
        <v>12</v>
      </c>
      <c r="D52" s="20">
        <v>12</v>
      </c>
      <c r="E52" s="28">
        <f t="shared" si="2"/>
        <v>52</v>
      </c>
      <c r="F52" s="16">
        <v>8.5</v>
      </c>
      <c r="G52" s="8">
        <f t="shared" si="3"/>
        <v>442</v>
      </c>
      <c r="H52" s="28">
        <f t="shared" si="4"/>
        <v>0.48148148148148145</v>
      </c>
      <c r="I52" s="9">
        <v>190</v>
      </c>
      <c r="J52" s="8">
        <f t="shared" si="5"/>
        <v>91.48148148148148</v>
      </c>
      <c r="K52" s="28">
        <v>1.44</v>
      </c>
      <c r="L52" s="20">
        <v>3</v>
      </c>
      <c r="M52" s="20">
        <v>7</v>
      </c>
      <c r="N52" s="28">
        <f t="shared" si="6"/>
        <v>39</v>
      </c>
      <c r="O52" s="1">
        <f>VLOOKUP(M52,Rebar!A:B,2,FALSE)</f>
        <v>2.044</v>
      </c>
      <c r="P52" s="37">
        <f t="shared" si="0"/>
        <v>0.039858000000000005</v>
      </c>
      <c r="Q52" s="9">
        <v>2325</v>
      </c>
      <c r="R52" s="8">
        <f t="shared" si="1"/>
        <v>92.66985000000001</v>
      </c>
    </row>
    <row r="53" spans="1:18" ht="12.75">
      <c r="A53" s="43" t="s">
        <v>186</v>
      </c>
      <c r="B53" s="1">
        <v>13</v>
      </c>
      <c r="C53" s="20">
        <v>12</v>
      </c>
      <c r="D53" s="20">
        <v>12</v>
      </c>
      <c r="E53" s="28">
        <f t="shared" si="2"/>
        <v>52</v>
      </c>
      <c r="F53" s="16">
        <v>8.5</v>
      </c>
      <c r="G53" s="8">
        <f t="shared" si="3"/>
        <v>442</v>
      </c>
      <c r="H53" s="28">
        <f t="shared" si="4"/>
        <v>0.48148148148148145</v>
      </c>
      <c r="I53" s="9">
        <v>190</v>
      </c>
      <c r="J53" s="8">
        <f t="shared" si="5"/>
        <v>91.48148148148148</v>
      </c>
      <c r="K53" s="28">
        <v>1.44</v>
      </c>
      <c r="L53" s="20">
        <v>8</v>
      </c>
      <c r="M53" s="20">
        <v>7</v>
      </c>
      <c r="N53" s="28">
        <f t="shared" si="6"/>
        <v>104</v>
      </c>
      <c r="O53" s="1">
        <f>VLOOKUP(M53,Rebar!A:B,2,FALSE)</f>
        <v>2.044</v>
      </c>
      <c r="P53" s="37">
        <f t="shared" si="0"/>
        <v>0.106288</v>
      </c>
      <c r="Q53" s="9">
        <v>2325</v>
      </c>
      <c r="R53" s="8">
        <f t="shared" si="1"/>
        <v>247.1196</v>
      </c>
    </row>
    <row r="54" spans="1:18" ht="12.75">
      <c r="A54" s="43" t="s">
        <v>187</v>
      </c>
      <c r="B54" s="1">
        <v>13</v>
      </c>
      <c r="C54" s="20">
        <v>12</v>
      </c>
      <c r="D54" s="20">
        <v>12</v>
      </c>
      <c r="E54" s="28">
        <f t="shared" si="2"/>
        <v>52</v>
      </c>
      <c r="F54" s="16">
        <v>8.5</v>
      </c>
      <c r="G54" s="8">
        <f t="shared" si="3"/>
        <v>442</v>
      </c>
      <c r="H54" s="28">
        <f t="shared" si="4"/>
        <v>0.48148148148148145</v>
      </c>
      <c r="I54" s="9">
        <v>190</v>
      </c>
      <c r="J54" s="8">
        <f t="shared" si="5"/>
        <v>91.48148148148148</v>
      </c>
      <c r="K54" s="28">
        <v>1.44</v>
      </c>
      <c r="L54" s="20">
        <v>3</v>
      </c>
      <c r="M54" s="20">
        <v>7</v>
      </c>
      <c r="N54" s="28">
        <f t="shared" si="6"/>
        <v>39</v>
      </c>
      <c r="O54" s="1">
        <f>VLOOKUP(M54,Rebar!A:B,2,FALSE)</f>
        <v>2.044</v>
      </c>
      <c r="P54" s="37">
        <f t="shared" si="0"/>
        <v>0.039858000000000005</v>
      </c>
      <c r="Q54" s="9">
        <v>2325</v>
      </c>
      <c r="R54" s="8">
        <f t="shared" si="1"/>
        <v>92.66985000000001</v>
      </c>
    </row>
    <row r="55" spans="1:18" ht="12.75">
      <c r="A55" s="43" t="s">
        <v>188</v>
      </c>
      <c r="B55" s="1">
        <v>13</v>
      </c>
      <c r="C55" s="20">
        <v>16</v>
      </c>
      <c r="D55" s="20">
        <v>16</v>
      </c>
      <c r="E55" s="28">
        <f t="shared" si="2"/>
        <v>69.33333333333333</v>
      </c>
      <c r="F55" s="16">
        <v>8.15</v>
      </c>
      <c r="G55" s="8">
        <f t="shared" si="3"/>
        <v>565.0666666666666</v>
      </c>
      <c r="H55" s="28">
        <f t="shared" si="4"/>
        <v>0.8559670781893004</v>
      </c>
      <c r="I55" s="9">
        <v>190</v>
      </c>
      <c r="J55" s="8">
        <f t="shared" si="5"/>
        <v>162.63374485596708</v>
      </c>
      <c r="K55" s="28">
        <v>2.56</v>
      </c>
      <c r="L55" s="20">
        <v>5</v>
      </c>
      <c r="M55" s="20">
        <v>7</v>
      </c>
      <c r="N55" s="28">
        <f t="shared" si="6"/>
        <v>65</v>
      </c>
      <c r="O55" s="1">
        <f>VLOOKUP(M55,Rebar!A:B,2,FALSE)</f>
        <v>2.044</v>
      </c>
      <c r="P55" s="37">
        <f t="shared" si="0"/>
        <v>0.06643</v>
      </c>
      <c r="Q55" s="9">
        <v>2325</v>
      </c>
      <c r="R55" s="8">
        <f t="shared" si="1"/>
        <v>154.44975</v>
      </c>
    </row>
    <row r="56" spans="1:18" ht="12.75">
      <c r="A56" s="43" t="s">
        <v>189</v>
      </c>
      <c r="B56" s="1">
        <v>13</v>
      </c>
      <c r="C56" s="20">
        <v>12</v>
      </c>
      <c r="D56" s="20">
        <v>12</v>
      </c>
      <c r="E56" s="28">
        <f t="shared" si="2"/>
        <v>52</v>
      </c>
      <c r="F56" s="16">
        <v>8.5</v>
      </c>
      <c r="G56" s="8">
        <f t="shared" si="3"/>
        <v>442</v>
      </c>
      <c r="H56" s="28">
        <f t="shared" si="4"/>
        <v>0.48148148148148145</v>
      </c>
      <c r="I56" s="9">
        <v>190</v>
      </c>
      <c r="J56" s="8">
        <f t="shared" si="5"/>
        <v>91.48148148148148</v>
      </c>
      <c r="K56" s="28">
        <v>1.44</v>
      </c>
      <c r="L56" s="20">
        <v>7</v>
      </c>
      <c r="M56" s="20">
        <v>7</v>
      </c>
      <c r="N56" s="28">
        <f t="shared" si="6"/>
        <v>91</v>
      </c>
      <c r="O56" s="1">
        <f>VLOOKUP(M56,Rebar!A:B,2,FALSE)</f>
        <v>2.044</v>
      </c>
      <c r="P56" s="37">
        <f t="shared" si="0"/>
        <v>0.093002</v>
      </c>
      <c r="Q56" s="9">
        <v>2325</v>
      </c>
      <c r="R56" s="8">
        <f t="shared" si="1"/>
        <v>216.22965</v>
      </c>
    </row>
    <row r="57" spans="1:18" ht="12.75">
      <c r="A57" s="43" t="s">
        <v>190</v>
      </c>
      <c r="B57" s="1">
        <v>13</v>
      </c>
      <c r="C57" s="20">
        <v>12</v>
      </c>
      <c r="D57" s="20">
        <v>12</v>
      </c>
      <c r="E57" s="28">
        <f t="shared" si="2"/>
        <v>52</v>
      </c>
      <c r="F57" s="16">
        <v>8.5</v>
      </c>
      <c r="G57" s="8">
        <f t="shared" si="3"/>
        <v>442</v>
      </c>
      <c r="H57" s="28">
        <f t="shared" si="4"/>
        <v>0.48148148148148145</v>
      </c>
      <c r="I57" s="9">
        <v>190</v>
      </c>
      <c r="J57" s="8">
        <f t="shared" si="5"/>
        <v>91.48148148148148</v>
      </c>
      <c r="K57" s="28">
        <v>1.44</v>
      </c>
      <c r="L57" s="20">
        <v>6</v>
      </c>
      <c r="M57" s="20">
        <v>7</v>
      </c>
      <c r="N57" s="28">
        <f t="shared" si="6"/>
        <v>78</v>
      </c>
      <c r="O57" s="1">
        <f>VLOOKUP(M57,Rebar!A:B,2,FALSE)</f>
        <v>2.044</v>
      </c>
      <c r="P57" s="37">
        <f t="shared" si="0"/>
        <v>0.07971600000000001</v>
      </c>
      <c r="Q57" s="9">
        <v>2325</v>
      </c>
      <c r="R57" s="8">
        <f t="shared" si="1"/>
        <v>185.33970000000002</v>
      </c>
    </row>
    <row r="58" spans="1:18" ht="12.75">
      <c r="A58" s="43" t="s">
        <v>191</v>
      </c>
      <c r="B58" s="1">
        <v>13</v>
      </c>
      <c r="C58" s="20">
        <v>16</v>
      </c>
      <c r="D58" s="20">
        <v>16</v>
      </c>
      <c r="E58" s="28">
        <f t="shared" si="2"/>
        <v>69.33333333333333</v>
      </c>
      <c r="F58" s="16">
        <v>8.15</v>
      </c>
      <c r="G58" s="8">
        <f t="shared" si="3"/>
        <v>565.0666666666666</v>
      </c>
      <c r="H58" s="28">
        <f t="shared" si="4"/>
        <v>0.8559670781893004</v>
      </c>
      <c r="I58" s="9">
        <v>190</v>
      </c>
      <c r="J58" s="8">
        <f t="shared" si="5"/>
        <v>162.63374485596708</v>
      </c>
      <c r="K58" s="28">
        <v>2.56</v>
      </c>
      <c r="L58" s="20">
        <v>5</v>
      </c>
      <c r="M58" s="20">
        <v>7</v>
      </c>
      <c r="N58" s="28">
        <f t="shared" si="6"/>
        <v>65</v>
      </c>
      <c r="O58" s="1">
        <f>VLOOKUP(M58,Rebar!A:B,2,FALSE)</f>
        <v>2.044</v>
      </c>
      <c r="P58" s="37">
        <f t="shared" si="0"/>
        <v>0.06643</v>
      </c>
      <c r="Q58" s="9">
        <v>2325</v>
      </c>
      <c r="R58" s="8">
        <f t="shared" si="1"/>
        <v>154.44975</v>
      </c>
    </row>
    <row r="59" spans="1:18" ht="12.75">
      <c r="A59" s="43" t="s">
        <v>192</v>
      </c>
      <c r="B59" s="1">
        <v>13</v>
      </c>
      <c r="C59" s="20">
        <v>12</v>
      </c>
      <c r="D59" s="20">
        <v>12</v>
      </c>
      <c r="E59" s="28">
        <f t="shared" si="2"/>
        <v>52</v>
      </c>
      <c r="F59" s="16">
        <v>8.5</v>
      </c>
      <c r="G59" s="8">
        <f t="shared" si="3"/>
        <v>442</v>
      </c>
      <c r="H59" s="28">
        <f t="shared" si="4"/>
        <v>0.48148148148148145</v>
      </c>
      <c r="I59" s="9">
        <v>190</v>
      </c>
      <c r="J59" s="8">
        <f t="shared" si="5"/>
        <v>91.48148148148148</v>
      </c>
      <c r="K59" s="28">
        <v>1.44</v>
      </c>
      <c r="L59" s="20">
        <v>9</v>
      </c>
      <c r="M59" s="20">
        <v>7</v>
      </c>
      <c r="N59" s="28">
        <f t="shared" si="6"/>
        <v>117</v>
      </c>
      <c r="O59" s="1">
        <f>VLOOKUP(M59,Rebar!A:B,2,FALSE)</f>
        <v>2.044</v>
      </c>
      <c r="P59" s="37">
        <f t="shared" si="0"/>
        <v>0.119574</v>
      </c>
      <c r="Q59" s="9">
        <v>2325</v>
      </c>
      <c r="R59" s="8">
        <f t="shared" si="1"/>
        <v>278.00955</v>
      </c>
    </row>
    <row r="60" spans="1:18" ht="12.75">
      <c r="A60" s="43" t="s">
        <v>193</v>
      </c>
      <c r="B60" s="1">
        <v>13</v>
      </c>
      <c r="C60" s="20">
        <v>12</v>
      </c>
      <c r="D60" s="20">
        <v>12</v>
      </c>
      <c r="E60" s="28">
        <f t="shared" si="2"/>
        <v>52</v>
      </c>
      <c r="F60" s="16">
        <v>8.5</v>
      </c>
      <c r="G60" s="8">
        <f t="shared" si="3"/>
        <v>442</v>
      </c>
      <c r="H60" s="28">
        <f t="shared" si="4"/>
        <v>0.48148148148148145</v>
      </c>
      <c r="I60" s="9">
        <v>190</v>
      </c>
      <c r="J60" s="8">
        <f t="shared" si="5"/>
        <v>91.48148148148148</v>
      </c>
      <c r="K60" s="28">
        <v>1.44</v>
      </c>
      <c r="L60" s="20">
        <v>3</v>
      </c>
      <c r="M60" s="20">
        <v>7</v>
      </c>
      <c r="N60" s="28">
        <f t="shared" si="6"/>
        <v>39</v>
      </c>
      <c r="O60" s="1">
        <f>VLOOKUP(M60,Rebar!A:B,2,FALSE)</f>
        <v>2.044</v>
      </c>
      <c r="P60" s="37">
        <f t="shared" si="0"/>
        <v>0.039858000000000005</v>
      </c>
      <c r="Q60" s="9">
        <v>2325</v>
      </c>
      <c r="R60" s="8">
        <f t="shared" si="1"/>
        <v>92.66985000000001</v>
      </c>
    </row>
    <row r="61" spans="1:18" ht="12.75">
      <c r="A61" s="43" t="s">
        <v>194</v>
      </c>
      <c r="B61" s="1">
        <v>13</v>
      </c>
      <c r="C61" s="20">
        <v>12</v>
      </c>
      <c r="D61" s="20">
        <v>12</v>
      </c>
      <c r="E61" s="28">
        <f t="shared" si="2"/>
        <v>52</v>
      </c>
      <c r="F61" s="16">
        <v>8.5</v>
      </c>
      <c r="G61" s="8">
        <f t="shared" si="3"/>
        <v>442</v>
      </c>
      <c r="H61" s="28">
        <f t="shared" si="4"/>
        <v>0.48148148148148145</v>
      </c>
      <c r="I61" s="9">
        <v>190</v>
      </c>
      <c r="J61" s="8">
        <f t="shared" si="5"/>
        <v>91.48148148148148</v>
      </c>
      <c r="K61" s="28">
        <v>2.56</v>
      </c>
      <c r="L61" s="20">
        <v>5</v>
      </c>
      <c r="M61" s="20">
        <v>7</v>
      </c>
      <c r="N61" s="28">
        <f t="shared" si="6"/>
        <v>65</v>
      </c>
      <c r="O61" s="1">
        <f>VLOOKUP(M61,Rebar!A:B,2,FALSE)</f>
        <v>2.044</v>
      </c>
      <c r="P61" s="37">
        <f t="shared" si="0"/>
        <v>0.06643</v>
      </c>
      <c r="Q61" s="9">
        <v>2325</v>
      </c>
      <c r="R61" s="8">
        <f t="shared" si="1"/>
        <v>154.44975</v>
      </c>
    </row>
    <row r="62" spans="1:18" ht="12.75">
      <c r="A62" s="43" t="s">
        <v>195</v>
      </c>
      <c r="B62" s="1">
        <v>13</v>
      </c>
      <c r="C62" s="20">
        <v>12</v>
      </c>
      <c r="D62" s="20">
        <v>12</v>
      </c>
      <c r="E62" s="28">
        <f t="shared" si="2"/>
        <v>52</v>
      </c>
      <c r="F62" s="16">
        <v>8.5</v>
      </c>
      <c r="G62" s="8">
        <f t="shared" si="3"/>
        <v>442</v>
      </c>
      <c r="H62" s="28">
        <f t="shared" si="4"/>
        <v>0.48148148148148145</v>
      </c>
      <c r="I62" s="9">
        <v>190</v>
      </c>
      <c r="J62" s="8">
        <f t="shared" si="5"/>
        <v>91.48148148148148</v>
      </c>
      <c r="K62" s="28">
        <v>1.44</v>
      </c>
      <c r="L62" s="20">
        <v>3</v>
      </c>
      <c r="M62" s="20">
        <v>7</v>
      </c>
      <c r="N62" s="28">
        <f t="shared" si="6"/>
        <v>39</v>
      </c>
      <c r="O62" s="1">
        <f>VLOOKUP(M62,Rebar!A:B,2,FALSE)</f>
        <v>2.044</v>
      </c>
      <c r="P62" s="37">
        <f t="shared" si="0"/>
        <v>0.039858000000000005</v>
      </c>
      <c r="Q62" s="9">
        <v>2325</v>
      </c>
      <c r="R62" s="8">
        <f t="shared" si="1"/>
        <v>92.66985000000001</v>
      </c>
    </row>
    <row r="63" spans="1:18" ht="12.75">
      <c r="A63" s="43" t="s">
        <v>196</v>
      </c>
      <c r="B63" s="1">
        <v>13</v>
      </c>
      <c r="C63" s="20">
        <v>16</v>
      </c>
      <c r="D63" s="20">
        <v>16</v>
      </c>
      <c r="E63" s="28">
        <f t="shared" si="2"/>
        <v>69.33333333333333</v>
      </c>
      <c r="F63" s="16">
        <v>8.15</v>
      </c>
      <c r="G63" s="8">
        <f t="shared" si="3"/>
        <v>565.0666666666666</v>
      </c>
      <c r="H63" s="28">
        <f t="shared" si="4"/>
        <v>0.8559670781893004</v>
      </c>
      <c r="I63" s="9">
        <v>190</v>
      </c>
      <c r="J63" s="8">
        <f t="shared" si="5"/>
        <v>162.63374485596708</v>
      </c>
      <c r="K63" s="28">
        <v>2.56</v>
      </c>
      <c r="L63" s="20">
        <v>5</v>
      </c>
      <c r="M63" s="20">
        <v>7</v>
      </c>
      <c r="N63" s="28">
        <f t="shared" si="6"/>
        <v>65</v>
      </c>
      <c r="O63" s="1">
        <f>VLOOKUP(M63,Rebar!A:B,2,FALSE)</f>
        <v>2.044</v>
      </c>
      <c r="P63" s="37">
        <f t="shared" si="0"/>
        <v>0.06643</v>
      </c>
      <c r="Q63" s="9">
        <v>2325</v>
      </c>
      <c r="R63" s="8">
        <f t="shared" si="1"/>
        <v>154.44975</v>
      </c>
    </row>
    <row r="64" spans="1:18" ht="12.75">
      <c r="A64" s="43" t="s">
        <v>197</v>
      </c>
      <c r="B64" s="1">
        <v>13</v>
      </c>
      <c r="C64" s="20">
        <v>12</v>
      </c>
      <c r="D64" s="20">
        <v>12</v>
      </c>
      <c r="E64" s="28">
        <f t="shared" si="2"/>
        <v>52</v>
      </c>
      <c r="F64" s="16">
        <v>8.5</v>
      </c>
      <c r="G64" s="8">
        <f t="shared" si="3"/>
        <v>442</v>
      </c>
      <c r="H64" s="28">
        <f t="shared" si="4"/>
        <v>0.48148148148148145</v>
      </c>
      <c r="I64" s="9">
        <v>190</v>
      </c>
      <c r="J64" s="8">
        <f t="shared" si="5"/>
        <v>91.48148148148148</v>
      </c>
      <c r="K64" s="28">
        <v>1.44</v>
      </c>
      <c r="L64" s="20">
        <v>3</v>
      </c>
      <c r="M64" s="20">
        <v>7</v>
      </c>
      <c r="N64" s="28">
        <f t="shared" si="6"/>
        <v>39</v>
      </c>
      <c r="O64" s="1">
        <f>VLOOKUP(M64,Rebar!A:B,2,FALSE)</f>
        <v>2.044</v>
      </c>
      <c r="P64" s="37">
        <f t="shared" si="0"/>
        <v>0.039858000000000005</v>
      </c>
      <c r="Q64" s="9">
        <v>2325</v>
      </c>
      <c r="R64" s="8">
        <f t="shared" si="1"/>
        <v>92.66985000000001</v>
      </c>
    </row>
    <row r="65" spans="1:18" ht="12.75">
      <c r="A65" s="43" t="s">
        <v>198</v>
      </c>
      <c r="B65" s="1">
        <v>13</v>
      </c>
      <c r="C65" s="20">
        <v>12</v>
      </c>
      <c r="D65" s="20">
        <v>12</v>
      </c>
      <c r="E65" s="28">
        <f t="shared" si="2"/>
        <v>52</v>
      </c>
      <c r="F65" s="16">
        <v>8.5</v>
      </c>
      <c r="G65" s="8">
        <f t="shared" si="3"/>
        <v>442</v>
      </c>
      <c r="H65" s="28">
        <f t="shared" si="4"/>
        <v>0.48148148148148145</v>
      </c>
      <c r="I65" s="9">
        <v>190</v>
      </c>
      <c r="J65" s="8">
        <f t="shared" si="5"/>
        <v>91.48148148148148</v>
      </c>
      <c r="K65" s="28">
        <v>1.44</v>
      </c>
      <c r="L65" s="20">
        <v>3</v>
      </c>
      <c r="M65" s="20">
        <v>7</v>
      </c>
      <c r="N65" s="28">
        <f t="shared" si="6"/>
        <v>39</v>
      </c>
      <c r="O65" s="1">
        <f>VLOOKUP(M65,Rebar!A:B,2,FALSE)</f>
        <v>2.044</v>
      </c>
      <c r="P65" s="37">
        <f t="shared" si="0"/>
        <v>0.039858000000000005</v>
      </c>
      <c r="Q65" s="9">
        <v>2325</v>
      </c>
      <c r="R65" s="8">
        <f t="shared" si="1"/>
        <v>92.66985000000001</v>
      </c>
    </row>
    <row r="66" spans="1:18" ht="12.75">
      <c r="A66" s="43" t="s">
        <v>199</v>
      </c>
      <c r="B66" s="1">
        <v>13</v>
      </c>
      <c r="C66" s="20">
        <v>12</v>
      </c>
      <c r="D66" s="20">
        <v>12</v>
      </c>
      <c r="E66" s="28">
        <f t="shared" si="2"/>
        <v>52</v>
      </c>
      <c r="F66" s="16">
        <v>8.5</v>
      </c>
      <c r="G66" s="8">
        <f t="shared" si="3"/>
        <v>442</v>
      </c>
      <c r="H66" s="28">
        <f t="shared" si="4"/>
        <v>0.48148148148148145</v>
      </c>
      <c r="I66" s="9">
        <v>190</v>
      </c>
      <c r="J66" s="8">
        <f t="shared" si="5"/>
        <v>91.48148148148148</v>
      </c>
      <c r="K66" s="28">
        <v>1.44</v>
      </c>
      <c r="L66" s="20">
        <v>3</v>
      </c>
      <c r="M66" s="20">
        <v>7</v>
      </c>
      <c r="N66" s="28">
        <f t="shared" si="6"/>
        <v>39</v>
      </c>
      <c r="O66" s="1">
        <f>VLOOKUP(M66,Rebar!A:B,2,FALSE)</f>
        <v>2.044</v>
      </c>
      <c r="P66" s="37">
        <f>N66*O66/2000</f>
        <v>0.039858000000000005</v>
      </c>
      <c r="Q66" s="9">
        <v>2325</v>
      </c>
      <c r="R66" s="8">
        <f>P66*Q66</f>
        <v>92.66985000000001</v>
      </c>
    </row>
    <row r="67" spans="1:18" ht="12.75">
      <c r="A67" s="43" t="s">
        <v>200</v>
      </c>
      <c r="B67" s="1">
        <v>13</v>
      </c>
      <c r="C67" s="20">
        <v>12</v>
      </c>
      <c r="D67" s="20">
        <v>12</v>
      </c>
      <c r="E67" s="28">
        <f>C67/12*B67*4</f>
        <v>52</v>
      </c>
      <c r="F67" s="16">
        <v>8.5</v>
      </c>
      <c r="G67" s="8">
        <f>E67*F67</f>
        <v>442</v>
      </c>
      <c r="H67" s="28">
        <f>B67/3*C67/36*D67/36</f>
        <v>0.48148148148148145</v>
      </c>
      <c r="I67" s="9">
        <v>190</v>
      </c>
      <c r="J67" s="8">
        <f>H67*I67</f>
        <v>91.48148148148148</v>
      </c>
      <c r="K67" s="28">
        <v>1.44</v>
      </c>
      <c r="L67" s="20">
        <v>3</v>
      </c>
      <c r="M67" s="20">
        <v>7</v>
      </c>
      <c r="N67" s="28">
        <f>L67*B67</f>
        <v>39</v>
      </c>
      <c r="O67" s="1">
        <f>VLOOKUP(M67,Rebar!A:B,2,FALSE)</f>
        <v>2.044</v>
      </c>
      <c r="P67" s="37">
        <f>N67*O67/2000</f>
        <v>0.039858000000000005</v>
      </c>
      <c r="Q67" s="9">
        <v>2325</v>
      </c>
      <c r="R67" s="8">
        <f>P67*Q67</f>
        <v>92.66985000000001</v>
      </c>
    </row>
    <row r="68" spans="1:18" ht="12.75">
      <c r="A68" s="43" t="s">
        <v>201</v>
      </c>
      <c r="B68" s="1">
        <v>13</v>
      </c>
      <c r="C68" s="20">
        <v>12</v>
      </c>
      <c r="D68" s="20">
        <v>12</v>
      </c>
      <c r="E68" s="28">
        <f>C68/12*B68*4</f>
        <v>52</v>
      </c>
      <c r="F68" s="16">
        <v>8.5</v>
      </c>
      <c r="G68" s="8">
        <f>E68*F68</f>
        <v>442</v>
      </c>
      <c r="H68" s="28">
        <f>B68/3*C68/36*D68/36</f>
        <v>0.48148148148148145</v>
      </c>
      <c r="I68" s="9">
        <v>190</v>
      </c>
      <c r="J68" s="8">
        <f>H68*I68</f>
        <v>91.48148148148148</v>
      </c>
      <c r="K68" s="28">
        <v>1.44</v>
      </c>
      <c r="L68" s="20">
        <v>3</v>
      </c>
      <c r="M68" s="20">
        <v>7</v>
      </c>
      <c r="N68" s="28">
        <f>L68*B68</f>
        <v>39</v>
      </c>
      <c r="O68" s="1">
        <f>VLOOKUP(M68,Rebar!A:B,2,FALSE)</f>
        <v>2.044</v>
      </c>
      <c r="P68" s="37">
        <f>N68*O68/2000</f>
        <v>0.039858000000000005</v>
      </c>
      <c r="Q68" s="9">
        <v>2325</v>
      </c>
      <c r="R68" s="8">
        <f>P68*Q68</f>
        <v>92.66985000000001</v>
      </c>
    </row>
    <row r="69" spans="1:18" ht="12.75">
      <c r="A69" s="43" t="s">
        <v>202</v>
      </c>
      <c r="B69" s="1">
        <v>13</v>
      </c>
      <c r="C69" s="20">
        <v>12</v>
      </c>
      <c r="D69" s="20">
        <v>12</v>
      </c>
      <c r="E69" s="28">
        <f>C69/12*B69*4</f>
        <v>52</v>
      </c>
      <c r="F69" s="16">
        <v>8.5</v>
      </c>
      <c r="G69" s="8">
        <f>E69*F69</f>
        <v>442</v>
      </c>
      <c r="H69" s="28">
        <f>B69/3*C69/36*D69/36</f>
        <v>0.48148148148148145</v>
      </c>
      <c r="I69" s="9">
        <v>190</v>
      </c>
      <c r="J69" s="8">
        <f>H69*I69</f>
        <v>91.48148148148148</v>
      </c>
      <c r="K69" s="28">
        <v>1.44</v>
      </c>
      <c r="L69" s="20">
        <v>6</v>
      </c>
      <c r="M69" s="20">
        <v>7</v>
      </c>
      <c r="N69" s="28">
        <f>L69*B69</f>
        <v>78</v>
      </c>
      <c r="O69" s="1">
        <f>VLOOKUP(M69,Rebar!A:B,2,FALSE)</f>
        <v>2.044</v>
      </c>
      <c r="P69" s="37">
        <f>N69*O69/2000</f>
        <v>0.07971600000000001</v>
      </c>
      <c r="Q69" s="9">
        <v>2325</v>
      </c>
      <c r="R69" s="8">
        <f>P69*Q69</f>
        <v>185.33970000000002</v>
      </c>
    </row>
    <row r="70" spans="1:18" ht="12.75">
      <c r="A70" s="43" t="s">
        <v>203</v>
      </c>
      <c r="B70" s="1">
        <v>13</v>
      </c>
      <c r="C70" s="20">
        <v>12</v>
      </c>
      <c r="D70" s="20">
        <v>12</v>
      </c>
      <c r="E70" s="28">
        <f>C70/12*B70*4</f>
        <v>52</v>
      </c>
      <c r="F70" s="16">
        <v>8.5</v>
      </c>
      <c r="G70" s="8">
        <f>E70*F70</f>
        <v>442</v>
      </c>
      <c r="H70" s="28">
        <f>B70/3*C70/36*D70/36</f>
        <v>0.48148148148148145</v>
      </c>
      <c r="I70" s="9">
        <v>190</v>
      </c>
      <c r="J70" s="8">
        <f>H70*I70</f>
        <v>91.48148148148148</v>
      </c>
      <c r="K70" s="28">
        <v>1.44</v>
      </c>
      <c r="L70" s="20">
        <v>7</v>
      </c>
      <c r="M70" s="20">
        <v>7</v>
      </c>
      <c r="N70" s="28">
        <f>L70*B70</f>
        <v>91</v>
      </c>
      <c r="O70" s="1">
        <f>VLOOKUP(M70,Rebar!A:B,2,FALSE)</f>
        <v>2.044</v>
      </c>
      <c r="P70" s="37">
        <f>N70*O70/2000</f>
        <v>0.093002</v>
      </c>
      <c r="Q70" s="9">
        <v>2325</v>
      </c>
      <c r="R70" s="8">
        <f>P70*Q70</f>
        <v>216.22965</v>
      </c>
    </row>
    <row r="75" spans="6:18" ht="12.75">
      <c r="F75" s="1"/>
      <c r="G75" s="8">
        <f>SUM(G2:G74)</f>
        <v>32368.266666666656</v>
      </c>
      <c r="H75" s="28"/>
      <c r="I75" s="8"/>
      <c r="J75" s="8">
        <f>SUM(J2:J74)</f>
        <v>7379.50617283951</v>
      </c>
      <c r="K75" s="1"/>
      <c r="L75" s="1"/>
      <c r="M75" s="1"/>
      <c r="N75" s="28"/>
      <c r="O75" s="1"/>
      <c r="P75" s="37"/>
      <c r="Q75" s="1"/>
      <c r="R75" s="8">
        <f>SUM(R2:R74)</f>
        <v>9478.318200000003</v>
      </c>
    </row>
    <row r="76" spans="6:18" ht="12.75">
      <c r="F76" s="8" t="s">
        <v>7</v>
      </c>
      <c r="G76" s="1">
        <v>1.29</v>
      </c>
      <c r="H76" s="28"/>
      <c r="I76" s="8" t="s">
        <v>7</v>
      </c>
      <c r="J76" s="1">
        <v>1.125</v>
      </c>
      <c r="K76" s="1"/>
      <c r="L76" s="1"/>
      <c r="M76" s="1"/>
      <c r="N76" s="28"/>
      <c r="O76" s="1"/>
      <c r="P76" s="37"/>
      <c r="Q76" s="1" t="s">
        <v>7</v>
      </c>
      <c r="R76" s="1">
        <v>1.206</v>
      </c>
    </row>
    <row r="77" spans="6:18" ht="12.75">
      <c r="F77" s="1" t="s">
        <v>80</v>
      </c>
      <c r="G77" s="8">
        <f>G75*G76</f>
        <v>41755.063999999984</v>
      </c>
      <c r="H77" s="28"/>
      <c r="I77" s="1"/>
      <c r="J77" s="8">
        <f>J75*J76</f>
        <v>8301.944444444449</v>
      </c>
      <c r="K77" s="1"/>
      <c r="L77" s="1"/>
      <c r="M77" s="1"/>
      <c r="N77" s="28"/>
      <c r="O77" s="1"/>
      <c r="P77" s="37"/>
      <c r="Q77" s="1"/>
      <c r="R77" s="8">
        <f>R75*R76</f>
        <v>11430.851749200003</v>
      </c>
    </row>
    <row r="78" spans="6:18" ht="12.75">
      <c r="F78" s="8"/>
      <c r="G78" s="8"/>
      <c r="H78" s="28"/>
      <c r="I78" s="9"/>
      <c r="J78" s="8"/>
      <c r="K78" s="1"/>
      <c r="L78" s="1"/>
      <c r="M78" s="1"/>
      <c r="N78" s="28"/>
      <c r="O78" s="1"/>
      <c r="P78" s="37"/>
      <c r="Q78" s="1" t="s">
        <v>120</v>
      </c>
      <c r="R78" s="8">
        <f>1.1*R77</f>
        <v>12573.936924120004</v>
      </c>
    </row>
    <row r="79" spans="6:18" ht="12.75">
      <c r="F79" s="8"/>
      <c r="G79" s="8"/>
      <c r="H79" s="28"/>
      <c r="I79" s="9"/>
      <c r="J79" s="8"/>
      <c r="K79" s="1"/>
      <c r="L79" s="1"/>
      <c r="M79" s="1"/>
      <c r="N79" s="28"/>
      <c r="O79" s="1"/>
      <c r="P79" s="37"/>
      <c r="Q79" s="1"/>
      <c r="R79" s="1"/>
    </row>
    <row r="80" spans="6:18" ht="12.75">
      <c r="F80" s="8"/>
      <c r="G80" s="8"/>
      <c r="H80" s="28"/>
      <c r="I80" s="9"/>
      <c r="J80" s="8"/>
      <c r="K80" s="1"/>
      <c r="L80" s="1"/>
      <c r="M80" s="1"/>
      <c r="N80" s="28"/>
      <c r="O80" s="1"/>
      <c r="P80" s="37"/>
      <c r="Q80" s="1"/>
      <c r="R80" s="1"/>
    </row>
    <row r="81" spans="6:18" ht="12.75">
      <c r="F81" s="8"/>
      <c r="G81" s="8"/>
      <c r="H81" s="28"/>
      <c r="I81" s="9"/>
      <c r="J81" s="8"/>
      <c r="K81" s="1"/>
      <c r="L81" s="1"/>
      <c r="M81" s="1"/>
      <c r="N81" s="28"/>
      <c r="O81" s="1"/>
      <c r="P81" s="37"/>
      <c r="Q81" s="1" t="s">
        <v>207</v>
      </c>
      <c r="R81" s="8">
        <f>(R78+J77+G77)</f>
        <v>62630.94536856444</v>
      </c>
    </row>
  </sheetData>
  <sheetProtection/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57421875" style="0" bestFit="1" customWidth="1"/>
    <col min="2" max="2" width="12.140625" style="0" customWidth="1"/>
    <col min="3" max="3" width="5.57421875" style="0" bestFit="1" customWidth="1"/>
    <col min="4" max="4" width="7.140625" style="0" bestFit="1" customWidth="1"/>
    <col min="5" max="5" width="17.28125" style="0" bestFit="1" customWidth="1"/>
    <col min="6" max="6" width="21.00390625" style="0" bestFit="1" customWidth="1"/>
    <col min="7" max="7" width="11.00390625" style="0" bestFit="1" customWidth="1"/>
    <col min="8" max="8" width="12.140625" style="0" bestFit="1" customWidth="1"/>
    <col min="9" max="9" width="18.8515625" style="0" bestFit="1" customWidth="1"/>
    <col min="10" max="10" width="13.7109375" style="0" bestFit="1" customWidth="1"/>
    <col min="11" max="11" width="17.7109375" style="0" bestFit="1" customWidth="1"/>
    <col min="12" max="12" width="8.8515625" style="0" bestFit="1" customWidth="1"/>
    <col min="13" max="13" width="10.00390625" style="0" bestFit="1" customWidth="1"/>
    <col min="14" max="14" width="14.57421875" style="0" bestFit="1" customWidth="1"/>
    <col min="15" max="15" width="20.57421875" style="0" bestFit="1" customWidth="1"/>
    <col min="16" max="16" width="16.421875" style="0" bestFit="1" customWidth="1"/>
    <col min="17" max="17" width="20.00390625" style="0" bestFit="1" customWidth="1"/>
    <col min="18" max="18" width="14.7109375" style="0" bestFit="1" customWidth="1"/>
  </cols>
  <sheetData>
    <row r="1" spans="1:19" s="2" customFormat="1" ht="12.75">
      <c r="A1" s="2" t="s">
        <v>134</v>
      </c>
      <c r="B1" s="27" t="s">
        <v>205</v>
      </c>
      <c r="C1" s="3" t="s">
        <v>17</v>
      </c>
      <c r="D1" s="3" t="s">
        <v>204</v>
      </c>
      <c r="E1" s="27" t="s">
        <v>27</v>
      </c>
      <c r="F1" s="3" t="s">
        <v>206</v>
      </c>
      <c r="G1" s="3" t="s">
        <v>0</v>
      </c>
      <c r="H1" s="27" t="s">
        <v>1</v>
      </c>
      <c r="I1" s="3" t="s">
        <v>2</v>
      </c>
      <c r="J1" s="3" t="s">
        <v>3</v>
      </c>
      <c r="K1" s="3" t="s">
        <v>20</v>
      </c>
      <c r="L1" s="3" t="s">
        <v>21</v>
      </c>
      <c r="M1" s="3" t="s">
        <v>5</v>
      </c>
      <c r="N1" s="27" t="s">
        <v>50</v>
      </c>
      <c r="O1" s="3" t="s">
        <v>23</v>
      </c>
      <c r="P1" s="36" t="s">
        <v>22</v>
      </c>
      <c r="Q1" s="3" t="s">
        <v>24</v>
      </c>
      <c r="R1" s="3" t="s">
        <v>6</v>
      </c>
      <c r="S1" s="3"/>
    </row>
    <row r="2" spans="1:19" s="12" customFormat="1" ht="12.75">
      <c r="A2" s="43" t="s">
        <v>135</v>
      </c>
      <c r="B2" s="1">
        <v>10</v>
      </c>
      <c r="C2" s="20">
        <v>12</v>
      </c>
      <c r="D2" s="20">
        <v>12</v>
      </c>
      <c r="E2" s="28">
        <f aca="true" t="shared" si="0" ref="E2:E33">C2/12*B2*4</f>
        <v>40</v>
      </c>
      <c r="F2" s="16">
        <v>8.5</v>
      </c>
      <c r="G2" s="8">
        <f aca="true" t="shared" si="1" ref="G2:G33">E2*F2</f>
        <v>340</v>
      </c>
      <c r="H2" s="28">
        <f aca="true" t="shared" si="2" ref="H2:H33">B2/3*C2/36*D2/36</f>
        <v>0.3703703703703704</v>
      </c>
      <c r="I2" s="9">
        <v>190</v>
      </c>
      <c r="J2" s="8">
        <f aca="true" t="shared" si="3" ref="J2:J33">H2*I2</f>
        <v>70.37037037037038</v>
      </c>
      <c r="K2" s="28">
        <v>1.44</v>
      </c>
      <c r="L2" s="20">
        <v>3</v>
      </c>
      <c r="M2" s="20">
        <v>7</v>
      </c>
      <c r="N2" s="28">
        <f aca="true" t="shared" si="4" ref="N2:N33">L2*B2</f>
        <v>30</v>
      </c>
      <c r="O2" s="1">
        <f>VLOOKUP(M2,Rebar!A:B,2,FALSE)</f>
        <v>2.044</v>
      </c>
      <c r="P2" s="37">
        <f aca="true" t="shared" si="5" ref="P2:P33">N2*O2/2000</f>
        <v>0.03066</v>
      </c>
      <c r="Q2" s="9">
        <v>2325</v>
      </c>
      <c r="R2" s="8">
        <f aca="true" t="shared" si="6" ref="R2:R33">P2*Q2</f>
        <v>71.2845</v>
      </c>
      <c r="S2" s="20"/>
    </row>
    <row r="3" spans="1:18" ht="12.75">
      <c r="A3" s="43" t="s">
        <v>136</v>
      </c>
      <c r="B3" s="1">
        <v>10</v>
      </c>
      <c r="C3" s="20">
        <v>12</v>
      </c>
      <c r="D3" s="20">
        <v>12</v>
      </c>
      <c r="E3" s="28">
        <f t="shared" si="0"/>
        <v>40</v>
      </c>
      <c r="F3" s="16">
        <v>8.5</v>
      </c>
      <c r="G3" s="8">
        <f t="shared" si="1"/>
        <v>340</v>
      </c>
      <c r="H3" s="28">
        <f t="shared" si="2"/>
        <v>0.3703703703703704</v>
      </c>
      <c r="I3" s="9">
        <v>190</v>
      </c>
      <c r="J3" s="8">
        <f t="shared" si="3"/>
        <v>70.37037037037038</v>
      </c>
      <c r="K3" s="28">
        <v>1.44</v>
      </c>
      <c r="L3" s="20">
        <v>3</v>
      </c>
      <c r="M3" s="20">
        <v>7</v>
      </c>
      <c r="N3" s="28">
        <f t="shared" si="4"/>
        <v>30</v>
      </c>
      <c r="O3" s="1">
        <f>VLOOKUP(M3,Rebar!A:B,2,FALSE)</f>
        <v>2.044</v>
      </c>
      <c r="P3" s="37">
        <f t="shared" si="5"/>
        <v>0.03066</v>
      </c>
      <c r="Q3" s="9">
        <v>2325</v>
      </c>
      <c r="R3" s="8">
        <f t="shared" si="6"/>
        <v>71.2845</v>
      </c>
    </row>
    <row r="4" spans="1:18" ht="12.75">
      <c r="A4" s="43" t="s">
        <v>137</v>
      </c>
      <c r="B4" s="1">
        <v>10</v>
      </c>
      <c r="C4" s="20">
        <v>12</v>
      </c>
      <c r="D4" s="20">
        <v>12</v>
      </c>
      <c r="E4" s="28">
        <f t="shared" si="0"/>
        <v>40</v>
      </c>
      <c r="F4" s="16">
        <v>8.5</v>
      </c>
      <c r="G4" s="8">
        <f t="shared" si="1"/>
        <v>340</v>
      </c>
      <c r="H4" s="28">
        <f t="shared" si="2"/>
        <v>0.3703703703703704</v>
      </c>
      <c r="I4" s="9">
        <v>190</v>
      </c>
      <c r="J4" s="8">
        <f t="shared" si="3"/>
        <v>70.37037037037038</v>
      </c>
      <c r="K4" s="28">
        <v>1.44</v>
      </c>
      <c r="L4" s="20">
        <v>3</v>
      </c>
      <c r="M4" s="20">
        <v>7</v>
      </c>
      <c r="N4" s="28">
        <f t="shared" si="4"/>
        <v>30</v>
      </c>
      <c r="O4" s="1">
        <f>VLOOKUP(M4,Rebar!A:B,2,FALSE)</f>
        <v>2.044</v>
      </c>
      <c r="P4" s="37">
        <f t="shared" si="5"/>
        <v>0.03066</v>
      </c>
      <c r="Q4" s="9">
        <v>2325</v>
      </c>
      <c r="R4" s="8">
        <f t="shared" si="6"/>
        <v>71.2845</v>
      </c>
    </row>
    <row r="5" spans="1:18" ht="12.75">
      <c r="A5" s="43" t="s">
        <v>138</v>
      </c>
      <c r="B5" s="1">
        <v>10</v>
      </c>
      <c r="C5" s="20">
        <v>12</v>
      </c>
      <c r="D5" s="20">
        <v>12</v>
      </c>
      <c r="E5" s="28">
        <f t="shared" si="0"/>
        <v>40</v>
      </c>
      <c r="F5" s="16">
        <v>8.5</v>
      </c>
      <c r="G5" s="8">
        <f t="shared" si="1"/>
        <v>340</v>
      </c>
      <c r="H5" s="28">
        <f t="shared" si="2"/>
        <v>0.3703703703703704</v>
      </c>
      <c r="I5" s="9">
        <v>190</v>
      </c>
      <c r="J5" s="8">
        <f t="shared" si="3"/>
        <v>70.37037037037038</v>
      </c>
      <c r="K5" s="28">
        <v>1.44</v>
      </c>
      <c r="L5" s="20">
        <v>3</v>
      </c>
      <c r="M5" s="20">
        <v>7</v>
      </c>
      <c r="N5" s="28">
        <f t="shared" si="4"/>
        <v>30</v>
      </c>
      <c r="O5" s="1">
        <f>VLOOKUP(M5,Rebar!A:B,2,FALSE)</f>
        <v>2.044</v>
      </c>
      <c r="P5" s="37">
        <f t="shared" si="5"/>
        <v>0.03066</v>
      </c>
      <c r="Q5" s="9">
        <v>2325</v>
      </c>
      <c r="R5" s="8">
        <f t="shared" si="6"/>
        <v>71.2845</v>
      </c>
    </row>
    <row r="6" spans="1:18" ht="12.75">
      <c r="A6" s="43" t="s">
        <v>139</v>
      </c>
      <c r="B6" s="1">
        <v>10</v>
      </c>
      <c r="C6" s="20">
        <v>12</v>
      </c>
      <c r="D6" s="20">
        <v>12</v>
      </c>
      <c r="E6" s="28">
        <f t="shared" si="0"/>
        <v>40</v>
      </c>
      <c r="F6" s="16">
        <v>8.5</v>
      </c>
      <c r="G6" s="8">
        <f t="shared" si="1"/>
        <v>340</v>
      </c>
      <c r="H6" s="28">
        <f t="shared" si="2"/>
        <v>0.3703703703703704</v>
      </c>
      <c r="I6" s="9">
        <v>190</v>
      </c>
      <c r="J6" s="8">
        <f t="shared" si="3"/>
        <v>70.37037037037038</v>
      </c>
      <c r="K6" s="28">
        <v>1.44</v>
      </c>
      <c r="L6" s="20">
        <v>3</v>
      </c>
      <c r="M6" s="20">
        <v>7</v>
      </c>
      <c r="N6" s="28">
        <f t="shared" si="4"/>
        <v>30</v>
      </c>
      <c r="O6" s="1">
        <f>VLOOKUP(M6,Rebar!A:B,2,FALSE)</f>
        <v>2.044</v>
      </c>
      <c r="P6" s="37">
        <f t="shared" si="5"/>
        <v>0.03066</v>
      </c>
      <c r="Q6" s="9">
        <v>2325</v>
      </c>
      <c r="R6" s="8">
        <f t="shared" si="6"/>
        <v>71.2845</v>
      </c>
    </row>
    <row r="7" spans="1:18" ht="12.75">
      <c r="A7" s="43" t="s">
        <v>140</v>
      </c>
      <c r="B7" s="1">
        <v>10</v>
      </c>
      <c r="C7" s="20">
        <v>12</v>
      </c>
      <c r="D7" s="20">
        <v>12</v>
      </c>
      <c r="E7" s="28">
        <f t="shared" si="0"/>
        <v>40</v>
      </c>
      <c r="F7" s="16">
        <v>8.5</v>
      </c>
      <c r="G7" s="8">
        <f t="shared" si="1"/>
        <v>340</v>
      </c>
      <c r="H7" s="28">
        <f t="shared" si="2"/>
        <v>0.3703703703703704</v>
      </c>
      <c r="I7" s="9">
        <v>190</v>
      </c>
      <c r="J7" s="8">
        <f t="shared" si="3"/>
        <v>70.37037037037038</v>
      </c>
      <c r="K7" s="28">
        <v>1.44</v>
      </c>
      <c r="L7" s="20">
        <v>3</v>
      </c>
      <c r="M7" s="20">
        <v>7</v>
      </c>
      <c r="N7" s="28">
        <f t="shared" si="4"/>
        <v>30</v>
      </c>
      <c r="O7" s="1">
        <f>VLOOKUP(M7,Rebar!A:B,2,FALSE)</f>
        <v>2.044</v>
      </c>
      <c r="P7" s="37">
        <f t="shared" si="5"/>
        <v>0.03066</v>
      </c>
      <c r="Q7" s="9">
        <v>2325</v>
      </c>
      <c r="R7" s="8">
        <f t="shared" si="6"/>
        <v>71.2845</v>
      </c>
    </row>
    <row r="8" spans="1:18" ht="12.75">
      <c r="A8" s="43" t="s">
        <v>141</v>
      </c>
      <c r="B8" s="1">
        <v>10</v>
      </c>
      <c r="C8" s="20">
        <v>12</v>
      </c>
      <c r="D8" s="20">
        <v>12</v>
      </c>
      <c r="E8" s="28">
        <f t="shared" si="0"/>
        <v>40</v>
      </c>
      <c r="F8" s="16">
        <v>8.5</v>
      </c>
      <c r="G8" s="8">
        <f t="shared" si="1"/>
        <v>340</v>
      </c>
      <c r="H8" s="28">
        <f t="shared" si="2"/>
        <v>0.3703703703703704</v>
      </c>
      <c r="I8" s="9">
        <v>190</v>
      </c>
      <c r="J8" s="8">
        <f t="shared" si="3"/>
        <v>70.37037037037038</v>
      </c>
      <c r="K8" s="28">
        <v>2.56</v>
      </c>
      <c r="L8" s="20">
        <v>5</v>
      </c>
      <c r="M8" s="20">
        <v>7</v>
      </c>
      <c r="N8" s="28">
        <f t="shared" si="4"/>
        <v>50</v>
      </c>
      <c r="O8" s="1">
        <f>VLOOKUP(M8,Rebar!A:B,2,FALSE)</f>
        <v>2.044</v>
      </c>
      <c r="P8" s="37">
        <f t="shared" si="5"/>
        <v>0.0511</v>
      </c>
      <c r="Q8" s="9">
        <v>2325</v>
      </c>
      <c r="R8" s="8">
        <f t="shared" si="6"/>
        <v>118.8075</v>
      </c>
    </row>
    <row r="9" spans="1:18" ht="12.75">
      <c r="A9" s="43" t="s">
        <v>142</v>
      </c>
      <c r="B9" s="1">
        <v>10</v>
      </c>
      <c r="C9" s="20">
        <v>12</v>
      </c>
      <c r="D9" s="20">
        <v>12</v>
      </c>
      <c r="E9" s="28">
        <f t="shared" si="0"/>
        <v>40</v>
      </c>
      <c r="F9" s="16">
        <v>8.5</v>
      </c>
      <c r="G9" s="8">
        <f t="shared" si="1"/>
        <v>340</v>
      </c>
      <c r="H9" s="28">
        <f t="shared" si="2"/>
        <v>0.3703703703703704</v>
      </c>
      <c r="I9" s="9">
        <v>190</v>
      </c>
      <c r="J9" s="8">
        <f t="shared" si="3"/>
        <v>70.37037037037038</v>
      </c>
      <c r="K9" s="28">
        <v>1.44</v>
      </c>
      <c r="L9" s="20">
        <v>3</v>
      </c>
      <c r="M9" s="20">
        <v>7</v>
      </c>
      <c r="N9" s="28">
        <f t="shared" si="4"/>
        <v>30</v>
      </c>
      <c r="O9" s="1">
        <f>VLOOKUP(M9,Rebar!A:B,2,FALSE)</f>
        <v>2.044</v>
      </c>
      <c r="P9" s="37">
        <f t="shared" si="5"/>
        <v>0.03066</v>
      </c>
      <c r="Q9" s="9">
        <v>2325</v>
      </c>
      <c r="R9" s="8">
        <f t="shared" si="6"/>
        <v>71.2845</v>
      </c>
    </row>
    <row r="10" spans="1:18" ht="12.75">
      <c r="A10" s="43" t="s">
        <v>143</v>
      </c>
      <c r="B10" s="1">
        <v>10</v>
      </c>
      <c r="C10" s="20">
        <v>16</v>
      </c>
      <c r="D10" s="20">
        <v>16</v>
      </c>
      <c r="E10" s="28">
        <f t="shared" si="0"/>
        <v>53.33333333333333</v>
      </c>
      <c r="F10" s="16">
        <v>8.15</v>
      </c>
      <c r="G10" s="8">
        <f t="shared" si="1"/>
        <v>434.66666666666663</v>
      </c>
      <c r="H10" s="28">
        <f t="shared" si="2"/>
        <v>0.6584362139917697</v>
      </c>
      <c r="I10" s="9">
        <v>190</v>
      </c>
      <c r="J10" s="8">
        <f t="shared" si="3"/>
        <v>125.10288065843623</v>
      </c>
      <c r="K10" s="28">
        <v>2.56</v>
      </c>
      <c r="L10" s="20">
        <v>5</v>
      </c>
      <c r="M10" s="20">
        <v>7</v>
      </c>
      <c r="N10" s="28">
        <f t="shared" si="4"/>
        <v>50</v>
      </c>
      <c r="O10" s="1">
        <f>VLOOKUP(M10,Rebar!A:B,2,FALSE)</f>
        <v>2.044</v>
      </c>
      <c r="P10" s="37">
        <f t="shared" si="5"/>
        <v>0.0511</v>
      </c>
      <c r="Q10" s="9">
        <v>2325</v>
      </c>
      <c r="R10" s="8">
        <f t="shared" si="6"/>
        <v>118.8075</v>
      </c>
    </row>
    <row r="11" spans="1:18" ht="12.75">
      <c r="A11" s="43" t="s">
        <v>144</v>
      </c>
      <c r="B11" s="1">
        <v>10</v>
      </c>
      <c r="C11" s="20">
        <v>12</v>
      </c>
      <c r="D11" s="20">
        <v>12</v>
      </c>
      <c r="E11" s="28">
        <f t="shared" si="0"/>
        <v>40</v>
      </c>
      <c r="F11" s="16">
        <v>8.5</v>
      </c>
      <c r="G11" s="8">
        <f t="shared" si="1"/>
        <v>340</v>
      </c>
      <c r="H11" s="28">
        <f t="shared" si="2"/>
        <v>0.3703703703703704</v>
      </c>
      <c r="I11" s="9">
        <v>190</v>
      </c>
      <c r="J11" s="8">
        <f t="shared" si="3"/>
        <v>70.37037037037038</v>
      </c>
      <c r="K11" s="28">
        <v>1.44</v>
      </c>
      <c r="L11" s="20">
        <v>3</v>
      </c>
      <c r="M11" s="20">
        <v>7</v>
      </c>
      <c r="N11" s="28">
        <f t="shared" si="4"/>
        <v>30</v>
      </c>
      <c r="O11" s="1">
        <f>VLOOKUP(M11,Rebar!A:B,2,FALSE)</f>
        <v>2.044</v>
      </c>
      <c r="P11" s="37">
        <f t="shared" si="5"/>
        <v>0.03066</v>
      </c>
      <c r="Q11" s="9">
        <v>2325</v>
      </c>
      <c r="R11" s="8">
        <f t="shared" si="6"/>
        <v>71.2845</v>
      </c>
    </row>
    <row r="12" spans="1:18" ht="12.75">
      <c r="A12" s="43" t="s">
        <v>145</v>
      </c>
      <c r="B12" s="1">
        <v>10</v>
      </c>
      <c r="C12" s="20">
        <v>12</v>
      </c>
      <c r="D12" s="20">
        <v>12</v>
      </c>
      <c r="E12" s="28">
        <f t="shared" si="0"/>
        <v>40</v>
      </c>
      <c r="F12" s="16">
        <v>8.5</v>
      </c>
      <c r="G12" s="8">
        <f t="shared" si="1"/>
        <v>340</v>
      </c>
      <c r="H12" s="28">
        <f t="shared" si="2"/>
        <v>0.3703703703703704</v>
      </c>
      <c r="I12" s="9">
        <v>190</v>
      </c>
      <c r="J12" s="8">
        <f t="shared" si="3"/>
        <v>70.37037037037038</v>
      </c>
      <c r="K12" s="28">
        <v>1.44</v>
      </c>
      <c r="L12" s="20">
        <v>3</v>
      </c>
      <c r="M12" s="20">
        <v>7</v>
      </c>
      <c r="N12" s="28">
        <f t="shared" si="4"/>
        <v>30</v>
      </c>
      <c r="O12" s="1">
        <f>VLOOKUP(M12,Rebar!A:B,2,FALSE)</f>
        <v>2.044</v>
      </c>
      <c r="P12" s="37">
        <f t="shared" si="5"/>
        <v>0.03066</v>
      </c>
      <c r="Q12" s="9">
        <v>2325</v>
      </c>
      <c r="R12" s="8">
        <f t="shared" si="6"/>
        <v>71.2845</v>
      </c>
    </row>
    <row r="13" spans="1:18" ht="12.75">
      <c r="A13" s="43" t="s">
        <v>146</v>
      </c>
      <c r="B13" s="1">
        <v>10</v>
      </c>
      <c r="C13" s="20">
        <v>16</v>
      </c>
      <c r="D13" s="20">
        <v>16</v>
      </c>
      <c r="E13" s="28">
        <f t="shared" si="0"/>
        <v>53.33333333333333</v>
      </c>
      <c r="F13" s="16">
        <v>8.15</v>
      </c>
      <c r="G13" s="8">
        <f t="shared" si="1"/>
        <v>434.66666666666663</v>
      </c>
      <c r="H13" s="28">
        <f t="shared" si="2"/>
        <v>0.6584362139917697</v>
      </c>
      <c r="I13" s="9">
        <v>190</v>
      </c>
      <c r="J13" s="8">
        <f t="shared" si="3"/>
        <v>125.10288065843623</v>
      </c>
      <c r="K13" s="28">
        <v>2.56</v>
      </c>
      <c r="L13" s="20">
        <v>5</v>
      </c>
      <c r="M13" s="20">
        <v>7</v>
      </c>
      <c r="N13" s="28">
        <f t="shared" si="4"/>
        <v>50</v>
      </c>
      <c r="O13" s="1">
        <f>VLOOKUP(M13,Rebar!A:B,2,FALSE)</f>
        <v>2.044</v>
      </c>
      <c r="P13" s="37">
        <f t="shared" si="5"/>
        <v>0.0511</v>
      </c>
      <c r="Q13" s="9">
        <v>2325</v>
      </c>
      <c r="R13" s="8">
        <f t="shared" si="6"/>
        <v>118.8075</v>
      </c>
    </row>
    <row r="14" spans="1:18" ht="12.75">
      <c r="A14" s="43" t="s">
        <v>147</v>
      </c>
      <c r="B14" s="1">
        <v>10</v>
      </c>
      <c r="C14" s="20">
        <v>16</v>
      </c>
      <c r="D14" s="20">
        <v>16</v>
      </c>
      <c r="E14" s="28">
        <f t="shared" si="0"/>
        <v>53.33333333333333</v>
      </c>
      <c r="F14" s="16">
        <v>8.5</v>
      </c>
      <c r="G14" s="8">
        <f t="shared" si="1"/>
        <v>453.3333333333333</v>
      </c>
      <c r="H14" s="28">
        <f t="shared" si="2"/>
        <v>0.6584362139917697</v>
      </c>
      <c r="I14" s="9">
        <v>190</v>
      </c>
      <c r="J14" s="8">
        <f t="shared" si="3"/>
        <v>125.10288065843623</v>
      </c>
      <c r="K14" s="28">
        <v>3.922482332155477</v>
      </c>
      <c r="L14" s="20">
        <v>7</v>
      </c>
      <c r="M14" s="20">
        <v>7</v>
      </c>
      <c r="N14" s="28">
        <f t="shared" si="4"/>
        <v>70</v>
      </c>
      <c r="O14" s="1">
        <f>VLOOKUP(M14,Rebar!A:B,2,FALSE)</f>
        <v>2.044</v>
      </c>
      <c r="P14" s="37">
        <f t="shared" si="5"/>
        <v>0.07154</v>
      </c>
      <c r="Q14" s="9">
        <v>2325</v>
      </c>
      <c r="R14" s="8">
        <f t="shared" si="6"/>
        <v>166.3305</v>
      </c>
    </row>
    <row r="15" spans="1:18" ht="12.75">
      <c r="A15" s="43" t="s">
        <v>148</v>
      </c>
      <c r="B15" s="1">
        <v>10</v>
      </c>
      <c r="C15" s="20">
        <v>12</v>
      </c>
      <c r="D15" s="20">
        <v>12</v>
      </c>
      <c r="E15" s="28">
        <f t="shared" si="0"/>
        <v>40</v>
      </c>
      <c r="F15" s="16">
        <v>8.5</v>
      </c>
      <c r="G15" s="8">
        <f t="shared" si="1"/>
        <v>340</v>
      </c>
      <c r="H15" s="28">
        <f t="shared" si="2"/>
        <v>0.3703703703703704</v>
      </c>
      <c r="I15" s="9">
        <v>190</v>
      </c>
      <c r="J15" s="8">
        <f t="shared" si="3"/>
        <v>70.37037037037038</v>
      </c>
      <c r="K15" s="28">
        <v>1.44</v>
      </c>
      <c r="L15" s="20">
        <v>3</v>
      </c>
      <c r="M15" s="20">
        <v>7</v>
      </c>
      <c r="N15" s="28">
        <f t="shared" si="4"/>
        <v>30</v>
      </c>
      <c r="O15" s="1">
        <f>VLOOKUP(M15,Rebar!A:B,2,FALSE)</f>
        <v>2.044</v>
      </c>
      <c r="P15" s="37">
        <f t="shared" si="5"/>
        <v>0.03066</v>
      </c>
      <c r="Q15" s="9">
        <v>2325</v>
      </c>
      <c r="R15" s="8">
        <f t="shared" si="6"/>
        <v>71.2845</v>
      </c>
    </row>
    <row r="16" spans="1:18" ht="12.75">
      <c r="A16" s="43" t="s">
        <v>149</v>
      </c>
      <c r="B16" s="1">
        <v>10</v>
      </c>
      <c r="C16" s="20">
        <v>16</v>
      </c>
      <c r="D16" s="20">
        <v>16</v>
      </c>
      <c r="E16" s="28">
        <f t="shared" si="0"/>
        <v>53.33333333333333</v>
      </c>
      <c r="F16" s="16">
        <v>8.15</v>
      </c>
      <c r="G16" s="8">
        <f t="shared" si="1"/>
        <v>434.66666666666663</v>
      </c>
      <c r="H16" s="28">
        <f t="shared" si="2"/>
        <v>0.6584362139917697</v>
      </c>
      <c r="I16" s="9">
        <v>190</v>
      </c>
      <c r="J16" s="8">
        <f t="shared" si="3"/>
        <v>125.10288065843623</v>
      </c>
      <c r="K16" s="28">
        <v>5.87897526501767</v>
      </c>
      <c r="L16" s="20">
        <v>10</v>
      </c>
      <c r="M16" s="20">
        <v>7</v>
      </c>
      <c r="N16" s="28">
        <f t="shared" si="4"/>
        <v>100</v>
      </c>
      <c r="O16" s="1">
        <f>VLOOKUP(M16,Rebar!A:B,2,FALSE)</f>
        <v>2.044</v>
      </c>
      <c r="P16" s="37">
        <f t="shared" si="5"/>
        <v>0.1022</v>
      </c>
      <c r="Q16" s="9">
        <v>2325</v>
      </c>
      <c r="R16" s="8">
        <f t="shared" si="6"/>
        <v>237.615</v>
      </c>
    </row>
    <row r="17" spans="1:18" ht="12.75">
      <c r="A17" s="43" t="s">
        <v>150</v>
      </c>
      <c r="B17" s="1">
        <v>10</v>
      </c>
      <c r="C17" s="20">
        <v>12</v>
      </c>
      <c r="D17" s="20">
        <v>12</v>
      </c>
      <c r="E17" s="28">
        <f t="shared" si="0"/>
        <v>40</v>
      </c>
      <c r="F17" s="16">
        <v>8.5</v>
      </c>
      <c r="G17" s="8">
        <f t="shared" si="1"/>
        <v>340</v>
      </c>
      <c r="H17" s="28">
        <f t="shared" si="2"/>
        <v>0.3703703703703704</v>
      </c>
      <c r="I17" s="9">
        <v>190</v>
      </c>
      <c r="J17" s="8">
        <f t="shared" si="3"/>
        <v>70.37037037037038</v>
      </c>
      <c r="K17" s="28">
        <v>1.44</v>
      </c>
      <c r="L17" s="20">
        <v>3</v>
      </c>
      <c r="M17" s="20">
        <v>7</v>
      </c>
      <c r="N17" s="28">
        <f t="shared" si="4"/>
        <v>30</v>
      </c>
      <c r="O17" s="1">
        <f>VLOOKUP(M17,Rebar!A:B,2,FALSE)</f>
        <v>2.044</v>
      </c>
      <c r="P17" s="37">
        <f t="shared" si="5"/>
        <v>0.03066</v>
      </c>
      <c r="Q17" s="9">
        <v>2325</v>
      </c>
      <c r="R17" s="8">
        <f t="shared" si="6"/>
        <v>71.2845</v>
      </c>
    </row>
    <row r="18" spans="1:18" ht="12.75">
      <c r="A18" s="43" t="s">
        <v>151</v>
      </c>
      <c r="B18" s="1">
        <v>10</v>
      </c>
      <c r="C18" s="20">
        <v>16</v>
      </c>
      <c r="D18" s="20">
        <v>16</v>
      </c>
      <c r="E18" s="28">
        <f t="shared" si="0"/>
        <v>53.33333333333333</v>
      </c>
      <c r="F18" s="16">
        <v>8.15</v>
      </c>
      <c r="G18" s="8">
        <f t="shared" si="1"/>
        <v>434.66666666666663</v>
      </c>
      <c r="H18" s="28">
        <f t="shared" si="2"/>
        <v>0.6584362139917697</v>
      </c>
      <c r="I18" s="9">
        <v>190</v>
      </c>
      <c r="J18" s="8">
        <f t="shared" si="3"/>
        <v>125.10288065843623</v>
      </c>
      <c r="K18" s="28">
        <v>2.56</v>
      </c>
      <c r="L18" s="20">
        <v>5</v>
      </c>
      <c r="M18" s="20">
        <v>7</v>
      </c>
      <c r="N18" s="28">
        <f t="shared" si="4"/>
        <v>50</v>
      </c>
      <c r="O18" s="1">
        <f>VLOOKUP(M18,Rebar!A:B,2,FALSE)</f>
        <v>2.044</v>
      </c>
      <c r="P18" s="37">
        <f t="shared" si="5"/>
        <v>0.0511</v>
      </c>
      <c r="Q18" s="9">
        <v>2325</v>
      </c>
      <c r="R18" s="8">
        <f t="shared" si="6"/>
        <v>118.8075</v>
      </c>
    </row>
    <row r="19" spans="1:18" ht="12.75">
      <c r="A19" s="43" t="s">
        <v>152</v>
      </c>
      <c r="B19" s="1">
        <v>10</v>
      </c>
      <c r="C19" s="20">
        <v>12</v>
      </c>
      <c r="D19" s="20">
        <v>12</v>
      </c>
      <c r="E19" s="28">
        <f t="shared" si="0"/>
        <v>40</v>
      </c>
      <c r="F19" s="16">
        <v>8.5</v>
      </c>
      <c r="G19" s="8">
        <f t="shared" si="1"/>
        <v>340</v>
      </c>
      <c r="H19" s="28">
        <f t="shared" si="2"/>
        <v>0.3703703703703704</v>
      </c>
      <c r="I19" s="9">
        <v>190</v>
      </c>
      <c r="J19" s="8">
        <f t="shared" si="3"/>
        <v>70.37037037037038</v>
      </c>
      <c r="K19" s="28">
        <v>1.44</v>
      </c>
      <c r="L19" s="20">
        <v>3</v>
      </c>
      <c r="M19" s="20">
        <v>7</v>
      </c>
      <c r="N19" s="28">
        <f t="shared" si="4"/>
        <v>30</v>
      </c>
      <c r="O19" s="1">
        <f>VLOOKUP(M19,Rebar!A:B,2,FALSE)</f>
        <v>2.044</v>
      </c>
      <c r="P19" s="37">
        <f t="shared" si="5"/>
        <v>0.03066</v>
      </c>
      <c r="Q19" s="9">
        <v>2325</v>
      </c>
      <c r="R19" s="8">
        <f t="shared" si="6"/>
        <v>71.2845</v>
      </c>
    </row>
    <row r="20" spans="1:18" ht="12.75">
      <c r="A20" s="43" t="s">
        <v>153</v>
      </c>
      <c r="B20" s="1">
        <v>10</v>
      </c>
      <c r="C20" s="20">
        <v>12</v>
      </c>
      <c r="D20" s="20">
        <v>12</v>
      </c>
      <c r="E20" s="28">
        <f t="shared" si="0"/>
        <v>40</v>
      </c>
      <c r="F20" s="16">
        <v>8.5</v>
      </c>
      <c r="G20" s="8">
        <f t="shared" si="1"/>
        <v>340</v>
      </c>
      <c r="H20" s="28">
        <f t="shared" si="2"/>
        <v>0.3703703703703704</v>
      </c>
      <c r="I20" s="9">
        <v>190</v>
      </c>
      <c r="J20" s="8">
        <f t="shared" si="3"/>
        <v>70.37037037037038</v>
      </c>
      <c r="K20" s="28">
        <v>1.44</v>
      </c>
      <c r="L20" s="20">
        <v>3</v>
      </c>
      <c r="M20" s="20">
        <v>7</v>
      </c>
      <c r="N20" s="28">
        <f t="shared" si="4"/>
        <v>30</v>
      </c>
      <c r="O20" s="1">
        <f>VLOOKUP(M20,Rebar!A:B,2,FALSE)</f>
        <v>2.044</v>
      </c>
      <c r="P20" s="37">
        <f t="shared" si="5"/>
        <v>0.03066</v>
      </c>
      <c r="Q20" s="9">
        <v>2325</v>
      </c>
      <c r="R20" s="8">
        <f t="shared" si="6"/>
        <v>71.2845</v>
      </c>
    </row>
    <row r="21" spans="1:18" ht="12.75">
      <c r="A21" s="43" t="s">
        <v>154</v>
      </c>
      <c r="B21" s="1">
        <v>10</v>
      </c>
      <c r="C21" s="20">
        <v>12</v>
      </c>
      <c r="D21" s="20">
        <v>12</v>
      </c>
      <c r="E21" s="28">
        <f t="shared" si="0"/>
        <v>40</v>
      </c>
      <c r="F21" s="16">
        <v>8.5</v>
      </c>
      <c r="G21" s="8">
        <f t="shared" si="1"/>
        <v>340</v>
      </c>
      <c r="H21" s="28">
        <f t="shared" si="2"/>
        <v>0.3703703703703704</v>
      </c>
      <c r="I21" s="9">
        <v>190</v>
      </c>
      <c r="J21" s="8">
        <f t="shared" si="3"/>
        <v>70.37037037037038</v>
      </c>
      <c r="K21" s="28">
        <v>1.44</v>
      </c>
      <c r="L21" s="20">
        <v>3</v>
      </c>
      <c r="M21" s="20">
        <v>7</v>
      </c>
      <c r="N21" s="28">
        <f t="shared" si="4"/>
        <v>30</v>
      </c>
      <c r="O21" s="1">
        <f>VLOOKUP(M21,Rebar!A:B,2,FALSE)</f>
        <v>2.044</v>
      </c>
      <c r="P21" s="37">
        <f t="shared" si="5"/>
        <v>0.03066</v>
      </c>
      <c r="Q21" s="9">
        <v>2325</v>
      </c>
      <c r="R21" s="8">
        <f t="shared" si="6"/>
        <v>71.2845</v>
      </c>
    </row>
    <row r="22" spans="1:18" ht="12.75">
      <c r="A22" s="43" t="s">
        <v>155</v>
      </c>
      <c r="B22" s="1">
        <v>10</v>
      </c>
      <c r="C22" s="20">
        <v>12</v>
      </c>
      <c r="D22" s="20">
        <v>12</v>
      </c>
      <c r="E22" s="28">
        <f t="shared" si="0"/>
        <v>40</v>
      </c>
      <c r="F22" s="16">
        <v>8.5</v>
      </c>
      <c r="G22" s="8">
        <f t="shared" si="1"/>
        <v>340</v>
      </c>
      <c r="H22" s="28">
        <f t="shared" si="2"/>
        <v>0.3703703703703704</v>
      </c>
      <c r="I22" s="9">
        <v>190</v>
      </c>
      <c r="J22" s="8">
        <f t="shared" si="3"/>
        <v>70.37037037037038</v>
      </c>
      <c r="K22" s="28">
        <v>1.44</v>
      </c>
      <c r="L22" s="20">
        <v>3</v>
      </c>
      <c r="M22" s="20">
        <v>7</v>
      </c>
      <c r="N22" s="28">
        <f t="shared" si="4"/>
        <v>30</v>
      </c>
      <c r="O22" s="1">
        <f>VLOOKUP(M22,Rebar!A:B,2,FALSE)</f>
        <v>2.044</v>
      </c>
      <c r="P22" s="37">
        <f t="shared" si="5"/>
        <v>0.03066</v>
      </c>
      <c r="Q22" s="9">
        <v>2325</v>
      </c>
      <c r="R22" s="8">
        <f t="shared" si="6"/>
        <v>71.2845</v>
      </c>
    </row>
    <row r="23" spans="1:18" ht="12.75">
      <c r="A23" s="43" t="s">
        <v>156</v>
      </c>
      <c r="B23" s="1">
        <v>10</v>
      </c>
      <c r="C23" s="20">
        <v>12</v>
      </c>
      <c r="D23" s="20">
        <v>12</v>
      </c>
      <c r="E23" s="28">
        <f t="shared" si="0"/>
        <v>40</v>
      </c>
      <c r="F23" s="16">
        <v>8.5</v>
      </c>
      <c r="G23" s="8">
        <f t="shared" si="1"/>
        <v>340</v>
      </c>
      <c r="H23" s="28">
        <f t="shared" si="2"/>
        <v>0.3703703703703704</v>
      </c>
      <c r="I23" s="9">
        <v>190</v>
      </c>
      <c r="J23" s="8">
        <f t="shared" si="3"/>
        <v>70.37037037037038</v>
      </c>
      <c r="K23" s="28">
        <v>1.44</v>
      </c>
      <c r="L23" s="20">
        <v>3</v>
      </c>
      <c r="M23" s="20">
        <v>7</v>
      </c>
      <c r="N23" s="28">
        <f t="shared" si="4"/>
        <v>30</v>
      </c>
      <c r="O23" s="1">
        <f>VLOOKUP(M23,Rebar!A:B,2,FALSE)</f>
        <v>2.044</v>
      </c>
      <c r="P23" s="37">
        <f t="shared" si="5"/>
        <v>0.03066</v>
      </c>
      <c r="Q23" s="9">
        <v>2325</v>
      </c>
      <c r="R23" s="8">
        <f t="shared" si="6"/>
        <v>71.2845</v>
      </c>
    </row>
    <row r="24" spans="1:18" ht="12.75">
      <c r="A24" s="43" t="s">
        <v>157</v>
      </c>
      <c r="B24" s="1">
        <v>10</v>
      </c>
      <c r="C24" s="20">
        <v>12</v>
      </c>
      <c r="D24" s="20">
        <v>12</v>
      </c>
      <c r="E24" s="28">
        <f t="shared" si="0"/>
        <v>40</v>
      </c>
      <c r="F24" s="16">
        <v>8.5</v>
      </c>
      <c r="G24" s="8">
        <f t="shared" si="1"/>
        <v>340</v>
      </c>
      <c r="H24" s="28">
        <f t="shared" si="2"/>
        <v>0.3703703703703704</v>
      </c>
      <c r="I24" s="9">
        <v>190</v>
      </c>
      <c r="J24" s="8">
        <f t="shared" si="3"/>
        <v>70.37037037037038</v>
      </c>
      <c r="K24" s="28">
        <v>1.44</v>
      </c>
      <c r="L24" s="20">
        <v>3</v>
      </c>
      <c r="M24" s="20">
        <v>7</v>
      </c>
      <c r="N24" s="28">
        <f t="shared" si="4"/>
        <v>30</v>
      </c>
      <c r="O24" s="1">
        <f>VLOOKUP(M24,Rebar!A:B,2,FALSE)</f>
        <v>2.044</v>
      </c>
      <c r="P24" s="37">
        <f t="shared" si="5"/>
        <v>0.03066</v>
      </c>
      <c r="Q24" s="9">
        <v>2325</v>
      </c>
      <c r="R24" s="8">
        <f t="shared" si="6"/>
        <v>71.2845</v>
      </c>
    </row>
    <row r="25" spans="1:18" ht="12.75">
      <c r="A25" s="43" t="s">
        <v>158</v>
      </c>
      <c r="B25" s="1">
        <v>10</v>
      </c>
      <c r="C25" s="20">
        <v>12</v>
      </c>
      <c r="D25" s="20">
        <v>12</v>
      </c>
      <c r="E25" s="28">
        <f t="shared" si="0"/>
        <v>40</v>
      </c>
      <c r="F25" s="16">
        <v>8.5</v>
      </c>
      <c r="G25" s="8">
        <f t="shared" si="1"/>
        <v>340</v>
      </c>
      <c r="H25" s="28">
        <f t="shared" si="2"/>
        <v>0.3703703703703704</v>
      </c>
      <c r="I25" s="9">
        <v>190</v>
      </c>
      <c r="J25" s="8">
        <f t="shared" si="3"/>
        <v>70.37037037037038</v>
      </c>
      <c r="K25" s="28">
        <v>1.44</v>
      </c>
      <c r="L25" s="20">
        <v>3</v>
      </c>
      <c r="M25" s="20">
        <v>7</v>
      </c>
      <c r="N25" s="28">
        <f t="shared" si="4"/>
        <v>30</v>
      </c>
      <c r="O25" s="1">
        <f>VLOOKUP(M25,Rebar!A:B,2,FALSE)</f>
        <v>2.044</v>
      </c>
      <c r="P25" s="37">
        <f t="shared" si="5"/>
        <v>0.03066</v>
      </c>
      <c r="Q25" s="9">
        <v>2325</v>
      </c>
      <c r="R25" s="8">
        <f t="shared" si="6"/>
        <v>71.2845</v>
      </c>
    </row>
    <row r="26" spans="1:18" ht="12.75">
      <c r="A26" s="44" t="s">
        <v>159</v>
      </c>
      <c r="B26" s="1">
        <v>10</v>
      </c>
      <c r="C26" s="20">
        <v>12</v>
      </c>
      <c r="D26" s="20">
        <v>12</v>
      </c>
      <c r="E26" s="28">
        <f t="shared" si="0"/>
        <v>40</v>
      </c>
      <c r="F26" s="16">
        <v>8.5</v>
      </c>
      <c r="G26" s="8">
        <f t="shared" si="1"/>
        <v>340</v>
      </c>
      <c r="H26" s="28">
        <f t="shared" si="2"/>
        <v>0.3703703703703704</v>
      </c>
      <c r="I26" s="9">
        <v>190</v>
      </c>
      <c r="J26" s="8">
        <f t="shared" si="3"/>
        <v>70.37037037037038</v>
      </c>
      <c r="K26" s="28">
        <v>1.44</v>
      </c>
      <c r="L26" s="20">
        <v>3</v>
      </c>
      <c r="M26" s="20">
        <v>7</v>
      </c>
      <c r="N26" s="28">
        <f t="shared" si="4"/>
        <v>30</v>
      </c>
      <c r="O26" s="1">
        <f>VLOOKUP(M26,Rebar!A:B,2,FALSE)</f>
        <v>2.044</v>
      </c>
      <c r="P26" s="37">
        <f t="shared" si="5"/>
        <v>0.03066</v>
      </c>
      <c r="Q26" s="9">
        <v>2325</v>
      </c>
      <c r="R26" s="8">
        <f t="shared" si="6"/>
        <v>71.2845</v>
      </c>
    </row>
    <row r="27" spans="1:18" ht="12.75">
      <c r="A27" s="44" t="s">
        <v>160</v>
      </c>
      <c r="B27" s="1">
        <v>10</v>
      </c>
      <c r="C27" s="20">
        <v>16</v>
      </c>
      <c r="D27" s="20">
        <v>16</v>
      </c>
      <c r="E27" s="28">
        <f t="shared" si="0"/>
        <v>53.33333333333333</v>
      </c>
      <c r="F27" s="16">
        <v>8.15</v>
      </c>
      <c r="G27" s="8">
        <f t="shared" si="1"/>
        <v>434.66666666666663</v>
      </c>
      <c r="H27" s="28">
        <f t="shared" si="2"/>
        <v>0.6584362139917697</v>
      </c>
      <c r="I27" s="9">
        <v>190</v>
      </c>
      <c r="J27" s="8">
        <f t="shared" si="3"/>
        <v>125.10288065843623</v>
      </c>
      <c r="K27" s="28">
        <v>3.1415636042402846</v>
      </c>
      <c r="L27" s="20">
        <v>6</v>
      </c>
      <c r="M27" s="20">
        <v>7</v>
      </c>
      <c r="N27" s="28">
        <f t="shared" si="4"/>
        <v>60</v>
      </c>
      <c r="O27" s="1">
        <f>VLOOKUP(M27,Rebar!A:B,2,FALSE)</f>
        <v>2.044</v>
      </c>
      <c r="P27" s="37">
        <f t="shared" si="5"/>
        <v>0.06132</v>
      </c>
      <c r="Q27" s="9">
        <v>2325</v>
      </c>
      <c r="R27" s="8">
        <f t="shared" si="6"/>
        <v>142.569</v>
      </c>
    </row>
    <row r="28" spans="1:18" ht="12.75">
      <c r="A28" s="44" t="s">
        <v>161</v>
      </c>
      <c r="B28" s="1">
        <v>10</v>
      </c>
      <c r="C28" s="20">
        <v>12</v>
      </c>
      <c r="D28" s="20">
        <v>12</v>
      </c>
      <c r="E28" s="28">
        <f t="shared" si="0"/>
        <v>40</v>
      </c>
      <c r="F28" s="16">
        <v>8.5</v>
      </c>
      <c r="G28" s="8">
        <f t="shared" si="1"/>
        <v>340</v>
      </c>
      <c r="H28" s="28">
        <f t="shared" si="2"/>
        <v>0.3703703703703704</v>
      </c>
      <c r="I28" s="9">
        <v>190</v>
      </c>
      <c r="J28" s="8">
        <f t="shared" si="3"/>
        <v>70.37037037037038</v>
      </c>
      <c r="K28" s="28">
        <v>1.44</v>
      </c>
      <c r="L28" s="20">
        <v>3</v>
      </c>
      <c r="M28" s="20">
        <v>7</v>
      </c>
      <c r="N28" s="28">
        <f t="shared" si="4"/>
        <v>30</v>
      </c>
      <c r="O28" s="1">
        <f>VLOOKUP(M28,Rebar!A:B,2,FALSE)</f>
        <v>2.044</v>
      </c>
      <c r="P28" s="37">
        <f t="shared" si="5"/>
        <v>0.03066</v>
      </c>
      <c r="Q28" s="9">
        <v>2325</v>
      </c>
      <c r="R28" s="8">
        <f t="shared" si="6"/>
        <v>71.2845</v>
      </c>
    </row>
    <row r="29" spans="1:18" ht="12.75">
      <c r="A29" s="44" t="s">
        <v>162</v>
      </c>
      <c r="B29" s="1">
        <v>10</v>
      </c>
      <c r="C29" s="20">
        <v>12</v>
      </c>
      <c r="D29" s="20">
        <v>12</v>
      </c>
      <c r="E29" s="28">
        <f t="shared" si="0"/>
        <v>40</v>
      </c>
      <c r="F29" s="16">
        <v>8.5</v>
      </c>
      <c r="G29" s="8">
        <f t="shared" si="1"/>
        <v>340</v>
      </c>
      <c r="H29" s="28">
        <f t="shared" si="2"/>
        <v>0.3703703703703704</v>
      </c>
      <c r="I29" s="9">
        <v>190</v>
      </c>
      <c r="J29" s="8">
        <f t="shared" si="3"/>
        <v>70.37037037037038</v>
      </c>
      <c r="K29" s="28">
        <v>1.44</v>
      </c>
      <c r="L29" s="20">
        <v>3</v>
      </c>
      <c r="M29" s="20">
        <v>7</v>
      </c>
      <c r="N29" s="28">
        <f t="shared" si="4"/>
        <v>30</v>
      </c>
      <c r="O29" s="1">
        <f>VLOOKUP(M29,Rebar!A:B,2,FALSE)</f>
        <v>2.044</v>
      </c>
      <c r="P29" s="37">
        <f t="shared" si="5"/>
        <v>0.03066</v>
      </c>
      <c r="Q29" s="9">
        <v>2325</v>
      </c>
      <c r="R29" s="8">
        <f t="shared" si="6"/>
        <v>71.2845</v>
      </c>
    </row>
    <row r="30" spans="1:18" ht="12.75">
      <c r="A30" s="44" t="s">
        <v>163</v>
      </c>
      <c r="B30" s="1">
        <v>10</v>
      </c>
      <c r="C30" s="20">
        <v>16</v>
      </c>
      <c r="D30" s="20">
        <v>16</v>
      </c>
      <c r="E30" s="28">
        <f t="shared" si="0"/>
        <v>53.33333333333333</v>
      </c>
      <c r="F30" s="16">
        <v>8.15</v>
      </c>
      <c r="G30" s="8">
        <f t="shared" si="1"/>
        <v>434.66666666666663</v>
      </c>
      <c r="H30" s="28">
        <f t="shared" si="2"/>
        <v>0.6584362139917697</v>
      </c>
      <c r="I30" s="9">
        <v>190</v>
      </c>
      <c r="J30" s="8">
        <f t="shared" si="3"/>
        <v>125.10288065843623</v>
      </c>
      <c r="K30" s="28">
        <v>2.2943904593639575</v>
      </c>
      <c r="L30" s="20">
        <v>4</v>
      </c>
      <c r="M30" s="20">
        <v>7</v>
      </c>
      <c r="N30" s="28">
        <f t="shared" si="4"/>
        <v>40</v>
      </c>
      <c r="O30" s="1">
        <f>VLOOKUP(M30,Rebar!A:B,2,FALSE)</f>
        <v>2.044</v>
      </c>
      <c r="P30" s="37">
        <f t="shared" si="5"/>
        <v>0.04088</v>
      </c>
      <c r="Q30" s="9">
        <v>2325</v>
      </c>
      <c r="R30" s="8">
        <f t="shared" si="6"/>
        <v>95.04599999999999</v>
      </c>
    </row>
    <row r="31" spans="1:18" ht="12.75">
      <c r="A31" s="44" t="s">
        <v>164</v>
      </c>
      <c r="B31" s="1">
        <v>10</v>
      </c>
      <c r="C31" s="20">
        <v>12</v>
      </c>
      <c r="D31" s="20">
        <v>12</v>
      </c>
      <c r="E31" s="28">
        <f t="shared" si="0"/>
        <v>40</v>
      </c>
      <c r="F31" s="16">
        <v>8.5</v>
      </c>
      <c r="G31" s="8">
        <f t="shared" si="1"/>
        <v>340</v>
      </c>
      <c r="H31" s="28">
        <f t="shared" si="2"/>
        <v>0.3703703703703704</v>
      </c>
      <c r="I31" s="9">
        <v>190</v>
      </c>
      <c r="J31" s="8">
        <f t="shared" si="3"/>
        <v>70.37037037037038</v>
      </c>
      <c r="K31" s="28">
        <v>1.44</v>
      </c>
      <c r="L31" s="20">
        <v>3</v>
      </c>
      <c r="M31" s="20">
        <v>7</v>
      </c>
      <c r="N31" s="28">
        <f t="shared" si="4"/>
        <v>30</v>
      </c>
      <c r="O31" s="1">
        <f>VLOOKUP(M31,Rebar!A:B,2,FALSE)</f>
        <v>2.044</v>
      </c>
      <c r="P31" s="37">
        <f t="shared" si="5"/>
        <v>0.03066</v>
      </c>
      <c r="Q31" s="9">
        <v>2325</v>
      </c>
      <c r="R31" s="8">
        <f t="shared" si="6"/>
        <v>71.2845</v>
      </c>
    </row>
    <row r="32" spans="1:18" ht="12.75">
      <c r="A32" s="44" t="s">
        <v>165</v>
      </c>
      <c r="B32" s="1">
        <v>10</v>
      </c>
      <c r="C32" s="20">
        <v>12</v>
      </c>
      <c r="D32" s="20">
        <v>12</v>
      </c>
      <c r="E32" s="28">
        <f t="shared" si="0"/>
        <v>40</v>
      </c>
      <c r="F32" s="16">
        <v>8.5</v>
      </c>
      <c r="G32" s="8">
        <f t="shared" si="1"/>
        <v>340</v>
      </c>
      <c r="H32" s="28">
        <f t="shared" si="2"/>
        <v>0.3703703703703704</v>
      </c>
      <c r="I32" s="9">
        <v>190</v>
      </c>
      <c r="J32" s="8">
        <f t="shared" si="3"/>
        <v>70.37037037037038</v>
      </c>
      <c r="K32" s="28">
        <v>1.44</v>
      </c>
      <c r="L32" s="20">
        <v>3</v>
      </c>
      <c r="M32" s="20">
        <v>7</v>
      </c>
      <c r="N32" s="28">
        <f t="shared" si="4"/>
        <v>30</v>
      </c>
      <c r="O32" s="1">
        <f>VLOOKUP(M32,Rebar!A:B,2,FALSE)</f>
        <v>2.044</v>
      </c>
      <c r="P32" s="37">
        <f t="shared" si="5"/>
        <v>0.03066</v>
      </c>
      <c r="Q32" s="9">
        <v>2325</v>
      </c>
      <c r="R32" s="8">
        <f t="shared" si="6"/>
        <v>71.2845</v>
      </c>
    </row>
    <row r="33" spans="1:18" ht="12.75">
      <c r="A33" s="44" t="s">
        <v>166</v>
      </c>
      <c r="B33" s="1">
        <v>10</v>
      </c>
      <c r="C33" s="20">
        <v>16</v>
      </c>
      <c r="D33" s="20">
        <v>16</v>
      </c>
      <c r="E33" s="28">
        <f t="shared" si="0"/>
        <v>53.33333333333333</v>
      </c>
      <c r="F33" s="16">
        <v>8.15</v>
      </c>
      <c r="G33" s="8">
        <f t="shared" si="1"/>
        <v>434.66666666666663</v>
      </c>
      <c r="H33" s="28">
        <f t="shared" si="2"/>
        <v>0.6584362139917697</v>
      </c>
      <c r="I33" s="9">
        <v>190</v>
      </c>
      <c r="J33" s="8">
        <f t="shared" si="3"/>
        <v>125.10288065843623</v>
      </c>
      <c r="K33" s="28">
        <v>2.8988515901060072</v>
      </c>
      <c r="L33" s="20">
        <v>5</v>
      </c>
      <c r="M33" s="20">
        <v>7</v>
      </c>
      <c r="N33" s="28">
        <f t="shared" si="4"/>
        <v>50</v>
      </c>
      <c r="O33" s="1">
        <f>VLOOKUP(M33,Rebar!A:B,2,FALSE)</f>
        <v>2.044</v>
      </c>
      <c r="P33" s="37">
        <f t="shared" si="5"/>
        <v>0.0511</v>
      </c>
      <c r="Q33" s="9">
        <v>2325</v>
      </c>
      <c r="R33" s="8">
        <f t="shared" si="6"/>
        <v>118.8075</v>
      </c>
    </row>
    <row r="34" spans="1:18" ht="12.75">
      <c r="A34" s="44" t="s">
        <v>167</v>
      </c>
      <c r="B34" s="1">
        <v>10</v>
      </c>
      <c r="C34" s="20">
        <v>12</v>
      </c>
      <c r="D34" s="20">
        <v>12</v>
      </c>
      <c r="E34" s="28">
        <f aca="true" t="shared" si="7" ref="E34:E70">C34/12*B34*4</f>
        <v>40</v>
      </c>
      <c r="F34" s="16">
        <v>8.5</v>
      </c>
      <c r="G34" s="8">
        <f aca="true" t="shared" si="8" ref="G34:G65">E34*F34</f>
        <v>340</v>
      </c>
      <c r="H34" s="28">
        <f aca="true" t="shared" si="9" ref="H34:H70">B34/3*C34/36*D34/36</f>
        <v>0.3703703703703704</v>
      </c>
      <c r="I34" s="9">
        <v>190</v>
      </c>
      <c r="J34" s="8">
        <f aca="true" t="shared" si="10" ref="J34:J65">H34*I34</f>
        <v>70.37037037037038</v>
      </c>
      <c r="K34" s="28">
        <v>1.44</v>
      </c>
      <c r="L34" s="20">
        <v>3</v>
      </c>
      <c r="M34" s="20">
        <v>7</v>
      </c>
      <c r="N34" s="28">
        <f aca="true" t="shared" si="11" ref="N34:N70">L34*B34</f>
        <v>30</v>
      </c>
      <c r="O34" s="1">
        <f>VLOOKUP(M34,Rebar!A:B,2,FALSE)</f>
        <v>2.044</v>
      </c>
      <c r="P34" s="37">
        <f aca="true" t="shared" si="12" ref="P34:P65">N34*O34/2000</f>
        <v>0.03066</v>
      </c>
      <c r="Q34" s="9">
        <v>2325</v>
      </c>
      <c r="R34" s="8">
        <f aca="true" t="shared" si="13" ref="R34:R65">P34*Q34</f>
        <v>71.2845</v>
      </c>
    </row>
    <row r="35" spans="1:18" ht="12.75">
      <c r="A35" s="44" t="s">
        <v>168</v>
      </c>
      <c r="B35" s="1">
        <v>10</v>
      </c>
      <c r="C35" s="20">
        <v>12</v>
      </c>
      <c r="D35" s="20">
        <v>12</v>
      </c>
      <c r="E35" s="28">
        <f t="shared" si="7"/>
        <v>40</v>
      </c>
      <c r="F35" s="16">
        <v>8.5</v>
      </c>
      <c r="G35" s="8">
        <f t="shared" si="8"/>
        <v>340</v>
      </c>
      <c r="H35" s="28">
        <f t="shared" si="9"/>
        <v>0.3703703703703704</v>
      </c>
      <c r="I35" s="9">
        <v>190</v>
      </c>
      <c r="J35" s="8">
        <f t="shared" si="10"/>
        <v>70.37037037037038</v>
      </c>
      <c r="K35" s="28">
        <v>1.44</v>
      </c>
      <c r="L35" s="20">
        <v>3</v>
      </c>
      <c r="M35" s="20">
        <v>7</v>
      </c>
      <c r="N35" s="28">
        <f t="shared" si="11"/>
        <v>30</v>
      </c>
      <c r="O35" s="1">
        <f>VLOOKUP(M35,Rebar!A:B,2,FALSE)</f>
        <v>2.044</v>
      </c>
      <c r="P35" s="37">
        <f t="shared" si="12"/>
        <v>0.03066</v>
      </c>
      <c r="Q35" s="9">
        <v>2325</v>
      </c>
      <c r="R35" s="8">
        <f t="shared" si="13"/>
        <v>71.2845</v>
      </c>
    </row>
    <row r="36" spans="1:18" ht="12.75">
      <c r="A36" s="44" t="s">
        <v>169</v>
      </c>
      <c r="B36" s="1">
        <v>10</v>
      </c>
      <c r="C36" s="20">
        <v>16</v>
      </c>
      <c r="D36" s="20">
        <v>16</v>
      </c>
      <c r="E36" s="28">
        <f t="shared" si="7"/>
        <v>53.33333333333333</v>
      </c>
      <c r="F36" s="16">
        <v>8.15</v>
      </c>
      <c r="G36" s="8">
        <f t="shared" si="8"/>
        <v>434.66666666666663</v>
      </c>
      <c r="H36" s="28">
        <f t="shared" si="9"/>
        <v>0.6584362139917697</v>
      </c>
      <c r="I36" s="9">
        <v>190</v>
      </c>
      <c r="J36" s="8">
        <f t="shared" si="10"/>
        <v>125.10288065843623</v>
      </c>
      <c r="K36" s="28">
        <v>2.56</v>
      </c>
      <c r="L36" s="20">
        <v>5</v>
      </c>
      <c r="M36" s="20">
        <v>7</v>
      </c>
      <c r="N36" s="28">
        <f t="shared" si="11"/>
        <v>50</v>
      </c>
      <c r="O36" s="1">
        <f>VLOOKUP(M36,Rebar!A:B,2,FALSE)</f>
        <v>2.044</v>
      </c>
      <c r="P36" s="37">
        <f t="shared" si="12"/>
        <v>0.0511</v>
      </c>
      <c r="Q36" s="9">
        <v>2325</v>
      </c>
      <c r="R36" s="8">
        <f t="shared" si="13"/>
        <v>118.8075</v>
      </c>
    </row>
    <row r="37" spans="1:18" ht="12.75">
      <c r="A37" s="44" t="s">
        <v>170</v>
      </c>
      <c r="B37" s="1">
        <v>10</v>
      </c>
      <c r="C37" s="20">
        <v>12</v>
      </c>
      <c r="D37" s="20">
        <v>12</v>
      </c>
      <c r="E37" s="28">
        <f t="shared" si="7"/>
        <v>40</v>
      </c>
      <c r="F37" s="16">
        <v>8.5</v>
      </c>
      <c r="G37" s="8">
        <f t="shared" si="8"/>
        <v>340</v>
      </c>
      <c r="H37" s="28">
        <f t="shared" si="9"/>
        <v>0.3703703703703704</v>
      </c>
      <c r="I37" s="9">
        <v>190</v>
      </c>
      <c r="J37" s="8">
        <f t="shared" si="10"/>
        <v>70.37037037037038</v>
      </c>
      <c r="K37" s="28">
        <v>1.44</v>
      </c>
      <c r="L37" s="20">
        <v>3</v>
      </c>
      <c r="M37" s="20">
        <v>7</v>
      </c>
      <c r="N37" s="28">
        <f t="shared" si="11"/>
        <v>30</v>
      </c>
      <c r="O37" s="1">
        <f>VLOOKUP(M37,Rebar!A:B,2,FALSE)</f>
        <v>2.044</v>
      </c>
      <c r="P37" s="37">
        <f t="shared" si="12"/>
        <v>0.03066</v>
      </c>
      <c r="Q37" s="9">
        <v>2325</v>
      </c>
      <c r="R37" s="8">
        <f t="shared" si="13"/>
        <v>71.2845</v>
      </c>
    </row>
    <row r="38" spans="1:18" ht="12.75">
      <c r="A38" s="44" t="s">
        <v>171</v>
      </c>
      <c r="B38" s="1">
        <v>10</v>
      </c>
      <c r="C38" s="20">
        <v>12</v>
      </c>
      <c r="D38" s="20">
        <v>12</v>
      </c>
      <c r="E38" s="28">
        <f t="shared" si="7"/>
        <v>40</v>
      </c>
      <c r="F38" s="16">
        <v>8.5</v>
      </c>
      <c r="G38" s="8">
        <f t="shared" si="8"/>
        <v>340</v>
      </c>
      <c r="H38" s="28">
        <f t="shared" si="9"/>
        <v>0.3703703703703704</v>
      </c>
      <c r="I38" s="9">
        <v>190</v>
      </c>
      <c r="J38" s="8">
        <f t="shared" si="10"/>
        <v>70.37037037037038</v>
      </c>
      <c r="K38" s="28">
        <v>1.44</v>
      </c>
      <c r="L38" s="20">
        <v>3</v>
      </c>
      <c r="M38" s="20">
        <v>7</v>
      </c>
      <c r="N38" s="28">
        <f t="shared" si="11"/>
        <v>30</v>
      </c>
      <c r="O38" s="1">
        <f>VLOOKUP(M38,Rebar!A:B,2,FALSE)</f>
        <v>2.044</v>
      </c>
      <c r="P38" s="37">
        <f t="shared" si="12"/>
        <v>0.03066</v>
      </c>
      <c r="Q38" s="9">
        <v>2325</v>
      </c>
      <c r="R38" s="8">
        <f t="shared" si="13"/>
        <v>71.2845</v>
      </c>
    </row>
    <row r="39" spans="1:18" ht="12.75">
      <c r="A39" s="44" t="s">
        <v>172</v>
      </c>
      <c r="B39" s="1">
        <v>10</v>
      </c>
      <c r="C39" s="20">
        <v>16</v>
      </c>
      <c r="D39" s="20">
        <v>16</v>
      </c>
      <c r="E39" s="28">
        <f t="shared" si="7"/>
        <v>53.33333333333333</v>
      </c>
      <c r="F39" s="16">
        <v>8.15</v>
      </c>
      <c r="G39" s="8">
        <f t="shared" si="8"/>
        <v>434.66666666666663</v>
      </c>
      <c r="H39" s="28">
        <f t="shared" si="9"/>
        <v>0.6584362139917697</v>
      </c>
      <c r="I39" s="9">
        <v>190</v>
      </c>
      <c r="J39" s="8">
        <f t="shared" si="10"/>
        <v>125.10288065843623</v>
      </c>
      <c r="K39" s="28">
        <v>2.8988515901060072</v>
      </c>
      <c r="L39" s="20">
        <v>5</v>
      </c>
      <c r="M39" s="20">
        <v>7</v>
      </c>
      <c r="N39" s="28">
        <f t="shared" si="11"/>
        <v>50</v>
      </c>
      <c r="O39" s="1">
        <f>VLOOKUP(M39,Rebar!A:B,2,FALSE)</f>
        <v>2.044</v>
      </c>
      <c r="P39" s="37">
        <f t="shared" si="12"/>
        <v>0.0511</v>
      </c>
      <c r="Q39" s="9">
        <v>2325</v>
      </c>
      <c r="R39" s="8">
        <f t="shared" si="13"/>
        <v>118.8075</v>
      </c>
    </row>
    <row r="40" spans="1:18" ht="12.75">
      <c r="A40" s="44" t="s">
        <v>173</v>
      </c>
      <c r="B40" s="1">
        <v>10</v>
      </c>
      <c r="C40" s="20">
        <v>12</v>
      </c>
      <c r="D40" s="20">
        <v>12</v>
      </c>
      <c r="E40" s="28">
        <f t="shared" si="7"/>
        <v>40</v>
      </c>
      <c r="F40" s="16">
        <v>8.5</v>
      </c>
      <c r="G40" s="8">
        <f t="shared" si="8"/>
        <v>340</v>
      </c>
      <c r="H40" s="28">
        <f t="shared" si="9"/>
        <v>0.3703703703703704</v>
      </c>
      <c r="I40" s="9">
        <v>190</v>
      </c>
      <c r="J40" s="8">
        <f t="shared" si="10"/>
        <v>70.37037037037038</v>
      </c>
      <c r="K40" s="28">
        <v>1.44</v>
      </c>
      <c r="L40" s="20">
        <v>3</v>
      </c>
      <c r="M40" s="20">
        <v>7</v>
      </c>
      <c r="N40" s="28">
        <f t="shared" si="11"/>
        <v>30</v>
      </c>
      <c r="O40" s="1">
        <f>VLOOKUP(M40,Rebar!A:B,2,FALSE)</f>
        <v>2.044</v>
      </c>
      <c r="P40" s="37">
        <f t="shared" si="12"/>
        <v>0.03066</v>
      </c>
      <c r="Q40" s="9">
        <v>2325</v>
      </c>
      <c r="R40" s="8">
        <f t="shared" si="13"/>
        <v>71.2845</v>
      </c>
    </row>
    <row r="41" spans="1:18" ht="12.75">
      <c r="A41" s="44" t="s">
        <v>174</v>
      </c>
      <c r="B41" s="1">
        <v>10</v>
      </c>
      <c r="C41" s="20">
        <v>12</v>
      </c>
      <c r="D41" s="20">
        <v>12</v>
      </c>
      <c r="E41" s="28">
        <f t="shared" si="7"/>
        <v>40</v>
      </c>
      <c r="F41" s="16">
        <v>8.5</v>
      </c>
      <c r="G41" s="8">
        <f t="shared" si="8"/>
        <v>340</v>
      </c>
      <c r="H41" s="28">
        <f t="shared" si="9"/>
        <v>0.3703703703703704</v>
      </c>
      <c r="I41" s="9">
        <v>190</v>
      </c>
      <c r="J41" s="8">
        <f t="shared" si="10"/>
        <v>70.37037037037038</v>
      </c>
      <c r="K41" s="28">
        <v>1.44</v>
      </c>
      <c r="L41" s="20">
        <v>3</v>
      </c>
      <c r="M41" s="20">
        <v>7</v>
      </c>
      <c r="N41" s="28">
        <f t="shared" si="11"/>
        <v>30</v>
      </c>
      <c r="O41" s="1">
        <f>VLOOKUP(M41,Rebar!A:B,2,FALSE)</f>
        <v>2.044</v>
      </c>
      <c r="P41" s="37">
        <f t="shared" si="12"/>
        <v>0.03066</v>
      </c>
      <c r="Q41" s="9">
        <v>2325</v>
      </c>
      <c r="R41" s="8">
        <f t="shared" si="13"/>
        <v>71.2845</v>
      </c>
    </row>
    <row r="42" spans="1:18" ht="12.75">
      <c r="A42" s="44" t="s">
        <v>175</v>
      </c>
      <c r="B42" s="1">
        <v>10</v>
      </c>
      <c r="C42" s="20">
        <v>16</v>
      </c>
      <c r="D42" s="20">
        <v>16</v>
      </c>
      <c r="E42" s="28">
        <f t="shared" si="7"/>
        <v>53.33333333333333</v>
      </c>
      <c r="F42" s="16">
        <v>8.15</v>
      </c>
      <c r="G42" s="8">
        <f t="shared" si="8"/>
        <v>434.66666666666663</v>
      </c>
      <c r="H42" s="28">
        <f t="shared" si="9"/>
        <v>0.6584362139917697</v>
      </c>
      <c r="I42" s="9">
        <v>190</v>
      </c>
      <c r="J42" s="8">
        <f t="shared" si="10"/>
        <v>125.10288065843623</v>
      </c>
      <c r="K42" s="28">
        <v>2.2943904593639575</v>
      </c>
      <c r="L42" s="20">
        <v>5</v>
      </c>
      <c r="M42" s="20">
        <v>7</v>
      </c>
      <c r="N42" s="28">
        <f t="shared" si="11"/>
        <v>50</v>
      </c>
      <c r="O42" s="1">
        <f>VLOOKUP(M42,Rebar!A:B,2,FALSE)</f>
        <v>2.044</v>
      </c>
      <c r="P42" s="37">
        <f t="shared" si="12"/>
        <v>0.0511</v>
      </c>
      <c r="Q42" s="9">
        <v>2325</v>
      </c>
      <c r="R42" s="8">
        <f t="shared" si="13"/>
        <v>118.8075</v>
      </c>
    </row>
    <row r="43" spans="1:18" ht="12.75">
      <c r="A43" s="44" t="s">
        <v>176</v>
      </c>
      <c r="B43" s="1">
        <v>10</v>
      </c>
      <c r="C43" s="20">
        <v>12</v>
      </c>
      <c r="D43" s="20">
        <v>12</v>
      </c>
      <c r="E43" s="28">
        <f t="shared" si="7"/>
        <v>40</v>
      </c>
      <c r="F43" s="16">
        <v>8.5</v>
      </c>
      <c r="G43" s="8">
        <f t="shared" si="8"/>
        <v>340</v>
      </c>
      <c r="H43" s="28">
        <f t="shared" si="9"/>
        <v>0.3703703703703704</v>
      </c>
      <c r="I43" s="9">
        <v>190</v>
      </c>
      <c r="J43" s="8">
        <f t="shared" si="10"/>
        <v>70.37037037037038</v>
      </c>
      <c r="K43" s="28">
        <v>1.44</v>
      </c>
      <c r="L43" s="20">
        <v>3</v>
      </c>
      <c r="M43" s="20">
        <v>7</v>
      </c>
      <c r="N43" s="28">
        <f t="shared" si="11"/>
        <v>30</v>
      </c>
      <c r="O43" s="1">
        <f>VLOOKUP(M43,Rebar!A:B,2,FALSE)</f>
        <v>2.044</v>
      </c>
      <c r="P43" s="37">
        <f t="shared" si="12"/>
        <v>0.03066</v>
      </c>
      <c r="Q43" s="9">
        <v>2325</v>
      </c>
      <c r="R43" s="8">
        <f t="shared" si="13"/>
        <v>71.2845</v>
      </c>
    </row>
    <row r="44" spans="1:18" ht="12.75">
      <c r="A44" s="44" t="s">
        <v>177</v>
      </c>
      <c r="B44" s="1">
        <v>10</v>
      </c>
      <c r="C44" s="20">
        <v>12</v>
      </c>
      <c r="D44" s="20">
        <v>12</v>
      </c>
      <c r="E44" s="28">
        <f t="shared" si="7"/>
        <v>40</v>
      </c>
      <c r="F44" s="16">
        <v>8.5</v>
      </c>
      <c r="G44" s="8">
        <f t="shared" si="8"/>
        <v>340</v>
      </c>
      <c r="H44" s="28">
        <f t="shared" si="9"/>
        <v>0.3703703703703704</v>
      </c>
      <c r="I44" s="9">
        <v>190</v>
      </c>
      <c r="J44" s="8">
        <f t="shared" si="10"/>
        <v>70.37037037037038</v>
      </c>
      <c r="K44" s="28">
        <v>1.44</v>
      </c>
      <c r="L44" s="20">
        <v>3</v>
      </c>
      <c r="M44" s="20">
        <v>7</v>
      </c>
      <c r="N44" s="28">
        <f t="shared" si="11"/>
        <v>30</v>
      </c>
      <c r="O44" s="1">
        <f>VLOOKUP(M44,Rebar!A:B,2,FALSE)</f>
        <v>2.044</v>
      </c>
      <c r="P44" s="37">
        <f t="shared" si="12"/>
        <v>0.03066</v>
      </c>
      <c r="Q44" s="9">
        <v>2325</v>
      </c>
      <c r="R44" s="8">
        <f t="shared" si="13"/>
        <v>71.2845</v>
      </c>
    </row>
    <row r="45" spans="1:18" ht="12.75">
      <c r="A45" s="44" t="s">
        <v>178</v>
      </c>
      <c r="B45" s="1">
        <v>10</v>
      </c>
      <c r="C45" s="20">
        <v>16</v>
      </c>
      <c r="D45" s="20">
        <v>16</v>
      </c>
      <c r="E45" s="28">
        <f t="shared" si="7"/>
        <v>53.33333333333333</v>
      </c>
      <c r="F45" s="16">
        <v>8.15</v>
      </c>
      <c r="G45" s="8">
        <f t="shared" si="8"/>
        <v>434.66666666666663</v>
      </c>
      <c r="H45" s="28">
        <f t="shared" si="9"/>
        <v>0.6584362139917697</v>
      </c>
      <c r="I45" s="9">
        <v>190</v>
      </c>
      <c r="J45" s="8">
        <f t="shared" si="10"/>
        <v>125.10288065843623</v>
      </c>
      <c r="K45" s="28">
        <v>3.1415636042402846</v>
      </c>
      <c r="L45" s="20">
        <v>6</v>
      </c>
      <c r="M45" s="20">
        <v>7</v>
      </c>
      <c r="N45" s="28">
        <f t="shared" si="11"/>
        <v>60</v>
      </c>
      <c r="O45" s="1">
        <f>VLOOKUP(M45,Rebar!A:B,2,FALSE)</f>
        <v>2.044</v>
      </c>
      <c r="P45" s="37">
        <f t="shared" si="12"/>
        <v>0.06132</v>
      </c>
      <c r="Q45" s="9">
        <v>2325</v>
      </c>
      <c r="R45" s="8">
        <f t="shared" si="13"/>
        <v>142.569</v>
      </c>
    </row>
    <row r="46" spans="1:18" ht="12.75">
      <c r="A46" s="44" t="s">
        <v>179</v>
      </c>
      <c r="B46" s="1">
        <v>10</v>
      </c>
      <c r="C46" s="20">
        <v>12</v>
      </c>
      <c r="D46" s="20">
        <v>12</v>
      </c>
      <c r="E46" s="28">
        <f t="shared" si="7"/>
        <v>40</v>
      </c>
      <c r="F46" s="16">
        <v>8.5</v>
      </c>
      <c r="G46" s="8">
        <f t="shared" si="8"/>
        <v>340</v>
      </c>
      <c r="H46" s="28">
        <f t="shared" si="9"/>
        <v>0.3703703703703704</v>
      </c>
      <c r="I46" s="9">
        <v>190</v>
      </c>
      <c r="J46" s="8">
        <f t="shared" si="10"/>
        <v>70.37037037037038</v>
      </c>
      <c r="K46" s="28">
        <v>1.44</v>
      </c>
      <c r="L46" s="20">
        <v>3</v>
      </c>
      <c r="M46" s="20">
        <v>7</v>
      </c>
      <c r="N46" s="28">
        <f t="shared" si="11"/>
        <v>30</v>
      </c>
      <c r="O46" s="1">
        <f>VLOOKUP(M46,Rebar!A:B,2,FALSE)</f>
        <v>2.044</v>
      </c>
      <c r="P46" s="37">
        <f t="shared" si="12"/>
        <v>0.03066</v>
      </c>
      <c r="Q46" s="9">
        <v>2325</v>
      </c>
      <c r="R46" s="8">
        <f t="shared" si="13"/>
        <v>71.2845</v>
      </c>
    </row>
    <row r="47" spans="1:18" ht="12.75">
      <c r="A47" s="43" t="s">
        <v>180</v>
      </c>
      <c r="B47" s="1">
        <v>10</v>
      </c>
      <c r="C47" s="20">
        <v>12</v>
      </c>
      <c r="D47" s="20">
        <v>12</v>
      </c>
      <c r="E47" s="28">
        <f t="shared" si="7"/>
        <v>40</v>
      </c>
      <c r="F47" s="16">
        <v>8.5</v>
      </c>
      <c r="G47" s="8">
        <f t="shared" si="8"/>
        <v>340</v>
      </c>
      <c r="H47" s="28">
        <f t="shared" si="9"/>
        <v>0.3703703703703704</v>
      </c>
      <c r="I47" s="9">
        <v>190</v>
      </c>
      <c r="J47" s="8">
        <f t="shared" si="10"/>
        <v>70.37037037037038</v>
      </c>
      <c r="K47" s="28">
        <v>1.44</v>
      </c>
      <c r="L47" s="20">
        <v>3</v>
      </c>
      <c r="M47" s="20">
        <v>7</v>
      </c>
      <c r="N47" s="28">
        <f t="shared" si="11"/>
        <v>30</v>
      </c>
      <c r="O47" s="1">
        <f>VLOOKUP(M47,Rebar!A:B,2,FALSE)</f>
        <v>2.044</v>
      </c>
      <c r="P47" s="37">
        <f t="shared" si="12"/>
        <v>0.03066</v>
      </c>
      <c r="Q47" s="9">
        <v>2325</v>
      </c>
      <c r="R47" s="8">
        <f t="shared" si="13"/>
        <v>71.2845</v>
      </c>
    </row>
    <row r="48" spans="1:18" ht="12.75">
      <c r="A48" s="43" t="s">
        <v>181</v>
      </c>
      <c r="B48" s="1">
        <v>10</v>
      </c>
      <c r="C48" s="20">
        <v>12</v>
      </c>
      <c r="D48" s="20">
        <v>12</v>
      </c>
      <c r="E48" s="28">
        <f t="shared" si="7"/>
        <v>40</v>
      </c>
      <c r="F48" s="16">
        <v>8.5</v>
      </c>
      <c r="G48" s="8">
        <f t="shared" si="8"/>
        <v>340</v>
      </c>
      <c r="H48" s="28">
        <f t="shared" si="9"/>
        <v>0.3703703703703704</v>
      </c>
      <c r="I48" s="9">
        <v>190</v>
      </c>
      <c r="J48" s="8">
        <f t="shared" si="10"/>
        <v>70.37037037037038</v>
      </c>
      <c r="K48" s="28">
        <v>1.44</v>
      </c>
      <c r="L48" s="20">
        <v>3</v>
      </c>
      <c r="M48" s="20">
        <v>7</v>
      </c>
      <c r="N48" s="28">
        <f t="shared" si="11"/>
        <v>30</v>
      </c>
      <c r="O48" s="1">
        <f>VLOOKUP(M48,Rebar!A:B,2,FALSE)</f>
        <v>2.044</v>
      </c>
      <c r="P48" s="37">
        <f t="shared" si="12"/>
        <v>0.03066</v>
      </c>
      <c r="Q48" s="9">
        <v>2325</v>
      </c>
      <c r="R48" s="8">
        <f t="shared" si="13"/>
        <v>71.2845</v>
      </c>
    </row>
    <row r="49" spans="1:18" ht="12.75">
      <c r="A49" s="43" t="s">
        <v>182</v>
      </c>
      <c r="B49" s="1">
        <v>10</v>
      </c>
      <c r="C49" s="20">
        <v>12</v>
      </c>
      <c r="D49" s="20">
        <v>12</v>
      </c>
      <c r="E49" s="28">
        <f t="shared" si="7"/>
        <v>40</v>
      </c>
      <c r="F49" s="16">
        <v>8.5</v>
      </c>
      <c r="G49" s="8">
        <f t="shared" si="8"/>
        <v>340</v>
      </c>
      <c r="H49" s="28">
        <f t="shared" si="9"/>
        <v>0.3703703703703704</v>
      </c>
      <c r="I49" s="9">
        <v>190</v>
      </c>
      <c r="J49" s="8">
        <f t="shared" si="10"/>
        <v>70.37037037037038</v>
      </c>
      <c r="K49" s="28">
        <v>1.44</v>
      </c>
      <c r="L49" s="20">
        <v>3</v>
      </c>
      <c r="M49" s="20">
        <v>7</v>
      </c>
      <c r="N49" s="28">
        <f t="shared" si="11"/>
        <v>30</v>
      </c>
      <c r="O49" s="1">
        <f>VLOOKUP(M49,Rebar!A:B,2,FALSE)</f>
        <v>2.044</v>
      </c>
      <c r="P49" s="37">
        <f t="shared" si="12"/>
        <v>0.03066</v>
      </c>
      <c r="Q49" s="9">
        <v>2325</v>
      </c>
      <c r="R49" s="8">
        <f t="shared" si="13"/>
        <v>71.2845</v>
      </c>
    </row>
    <row r="50" spans="1:18" ht="12.75">
      <c r="A50" s="43" t="s">
        <v>183</v>
      </c>
      <c r="B50" s="1">
        <v>10</v>
      </c>
      <c r="C50" s="20">
        <v>12</v>
      </c>
      <c r="D50" s="20">
        <v>12</v>
      </c>
      <c r="E50" s="28">
        <f t="shared" si="7"/>
        <v>40</v>
      </c>
      <c r="F50" s="16">
        <v>8.5</v>
      </c>
      <c r="G50" s="8">
        <f t="shared" si="8"/>
        <v>340</v>
      </c>
      <c r="H50" s="28">
        <f t="shared" si="9"/>
        <v>0.3703703703703704</v>
      </c>
      <c r="I50" s="9">
        <v>190</v>
      </c>
      <c r="J50" s="8">
        <f t="shared" si="10"/>
        <v>70.37037037037038</v>
      </c>
      <c r="K50" s="28">
        <v>1.44</v>
      </c>
      <c r="L50" s="20">
        <v>3</v>
      </c>
      <c r="M50" s="20">
        <v>7</v>
      </c>
      <c r="N50" s="28">
        <f t="shared" si="11"/>
        <v>30</v>
      </c>
      <c r="O50" s="1">
        <f>VLOOKUP(M50,Rebar!A:B,2,FALSE)</f>
        <v>2.044</v>
      </c>
      <c r="P50" s="37">
        <f t="shared" si="12"/>
        <v>0.03066</v>
      </c>
      <c r="Q50" s="9">
        <v>2325</v>
      </c>
      <c r="R50" s="8">
        <f t="shared" si="13"/>
        <v>71.2845</v>
      </c>
    </row>
    <row r="51" spans="1:18" ht="12.75">
      <c r="A51" s="43" t="s">
        <v>184</v>
      </c>
      <c r="B51" s="1">
        <v>10</v>
      </c>
      <c r="C51" s="20">
        <v>12</v>
      </c>
      <c r="D51" s="20">
        <v>12</v>
      </c>
      <c r="E51" s="28">
        <f t="shared" si="7"/>
        <v>40</v>
      </c>
      <c r="F51" s="16">
        <v>8.5</v>
      </c>
      <c r="G51" s="8">
        <f t="shared" si="8"/>
        <v>340</v>
      </c>
      <c r="H51" s="28">
        <f t="shared" si="9"/>
        <v>0.3703703703703704</v>
      </c>
      <c r="I51" s="9">
        <v>190</v>
      </c>
      <c r="J51" s="8">
        <f t="shared" si="10"/>
        <v>70.37037037037038</v>
      </c>
      <c r="K51" s="28">
        <v>1.44</v>
      </c>
      <c r="L51" s="20">
        <v>3</v>
      </c>
      <c r="M51" s="20">
        <v>7</v>
      </c>
      <c r="N51" s="28">
        <f t="shared" si="11"/>
        <v>30</v>
      </c>
      <c r="O51" s="1">
        <f>VLOOKUP(M51,Rebar!A:B,2,FALSE)</f>
        <v>2.044</v>
      </c>
      <c r="P51" s="37">
        <f t="shared" si="12"/>
        <v>0.03066</v>
      </c>
      <c r="Q51" s="9">
        <v>2325</v>
      </c>
      <c r="R51" s="8">
        <f t="shared" si="13"/>
        <v>71.2845</v>
      </c>
    </row>
    <row r="52" spans="1:18" ht="12.75">
      <c r="A52" s="43" t="s">
        <v>185</v>
      </c>
      <c r="B52" s="1">
        <v>10</v>
      </c>
      <c r="C52" s="20">
        <v>12</v>
      </c>
      <c r="D52" s="20">
        <v>12</v>
      </c>
      <c r="E52" s="28">
        <f t="shared" si="7"/>
        <v>40</v>
      </c>
      <c r="F52" s="16">
        <v>8.5</v>
      </c>
      <c r="G52" s="8">
        <f t="shared" si="8"/>
        <v>340</v>
      </c>
      <c r="H52" s="28">
        <f t="shared" si="9"/>
        <v>0.3703703703703704</v>
      </c>
      <c r="I52" s="9">
        <v>190</v>
      </c>
      <c r="J52" s="8">
        <f t="shared" si="10"/>
        <v>70.37037037037038</v>
      </c>
      <c r="K52" s="28">
        <v>1.44</v>
      </c>
      <c r="L52" s="20">
        <v>3</v>
      </c>
      <c r="M52" s="20">
        <v>7</v>
      </c>
      <c r="N52" s="28">
        <f t="shared" si="11"/>
        <v>30</v>
      </c>
      <c r="O52" s="1">
        <f>VLOOKUP(M52,Rebar!A:B,2,FALSE)</f>
        <v>2.044</v>
      </c>
      <c r="P52" s="37">
        <f t="shared" si="12"/>
        <v>0.03066</v>
      </c>
      <c r="Q52" s="9">
        <v>2325</v>
      </c>
      <c r="R52" s="8">
        <f t="shared" si="13"/>
        <v>71.2845</v>
      </c>
    </row>
    <row r="53" spans="1:18" ht="12.75">
      <c r="A53" s="43" t="s">
        <v>186</v>
      </c>
      <c r="B53" s="1">
        <v>10</v>
      </c>
      <c r="C53" s="20">
        <v>12</v>
      </c>
      <c r="D53" s="20">
        <v>12</v>
      </c>
      <c r="E53" s="28">
        <f t="shared" si="7"/>
        <v>40</v>
      </c>
      <c r="F53" s="16">
        <v>8.5</v>
      </c>
      <c r="G53" s="8">
        <f t="shared" si="8"/>
        <v>340</v>
      </c>
      <c r="H53" s="28">
        <f t="shared" si="9"/>
        <v>0.3703703703703704</v>
      </c>
      <c r="I53" s="9">
        <v>190</v>
      </c>
      <c r="J53" s="8">
        <f t="shared" si="10"/>
        <v>70.37037037037038</v>
      </c>
      <c r="K53" s="28">
        <v>2.56</v>
      </c>
      <c r="L53" s="20">
        <v>5</v>
      </c>
      <c r="M53" s="20">
        <v>7</v>
      </c>
      <c r="N53" s="28">
        <f t="shared" si="11"/>
        <v>50</v>
      </c>
      <c r="O53" s="1">
        <f>VLOOKUP(M53,Rebar!A:B,2,FALSE)</f>
        <v>2.044</v>
      </c>
      <c r="P53" s="37">
        <f t="shared" si="12"/>
        <v>0.0511</v>
      </c>
      <c r="Q53" s="9">
        <v>2325</v>
      </c>
      <c r="R53" s="8">
        <f t="shared" si="13"/>
        <v>118.8075</v>
      </c>
    </row>
    <row r="54" spans="1:18" ht="12.75">
      <c r="A54" s="43" t="s">
        <v>187</v>
      </c>
      <c r="B54" s="1">
        <v>10</v>
      </c>
      <c r="C54" s="20">
        <v>12</v>
      </c>
      <c r="D54" s="20">
        <v>12</v>
      </c>
      <c r="E54" s="28">
        <f t="shared" si="7"/>
        <v>40</v>
      </c>
      <c r="F54" s="16">
        <v>8.5</v>
      </c>
      <c r="G54" s="8">
        <f t="shared" si="8"/>
        <v>340</v>
      </c>
      <c r="H54" s="28">
        <f t="shared" si="9"/>
        <v>0.3703703703703704</v>
      </c>
      <c r="I54" s="9">
        <v>190</v>
      </c>
      <c r="J54" s="8">
        <f t="shared" si="10"/>
        <v>70.37037037037038</v>
      </c>
      <c r="K54" s="28">
        <v>1.44</v>
      </c>
      <c r="L54" s="20">
        <v>3</v>
      </c>
      <c r="M54" s="20">
        <v>7</v>
      </c>
      <c r="N54" s="28">
        <f t="shared" si="11"/>
        <v>30</v>
      </c>
      <c r="O54" s="1">
        <f>VLOOKUP(M54,Rebar!A:B,2,FALSE)</f>
        <v>2.044</v>
      </c>
      <c r="P54" s="37">
        <f t="shared" si="12"/>
        <v>0.03066</v>
      </c>
      <c r="Q54" s="9">
        <v>2325</v>
      </c>
      <c r="R54" s="8">
        <f t="shared" si="13"/>
        <v>71.2845</v>
      </c>
    </row>
    <row r="55" spans="1:18" ht="12.75">
      <c r="A55" s="43" t="s">
        <v>188</v>
      </c>
      <c r="B55" s="1">
        <v>10</v>
      </c>
      <c r="C55" s="20">
        <v>16</v>
      </c>
      <c r="D55" s="20">
        <v>16</v>
      </c>
      <c r="E55" s="28">
        <f t="shared" si="7"/>
        <v>53.33333333333333</v>
      </c>
      <c r="F55" s="16">
        <v>8.15</v>
      </c>
      <c r="G55" s="8">
        <f t="shared" si="8"/>
        <v>434.66666666666663</v>
      </c>
      <c r="H55" s="28">
        <f t="shared" si="9"/>
        <v>0.6584362139917697</v>
      </c>
      <c r="I55" s="9">
        <v>190</v>
      </c>
      <c r="J55" s="8">
        <f t="shared" si="10"/>
        <v>125.10288065843623</v>
      </c>
      <c r="K55" s="28">
        <v>2.56</v>
      </c>
      <c r="L55" s="20">
        <v>5</v>
      </c>
      <c r="M55" s="20">
        <v>7</v>
      </c>
      <c r="N55" s="28">
        <f t="shared" si="11"/>
        <v>50</v>
      </c>
      <c r="O55" s="1">
        <f>VLOOKUP(M55,Rebar!A:B,2,FALSE)</f>
        <v>2.044</v>
      </c>
      <c r="P55" s="37">
        <f t="shared" si="12"/>
        <v>0.0511</v>
      </c>
      <c r="Q55" s="9">
        <v>2325</v>
      </c>
      <c r="R55" s="8">
        <f t="shared" si="13"/>
        <v>118.8075</v>
      </c>
    </row>
    <row r="56" spans="1:18" ht="12.75">
      <c r="A56" s="43" t="s">
        <v>189</v>
      </c>
      <c r="B56" s="1">
        <v>10</v>
      </c>
      <c r="C56" s="20">
        <v>12</v>
      </c>
      <c r="D56" s="20">
        <v>12</v>
      </c>
      <c r="E56" s="28">
        <f t="shared" si="7"/>
        <v>40</v>
      </c>
      <c r="F56" s="16">
        <v>8.5</v>
      </c>
      <c r="G56" s="8">
        <f t="shared" si="8"/>
        <v>340</v>
      </c>
      <c r="H56" s="28">
        <f t="shared" si="9"/>
        <v>0.3703703703703704</v>
      </c>
      <c r="I56" s="9">
        <v>190</v>
      </c>
      <c r="J56" s="8">
        <f t="shared" si="10"/>
        <v>70.37037037037038</v>
      </c>
      <c r="K56" s="28">
        <v>1.44</v>
      </c>
      <c r="L56" s="20">
        <v>3</v>
      </c>
      <c r="M56" s="20">
        <v>7</v>
      </c>
      <c r="N56" s="28">
        <f t="shared" si="11"/>
        <v>30</v>
      </c>
      <c r="O56" s="1">
        <f>VLOOKUP(M56,Rebar!A:B,2,FALSE)</f>
        <v>2.044</v>
      </c>
      <c r="P56" s="37">
        <f t="shared" si="12"/>
        <v>0.03066</v>
      </c>
      <c r="Q56" s="9">
        <v>2325</v>
      </c>
      <c r="R56" s="8">
        <f t="shared" si="13"/>
        <v>71.2845</v>
      </c>
    </row>
    <row r="57" spans="1:18" ht="12.75">
      <c r="A57" s="43" t="s">
        <v>190</v>
      </c>
      <c r="B57" s="1">
        <v>10</v>
      </c>
      <c r="C57" s="20">
        <v>12</v>
      </c>
      <c r="D57" s="20">
        <v>12</v>
      </c>
      <c r="E57" s="28">
        <f t="shared" si="7"/>
        <v>40</v>
      </c>
      <c r="F57" s="16">
        <v>8.5</v>
      </c>
      <c r="G57" s="8">
        <f t="shared" si="8"/>
        <v>340</v>
      </c>
      <c r="H57" s="28">
        <f t="shared" si="9"/>
        <v>0.3703703703703704</v>
      </c>
      <c r="I57" s="9">
        <v>190</v>
      </c>
      <c r="J57" s="8">
        <f t="shared" si="10"/>
        <v>70.37037037037038</v>
      </c>
      <c r="K57" s="28">
        <v>1.44</v>
      </c>
      <c r="L57" s="20">
        <v>3</v>
      </c>
      <c r="M57" s="20">
        <v>7</v>
      </c>
      <c r="N57" s="28">
        <f t="shared" si="11"/>
        <v>30</v>
      </c>
      <c r="O57" s="1">
        <f>VLOOKUP(M57,Rebar!A:B,2,FALSE)</f>
        <v>2.044</v>
      </c>
      <c r="P57" s="37">
        <f t="shared" si="12"/>
        <v>0.03066</v>
      </c>
      <c r="Q57" s="9">
        <v>2325</v>
      </c>
      <c r="R57" s="8">
        <f t="shared" si="13"/>
        <v>71.2845</v>
      </c>
    </row>
    <row r="58" spans="1:18" ht="12.75">
      <c r="A58" s="43" t="s">
        <v>191</v>
      </c>
      <c r="B58" s="1">
        <v>10</v>
      </c>
      <c r="C58" s="20">
        <v>16</v>
      </c>
      <c r="D58" s="20">
        <v>16</v>
      </c>
      <c r="E58" s="28">
        <f t="shared" si="7"/>
        <v>53.33333333333333</v>
      </c>
      <c r="F58" s="16">
        <v>8.15</v>
      </c>
      <c r="G58" s="8">
        <f t="shared" si="8"/>
        <v>434.66666666666663</v>
      </c>
      <c r="H58" s="28">
        <f t="shared" si="9"/>
        <v>0.6584362139917697</v>
      </c>
      <c r="I58" s="9">
        <v>190</v>
      </c>
      <c r="J58" s="8">
        <f t="shared" si="10"/>
        <v>125.10288065843623</v>
      </c>
      <c r="K58" s="28">
        <v>2.56</v>
      </c>
      <c r="L58" s="20">
        <v>5</v>
      </c>
      <c r="M58" s="20">
        <v>7</v>
      </c>
      <c r="N58" s="28">
        <f t="shared" si="11"/>
        <v>50</v>
      </c>
      <c r="O58" s="1">
        <f>VLOOKUP(M58,Rebar!A:B,2,FALSE)</f>
        <v>2.044</v>
      </c>
      <c r="P58" s="37">
        <f t="shared" si="12"/>
        <v>0.0511</v>
      </c>
      <c r="Q58" s="9">
        <v>2325</v>
      </c>
      <c r="R58" s="8">
        <f t="shared" si="13"/>
        <v>118.8075</v>
      </c>
    </row>
    <row r="59" spans="1:18" ht="12.75">
      <c r="A59" s="43" t="s">
        <v>192</v>
      </c>
      <c r="B59" s="1">
        <v>10</v>
      </c>
      <c r="C59" s="20">
        <v>12</v>
      </c>
      <c r="D59" s="20">
        <v>12</v>
      </c>
      <c r="E59" s="28">
        <f t="shared" si="7"/>
        <v>40</v>
      </c>
      <c r="F59" s="16">
        <v>8.5</v>
      </c>
      <c r="G59" s="8">
        <f t="shared" si="8"/>
        <v>340</v>
      </c>
      <c r="H59" s="28">
        <f t="shared" si="9"/>
        <v>0.3703703703703704</v>
      </c>
      <c r="I59" s="9">
        <v>190</v>
      </c>
      <c r="J59" s="8">
        <f t="shared" si="10"/>
        <v>70.37037037037038</v>
      </c>
      <c r="K59" s="28">
        <v>1.44</v>
      </c>
      <c r="L59" s="20">
        <v>4</v>
      </c>
      <c r="M59" s="20">
        <v>7</v>
      </c>
      <c r="N59" s="28">
        <f t="shared" si="11"/>
        <v>40</v>
      </c>
      <c r="O59" s="1">
        <f>VLOOKUP(M59,Rebar!A:B,2,FALSE)</f>
        <v>2.044</v>
      </c>
      <c r="P59" s="37">
        <f t="shared" si="12"/>
        <v>0.04088</v>
      </c>
      <c r="Q59" s="9">
        <v>2325</v>
      </c>
      <c r="R59" s="8">
        <f t="shared" si="13"/>
        <v>95.04599999999999</v>
      </c>
    </row>
    <row r="60" spans="1:18" ht="12.75">
      <c r="A60" s="43" t="s">
        <v>193</v>
      </c>
      <c r="B60" s="1">
        <v>10</v>
      </c>
      <c r="C60" s="20">
        <v>12</v>
      </c>
      <c r="D60" s="20">
        <v>12</v>
      </c>
      <c r="E60" s="28">
        <f t="shared" si="7"/>
        <v>40</v>
      </c>
      <c r="F60" s="16">
        <v>8.5</v>
      </c>
      <c r="G60" s="8">
        <f t="shared" si="8"/>
        <v>340</v>
      </c>
      <c r="H60" s="28">
        <f t="shared" si="9"/>
        <v>0.3703703703703704</v>
      </c>
      <c r="I60" s="9">
        <v>190</v>
      </c>
      <c r="J60" s="8">
        <f t="shared" si="10"/>
        <v>70.37037037037038</v>
      </c>
      <c r="K60" s="28">
        <v>1.44</v>
      </c>
      <c r="L60" s="20">
        <v>3</v>
      </c>
      <c r="M60" s="20">
        <v>7</v>
      </c>
      <c r="N60" s="28">
        <f t="shared" si="11"/>
        <v>30</v>
      </c>
      <c r="O60" s="1">
        <f>VLOOKUP(M60,Rebar!A:B,2,FALSE)</f>
        <v>2.044</v>
      </c>
      <c r="P60" s="37">
        <f t="shared" si="12"/>
        <v>0.03066</v>
      </c>
      <c r="Q60" s="9">
        <v>2325</v>
      </c>
      <c r="R60" s="8">
        <f t="shared" si="13"/>
        <v>71.2845</v>
      </c>
    </row>
    <row r="61" spans="1:18" ht="12.75">
      <c r="A61" s="43" t="s">
        <v>194</v>
      </c>
      <c r="B61" s="1">
        <v>10</v>
      </c>
      <c r="C61" s="20">
        <v>12</v>
      </c>
      <c r="D61" s="20">
        <v>12</v>
      </c>
      <c r="E61" s="28">
        <f t="shared" si="7"/>
        <v>40</v>
      </c>
      <c r="F61" s="16">
        <v>8.5</v>
      </c>
      <c r="G61" s="8">
        <f t="shared" si="8"/>
        <v>340</v>
      </c>
      <c r="H61" s="28">
        <f t="shared" si="9"/>
        <v>0.3703703703703704</v>
      </c>
      <c r="I61" s="9">
        <v>190</v>
      </c>
      <c r="J61" s="8">
        <f t="shared" si="10"/>
        <v>70.37037037037038</v>
      </c>
      <c r="K61" s="28">
        <v>1.44</v>
      </c>
      <c r="L61" s="20">
        <v>5</v>
      </c>
      <c r="M61" s="20">
        <v>7</v>
      </c>
      <c r="N61" s="28">
        <f t="shared" si="11"/>
        <v>50</v>
      </c>
      <c r="O61" s="1">
        <f>VLOOKUP(M61,Rebar!A:B,2,FALSE)</f>
        <v>2.044</v>
      </c>
      <c r="P61" s="37">
        <f t="shared" si="12"/>
        <v>0.0511</v>
      </c>
      <c r="Q61" s="9">
        <v>2325</v>
      </c>
      <c r="R61" s="8">
        <f t="shared" si="13"/>
        <v>118.8075</v>
      </c>
    </row>
    <row r="62" spans="1:18" ht="12.75">
      <c r="A62" s="43" t="s">
        <v>195</v>
      </c>
      <c r="B62" s="1">
        <v>10</v>
      </c>
      <c r="C62" s="20">
        <v>12</v>
      </c>
      <c r="D62" s="20">
        <v>12</v>
      </c>
      <c r="E62" s="28">
        <f t="shared" si="7"/>
        <v>40</v>
      </c>
      <c r="F62" s="16">
        <v>8.5</v>
      </c>
      <c r="G62" s="8">
        <f t="shared" si="8"/>
        <v>340</v>
      </c>
      <c r="H62" s="28">
        <f t="shared" si="9"/>
        <v>0.3703703703703704</v>
      </c>
      <c r="I62" s="9">
        <v>190</v>
      </c>
      <c r="J62" s="8">
        <f t="shared" si="10"/>
        <v>70.37037037037038</v>
      </c>
      <c r="K62" s="28">
        <v>1.44</v>
      </c>
      <c r="L62" s="20">
        <v>3</v>
      </c>
      <c r="M62" s="20">
        <v>7</v>
      </c>
      <c r="N62" s="28">
        <f t="shared" si="11"/>
        <v>30</v>
      </c>
      <c r="O62" s="1">
        <f>VLOOKUP(M62,Rebar!A:B,2,FALSE)</f>
        <v>2.044</v>
      </c>
      <c r="P62" s="37">
        <f t="shared" si="12"/>
        <v>0.03066</v>
      </c>
      <c r="Q62" s="9">
        <v>2325</v>
      </c>
      <c r="R62" s="8">
        <f t="shared" si="13"/>
        <v>71.2845</v>
      </c>
    </row>
    <row r="63" spans="1:18" ht="12.75">
      <c r="A63" s="43" t="s">
        <v>196</v>
      </c>
      <c r="B63" s="1">
        <v>10</v>
      </c>
      <c r="C63" s="20">
        <v>16</v>
      </c>
      <c r="D63" s="20">
        <v>16</v>
      </c>
      <c r="E63" s="28">
        <f t="shared" si="7"/>
        <v>53.33333333333333</v>
      </c>
      <c r="F63" s="16">
        <v>8.15</v>
      </c>
      <c r="G63" s="8">
        <f t="shared" si="8"/>
        <v>434.66666666666663</v>
      </c>
      <c r="H63" s="28">
        <f t="shared" si="9"/>
        <v>0.6584362139917697</v>
      </c>
      <c r="I63" s="9">
        <v>190</v>
      </c>
      <c r="J63" s="8">
        <f t="shared" si="10"/>
        <v>125.10288065843623</v>
      </c>
      <c r="K63" s="28">
        <v>2.56</v>
      </c>
      <c r="L63" s="20">
        <v>5</v>
      </c>
      <c r="M63" s="20">
        <v>7</v>
      </c>
      <c r="N63" s="28">
        <f t="shared" si="11"/>
        <v>50</v>
      </c>
      <c r="O63" s="1">
        <f>VLOOKUP(M63,Rebar!A:B,2,FALSE)</f>
        <v>2.044</v>
      </c>
      <c r="P63" s="37">
        <f t="shared" si="12"/>
        <v>0.0511</v>
      </c>
      <c r="Q63" s="9">
        <v>2325</v>
      </c>
      <c r="R63" s="8">
        <f t="shared" si="13"/>
        <v>118.8075</v>
      </c>
    </row>
    <row r="64" spans="1:18" ht="12.75">
      <c r="A64" s="43" t="s">
        <v>197</v>
      </c>
      <c r="B64" s="1">
        <v>10</v>
      </c>
      <c r="C64" s="20">
        <v>12</v>
      </c>
      <c r="D64" s="20">
        <v>12</v>
      </c>
      <c r="E64" s="28">
        <f t="shared" si="7"/>
        <v>40</v>
      </c>
      <c r="F64" s="16">
        <v>8.5</v>
      </c>
      <c r="G64" s="8">
        <f t="shared" si="8"/>
        <v>340</v>
      </c>
      <c r="H64" s="28">
        <f t="shared" si="9"/>
        <v>0.3703703703703704</v>
      </c>
      <c r="I64" s="9">
        <v>190</v>
      </c>
      <c r="J64" s="8">
        <f t="shared" si="10"/>
        <v>70.37037037037038</v>
      </c>
      <c r="K64" s="28">
        <v>1.44</v>
      </c>
      <c r="L64" s="20">
        <v>3</v>
      </c>
      <c r="M64" s="20">
        <v>7</v>
      </c>
      <c r="N64" s="28">
        <f t="shared" si="11"/>
        <v>30</v>
      </c>
      <c r="O64" s="1">
        <f>VLOOKUP(M64,Rebar!A:B,2,FALSE)</f>
        <v>2.044</v>
      </c>
      <c r="P64" s="37">
        <f t="shared" si="12"/>
        <v>0.03066</v>
      </c>
      <c r="Q64" s="9">
        <v>2325</v>
      </c>
      <c r="R64" s="8">
        <f t="shared" si="13"/>
        <v>71.2845</v>
      </c>
    </row>
    <row r="65" spans="1:18" ht="12.75">
      <c r="A65" s="43" t="s">
        <v>198</v>
      </c>
      <c r="B65" s="1">
        <v>10</v>
      </c>
      <c r="C65" s="20">
        <v>12</v>
      </c>
      <c r="D65" s="20">
        <v>12</v>
      </c>
      <c r="E65" s="28">
        <f t="shared" si="7"/>
        <v>40</v>
      </c>
      <c r="F65" s="16">
        <v>8.5</v>
      </c>
      <c r="G65" s="8">
        <f t="shared" si="8"/>
        <v>340</v>
      </c>
      <c r="H65" s="28">
        <f t="shared" si="9"/>
        <v>0.3703703703703704</v>
      </c>
      <c r="I65" s="9">
        <v>190</v>
      </c>
      <c r="J65" s="8">
        <f t="shared" si="10"/>
        <v>70.37037037037038</v>
      </c>
      <c r="K65" s="28">
        <v>1.44</v>
      </c>
      <c r="L65" s="20">
        <v>3</v>
      </c>
      <c r="M65" s="20">
        <v>7</v>
      </c>
      <c r="N65" s="28">
        <f t="shared" si="11"/>
        <v>30</v>
      </c>
      <c r="O65" s="1">
        <f>VLOOKUP(M65,Rebar!A:B,2,FALSE)</f>
        <v>2.044</v>
      </c>
      <c r="P65" s="37">
        <f t="shared" si="12"/>
        <v>0.03066</v>
      </c>
      <c r="Q65" s="9">
        <v>2325</v>
      </c>
      <c r="R65" s="8">
        <f t="shared" si="13"/>
        <v>71.2845</v>
      </c>
    </row>
    <row r="66" spans="1:18" ht="12.75">
      <c r="A66" s="43" t="s">
        <v>199</v>
      </c>
      <c r="B66" s="1">
        <v>10</v>
      </c>
      <c r="C66" s="20">
        <v>12</v>
      </c>
      <c r="D66" s="20">
        <v>12</v>
      </c>
      <c r="E66" s="28">
        <f t="shared" si="7"/>
        <v>40</v>
      </c>
      <c r="F66" s="16">
        <v>8.5</v>
      </c>
      <c r="G66" s="8">
        <f>E66*F66</f>
        <v>340</v>
      </c>
      <c r="H66" s="28">
        <f t="shared" si="9"/>
        <v>0.3703703703703704</v>
      </c>
      <c r="I66" s="9">
        <v>190</v>
      </c>
      <c r="J66" s="8">
        <f>H66*I66</f>
        <v>70.37037037037038</v>
      </c>
      <c r="K66" s="28">
        <v>1.44</v>
      </c>
      <c r="L66" s="20">
        <v>3</v>
      </c>
      <c r="M66" s="20">
        <v>7</v>
      </c>
      <c r="N66" s="28">
        <f t="shared" si="11"/>
        <v>30</v>
      </c>
      <c r="O66" s="1">
        <f>VLOOKUP(M66,Rebar!A:B,2,FALSE)</f>
        <v>2.044</v>
      </c>
      <c r="P66" s="37">
        <f>N66*O66/2000</f>
        <v>0.03066</v>
      </c>
      <c r="Q66" s="9">
        <v>2325</v>
      </c>
      <c r="R66" s="8">
        <f>P66*Q66</f>
        <v>71.2845</v>
      </c>
    </row>
    <row r="67" spans="1:18" ht="12.75">
      <c r="A67" s="43" t="s">
        <v>200</v>
      </c>
      <c r="B67" s="1">
        <v>10</v>
      </c>
      <c r="C67" s="20">
        <v>12</v>
      </c>
      <c r="D67" s="20">
        <v>12</v>
      </c>
      <c r="E67" s="28">
        <f t="shared" si="7"/>
        <v>40</v>
      </c>
      <c r="F67" s="16">
        <v>8.5</v>
      </c>
      <c r="G67" s="8">
        <f>E67*F67</f>
        <v>340</v>
      </c>
      <c r="H67" s="28">
        <f t="shared" si="9"/>
        <v>0.3703703703703704</v>
      </c>
      <c r="I67" s="9">
        <v>190</v>
      </c>
      <c r="J67" s="8">
        <f>H67*I67</f>
        <v>70.37037037037038</v>
      </c>
      <c r="K67" s="28">
        <v>1.44</v>
      </c>
      <c r="L67" s="20">
        <v>3</v>
      </c>
      <c r="M67" s="20">
        <v>7</v>
      </c>
      <c r="N67" s="28">
        <f t="shared" si="11"/>
        <v>30</v>
      </c>
      <c r="O67" s="1">
        <f>VLOOKUP(M67,Rebar!A:B,2,FALSE)</f>
        <v>2.044</v>
      </c>
      <c r="P67" s="37">
        <f>N67*O67/2000</f>
        <v>0.03066</v>
      </c>
      <c r="Q67" s="9">
        <v>2325</v>
      </c>
      <c r="R67" s="8">
        <f>P67*Q67</f>
        <v>71.2845</v>
      </c>
    </row>
    <row r="68" spans="1:18" ht="12.75">
      <c r="A68" s="43" t="s">
        <v>201</v>
      </c>
      <c r="B68" s="1">
        <v>10</v>
      </c>
      <c r="C68" s="20">
        <v>12</v>
      </c>
      <c r="D68" s="20">
        <v>12</v>
      </c>
      <c r="E68" s="28">
        <f t="shared" si="7"/>
        <v>40</v>
      </c>
      <c r="F68" s="16">
        <v>8.5</v>
      </c>
      <c r="G68" s="8">
        <f>E68*F68</f>
        <v>340</v>
      </c>
      <c r="H68" s="28">
        <f t="shared" si="9"/>
        <v>0.3703703703703704</v>
      </c>
      <c r="I68" s="9">
        <v>190</v>
      </c>
      <c r="J68" s="8">
        <f>H68*I68</f>
        <v>70.37037037037038</v>
      </c>
      <c r="K68" s="28">
        <v>1.44</v>
      </c>
      <c r="L68" s="20">
        <v>3</v>
      </c>
      <c r="M68" s="20">
        <v>7</v>
      </c>
      <c r="N68" s="28">
        <f t="shared" si="11"/>
        <v>30</v>
      </c>
      <c r="O68" s="1">
        <f>VLOOKUP(M68,Rebar!A:B,2,FALSE)</f>
        <v>2.044</v>
      </c>
      <c r="P68" s="37">
        <f>N68*O68/2000</f>
        <v>0.03066</v>
      </c>
      <c r="Q68" s="9">
        <v>2325</v>
      </c>
      <c r="R68" s="8">
        <f>P68*Q68</f>
        <v>71.2845</v>
      </c>
    </row>
    <row r="69" spans="1:18" ht="12.75">
      <c r="A69" s="43" t="s">
        <v>202</v>
      </c>
      <c r="B69" s="1">
        <v>10</v>
      </c>
      <c r="C69" s="20">
        <v>12</v>
      </c>
      <c r="D69" s="20">
        <v>12</v>
      </c>
      <c r="E69" s="28">
        <f t="shared" si="7"/>
        <v>40</v>
      </c>
      <c r="F69" s="16">
        <v>8.5</v>
      </c>
      <c r="G69" s="8">
        <f>E69*F69</f>
        <v>340</v>
      </c>
      <c r="H69" s="28">
        <f t="shared" si="9"/>
        <v>0.3703703703703704</v>
      </c>
      <c r="I69" s="9">
        <v>190</v>
      </c>
      <c r="J69" s="8">
        <f>H69*I69</f>
        <v>70.37037037037038</v>
      </c>
      <c r="K69" s="28">
        <v>1.44</v>
      </c>
      <c r="L69" s="20">
        <v>3</v>
      </c>
      <c r="M69" s="20">
        <v>7</v>
      </c>
      <c r="N69" s="28">
        <f t="shared" si="11"/>
        <v>30</v>
      </c>
      <c r="O69" s="1">
        <f>VLOOKUP(M69,Rebar!A:B,2,FALSE)</f>
        <v>2.044</v>
      </c>
      <c r="P69" s="37">
        <f>N69*O69/2000</f>
        <v>0.03066</v>
      </c>
      <c r="Q69" s="9">
        <v>2325</v>
      </c>
      <c r="R69" s="8">
        <f>P69*Q69</f>
        <v>71.2845</v>
      </c>
    </row>
    <row r="70" spans="1:18" ht="12.75">
      <c r="A70" s="43" t="s">
        <v>203</v>
      </c>
      <c r="B70" s="1">
        <v>10</v>
      </c>
      <c r="C70" s="20">
        <v>12</v>
      </c>
      <c r="D70" s="20">
        <v>12</v>
      </c>
      <c r="E70" s="28">
        <f t="shared" si="7"/>
        <v>40</v>
      </c>
      <c r="F70" s="16">
        <v>8.5</v>
      </c>
      <c r="G70" s="8">
        <f>E70*F70</f>
        <v>340</v>
      </c>
      <c r="H70" s="28">
        <f t="shared" si="9"/>
        <v>0.3703703703703704</v>
      </c>
      <c r="I70" s="9">
        <v>190</v>
      </c>
      <c r="J70" s="8">
        <f>H70*I70</f>
        <v>70.37037037037038</v>
      </c>
      <c r="K70" s="28">
        <v>1.44</v>
      </c>
      <c r="L70" s="20">
        <v>3</v>
      </c>
      <c r="M70" s="20">
        <v>7</v>
      </c>
      <c r="N70" s="28">
        <f t="shared" si="11"/>
        <v>30</v>
      </c>
      <c r="O70" s="1">
        <f>VLOOKUP(M70,Rebar!A:B,2,FALSE)</f>
        <v>2.044</v>
      </c>
      <c r="P70" s="37">
        <f>N70*O70/2000</f>
        <v>0.03066</v>
      </c>
      <c r="Q70" s="9">
        <v>2325</v>
      </c>
      <c r="R70" s="8">
        <f>P70*Q70</f>
        <v>71.2845</v>
      </c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spans="6:18" ht="12.75">
      <c r="F75" s="1"/>
      <c r="G75" s="8">
        <f>SUM(G2:G74)</f>
        <v>24898.666666666668</v>
      </c>
      <c r="H75" s="28"/>
      <c r="I75" s="8"/>
      <c r="J75" s="8">
        <f>SUM(J2:J74)</f>
        <v>5676.543209876548</v>
      </c>
      <c r="K75" s="1"/>
      <c r="L75" s="1"/>
      <c r="M75" s="1"/>
      <c r="N75" s="28"/>
      <c r="O75" s="1"/>
      <c r="P75" s="37"/>
      <c r="Q75" s="1"/>
      <c r="R75" s="8">
        <f>SUM(R2:R74)</f>
        <v>5987.897999999998</v>
      </c>
    </row>
    <row r="76" spans="6:18" ht="12.75">
      <c r="F76" s="8" t="s">
        <v>7</v>
      </c>
      <c r="G76" s="1">
        <v>1.29</v>
      </c>
      <c r="H76" s="28"/>
      <c r="I76" s="8" t="s">
        <v>7</v>
      </c>
      <c r="J76" s="1">
        <v>1.125</v>
      </c>
      <c r="K76" s="1"/>
      <c r="L76" s="1"/>
      <c r="M76" s="1"/>
      <c r="N76" s="28"/>
      <c r="O76" s="1"/>
      <c r="P76" s="37"/>
      <c r="Q76" s="1" t="s">
        <v>7</v>
      </c>
      <c r="R76" s="1">
        <v>1.206</v>
      </c>
    </row>
    <row r="77" spans="6:18" ht="12.75">
      <c r="F77" s="1" t="s">
        <v>80</v>
      </c>
      <c r="G77" s="8">
        <f>G75*G76</f>
        <v>32119.280000000002</v>
      </c>
      <c r="H77" s="28"/>
      <c r="I77" s="1"/>
      <c r="J77" s="8">
        <f>J75*J76</f>
        <v>6386.111111111116</v>
      </c>
      <c r="K77" s="1"/>
      <c r="L77" s="1"/>
      <c r="M77" s="1"/>
      <c r="N77" s="28"/>
      <c r="O77" s="1"/>
      <c r="P77" s="37"/>
      <c r="Q77" s="1"/>
      <c r="R77" s="8">
        <f>R75*R76</f>
        <v>7221.4049879999975</v>
      </c>
    </row>
    <row r="78" spans="6:18" ht="12.75">
      <c r="F78" s="8"/>
      <c r="G78" s="8"/>
      <c r="H78" s="28"/>
      <c r="I78" s="9"/>
      <c r="J78" s="8"/>
      <c r="K78" s="1"/>
      <c r="L78" s="1"/>
      <c r="M78" s="1"/>
      <c r="N78" s="28"/>
      <c r="O78" s="1"/>
      <c r="P78" s="37"/>
      <c r="Q78" s="1" t="s">
        <v>120</v>
      </c>
      <c r="R78" s="8">
        <f>1.1*R77</f>
        <v>7943.545486799998</v>
      </c>
    </row>
    <row r="79" spans="6:18" ht="12.75">
      <c r="F79" s="8"/>
      <c r="G79" s="8"/>
      <c r="H79" s="28"/>
      <c r="I79" s="9"/>
      <c r="J79" s="8"/>
      <c r="K79" s="1"/>
      <c r="L79" s="1"/>
      <c r="M79" s="1"/>
      <c r="N79" s="28"/>
      <c r="O79" s="1"/>
      <c r="P79" s="37"/>
      <c r="Q79" s="1"/>
      <c r="R79" s="1"/>
    </row>
    <row r="80" spans="6:18" ht="12.75">
      <c r="F80" s="8"/>
      <c r="G80" s="8"/>
      <c r="H80" s="28"/>
      <c r="I80" s="9"/>
      <c r="J80" s="8"/>
      <c r="K80" s="1"/>
      <c r="L80" s="1"/>
      <c r="M80" s="1"/>
      <c r="N80" s="28"/>
      <c r="O80" s="1"/>
      <c r="P80" s="37"/>
      <c r="Q80" s="1"/>
      <c r="R80" s="1"/>
    </row>
    <row r="81" spans="6:18" ht="12.75">
      <c r="F81" s="8"/>
      <c r="G81" s="8"/>
      <c r="H81" s="28"/>
      <c r="I81" s="9"/>
      <c r="J81" s="8"/>
      <c r="K81" s="1"/>
      <c r="L81" s="1"/>
      <c r="M81" s="1"/>
      <c r="N81" s="28"/>
      <c r="O81" s="1"/>
      <c r="P81" s="37"/>
      <c r="Q81" s="1" t="s">
        <v>207</v>
      </c>
      <c r="R81" s="8">
        <f>(R78+J77+G77)</f>
        <v>46448.93659791112</v>
      </c>
    </row>
  </sheetData>
  <sheetProtection/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9.57421875" style="0" bestFit="1" customWidth="1"/>
    <col min="2" max="2" width="12.140625" style="0" customWidth="1"/>
    <col min="3" max="3" width="5.57421875" style="0" bestFit="1" customWidth="1"/>
    <col min="4" max="4" width="7.140625" style="0" bestFit="1" customWidth="1"/>
    <col min="5" max="5" width="17.28125" style="0" bestFit="1" customWidth="1"/>
    <col min="6" max="6" width="21.00390625" style="0" bestFit="1" customWidth="1"/>
    <col min="7" max="7" width="11.00390625" style="0" bestFit="1" customWidth="1"/>
    <col min="8" max="8" width="12.140625" style="0" bestFit="1" customWidth="1"/>
    <col min="9" max="9" width="18.8515625" style="0" bestFit="1" customWidth="1"/>
    <col min="10" max="10" width="13.7109375" style="0" bestFit="1" customWidth="1"/>
    <col min="11" max="11" width="17.7109375" style="0" bestFit="1" customWidth="1"/>
    <col min="12" max="12" width="8.8515625" style="0" bestFit="1" customWidth="1"/>
    <col min="13" max="13" width="10.00390625" style="0" bestFit="1" customWidth="1"/>
    <col min="14" max="14" width="14.57421875" style="0" bestFit="1" customWidth="1"/>
    <col min="15" max="15" width="20.57421875" style="0" bestFit="1" customWidth="1"/>
    <col min="16" max="16" width="16.421875" style="0" bestFit="1" customWidth="1"/>
    <col min="17" max="17" width="20.00390625" style="0" bestFit="1" customWidth="1"/>
    <col min="18" max="18" width="14.7109375" style="0" bestFit="1" customWidth="1"/>
  </cols>
  <sheetData>
    <row r="1" spans="1:19" s="2" customFormat="1" ht="12.75">
      <c r="A1" s="2" t="s">
        <v>134</v>
      </c>
      <c r="B1" s="27" t="s">
        <v>205</v>
      </c>
      <c r="C1" s="3" t="s">
        <v>17</v>
      </c>
      <c r="D1" s="3" t="s">
        <v>204</v>
      </c>
      <c r="E1" s="27" t="s">
        <v>27</v>
      </c>
      <c r="F1" s="3" t="s">
        <v>206</v>
      </c>
      <c r="G1" s="3" t="s">
        <v>0</v>
      </c>
      <c r="H1" s="27" t="s">
        <v>1</v>
      </c>
      <c r="I1" s="3" t="s">
        <v>2</v>
      </c>
      <c r="J1" s="3" t="s">
        <v>3</v>
      </c>
      <c r="K1" s="3" t="s">
        <v>20</v>
      </c>
      <c r="L1" s="3" t="s">
        <v>21</v>
      </c>
      <c r="M1" s="3" t="s">
        <v>5</v>
      </c>
      <c r="N1" s="27" t="s">
        <v>50</v>
      </c>
      <c r="O1" s="3" t="s">
        <v>23</v>
      </c>
      <c r="P1" s="36" t="s">
        <v>22</v>
      </c>
      <c r="Q1" s="3" t="s">
        <v>24</v>
      </c>
      <c r="R1" s="3" t="s">
        <v>6</v>
      </c>
      <c r="S1" s="3"/>
    </row>
    <row r="2" spans="1:19" s="12" customFormat="1" ht="12.75">
      <c r="A2" s="43" t="s">
        <v>135</v>
      </c>
      <c r="B2" s="1">
        <v>10</v>
      </c>
      <c r="C2" s="20">
        <v>12</v>
      </c>
      <c r="D2" s="20">
        <v>12</v>
      </c>
      <c r="E2" s="28">
        <f aca="true" t="shared" si="0" ref="E2:E33">C2/12*B2*4</f>
        <v>40</v>
      </c>
      <c r="F2" s="16">
        <v>8.5</v>
      </c>
      <c r="G2" s="8">
        <f aca="true" t="shared" si="1" ref="G2:G33">E2*F2</f>
        <v>340</v>
      </c>
      <c r="H2" s="28">
        <f aca="true" t="shared" si="2" ref="H2:H33">B2/3*C2/36*D2/36</f>
        <v>0.3703703703703704</v>
      </c>
      <c r="I2" s="9">
        <v>190</v>
      </c>
      <c r="J2" s="8">
        <f aca="true" t="shared" si="3" ref="J2:J33">H2*I2</f>
        <v>70.37037037037038</v>
      </c>
      <c r="K2" s="28">
        <v>1.44</v>
      </c>
      <c r="L2" s="20">
        <v>3</v>
      </c>
      <c r="M2" s="20">
        <v>7</v>
      </c>
      <c r="N2" s="28">
        <f aca="true" t="shared" si="4" ref="N2:N33">L2*B2</f>
        <v>30</v>
      </c>
      <c r="O2" s="1">
        <f>VLOOKUP(M2,Rebar!A:B,2,FALSE)</f>
        <v>2.044</v>
      </c>
      <c r="P2" s="37">
        <f aca="true" t="shared" si="5" ref="P2:P33">N2*O2/2000</f>
        <v>0.03066</v>
      </c>
      <c r="Q2" s="9">
        <v>2325</v>
      </c>
      <c r="R2" s="8">
        <f aca="true" t="shared" si="6" ref="R2:R33">P2*Q2</f>
        <v>71.2845</v>
      </c>
      <c r="S2" s="20"/>
    </row>
    <row r="3" spans="1:18" ht="12.75">
      <c r="A3" s="43" t="s">
        <v>136</v>
      </c>
      <c r="B3" s="1">
        <v>10</v>
      </c>
      <c r="C3" s="20">
        <v>12</v>
      </c>
      <c r="D3" s="20">
        <v>12</v>
      </c>
      <c r="E3" s="28">
        <f t="shared" si="0"/>
        <v>40</v>
      </c>
      <c r="F3" s="16">
        <v>8.5</v>
      </c>
      <c r="G3" s="8">
        <f t="shared" si="1"/>
        <v>340</v>
      </c>
      <c r="H3" s="28">
        <f t="shared" si="2"/>
        <v>0.3703703703703704</v>
      </c>
      <c r="I3" s="9">
        <v>190</v>
      </c>
      <c r="J3" s="8">
        <f t="shared" si="3"/>
        <v>70.37037037037038</v>
      </c>
      <c r="K3" s="28">
        <v>1.44</v>
      </c>
      <c r="L3" s="20">
        <v>3</v>
      </c>
      <c r="M3" s="20">
        <v>7</v>
      </c>
      <c r="N3" s="28">
        <f t="shared" si="4"/>
        <v>30</v>
      </c>
      <c r="O3" s="1">
        <f>VLOOKUP(M3,Rebar!A:B,2,FALSE)</f>
        <v>2.044</v>
      </c>
      <c r="P3" s="37">
        <f t="shared" si="5"/>
        <v>0.03066</v>
      </c>
      <c r="Q3" s="9">
        <v>2325</v>
      </c>
      <c r="R3" s="8">
        <f t="shared" si="6"/>
        <v>71.2845</v>
      </c>
    </row>
    <row r="4" spans="1:18" ht="12.75">
      <c r="A4" s="43" t="s">
        <v>137</v>
      </c>
      <c r="B4" s="1">
        <v>10</v>
      </c>
      <c r="C4" s="20">
        <v>12</v>
      </c>
      <c r="D4" s="20">
        <v>12</v>
      </c>
      <c r="E4" s="28">
        <f t="shared" si="0"/>
        <v>40</v>
      </c>
      <c r="F4" s="16">
        <v>8.5</v>
      </c>
      <c r="G4" s="8">
        <f t="shared" si="1"/>
        <v>340</v>
      </c>
      <c r="H4" s="28">
        <f t="shared" si="2"/>
        <v>0.3703703703703704</v>
      </c>
      <c r="I4" s="9">
        <v>190</v>
      </c>
      <c r="J4" s="8">
        <f t="shared" si="3"/>
        <v>70.37037037037038</v>
      </c>
      <c r="K4" s="28">
        <v>1.44</v>
      </c>
      <c r="L4" s="20">
        <v>3</v>
      </c>
      <c r="M4" s="20">
        <v>7</v>
      </c>
      <c r="N4" s="28">
        <f t="shared" si="4"/>
        <v>30</v>
      </c>
      <c r="O4" s="1">
        <f>VLOOKUP(M4,Rebar!A:B,2,FALSE)</f>
        <v>2.044</v>
      </c>
      <c r="P4" s="37">
        <f t="shared" si="5"/>
        <v>0.03066</v>
      </c>
      <c r="Q4" s="9">
        <v>2325</v>
      </c>
      <c r="R4" s="8">
        <f t="shared" si="6"/>
        <v>71.2845</v>
      </c>
    </row>
    <row r="5" spans="1:18" ht="12.75">
      <c r="A5" s="43" t="s">
        <v>138</v>
      </c>
      <c r="B5" s="1">
        <v>10</v>
      </c>
      <c r="C5" s="20">
        <v>12</v>
      </c>
      <c r="D5" s="20">
        <v>12</v>
      </c>
      <c r="E5" s="28">
        <f t="shared" si="0"/>
        <v>40</v>
      </c>
      <c r="F5" s="16">
        <v>8.5</v>
      </c>
      <c r="G5" s="8">
        <f t="shared" si="1"/>
        <v>340</v>
      </c>
      <c r="H5" s="28">
        <f t="shared" si="2"/>
        <v>0.3703703703703704</v>
      </c>
      <c r="I5" s="9">
        <v>190</v>
      </c>
      <c r="J5" s="8">
        <f t="shared" si="3"/>
        <v>70.37037037037038</v>
      </c>
      <c r="K5" s="28">
        <v>1.44</v>
      </c>
      <c r="L5" s="20">
        <v>3</v>
      </c>
      <c r="M5" s="20">
        <v>7</v>
      </c>
      <c r="N5" s="28">
        <f t="shared" si="4"/>
        <v>30</v>
      </c>
      <c r="O5" s="1">
        <f>VLOOKUP(M5,Rebar!A:B,2,FALSE)</f>
        <v>2.044</v>
      </c>
      <c r="P5" s="37">
        <f t="shared" si="5"/>
        <v>0.03066</v>
      </c>
      <c r="Q5" s="9">
        <v>2325</v>
      </c>
      <c r="R5" s="8">
        <f t="shared" si="6"/>
        <v>71.2845</v>
      </c>
    </row>
    <row r="6" spans="1:18" ht="12.75">
      <c r="A6" s="43" t="s">
        <v>139</v>
      </c>
      <c r="B6" s="1">
        <v>10</v>
      </c>
      <c r="C6" s="20">
        <v>12</v>
      </c>
      <c r="D6" s="20">
        <v>12</v>
      </c>
      <c r="E6" s="28">
        <f t="shared" si="0"/>
        <v>40</v>
      </c>
      <c r="F6" s="16">
        <v>8.5</v>
      </c>
      <c r="G6" s="8">
        <f t="shared" si="1"/>
        <v>340</v>
      </c>
      <c r="H6" s="28">
        <f t="shared" si="2"/>
        <v>0.3703703703703704</v>
      </c>
      <c r="I6" s="9">
        <v>190</v>
      </c>
      <c r="J6" s="8">
        <f t="shared" si="3"/>
        <v>70.37037037037038</v>
      </c>
      <c r="K6" s="28">
        <v>1.44</v>
      </c>
      <c r="L6" s="20">
        <v>3</v>
      </c>
      <c r="M6" s="20">
        <v>7</v>
      </c>
      <c r="N6" s="28">
        <f t="shared" si="4"/>
        <v>30</v>
      </c>
      <c r="O6" s="1">
        <f>VLOOKUP(M6,Rebar!A:B,2,FALSE)</f>
        <v>2.044</v>
      </c>
      <c r="P6" s="37">
        <f t="shared" si="5"/>
        <v>0.03066</v>
      </c>
      <c r="Q6" s="9">
        <v>2325</v>
      </c>
      <c r="R6" s="8">
        <f t="shared" si="6"/>
        <v>71.2845</v>
      </c>
    </row>
    <row r="7" spans="1:18" ht="12.75">
      <c r="A7" s="43" t="s">
        <v>140</v>
      </c>
      <c r="B7" s="1">
        <v>10</v>
      </c>
      <c r="C7" s="20">
        <v>12</v>
      </c>
      <c r="D7" s="20">
        <v>12</v>
      </c>
      <c r="E7" s="28">
        <f t="shared" si="0"/>
        <v>40</v>
      </c>
      <c r="F7" s="16">
        <v>8.5</v>
      </c>
      <c r="G7" s="8">
        <f t="shared" si="1"/>
        <v>340</v>
      </c>
      <c r="H7" s="28">
        <f t="shared" si="2"/>
        <v>0.3703703703703704</v>
      </c>
      <c r="I7" s="9">
        <v>190</v>
      </c>
      <c r="J7" s="8">
        <f t="shared" si="3"/>
        <v>70.37037037037038</v>
      </c>
      <c r="K7" s="28">
        <v>1.44</v>
      </c>
      <c r="L7" s="20">
        <v>3</v>
      </c>
      <c r="M7" s="20">
        <v>7</v>
      </c>
      <c r="N7" s="28">
        <f t="shared" si="4"/>
        <v>30</v>
      </c>
      <c r="O7" s="1">
        <f>VLOOKUP(M7,Rebar!A:B,2,FALSE)</f>
        <v>2.044</v>
      </c>
      <c r="P7" s="37">
        <f t="shared" si="5"/>
        <v>0.03066</v>
      </c>
      <c r="Q7" s="9">
        <v>2325</v>
      </c>
      <c r="R7" s="8">
        <f t="shared" si="6"/>
        <v>71.2845</v>
      </c>
    </row>
    <row r="8" spans="1:18" ht="12.75">
      <c r="A8" s="43" t="s">
        <v>141</v>
      </c>
      <c r="B8" s="1">
        <v>10</v>
      </c>
      <c r="C8" s="20">
        <v>12</v>
      </c>
      <c r="D8" s="20">
        <v>12</v>
      </c>
      <c r="E8" s="28">
        <f t="shared" si="0"/>
        <v>40</v>
      </c>
      <c r="F8" s="16">
        <v>8.5</v>
      </c>
      <c r="G8" s="8">
        <f t="shared" si="1"/>
        <v>340</v>
      </c>
      <c r="H8" s="28">
        <f t="shared" si="2"/>
        <v>0.3703703703703704</v>
      </c>
      <c r="I8" s="9">
        <v>190</v>
      </c>
      <c r="J8" s="8">
        <f t="shared" si="3"/>
        <v>70.37037037037038</v>
      </c>
      <c r="K8" s="28">
        <v>1.44</v>
      </c>
      <c r="L8" s="20">
        <v>3</v>
      </c>
      <c r="M8" s="20">
        <v>7</v>
      </c>
      <c r="N8" s="28">
        <f t="shared" si="4"/>
        <v>30</v>
      </c>
      <c r="O8" s="1">
        <f>VLOOKUP(M8,Rebar!A:B,2,FALSE)</f>
        <v>2.044</v>
      </c>
      <c r="P8" s="37">
        <f t="shared" si="5"/>
        <v>0.03066</v>
      </c>
      <c r="Q8" s="9">
        <v>2325</v>
      </c>
      <c r="R8" s="8">
        <f t="shared" si="6"/>
        <v>71.2845</v>
      </c>
    </row>
    <row r="9" spans="1:18" ht="12.75">
      <c r="A9" s="43" t="s">
        <v>142</v>
      </c>
      <c r="B9" s="1">
        <v>10</v>
      </c>
      <c r="C9" s="20">
        <v>12</v>
      </c>
      <c r="D9" s="20">
        <v>12</v>
      </c>
      <c r="E9" s="28">
        <f t="shared" si="0"/>
        <v>40</v>
      </c>
      <c r="F9" s="16">
        <v>8.5</v>
      </c>
      <c r="G9" s="8">
        <f t="shared" si="1"/>
        <v>340</v>
      </c>
      <c r="H9" s="28">
        <f t="shared" si="2"/>
        <v>0.3703703703703704</v>
      </c>
      <c r="I9" s="9">
        <v>190</v>
      </c>
      <c r="J9" s="8">
        <f t="shared" si="3"/>
        <v>70.37037037037038</v>
      </c>
      <c r="K9" s="28">
        <v>1.44</v>
      </c>
      <c r="L9" s="20">
        <v>3</v>
      </c>
      <c r="M9" s="20">
        <v>7</v>
      </c>
      <c r="N9" s="28">
        <f t="shared" si="4"/>
        <v>30</v>
      </c>
      <c r="O9" s="1">
        <f>VLOOKUP(M9,Rebar!A:B,2,FALSE)</f>
        <v>2.044</v>
      </c>
      <c r="P9" s="37">
        <f t="shared" si="5"/>
        <v>0.03066</v>
      </c>
      <c r="Q9" s="9">
        <v>2325</v>
      </c>
      <c r="R9" s="8">
        <f t="shared" si="6"/>
        <v>71.2845</v>
      </c>
    </row>
    <row r="10" spans="1:18" ht="12.75">
      <c r="A10" s="43" t="s">
        <v>143</v>
      </c>
      <c r="B10" s="1">
        <v>10</v>
      </c>
      <c r="C10" s="20">
        <v>16</v>
      </c>
      <c r="D10" s="20">
        <v>16</v>
      </c>
      <c r="E10" s="28">
        <f t="shared" si="0"/>
        <v>53.33333333333333</v>
      </c>
      <c r="F10" s="16">
        <v>8.15</v>
      </c>
      <c r="G10" s="8">
        <f t="shared" si="1"/>
        <v>434.66666666666663</v>
      </c>
      <c r="H10" s="28">
        <f t="shared" si="2"/>
        <v>0.6584362139917697</v>
      </c>
      <c r="I10" s="9">
        <v>190</v>
      </c>
      <c r="J10" s="8">
        <f t="shared" si="3"/>
        <v>125.10288065843623</v>
      </c>
      <c r="K10" s="28">
        <v>1.44</v>
      </c>
      <c r="L10" s="20">
        <v>3</v>
      </c>
      <c r="M10" s="20">
        <v>7</v>
      </c>
      <c r="N10" s="28">
        <f t="shared" si="4"/>
        <v>30</v>
      </c>
      <c r="O10" s="1">
        <f>VLOOKUP(M10,Rebar!A:B,2,FALSE)</f>
        <v>2.044</v>
      </c>
      <c r="P10" s="37">
        <f t="shared" si="5"/>
        <v>0.03066</v>
      </c>
      <c r="Q10" s="9">
        <v>2325</v>
      </c>
      <c r="R10" s="8">
        <f t="shared" si="6"/>
        <v>71.2845</v>
      </c>
    </row>
    <row r="11" spans="1:18" ht="12.75">
      <c r="A11" s="43" t="s">
        <v>144</v>
      </c>
      <c r="B11" s="1">
        <v>10</v>
      </c>
      <c r="C11" s="20">
        <v>12</v>
      </c>
      <c r="D11" s="20">
        <v>12</v>
      </c>
      <c r="E11" s="28">
        <f t="shared" si="0"/>
        <v>40</v>
      </c>
      <c r="F11" s="16">
        <v>8.5</v>
      </c>
      <c r="G11" s="8">
        <f t="shared" si="1"/>
        <v>340</v>
      </c>
      <c r="H11" s="28">
        <f t="shared" si="2"/>
        <v>0.3703703703703704</v>
      </c>
      <c r="I11" s="9">
        <v>190</v>
      </c>
      <c r="J11" s="8">
        <f t="shared" si="3"/>
        <v>70.37037037037038</v>
      </c>
      <c r="K11" s="28">
        <v>1.44</v>
      </c>
      <c r="L11" s="20">
        <v>3</v>
      </c>
      <c r="M11" s="20">
        <v>7</v>
      </c>
      <c r="N11" s="28">
        <f t="shared" si="4"/>
        <v>30</v>
      </c>
      <c r="O11" s="1">
        <f>VLOOKUP(M11,Rebar!A:B,2,FALSE)</f>
        <v>2.044</v>
      </c>
      <c r="P11" s="37">
        <f t="shared" si="5"/>
        <v>0.03066</v>
      </c>
      <c r="Q11" s="9">
        <v>2325</v>
      </c>
      <c r="R11" s="8">
        <f t="shared" si="6"/>
        <v>71.2845</v>
      </c>
    </row>
    <row r="12" spans="1:18" ht="12.75">
      <c r="A12" s="43" t="s">
        <v>145</v>
      </c>
      <c r="B12" s="1">
        <v>10</v>
      </c>
      <c r="C12" s="20">
        <v>12</v>
      </c>
      <c r="D12" s="20">
        <v>12</v>
      </c>
      <c r="E12" s="28">
        <f t="shared" si="0"/>
        <v>40</v>
      </c>
      <c r="F12" s="16">
        <v>8.5</v>
      </c>
      <c r="G12" s="8">
        <f t="shared" si="1"/>
        <v>340</v>
      </c>
      <c r="H12" s="28">
        <f t="shared" si="2"/>
        <v>0.3703703703703704</v>
      </c>
      <c r="I12" s="9">
        <v>190</v>
      </c>
      <c r="J12" s="8">
        <f t="shared" si="3"/>
        <v>70.37037037037038</v>
      </c>
      <c r="K12" s="28">
        <v>1.44</v>
      </c>
      <c r="L12" s="20">
        <v>3</v>
      </c>
      <c r="M12" s="20">
        <v>7</v>
      </c>
      <c r="N12" s="28">
        <f t="shared" si="4"/>
        <v>30</v>
      </c>
      <c r="O12" s="1">
        <f>VLOOKUP(M12,Rebar!A:B,2,FALSE)</f>
        <v>2.044</v>
      </c>
      <c r="P12" s="37">
        <f t="shared" si="5"/>
        <v>0.03066</v>
      </c>
      <c r="Q12" s="9">
        <v>2325</v>
      </c>
      <c r="R12" s="8">
        <f t="shared" si="6"/>
        <v>71.2845</v>
      </c>
    </row>
    <row r="13" spans="1:18" ht="12.75">
      <c r="A13" s="43" t="s">
        <v>146</v>
      </c>
      <c r="B13" s="1">
        <v>10</v>
      </c>
      <c r="C13" s="20">
        <v>16</v>
      </c>
      <c r="D13" s="20">
        <v>16</v>
      </c>
      <c r="E13" s="28">
        <f t="shared" si="0"/>
        <v>53.33333333333333</v>
      </c>
      <c r="F13" s="16">
        <v>8.15</v>
      </c>
      <c r="G13" s="8">
        <f t="shared" si="1"/>
        <v>434.66666666666663</v>
      </c>
      <c r="H13" s="28">
        <f t="shared" si="2"/>
        <v>0.6584362139917697</v>
      </c>
      <c r="I13" s="9">
        <v>190</v>
      </c>
      <c r="J13" s="8">
        <f t="shared" si="3"/>
        <v>125.10288065843623</v>
      </c>
      <c r="K13" s="28">
        <v>1.44</v>
      </c>
      <c r="L13" s="20">
        <v>3</v>
      </c>
      <c r="M13" s="20">
        <v>7</v>
      </c>
      <c r="N13" s="28">
        <f t="shared" si="4"/>
        <v>30</v>
      </c>
      <c r="O13" s="1">
        <f>VLOOKUP(M13,Rebar!A:B,2,FALSE)</f>
        <v>2.044</v>
      </c>
      <c r="P13" s="37">
        <f t="shared" si="5"/>
        <v>0.03066</v>
      </c>
      <c r="Q13" s="9">
        <v>2325</v>
      </c>
      <c r="R13" s="8">
        <f t="shared" si="6"/>
        <v>71.2845</v>
      </c>
    </row>
    <row r="14" spans="1:18" ht="12.75">
      <c r="A14" s="43" t="s">
        <v>147</v>
      </c>
      <c r="B14" s="1">
        <v>10</v>
      </c>
      <c r="C14" s="20">
        <v>12</v>
      </c>
      <c r="D14" s="20">
        <v>12</v>
      </c>
      <c r="E14" s="28">
        <f t="shared" si="0"/>
        <v>40</v>
      </c>
      <c r="F14" s="16">
        <v>8.5</v>
      </c>
      <c r="G14" s="8">
        <f t="shared" si="1"/>
        <v>340</v>
      </c>
      <c r="H14" s="28">
        <f t="shared" si="2"/>
        <v>0.3703703703703704</v>
      </c>
      <c r="I14" s="9">
        <v>190</v>
      </c>
      <c r="J14" s="8">
        <f t="shared" si="3"/>
        <v>70.37037037037038</v>
      </c>
      <c r="K14" s="28">
        <v>1.44</v>
      </c>
      <c r="L14" s="20">
        <v>3</v>
      </c>
      <c r="M14" s="20">
        <v>7</v>
      </c>
      <c r="N14" s="28">
        <f t="shared" si="4"/>
        <v>30</v>
      </c>
      <c r="O14" s="1">
        <f>VLOOKUP(M14,Rebar!A:B,2,FALSE)</f>
        <v>2.044</v>
      </c>
      <c r="P14" s="37">
        <f t="shared" si="5"/>
        <v>0.03066</v>
      </c>
      <c r="Q14" s="9">
        <v>2325</v>
      </c>
      <c r="R14" s="8">
        <f t="shared" si="6"/>
        <v>71.2845</v>
      </c>
    </row>
    <row r="15" spans="1:18" ht="12.75">
      <c r="A15" s="43" t="s">
        <v>148</v>
      </c>
      <c r="B15" s="1">
        <v>10</v>
      </c>
      <c r="C15" s="20">
        <v>12</v>
      </c>
      <c r="D15" s="20">
        <v>12</v>
      </c>
      <c r="E15" s="28">
        <f t="shared" si="0"/>
        <v>40</v>
      </c>
      <c r="F15" s="16">
        <v>8.5</v>
      </c>
      <c r="G15" s="8">
        <f t="shared" si="1"/>
        <v>340</v>
      </c>
      <c r="H15" s="28">
        <f t="shared" si="2"/>
        <v>0.3703703703703704</v>
      </c>
      <c r="I15" s="9">
        <v>190</v>
      </c>
      <c r="J15" s="8">
        <f t="shared" si="3"/>
        <v>70.37037037037038</v>
      </c>
      <c r="K15" s="28">
        <v>1.44</v>
      </c>
      <c r="L15" s="20">
        <v>3</v>
      </c>
      <c r="M15" s="20">
        <v>7</v>
      </c>
      <c r="N15" s="28">
        <f t="shared" si="4"/>
        <v>30</v>
      </c>
      <c r="O15" s="1">
        <f>VLOOKUP(M15,Rebar!A:B,2,FALSE)</f>
        <v>2.044</v>
      </c>
      <c r="P15" s="37">
        <f t="shared" si="5"/>
        <v>0.03066</v>
      </c>
      <c r="Q15" s="9">
        <v>2325</v>
      </c>
      <c r="R15" s="8">
        <f t="shared" si="6"/>
        <v>71.2845</v>
      </c>
    </row>
    <row r="16" spans="1:18" ht="12.75">
      <c r="A16" s="43" t="s">
        <v>149</v>
      </c>
      <c r="B16" s="1">
        <v>10</v>
      </c>
      <c r="C16" s="20">
        <v>16</v>
      </c>
      <c r="D16" s="20">
        <v>16</v>
      </c>
      <c r="E16" s="28">
        <f t="shared" si="0"/>
        <v>53.33333333333333</v>
      </c>
      <c r="F16" s="16">
        <v>8.15</v>
      </c>
      <c r="G16" s="8">
        <f t="shared" si="1"/>
        <v>434.66666666666663</v>
      </c>
      <c r="H16" s="28">
        <f t="shared" si="2"/>
        <v>0.6584362139917697</v>
      </c>
      <c r="I16" s="9">
        <v>190</v>
      </c>
      <c r="J16" s="8">
        <f t="shared" si="3"/>
        <v>125.10288065843623</v>
      </c>
      <c r="K16" s="28">
        <v>1.44</v>
      </c>
      <c r="L16" s="20">
        <v>3</v>
      </c>
      <c r="M16" s="20">
        <v>7</v>
      </c>
      <c r="N16" s="28">
        <f t="shared" si="4"/>
        <v>30</v>
      </c>
      <c r="O16" s="1">
        <f>VLOOKUP(M16,Rebar!A:B,2,FALSE)</f>
        <v>2.044</v>
      </c>
      <c r="P16" s="37">
        <f t="shared" si="5"/>
        <v>0.03066</v>
      </c>
      <c r="Q16" s="9">
        <v>2325</v>
      </c>
      <c r="R16" s="8">
        <f t="shared" si="6"/>
        <v>71.2845</v>
      </c>
    </row>
    <row r="17" spans="1:18" ht="12.75">
      <c r="A17" s="43" t="s">
        <v>150</v>
      </c>
      <c r="B17" s="1">
        <v>10</v>
      </c>
      <c r="C17" s="20">
        <v>16</v>
      </c>
      <c r="D17" s="20">
        <v>16</v>
      </c>
      <c r="E17" s="28">
        <f t="shared" si="0"/>
        <v>53.33333333333333</v>
      </c>
      <c r="F17" s="16">
        <v>8.5</v>
      </c>
      <c r="G17" s="8">
        <f t="shared" si="1"/>
        <v>453.3333333333333</v>
      </c>
      <c r="H17" s="28">
        <f t="shared" si="2"/>
        <v>0.6584362139917697</v>
      </c>
      <c r="I17" s="9">
        <v>190</v>
      </c>
      <c r="J17" s="8">
        <f t="shared" si="3"/>
        <v>125.10288065843623</v>
      </c>
      <c r="K17" s="28">
        <v>1.44</v>
      </c>
      <c r="L17" s="20">
        <v>3</v>
      </c>
      <c r="M17" s="20">
        <v>7</v>
      </c>
      <c r="N17" s="28">
        <f t="shared" si="4"/>
        <v>30</v>
      </c>
      <c r="O17" s="1">
        <f>VLOOKUP(M17,Rebar!A:B,2,FALSE)</f>
        <v>2.044</v>
      </c>
      <c r="P17" s="37">
        <f t="shared" si="5"/>
        <v>0.03066</v>
      </c>
      <c r="Q17" s="9">
        <v>2325</v>
      </c>
      <c r="R17" s="8">
        <f t="shared" si="6"/>
        <v>71.2845</v>
      </c>
    </row>
    <row r="18" spans="1:18" ht="12.75">
      <c r="A18" s="43" t="s">
        <v>151</v>
      </c>
      <c r="B18" s="1">
        <v>10</v>
      </c>
      <c r="C18" s="20">
        <v>16</v>
      </c>
      <c r="D18" s="20">
        <v>16</v>
      </c>
      <c r="E18" s="28">
        <f t="shared" si="0"/>
        <v>53.33333333333333</v>
      </c>
      <c r="F18" s="16">
        <v>8.15</v>
      </c>
      <c r="G18" s="8">
        <f t="shared" si="1"/>
        <v>434.66666666666663</v>
      </c>
      <c r="H18" s="28">
        <f t="shared" si="2"/>
        <v>0.6584362139917697</v>
      </c>
      <c r="I18" s="9">
        <v>190</v>
      </c>
      <c r="J18" s="8">
        <f t="shared" si="3"/>
        <v>125.10288065843623</v>
      </c>
      <c r="K18" s="28">
        <v>1.44</v>
      </c>
      <c r="L18" s="20">
        <v>3</v>
      </c>
      <c r="M18" s="20">
        <v>7</v>
      </c>
      <c r="N18" s="28">
        <f t="shared" si="4"/>
        <v>30</v>
      </c>
      <c r="O18" s="1">
        <f>VLOOKUP(M18,Rebar!A:B,2,FALSE)</f>
        <v>2.044</v>
      </c>
      <c r="P18" s="37">
        <f t="shared" si="5"/>
        <v>0.03066</v>
      </c>
      <c r="Q18" s="9">
        <v>2325</v>
      </c>
      <c r="R18" s="8">
        <f t="shared" si="6"/>
        <v>71.2845</v>
      </c>
    </row>
    <row r="19" spans="1:18" ht="12.75">
      <c r="A19" s="43" t="s">
        <v>152</v>
      </c>
      <c r="B19" s="1">
        <v>10</v>
      </c>
      <c r="C19" s="20">
        <v>12</v>
      </c>
      <c r="D19" s="20">
        <v>12</v>
      </c>
      <c r="E19" s="28">
        <f t="shared" si="0"/>
        <v>40</v>
      </c>
      <c r="F19" s="16">
        <v>8.5</v>
      </c>
      <c r="G19" s="8">
        <f t="shared" si="1"/>
        <v>340</v>
      </c>
      <c r="H19" s="28">
        <f t="shared" si="2"/>
        <v>0.3703703703703704</v>
      </c>
      <c r="I19" s="9">
        <v>190</v>
      </c>
      <c r="J19" s="8">
        <f t="shared" si="3"/>
        <v>70.37037037037038</v>
      </c>
      <c r="K19" s="28">
        <v>1.44</v>
      </c>
      <c r="L19" s="20">
        <v>3</v>
      </c>
      <c r="M19" s="20">
        <v>7</v>
      </c>
      <c r="N19" s="28">
        <f t="shared" si="4"/>
        <v>30</v>
      </c>
      <c r="O19" s="1">
        <f>VLOOKUP(M19,Rebar!A:B,2,FALSE)</f>
        <v>2.044</v>
      </c>
      <c r="P19" s="37">
        <f t="shared" si="5"/>
        <v>0.03066</v>
      </c>
      <c r="Q19" s="9">
        <v>2325</v>
      </c>
      <c r="R19" s="8">
        <f t="shared" si="6"/>
        <v>71.2845</v>
      </c>
    </row>
    <row r="20" spans="1:18" ht="12.75">
      <c r="A20" s="43" t="s">
        <v>153</v>
      </c>
      <c r="B20" s="1">
        <v>10</v>
      </c>
      <c r="C20" s="20">
        <v>12</v>
      </c>
      <c r="D20" s="20">
        <v>12</v>
      </c>
      <c r="E20" s="28">
        <f t="shared" si="0"/>
        <v>40</v>
      </c>
      <c r="F20" s="16">
        <v>8.5</v>
      </c>
      <c r="G20" s="8">
        <f t="shared" si="1"/>
        <v>340</v>
      </c>
      <c r="H20" s="28">
        <f t="shared" si="2"/>
        <v>0.3703703703703704</v>
      </c>
      <c r="I20" s="9">
        <v>190</v>
      </c>
      <c r="J20" s="8">
        <f t="shared" si="3"/>
        <v>70.37037037037038</v>
      </c>
      <c r="K20" s="28">
        <v>1.44</v>
      </c>
      <c r="L20" s="20">
        <v>3</v>
      </c>
      <c r="M20" s="20">
        <v>7</v>
      </c>
      <c r="N20" s="28">
        <f t="shared" si="4"/>
        <v>30</v>
      </c>
      <c r="O20" s="1">
        <f>VLOOKUP(M20,Rebar!A:B,2,FALSE)</f>
        <v>2.044</v>
      </c>
      <c r="P20" s="37">
        <f t="shared" si="5"/>
        <v>0.03066</v>
      </c>
      <c r="Q20" s="9">
        <v>2325</v>
      </c>
      <c r="R20" s="8">
        <f t="shared" si="6"/>
        <v>71.2845</v>
      </c>
    </row>
    <row r="21" spans="1:18" ht="12.75">
      <c r="A21" s="43" t="s">
        <v>154</v>
      </c>
      <c r="B21" s="1">
        <v>10</v>
      </c>
      <c r="C21" s="20">
        <v>12</v>
      </c>
      <c r="D21" s="20">
        <v>12</v>
      </c>
      <c r="E21" s="28">
        <f t="shared" si="0"/>
        <v>40</v>
      </c>
      <c r="F21" s="16">
        <v>8.5</v>
      </c>
      <c r="G21" s="8">
        <f t="shared" si="1"/>
        <v>340</v>
      </c>
      <c r="H21" s="28">
        <f t="shared" si="2"/>
        <v>0.3703703703703704</v>
      </c>
      <c r="I21" s="9">
        <v>190</v>
      </c>
      <c r="J21" s="8">
        <f t="shared" si="3"/>
        <v>70.37037037037038</v>
      </c>
      <c r="K21" s="28">
        <v>1.44</v>
      </c>
      <c r="L21" s="20">
        <v>3</v>
      </c>
      <c r="M21" s="20">
        <v>7</v>
      </c>
      <c r="N21" s="28">
        <f t="shared" si="4"/>
        <v>30</v>
      </c>
      <c r="O21" s="1">
        <f>VLOOKUP(M21,Rebar!A:B,2,FALSE)</f>
        <v>2.044</v>
      </c>
      <c r="P21" s="37">
        <f t="shared" si="5"/>
        <v>0.03066</v>
      </c>
      <c r="Q21" s="9">
        <v>2325</v>
      </c>
      <c r="R21" s="8">
        <f t="shared" si="6"/>
        <v>71.2845</v>
      </c>
    </row>
    <row r="22" spans="1:18" ht="12.75">
      <c r="A22" s="43" t="s">
        <v>155</v>
      </c>
      <c r="B22" s="1">
        <v>10</v>
      </c>
      <c r="C22" s="20">
        <v>12</v>
      </c>
      <c r="D22" s="20">
        <v>12</v>
      </c>
      <c r="E22" s="28">
        <f t="shared" si="0"/>
        <v>40</v>
      </c>
      <c r="F22" s="16">
        <v>8.5</v>
      </c>
      <c r="G22" s="8">
        <f t="shared" si="1"/>
        <v>340</v>
      </c>
      <c r="H22" s="28">
        <f t="shared" si="2"/>
        <v>0.3703703703703704</v>
      </c>
      <c r="I22" s="9">
        <v>190</v>
      </c>
      <c r="J22" s="8">
        <f t="shared" si="3"/>
        <v>70.37037037037038</v>
      </c>
      <c r="K22" s="28">
        <v>1.44</v>
      </c>
      <c r="L22" s="20">
        <v>3</v>
      </c>
      <c r="M22" s="20">
        <v>7</v>
      </c>
      <c r="N22" s="28">
        <f t="shared" si="4"/>
        <v>30</v>
      </c>
      <c r="O22" s="1">
        <f>VLOOKUP(M22,Rebar!A:B,2,FALSE)</f>
        <v>2.044</v>
      </c>
      <c r="P22" s="37">
        <f t="shared" si="5"/>
        <v>0.03066</v>
      </c>
      <c r="Q22" s="9">
        <v>2325</v>
      </c>
      <c r="R22" s="8">
        <f t="shared" si="6"/>
        <v>71.2845</v>
      </c>
    </row>
    <row r="23" spans="1:18" ht="12.75">
      <c r="A23" s="43" t="s">
        <v>156</v>
      </c>
      <c r="B23" s="1">
        <v>10</v>
      </c>
      <c r="C23" s="20">
        <v>12</v>
      </c>
      <c r="D23" s="20">
        <v>12</v>
      </c>
      <c r="E23" s="28">
        <f t="shared" si="0"/>
        <v>40</v>
      </c>
      <c r="F23" s="16">
        <v>8.5</v>
      </c>
      <c r="G23" s="8">
        <f t="shared" si="1"/>
        <v>340</v>
      </c>
      <c r="H23" s="28">
        <f t="shared" si="2"/>
        <v>0.3703703703703704</v>
      </c>
      <c r="I23" s="9">
        <v>190</v>
      </c>
      <c r="J23" s="8">
        <f t="shared" si="3"/>
        <v>70.37037037037038</v>
      </c>
      <c r="K23" s="28">
        <v>1.44</v>
      </c>
      <c r="L23" s="20">
        <v>3</v>
      </c>
      <c r="M23" s="20">
        <v>7</v>
      </c>
      <c r="N23" s="28">
        <f t="shared" si="4"/>
        <v>30</v>
      </c>
      <c r="O23" s="1">
        <f>VLOOKUP(M23,Rebar!A:B,2,FALSE)</f>
        <v>2.044</v>
      </c>
      <c r="P23" s="37">
        <f t="shared" si="5"/>
        <v>0.03066</v>
      </c>
      <c r="Q23" s="9">
        <v>2325</v>
      </c>
      <c r="R23" s="8">
        <f t="shared" si="6"/>
        <v>71.2845</v>
      </c>
    </row>
    <row r="24" spans="1:18" ht="12.75">
      <c r="A24" s="43" t="s">
        <v>157</v>
      </c>
      <c r="B24" s="1">
        <v>10</v>
      </c>
      <c r="C24" s="20">
        <v>12</v>
      </c>
      <c r="D24" s="20">
        <v>12</v>
      </c>
      <c r="E24" s="28">
        <f t="shared" si="0"/>
        <v>40</v>
      </c>
      <c r="F24" s="16">
        <v>8.5</v>
      </c>
      <c r="G24" s="8">
        <f t="shared" si="1"/>
        <v>340</v>
      </c>
      <c r="H24" s="28">
        <f t="shared" si="2"/>
        <v>0.3703703703703704</v>
      </c>
      <c r="I24" s="9">
        <v>190</v>
      </c>
      <c r="J24" s="8">
        <f t="shared" si="3"/>
        <v>70.37037037037038</v>
      </c>
      <c r="K24" s="28">
        <v>1.44</v>
      </c>
      <c r="L24" s="20">
        <v>3</v>
      </c>
      <c r="M24" s="20">
        <v>7</v>
      </c>
      <c r="N24" s="28">
        <f t="shared" si="4"/>
        <v>30</v>
      </c>
      <c r="O24" s="1">
        <f>VLOOKUP(M24,Rebar!A:B,2,FALSE)</f>
        <v>2.044</v>
      </c>
      <c r="P24" s="37">
        <f t="shared" si="5"/>
        <v>0.03066</v>
      </c>
      <c r="Q24" s="9">
        <v>2325</v>
      </c>
      <c r="R24" s="8">
        <f t="shared" si="6"/>
        <v>71.2845</v>
      </c>
    </row>
    <row r="25" spans="1:18" ht="12.75">
      <c r="A25" s="43" t="s">
        <v>158</v>
      </c>
      <c r="B25" s="1">
        <v>10</v>
      </c>
      <c r="C25" s="20">
        <v>12</v>
      </c>
      <c r="D25" s="20">
        <v>12</v>
      </c>
      <c r="E25" s="28">
        <f t="shared" si="0"/>
        <v>40</v>
      </c>
      <c r="F25" s="16">
        <v>8.5</v>
      </c>
      <c r="G25" s="8">
        <f t="shared" si="1"/>
        <v>340</v>
      </c>
      <c r="H25" s="28">
        <f t="shared" si="2"/>
        <v>0.3703703703703704</v>
      </c>
      <c r="I25" s="9">
        <v>190</v>
      </c>
      <c r="J25" s="8">
        <f t="shared" si="3"/>
        <v>70.37037037037038</v>
      </c>
      <c r="K25" s="28">
        <v>1.44</v>
      </c>
      <c r="L25" s="20">
        <v>3</v>
      </c>
      <c r="M25" s="20">
        <v>7</v>
      </c>
      <c r="N25" s="28">
        <f t="shared" si="4"/>
        <v>30</v>
      </c>
      <c r="O25" s="1">
        <f>VLOOKUP(M25,Rebar!A:B,2,FALSE)</f>
        <v>2.044</v>
      </c>
      <c r="P25" s="37">
        <f t="shared" si="5"/>
        <v>0.03066</v>
      </c>
      <c r="Q25" s="9">
        <v>2325</v>
      </c>
      <c r="R25" s="8">
        <f t="shared" si="6"/>
        <v>71.2845</v>
      </c>
    </row>
    <row r="26" spans="1:18" ht="12.75">
      <c r="A26" s="44" t="s">
        <v>159</v>
      </c>
      <c r="B26" s="1">
        <v>10</v>
      </c>
      <c r="C26" s="20">
        <v>12</v>
      </c>
      <c r="D26" s="20">
        <v>12</v>
      </c>
      <c r="E26" s="28">
        <f t="shared" si="0"/>
        <v>40</v>
      </c>
      <c r="F26" s="16">
        <v>8.5</v>
      </c>
      <c r="G26" s="8">
        <f t="shared" si="1"/>
        <v>340</v>
      </c>
      <c r="H26" s="28">
        <f t="shared" si="2"/>
        <v>0.3703703703703704</v>
      </c>
      <c r="I26" s="9">
        <v>190</v>
      </c>
      <c r="J26" s="8">
        <f t="shared" si="3"/>
        <v>70.37037037037038</v>
      </c>
      <c r="K26" s="28">
        <v>1.44</v>
      </c>
      <c r="L26" s="20">
        <v>3</v>
      </c>
      <c r="M26" s="20">
        <v>7</v>
      </c>
      <c r="N26" s="28">
        <f t="shared" si="4"/>
        <v>30</v>
      </c>
      <c r="O26" s="1">
        <f>VLOOKUP(M26,Rebar!A:B,2,FALSE)</f>
        <v>2.044</v>
      </c>
      <c r="P26" s="37">
        <f t="shared" si="5"/>
        <v>0.03066</v>
      </c>
      <c r="Q26" s="9">
        <v>2325</v>
      </c>
      <c r="R26" s="8">
        <f t="shared" si="6"/>
        <v>71.2845</v>
      </c>
    </row>
    <row r="27" spans="1:18" ht="12.75">
      <c r="A27" s="44" t="s">
        <v>160</v>
      </c>
      <c r="B27" s="1">
        <v>10</v>
      </c>
      <c r="C27" s="20">
        <v>16</v>
      </c>
      <c r="D27" s="20">
        <v>16</v>
      </c>
      <c r="E27" s="28">
        <f t="shared" si="0"/>
        <v>53.33333333333333</v>
      </c>
      <c r="F27" s="16">
        <v>8.15</v>
      </c>
      <c r="G27" s="8">
        <f t="shared" si="1"/>
        <v>434.66666666666663</v>
      </c>
      <c r="H27" s="28">
        <f t="shared" si="2"/>
        <v>0.6584362139917697</v>
      </c>
      <c r="I27" s="9">
        <v>190</v>
      </c>
      <c r="J27" s="8">
        <f t="shared" si="3"/>
        <v>125.10288065843623</v>
      </c>
      <c r="K27" s="28">
        <v>1.44</v>
      </c>
      <c r="L27" s="20">
        <v>3</v>
      </c>
      <c r="M27" s="20">
        <v>7</v>
      </c>
      <c r="N27" s="28">
        <f t="shared" si="4"/>
        <v>30</v>
      </c>
      <c r="O27" s="1">
        <f>VLOOKUP(M27,Rebar!A:B,2,FALSE)</f>
        <v>2.044</v>
      </c>
      <c r="P27" s="37">
        <f t="shared" si="5"/>
        <v>0.03066</v>
      </c>
      <c r="Q27" s="9">
        <v>2325</v>
      </c>
      <c r="R27" s="8">
        <f t="shared" si="6"/>
        <v>71.2845</v>
      </c>
    </row>
    <row r="28" spans="1:18" ht="12.75">
      <c r="A28" s="44" t="s">
        <v>161</v>
      </c>
      <c r="B28" s="1">
        <v>10</v>
      </c>
      <c r="C28" s="20">
        <v>12</v>
      </c>
      <c r="D28" s="20">
        <v>12</v>
      </c>
      <c r="E28" s="28">
        <f t="shared" si="0"/>
        <v>40</v>
      </c>
      <c r="F28" s="16">
        <v>8.5</v>
      </c>
      <c r="G28" s="8">
        <f t="shared" si="1"/>
        <v>340</v>
      </c>
      <c r="H28" s="28">
        <f t="shared" si="2"/>
        <v>0.3703703703703704</v>
      </c>
      <c r="I28" s="9">
        <v>190</v>
      </c>
      <c r="J28" s="8">
        <f t="shared" si="3"/>
        <v>70.37037037037038</v>
      </c>
      <c r="K28" s="28">
        <v>1.44</v>
      </c>
      <c r="L28" s="20">
        <v>3</v>
      </c>
      <c r="M28" s="20">
        <v>7</v>
      </c>
      <c r="N28" s="28">
        <f t="shared" si="4"/>
        <v>30</v>
      </c>
      <c r="O28" s="1">
        <f>VLOOKUP(M28,Rebar!A:B,2,FALSE)</f>
        <v>2.044</v>
      </c>
      <c r="P28" s="37">
        <f t="shared" si="5"/>
        <v>0.03066</v>
      </c>
      <c r="Q28" s="9">
        <v>2325</v>
      </c>
      <c r="R28" s="8">
        <f t="shared" si="6"/>
        <v>71.2845</v>
      </c>
    </row>
    <row r="29" spans="1:18" ht="12.75">
      <c r="A29" s="44" t="s">
        <v>162</v>
      </c>
      <c r="B29" s="1">
        <v>10</v>
      </c>
      <c r="C29" s="20">
        <v>12</v>
      </c>
      <c r="D29" s="20">
        <v>12</v>
      </c>
      <c r="E29" s="28">
        <f t="shared" si="0"/>
        <v>40</v>
      </c>
      <c r="F29" s="16">
        <v>8.5</v>
      </c>
      <c r="G29" s="8">
        <f t="shared" si="1"/>
        <v>340</v>
      </c>
      <c r="H29" s="28">
        <f t="shared" si="2"/>
        <v>0.3703703703703704</v>
      </c>
      <c r="I29" s="9">
        <v>190</v>
      </c>
      <c r="J29" s="8">
        <f t="shared" si="3"/>
        <v>70.37037037037038</v>
      </c>
      <c r="K29" s="28">
        <v>1.44</v>
      </c>
      <c r="L29" s="20">
        <v>3</v>
      </c>
      <c r="M29" s="20">
        <v>7</v>
      </c>
      <c r="N29" s="28">
        <f t="shared" si="4"/>
        <v>30</v>
      </c>
      <c r="O29" s="1">
        <f>VLOOKUP(M29,Rebar!A:B,2,FALSE)</f>
        <v>2.044</v>
      </c>
      <c r="P29" s="37">
        <f t="shared" si="5"/>
        <v>0.03066</v>
      </c>
      <c r="Q29" s="9">
        <v>2325</v>
      </c>
      <c r="R29" s="8">
        <f t="shared" si="6"/>
        <v>71.2845</v>
      </c>
    </row>
    <row r="30" spans="1:18" ht="12.75">
      <c r="A30" s="44" t="s">
        <v>163</v>
      </c>
      <c r="B30" s="1">
        <v>10</v>
      </c>
      <c r="C30" s="20">
        <v>16</v>
      </c>
      <c r="D30" s="20">
        <v>16</v>
      </c>
      <c r="E30" s="28">
        <f t="shared" si="0"/>
        <v>53.33333333333333</v>
      </c>
      <c r="F30" s="16">
        <v>8.15</v>
      </c>
      <c r="G30" s="8">
        <f t="shared" si="1"/>
        <v>434.66666666666663</v>
      </c>
      <c r="H30" s="28">
        <f t="shared" si="2"/>
        <v>0.6584362139917697</v>
      </c>
      <c r="I30" s="9">
        <v>190</v>
      </c>
      <c r="J30" s="8">
        <f t="shared" si="3"/>
        <v>125.10288065843623</v>
      </c>
      <c r="K30" s="28">
        <v>1.44</v>
      </c>
      <c r="L30" s="20">
        <v>3</v>
      </c>
      <c r="M30" s="20">
        <v>7</v>
      </c>
      <c r="N30" s="28">
        <f t="shared" si="4"/>
        <v>30</v>
      </c>
      <c r="O30" s="1">
        <f>VLOOKUP(M30,Rebar!A:B,2,FALSE)</f>
        <v>2.044</v>
      </c>
      <c r="P30" s="37">
        <f t="shared" si="5"/>
        <v>0.03066</v>
      </c>
      <c r="Q30" s="9">
        <v>2325</v>
      </c>
      <c r="R30" s="8">
        <f t="shared" si="6"/>
        <v>71.2845</v>
      </c>
    </row>
    <row r="31" spans="1:18" ht="12.75">
      <c r="A31" s="44" t="s">
        <v>164</v>
      </c>
      <c r="B31" s="1">
        <v>10</v>
      </c>
      <c r="C31" s="20">
        <v>12</v>
      </c>
      <c r="D31" s="20">
        <v>12</v>
      </c>
      <c r="E31" s="28">
        <f t="shared" si="0"/>
        <v>40</v>
      </c>
      <c r="F31" s="16">
        <v>8.5</v>
      </c>
      <c r="G31" s="8">
        <f t="shared" si="1"/>
        <v>340</v>
      </c>
      <c r="H31" s="28">
        <f t="shared" si="2"/>
        <v>0.3703703703703704</v>
      </c>
      <c r="I31" s="9">
        <v>190</v>
      </c>
      <c r="J31" s="8">
        <f t="shared" si="3"/>
        <v>70.37037037037038</v>
      </c>
      <c r="K31" s="28">
        <v>1.44</v>
      </c>
      <c r="L31" s="20">
        <v>3</v>
      </c>
      <c r="M31" s="20">
        <v>7</v>
      </c>
      <c r="N31" s="28">
        <f t="shared" si="4"/>
        <v>30</v>
      </c>
      <c r="O31" s="1">
        <f>VLOOKUP(M31,Rebar!A:B,2,FALSE)</f>
        <v>2.044</v>
      </c>
      <c r="P31" s="37">
        <f t="shared" si="5"/>
        <v>0.03066</v>
      </c>
      <c r="Q31" s="9">
        <v>2325</v>
      </c>
      <c r="R31" s="8">
        <f t="shared" si="6"/>
        <v>71.2845</v>
      </c>
    </row>
    <row r="32" spans="1:18" ht="12.75">
      <c r="A32" s="44" t="s">
        <v>165</v>
      </c>
      <c r="B32" s="1">
        <v>10</v>
      </c>
      <c r="C32" s="20">
        <v>12</v>
      </c>
      <c r="D32" s="20">
        <v>12</v>
      </c>
      <c r="E32" s="28">
        <f t="shared" si="0"/>
        <v>40</v>
      </c>
      <c r="F32" s="16">
        <v>8.5</v>
      </c>
      <c r="G32" s="8">
        <f t="shared" si="1"/>
        <v>340</v>
      </c>
      <c r="H32" s="28">
        <f t="shared" si="2"/>
        <v>0.3703703703703704</v>
      </c>
      <c r="I32" s="9">
        <v>190</v>
      </c>
      <c r="J32" s="8">
        <f t="shared" si="3"/>
        <v>70.37037037037038</v>
      </c>
      <c r="K32" s="28">
        <v>1.44</v>
      </c>
      <c r="L32" s="20">
        <v>3</v>
      </c>
      <c r="M32" s="20">
        <v>7</v>
      </c>
      <c r="N32" s="28">
        <f t="shared" si="4"/>
        <v>30</v>
      </c>
      <c r="O32" s="1">
        <f>VLOOKUP(M32,Rebar!A:B,2,FALSE)</f>
        <v>2.044</v>
      </c>
      <c r="P32" s="37">
        <f t="shared" si="5"/>
        <v>0.03066</v>
      </c>
      <c r="Q32" s="9">
        <v>2325</v>
      </c>
      <c r="R32" s="8">
        <f t="shared" si="6"/>
        <v>71.2845</v>
      </c>
    </row>
    <row r="33" spans="1:18" ht="12.75">
      <c r="A33" s="44" t="s">
        <v>166</v>
      </c>
      <c r="B33" s="1">
        <v>10</v>
      </c>
      <c r="C33" s="20">
        <v>16</v>
      </c>
      <c r="D33" s="20">
        <v>16</v>
      </c>
      <c r="E33" s="28">
        <f t="shared" si="0"/>
        <v>53.33333333333333</v>
      </c>
      <c r="F33" s="16">
        <v>8.15</v>
      </c>
      <c r="G33" s="8">
        <f t="shared" si="1"/>
        <v>434.66666666666663</v>
      </c>
      <c r="H33" s="28">
        <f t="shared" si="2"/>
        <v>0.6584362139917697</v>
      </c>
      <c r="I33" s="9">
        <v>190</v>
      </c>
      <c r="J33" s="8">
        <f t="shared" si="3"/>
        <v>125.10288065843623</v>
      </c>
      <c r="K33" s="28">
        <v>1.44</v>
      </c>
      <c r="L33" s="20">
        <v>3</v>
      </c>
      <c r="M33" s="20">
        <v>7</v>
      </c>
      <c r="N33" s="28">
        <f t="shared" si="4"/>
        <v>30</v>
      </c>
      <c r="O33" s="1">
        <f>VLOOKUP(M33,Rebar!A:B,2,FALSE)</f>
        <v>2.044</v>
      </c>
      <c r="P33" s="37">
        <f t="shared" si="5"/>
        <v>0.03066</v>
      </c>
      <c r="Q33" s="9">
        <v>2325</v>
      </c>
      <c r="R33" s="8">
        <f t="shared" si="6"/>
        <v>71.2845</v>
      </c>
    </row>
    <row r="34" spans="1:18" ht="12.75">
      <c r="A34" s="44" t="s">
        <v>167</v>
      </c>
      <c r="B34" s="1">
        <v>10</v>
      </c>
      <c r="C34" s="20">
        <v>12</v>
      </c>
      <c r="D34" s="20">
        <v>12</v>
      </c>
      <c r="E34" s="28">
        <f aca="true" t="shared" si="7" ref="E34:E70">C34/12*B34*4</f>
        <v>40</v>
      </c>
      <c r="F34" s="16">
        <v>8.5</v>
      </c>
      <c r="G34" s="8">
        <f aca="true" t="shared" si="8" ref="G34:G65">E34*F34</f>
        <v>340</v>
      </c>
      <c r="H34" s="28">
        <f aca="true" t="shared" si="9" ref="H34:H70">B34/3*C34/36*D34/36</f>
        <v>0.3703703703703704</v>
      </c>
      <c r="I34" s="9">
        <v>190</v>
      </c>
      <c r="J34" s="8">
        <f aca="true" t="shared" si="10" ref="J34:J65">H34*I34</f>
        <v>70.37037037037038</v>
      </c>
      <c r="K34" s="28">
        <v>1.44</v>
      </c>
      <c r="L34" s="20">
        <v>3</v>
      </c>
      <c r="M34" s="20">
        <v>7</v>
      </c>
      <c r="N34" s="28">
        <f aca="true" t="shared" si="11" ref="N34:N70">L34*B34</f>
        <v>30</v>
      </c>
      <c r="O34" s="1">
        <f>VLOOKUP(M34,Rebar!A:B,2,FALSE)</f>
        <v>2.044</v>
      </c>
      <c r="P34" s="37">
        <f aca="true" t="shared" si="12" ref="P34:P65">N34*O34/2000</f>
        <v>0.03066</v>
      </c>
      <c r="Q34" s="9">
        <v>2325</v>
      </c>
      <c r="R34" s="8">
        <f aca="true" t="shared" si="13" ref="R34:R65">P34*Q34</f>
        <v>71.2845</v>
      </c>
    </row>
    <row r="35" spans="1:18" ht="12.75">
      <c r="A35" s="44" t="s">
        <v>168</v>
      </c>
      <c r="B35" s="1">
        <v>10</v>
      </c>
      <c r="C35" s="20">
        <v>12</v>
      </c>
      <c r="D35" s="20">
        <v>12</v>
      </c>
      <c r="E35" s="28">
        <f t="shared" si="7"/>
        <v>40</v>
      </c>
      <c r="F35" s="16">
        <v>8.5</v>
      </c>
      <c r="G35" s="8">
        <f t="shared" si="8"/>
        <v>340</v>
      </c>
      <c r="H35" s="28">
        <f t="shared" si="9"/>
        <v>0.3703703703703704</v>
      </c>
      <c r="I35" s="9">
        <v>190</v>
      </c>
      <c r="J35" s="8">
        <f t="shared" si="10"/>
        <v>70.37037037037038</v>
      </c>
      <c r="K35" s="28">
        <v>1.44</v>
      </c>
      <c r="L35" s="20">
        <v>3</v>
      </c>
      <c r="M35" s="20">
        <v>7</v>
      </c>
      <c r="N35" s="28">
        <f t="shared" si="11"/>
        <v>30</v>
      </c>
      <c r="O35" s="1">
        <f>VLOOKUP(M35,Rebar!A:B,2,FALSE)</f>
        <v>2.044</v>
      </c>
      <c r="P35" s="37">
        <f t="shared" si="12"/>
        <v>0.03066</v>
      </c>
      <c r="Q35" s="9">
        <v>2325</v>
      </c>
      <c r="R35" s="8">
        <f t="shared" si="13"/>
        <v>71.2845</v>
      </c>
    </row>
    <row r="36" spans="1:18" ht="12.75">
      <c r="A36" s="44" t="s">
        <v>169</v>
      </c>
      <c r="B36" s="1">
        <v>10</v>
      </c>
      <c r="C36" s="20">
        <v>16</v>
      </c>
      <c r="D36" s="20">
        <v>16</v>
      </c>
      <c r="E36" s="28">
        <f t="shared" si="7"/>
        <v>53.33333333333333</v>
      </c>
      <c r="F36" s="16">
        <v>8.15</v>
      </c>
      <c r="G36" s="8">
        <f t="shared" si="8"/>
        <v>434.66666666666663</v>
      </c>
      <c r="H36" s="28">
        <f t="shared" si="9"/>
        <v>0.6584362139917697</v>
      </c>
      <c r="I36" s="9">
        <v>190</v>
      </c>
      <c r="J36" s="8">
        <f t="shared" si="10"/>
        <v>125.10288065843623</v>
      </c>
      <c r="K36" s="28">
        <v>1.44</v>
      </c>
      <c r="L36" s="20">
        <v>3</v>
      </c>
      <c r="M36" s="20">
        <v>7</v>
      </c>
      <c r="N36" s="28">
        <f t="shared" si="11"/>
        <v>30</v>
      </c>
      <c r="O36" s="1">
        <f>VLOOKUP(M36,Rebar!A:B,2,FALSE)</f>
        <v>2.044</v>
      </c>
      <c r="P36" s="37">
        <f t="shared" si="12"/>
        <v>0.03066</v>
      </c>
      <c r="Q36" s="9">
        <v>2325</v>
      </c>
      <c r="R36" s="8">
        <f t="shared" si="13"/>
        <v>71.2845</v>
      </c>
    </row>
    <row r="37" spans="1:18" ht="12.75">
      <c r="A37" s="44" t="s">
        <v>170</v>
      </c>
      <c r="B37" s="1">
        <v>10</v>
      </c>
      <c r="C37" s="20">
        <v>12</v>
      </c>
      <c r="D37" s="20">
        <v>12</v>
      </c>
      <c r="E37" s="28">
        <f t="shared" si="7"/>
        <v>40</v>
      </c>
      <c r="F37" s="16">
        <v>8.5</v>
      </c>
      <c r="G37" s="8">
        <f t="shared" si="8"/>
        <v>340</v>
      </c>
      <c r="H37" s="28">
        <f t="shared" si="9"/>
        <v>0.3703703703703704</v>
      </c>
      <c r="I37" s="9">
        <v>190</v>
      </c>
      <c r="J37" s="8">
        <f t="shared" si="10"/>
        <v>70.37037037037038</v>
      </c>
      <c r="K37" s="28">
        <v>1.44</v>
      </c>
      <c r="L37" s="20">
        <v>3</v>
      </c>
      <c r="M37" s="20">
        <v>7</v>
      </c>
      <c r="N37" s="28">
        <f t="shared" si="11"/>
        <v>30</v>
      </c>
      <c r="O37" s="1">
        <f>VLOOKUP(M37,Rebar!A:B,2,FALSE)</f>
        <v>2.044</v>
      </c>
      <c r="P37" s="37">
        <f t="shared" si="12"/>
        <v>0.03066</v>
      </c>
      <c r="Q37" s="9">
        <v>2325</v>
      </c>
      <c r="R37" s="8">
        <f t="shared" si="13"/>
        <v>71.2845</v>
      </c>
    </row>
    <row r="38" spans="1:18" ht="12.75">
      <c r="A38" s="44" t="s">
        <v>171</v>
      </c>
      <c r="B38" s="1">
        <v>10</v>
      </c>
      <c r="C38" s="20">
        <v>12</v>
      </c>
      <c r="D38" s="20">
        <v>12</v>
      </c>
      <c r="E38" s="28">
        <f t="shared" si="7"/>
        <v>40</v>
      </c>
      <c r="F38" s="16">
        <v>8.5</v>
      </c>
      <c r="G38" s="8">
        <f t="shared" si="8"/>
        <v>340</v>
      </c>
      <c r="H38" s="28">
        <f t="shared" si="9"/>
        <v>0.3703703703703704</v>
      </c>
      <c r="I38" s="9">
        <v>190</v>
      </c>
      <c r="J38" s="8">
        <f t="shared" si="10"/>
        <v>70.37037037037038</v>
      </c>
      <c r="K38" s="28">
        <v>1.44</v>
      </c>
      <c r="L38" s="20">
        <v>3</v>
      </c>
      <c r="M38" s="20">
        <v>7</v>
      </c>
      <c r="N38" s="28">
        <f t="shared" si="11"/>
        <v>30</v>
      </c>
      <c r="O38" s="1">
        <f>VLOOKUP(M38,Rebar!A:B,2,FALSE)</f>
        <v>2.044</v>
      </c>
      <c r="P38" s="37">
        <f t="shared" si="12"/>
        <v>0.03066</v>
      </c>
      <c r="Q38" s="9">
        <v>2325</v>
      </c>
      <c r="R38" s="8">
        <f t="shared" si="13"/>
        <v>71.2845</v>
      </c>
    </row>
    <row r="39" spans="1:18" ht="12.75">
      <c r="A39" s="44" t="s">
        <v>172</v>
      </c>
      <c r="B39" s="1">
        <v>10</v>
      </c>
      <c r="C39" s="20">
        <v>16</v>
      </c>
      <c r="D39" s="20">
        <v>16</v>
      </c>
      <c r="E39" s="28">
        <f t="shared" si="7"/>
        <v>53.33333333333333</v>
      </c>
      <c r="F39" s="16">
        <v>8.15</v>
      </c>
      <c r="G39" s="8">
        <f t="shared" si="8"/>
        <v>434.66666666666663</v>
      </c>
      <c r="H39" s="28">
        <f t="shared" si="9"/>
        <v>0.6584362139917697</v>
      </c>
      <c r="I39" s="9">
        <v>190</v>
      </c>
      <c r="J39" s="8">
        <f t="shared" si="10"/>
        <v>125.10288065843623</v>
      </c>
      <c r="K39" s="28">
        <v>1.44</v>
      </c>
      <c r="L39" s="20">
        <v>3</v>
      </c>
      <c r="M39" s="20">
        <v>7</v>
      </c>
      <c r="N39" s="28">
        <f t="shared" si="11"/>
        <v>30</v>
      </c>
      <c r="O39" s="1">
        <f>VLOOKUP(M39,Rebar!A:B,2,FALSE)</f>
        <v>2.044</v>
      </c>
      <c r="P39" s="37">
        <f t="shared" si="12"/>
        <v>0.03066</v>
      </c>
      <c r="Q39" s="9">
        <v>2325</v>
      </c>
      <c r="R39" s="8">
        <f t="shared" si="13"/>
        <v>71.2845</v>
      </c>
    </row>
    <row r="40" spans="1:18" ht="12.75">
      <c r="A40" s="44" t="s">
        <v>173</v>
      </c>
      <c r="B40" s="1">
        <v>10</v>
      </c>
      <c r="C40" s="20">
        <v>12</v>
      </c>
      <c r="D40" s="20">
        <v>12</v>
      </c>
      <c r="E40" s="28">
        <f t="shared" si="7"/>
        <v>40</v>
      </c>
      <c r="F40" s="16">
        <v>8.5</v>
      </c>
      <c r="G40" s="8">
        <f t="shared" si="8"/>
        <v>340</v>
      </c>
      <c r="H40" s="28">
        <f t="shared" si="9"/>
        <v>0.3703703703703704</v>
      </c>
      <c r="I40" s="9">
        <v>190</v>
      </c>
      <c r="J40" s="8">
        <f t="shared" si="10"/>
        <v>70.37037037037038</v>
      </c>
      <c r="K40" s="28">
        <v>1.44</v>
      </c>
      <c r="L40" s="20">
        <v>3</v>
      </c>
      <c r="M40" s="20">
        <v>7</v>
      </c>
      <c r="N40" s="28">
        <f t="shared" si="11"/>
        <v>30</v>
      </c>
      <c r="O40" s="1">
        <f>VLOOKUP(M40,Rebar!A:B,2,FALSE)</f>
        <v>2.044</v>
      </c>
      <c r="P40" s="37">
        <f t="shared" si="12"/>
        <v>0.03066</v>
      </c>
      <c r="Q40" s="9">
        <v>2325</v>
      </c>
      <c r="R40" s="8">
        <f t="shared" si="13"/>
        <v>71.2845</v>
      </c>
    </row>
    <row r="41" spans="1:18" ht="12.75">
      <c r="A41" s="44" t="s">
        <v>174</v>
      </c>
      <c r="B41" s="1">
        <v>10</v>
      </c>
      <c r="C41" s="20">
        <v>12</v>
      </c>
      <c r="D41" s="20">
        <v>12</v>
      </c>
      <c r="E41" s="28">
        <f t="shared" si="7"/>
        <v>40</v>
      </c>
      <c r="F41" s="16">
        <v>8.5</v>
      </c>
      <c r="G41" s="8">
        <f t="shared" si="8"/>
        <v>340</v>
      </c>
      <c r="H41" s="28">
        <f t="shared" si="9"/>
        <v>0.3703703703703704</v>
      </c>
      <c r="I41" s="9">
        <v>190</v>
      </c>
      <c r="J41" s="8">
        <f t="shared" si="10"/>
        <v>70.37037037037038</v>
      </c>
      <c r="K41" s="28">
        <v>1.44</v>
      </c>
      <c r="L41" s="20">
        <v>3</v>
      </c>
      <c r="M41" s="20">
        <v>7</v>
      </c>
      <c r="N41" s="28">
        <f t="shared" si="11"/>
        <v>30</v>
      </c>
      <c r="O41" s="1">
        <f>VLOOKUP(M41,Rebar!A:B,2,FALSE)</f>
        <v>2.044</v>
      </c>
      <c r="P41" s="37">
        <f t="shared" si="12"/>
        <v>0.03066</v>
      </c>
      <c r="Q41" s="9">
        <v>2325</v>
      </c>
      <c r="R41" s="8">
        <f t="shared" si="13"/>
        <v>71.2845</v>
      </c>
    </row>
    <row r="42" spans="1:18" ht="12.75">
      <c r="A42" s="44" t="s">
        <v>175</v>
      </c>
      <c r="B42" s="1">
        <v>10</v>
      </c>
      <c r="C42" s="20">
        <v>16</v>
      </c>
      <c r="D42" s="20">
        <v>16</v>
      </c>
      <c r="E42" s="28">
        <f t="shared" si="7"/>
        <v>53.33333333333333</v>
      </c>
      <c r="F42" s="16">
        <v>8.15</v>
      </c>
      <c r="G42" s="8">
        <f t="shared" si="8"/>
        <v>434.66666666666663</v>
      </c>
      <c r="H42" s="28">
        <f t="shared" si="9"/>
        <v>0.6584362139917697</v>
      </c>
      <c r="I42" s="9">
        <v>190</v>
      </c>
      <c r="J42" s="8">
        <f t="shared" si="10"/>
        <v>125.10288065843623</v>
      </c>
      <c r="K42" s="28">
        <v>1.44</v>
      </c>
      <c r="L42" s="20">
        <v>3</v>
      </c>
      <c r="M42" s="20">
        <v>7</v>
      </c>
      <c r="N42" s="28">
        <f t="shared" si="11"/>
        <v>30</v>
      </c>
      <c r="O42" s="1">
        <f>VLOOKUP(M42,Rebar!A:B,2,FALSE)</f>
        <v>2.044</v>
      </c>
      <c r="P42" s="37">
        <f t="shared" si="12"/>
        <v>0.03066</v>
      </c>
      <c r="Q42" s="9">
        <v>2325</v>
      </c>
      <c r="R42" s="8">
        <f t="shared" si="13"/>
        <v>71.2845</v>
      </c>
    </row>
    <row r="43" spans="1:18" ht="12.75">
      <c r="A43" s="44" t="s">
        <v>176</v>
      </c>
      <c r="B43" s="1">
        <v>10</v>
      </c>
      <c r="C43" s="20">
        <v>12</v>
      </c>
      <c r="D43" s="20">
        <v>12</v>
      </c>
      <c r="E43" s="28">
        <f t="shared" si="7"/>
        <v>40</v>
      </c>
      <c r="F43" s="16">
        <v>8.5</v>
      </c>
      <c r="G43" s="8">
        <f t="shared" si="8"/>
        <v>340</v>
      </c>
      <c r="H43" s="28">
        <f t="shared" si="9"/>
        <v>0.3703703703703704</v>
      </c>
      <c r="I43" s="9">
        <v>190</v>
      </c>
      <c r="J43" s="8">
        <f t="shared" si="10"/>
        <v>70.37037037037038</v>
      </c>
      <c r="K43" s="28">
        <v>1.44</v>
      </c>
      <c r="L43" s="20">
        <v>3</v>
      </c>
      <c r="M43" s="20">
        <v>7</v>
      </c>
      <c r="N43" s="28">
        <f t="shared" si="11"/>
        <v>30</v>
      </c>
      <c r="O43" s="1">
        <f>VLOOKUP(M43,Rebar!A:B,2,FALSE)</f>
        <v>2.044</v>
      </c>
      <c r="P43" s="37">
        <f t="shared" si="12"/>
        <v>0.03066</v>
      </c>
      <c r="Q43" s="9">
        <v>2325</v>
      </c>
      <c r="R43" s="8">
        <f t="shared" si="13"/>
        <v>71.2845</v>
      </c>
    </row>
    <row r="44" spans="1:18" ht="12.75">
      <c r="A44" s="44" t="s">
        <v>177</v>
      </c>
      <c r="B44" s="1">
        <v>10</v>
      </c>
      <c r="C44" s="20">
        <v>12</v>
      </c>
      <c r="D44" s="20">
        <v>12</v>
      </c>
      <c r="E44" s="28">
        <f t="shared" si="7"/>
        <v>40</v>
      </c>
      <c r="F44" s="16">
        <v>8.5</v>
      </c>
      <c r="G44" s="8">
        <f t="shared" si="8"/>
        <v>340</v>
      </c>
      <c r="H44" s="28">
        <f t="shared" si="9"/>
        <v>0.3703703703703704</v>
      </c>
      <c r="I44" s="9">
        <v>190</v>
      </c>
      <c r="J44" s="8">
        <f t="shared" si="10"/>
        <v>70.37037037037038</v>
      </c>
      <c r="K44" s="28">
        <v>1.44</v>
      </c>
      <c r="L44" s="20">
        <v>3</v>
      </c>
      <c r="M44" s="20">
        <v>7</v>
      </c>
      <c r="N44" s="28">
        <f t="shared" si="11"/>
        <v>30</v>
      </c>
      <c r="O44" s="1">
        <f>VLOOKUP(M44,Rebar!A:B,2,FALSE)</f>
        <v>2.044</v>
      </c>
      <c r="P44" s="37">
        <f t="shared" si="12"/>
        <v>0.03066</v>
      </c>
      <c r="Q44" s="9">
        <v>2325</v>
      </c>
      <c r="R44" s="8">
        <f t="shared" si="13"/>
        <v>71.2845</v>
      </c>
    </row>
    <row r="45" spans="1:18" ht="12.75">
      <c r="A45" s="44" t="s">
        <v>178</v>
      </c>
      <c r="B45" s="1">
        <v>10</v>
      </c>
      <c r="C45" s="20">
        <v>16</v>
      </c>
      <c r="D45" s="20">
        <v>16</v>
      </c>
      <c r="E45" s="28">
        <f t="shared" si="7"/>
        <v>53.33333333333333</v>
      </c>
      <c r="F45" s="16">
        <v>8.15</v>
      </c>
      <c r="G45" s="8">
        <f t="shared" si="8"/>
        <v>434.66666666666663</v>
      </c>
      <c r="H45" s="28">
        <f t="shared" si="9"/>
        <v>0.6584362139917697</v>
      </c>
      <c r="I45" s="9">
        <v>190</v>
      </c>
      <c r="J45" s="8">
        <f t="shared" si="10"/>
        <v>125.10288065843623</v>
      </c>
      <c r="K45" s="28">
        <v>1.44</v>
      </c>
      <c r="L45" s="20">
        <v>3</v>
      </c>
      <c r="M45" s="20">
        <v>7</v>
      </c>
      <c r="N45" s="28">
        <f t="shared" si="11"/>
        <v>30</v>
      </c>
      <c r="O45" s="1">
        <f>VLOOKUP(M45,Rebar!A:B,2,FALSE)</f>
        <v>2.044</v>
      </c>
      <c r="P45" s="37">
        <f t="shared" si="12"/>
        <v>0.03066</v>
      </c>
      <c r="Q45" s="9">
        <v>2325</v>
      </c>
      <c r="R45" s="8">
        <f t="shared" si="13"/>
        <v>71.2845</v>
      </c>
    </row>
    <row r="46" spans="1:18" ht="12.75">
      <c r="A46" s="44" t="s">
        <v>179</v>
      </c>
      <c r="B46" s="1">
        <v>10</v>
      </c>
      <c r="C46" s="20">
        <v>12</v>
      </c>
      <c r="D46" s="20">
        <v>12</v>
      </c>
      <c r="E46" s="28">
        <f t="shared" si="7"/>
        <v>40</v>
      </c>
      <c r="F46" s="16">
        <v>8.5</v>
      </c>
      <c r="G46" s="8">
        <f t="shared" si="8"/>
        <v>340</v>
      </c>
      <c r="H46" s="28">
        <f t="shared" si="9"/>
        <v>0.3703703703703704</v>
      </c>
      <c r="I46" s="9">
        <v>190</v>
      </c>
      <c r="J46" s="8">
        <f t="shared" si="10"/>
        <v>70.37037037037038</v>
      </c>
      <c r="K46" s="28">
        <v>1.44</v>
      </c>
      <c r="L46" s="20">
        <v>3</v>
      </c>
      <c r="M46" s="20">
        <v>7</v>
      </c>
      <c r="N46" s="28">
        <f t="shared" si="11"/>
        <v>30</v>
      </c>
      <c r="O46" s="1">
        <f>VLOOKUP(M46,Rebar!A:B,2,FALSE)</f>
        <v>2.044</v>
      </c>
      <c r="P46" s="37">
        <f t="shared" si="12"/>
        <v>0.03066</v>
      </c>
      <c r="Q46" s="9">
        <v>2325</v>
      </c>
      <c r="R46" s="8">
        <f t="shared" si="13"/>
        <v>71.2845</v>
      </c>
    </row>
    <row r="47" spans="1:18" ht="12.75">
      <c r="A47" s="43" t="s">
        <v>180</v>
      </c>
      <c r="B47" s="1">
        <v>10</v>
      </c>
      <c r="C47" s="20">
        <v>12</v>
      </c>
      <c r="D47" s="20">
        <v>12</v>
      </c>
      <c r="E47" s="28">
        <f t="shared" si="7"/>
        <v>40</v>
      </c>
      <c r="F47" s="16">
        <v>8.5</v>
      </c>
      <c r="G47" s="8">
        <f t="shared" si="8"/>
        <v>340</v>
      </c>
      <c r="H47" s="28">
        <f t="shared" si="9"/>
        <v>0.3703703703703704</v>
      </c>
      <c r="I47" s="9">
        <v>190</v>
      </c>
      <c r="J47" s="8">
        <f t="shared" si="10"/>
        <v>70.37037037037038</v>
      </c>
      <c r="K47" s="28">
        <v>1.44</v>
      </c>
      <c r="L47" s="20">
        <v>3</v>
      </c>
      <c r="M47" s="20">
        <v>7</v>
      </c>
      <c r="N47" s="28">
        <f t="shared" si="11"/>
        <v>30</v>
      </c>
      <c r="O47" s="1">
        <f>VLOOKUP(M47,Rebar!A:B,2,FALSE)</f>
        <v>2.044</v>
      </c>
      <c r="P47" s="37">
        <f t="shared" si="12"/>
        <v>0.03066</v>
      </c>
      <c r="Q47" s="9">
        <v>2325</v>
      </c>
      <c r="R47" s="8">
        <f t="shared" si="13"/>
        <v>71.2845</v>
      </c>
    </row>
    <row r="48" spans="1:18" ht="12.75">
      <c r="A48" s="43" t="s">
        <v>181</v>
      </c>
      <c r="B48" s="1">
        <v>10</v>
      </c>
      <c r="C48" s="20">
        <v>12</v>
      </c>
      <c r="D48" s="20">
        <v>12</v>
      </c>
      <c r="E48" s="28">
        <f t="shared" si="7"/>
        <v>40</v>
      </c>
      <c r="F48" s="16">
        <v>8.5</v>
      </c>
      <c r="G48" s="8">
        <f t="shared" si="8"/>
        <v>340</v>
      </c>
      <c r="H48" s="28">
        <f t="shared" si="9"/>
        <v>0.3703703703703704</v>
      </c>
      <c r="I48" s="9">
        <v>190</v>
      </c>
      <c r="J48" s="8">
        <f t="shared" si="10"/>
        <v>70.37037037037038</v>
      </c>
      <c r="K48" s="28">
        <v>1.44</v>
      </c>
      <c r="L48" s="20">
        <v>3</v>
      </c>
      <c r="M48" s="20">
        <v>7</v>
      </c>
      <c r="N48" s="28">
        <f t="shared" si="11"/>
        <v>30</v>
      </c>
      <c r="O48" s="1">
        <f>VLOOKUP(M48,Rebar!A:B,2,FALSE)</f>
        <v>2.044</v>
      </c>
      <c r="P48" s="37">
        <f t="shared" si="12"/>
        <v>0.03066</v>
      </c>
      <c r="Q48" s="9">
        <v>2325</v>
      </c>
      <c r="R48" s="8">
        <f t="shared" si="13"/>
        <v>71.2845</v>
      </c>
    </row>
    <row r="49" spans="1:18" ht="12.75">
      <c r="A49" s="43" t="s">
        <v>182</v>
      </c>
      <c r="B49" s="1">
        <v>10</v>
      </c>
      <c r="C49" s="20">
        <v>12</v>
      </c>
      <c r="D49" s="20">
        <v>12</v>
      </c>
      <c r="E49" s="28">
        <f t="shared" si="7"/>
        <v>40</v>
      </c>
      <c r="F49" s="16">
        <v>8.5</v>
      </c>
      <c r="G49" s="8">
        <f t="shared" si="8"/>
        <v>340</v>
      </c>
      <c r="H49" s="28">
        <f t="shared" si="9"/>
        <v>0.3703703703703704</v>
      </c>
      <c r="I49" s="9">
        <v>190</v>
      </c>
      <c r="J49" s="8">
        <f t="shared" si="10"/>
        <v>70.37037037037038</v>
      </c>
      <c r="K49" s="28">
        <v>1.44</v>
      </c>
      <c r="L49" s="20">
        <v>3</v>
      </c>
      <c r="M49" s="20">
        <v>7</v>
      </c>
      <c r="N49" s="28">
        <f t="shared" si="11"/>
        <v>30</v>
      </c>
      <c r="O49" s="1">
        <f>VLOOKUP(M49,Rebar!A:B,2,FALSE)</f>
        <v>2.044</v>
      </c>
      <c r="P49" s="37">
        <f t="shared" si="12"/>
        <v>0.03066</v>
      </c>
      <c r="Q49" s="9">
        <v>2325</v>
      </c>
      <c r="R49" s="8">
        <f t="shared" si="13"/>
        <v>71.2845</v>
      </c>
    </row>
    <row r="50" spans="1:18" ht="12.75">
      <c r="A50" s="43" t="s">
        <v>183</v>
      </c>
      <c r="B50" s="1">
        <v>10</v>
      </c>
      <c r="C50" s="20">
        <v>12</v>
      </c>
      <c r="D50" s="20">
        <v>12</v>
      </c>
      <c r="E50" s="28">
        <f t="shared" si="7"/>
        <v>40</v>
      </c>
      <c r="F50" s="16">
        <v>8.5</v>
      </c>
      <c r="G50" s="8">
        <f t="shared" si="8"/>
        <v>340</v>
      </c>
      <c r="H50" s="28">
        <f t="shared" si="9"/>
        <v>0.3703703703703704</v>
      </c>
      <c r="I50" s="9">
        <v>190</v>
      </c>
      <c r="J50" s="8">
        <f t="shared" si="10"/>
        <v>70.37037037037038</v>
      </c>
      <c r="K50" s="28">
        <v>1.44</v>
      </c>
      <c r="L50" s="20">
        <v>3</v>
      </c>
      <c r="M50" s="20">
        <v>7</v>
      </c>
      <c r="N50" s="28">
        <f t="shared" si="11"/>
        <v>30</v>
      </c>
      <c r="O50" s="1">
        <f>VLOOKUP(M50,Rebar!A:B,2,FALSE)</f>
        <v>2.044</v>
      </c>
      <c r="P50" s="37">
        <f t="shared" si="12"/>
        <v>0.03066</v>
      </c>
      <c r="Q50" s="9">
        <v>2325</v>
      </c>
      <c r="R50" s="8">
        <f t="shared" si="13"/>
        <v>71.2845</v>
      </c>
    </row>
    <row r="51" spans="1:18" ht="12.75">
      <c r="A51" s="43" t="s">
        <v>184</v>
      </c>
      <c r="B51" s="1">
        <v>10</v>
      </c>
      <c r="C51" s="20">
        <v>12</v>
      </c>
      <c r="D51" s="20">
        <v>12</v>
      </c>
      <c r="E51" s="28">
        <f t="shared" si="7"/>
        <v>40</v>
      </c>
      <c r="F51" s="16">
        <v>8.5</v>
      </c>
      <c r="G51" s="8">
        <f t="shared" si="8"/>
        <v>340</v>
      </c>
      <c r="H51" s="28">
        <f t="shared" si="9"/>
        <v>0.3703703703703704</v>
      </c>
      <c r="I51" s="9">
        <v>190</v>
      </c>
      <c r="J51" s="8">
        <f t="shared" si="10"/>
        <v>70.37037037037038</v>
      </c>
      <c r="K51" s="28">
        <v>1.44</v>
      </c>
      <c r="L51" s="20">
        <v>3</v>
      </c>
      <c r="M51" s="20">
        <v>7</v>
      </c>
      <c r="N51" s="28">
        <f t="shared" si="11"/>
        <v>30</v>
      </c>
      <c r="O51" s="1">
        <f>VLOOKUP(M51,Rebar!A:B,2,FALSE)</f>
        <v>2.044</v>
      </c>
      <c r="P51" s="37">
        <f t="shared" si="12"/>
        <v>0.03066</v>
      </c>
      <c r="Q51" s="9">
        <v>2325</v>
      </c>
      <c r="R51" s="8">
        <f t="shared" si="13"/>
        <v>71.2845</v>
      </c>
    </row>
    <row r="52" spans="1:18" ht="12.75">
      <c r="A52" s="43" t="s">
        <v>185</v>
      </c>
      <c r="B52" s="1">
        <v>10</v>
      </c>
      <c r="C52" s="20">
        <v>12</v>
      </c>
      <c r="D52" s="20">
        <v>12</v>
      </c>
      <c r="E52" s="28">
        <f t="shared" si="7"/>
        <v>40</v>
      </c>
      <c r="F52" s="16">
        <v>8.5</v>
      </c>
      <c r="G52" s="8">
        <f t="shared" si="8"/>
        <v>340</v>
      </c>
      <c r="H52" s="28">
        <f t="shared" si="9"/>
        <v>0.3703703703703704</v>
      </c>
      <c r="I52" s="9">
        <v>190</v>
      </c>
      <c r="J52" s="8">
        <f t="shared" si="10"/>
        <v>70.37037037037038</v>
      </c>
      <c r="K52" s="28">
        <v>1.44</v>
      </c>
      <c r="L52" s="20">
        <v>3</v>
      </c>
      <c r="M52" s="20">
        <v>7</v>
      </c>
      <c r="N52" s="28">
        <f t="shared" si="11"/>
        <v>30</v>
      </c>
      <c r="O52" s="1">
        <f>VLOOKUP(M52,Rebar!A:B,2,FALSE)</f>
        <v>2.044</v>
      </c>
      <c r="P52" s="37">
        <f t="shared" si="12"/>
        <v>0.03066</v>
      </c>
      <c r="Q52" s="9">
        <v>2325</v>
      </c>
      <c r="R52" s="8">
        <f t="shared" si="13"/>
        <v>71.2845</v>
      </c>
    </row>
    <row r="53" spans="1:18" ht="12.75">
      <c r="A53" s="43" t="s">
        <v>186</v>
      </c>
      <c r="B53" s="1">
        <v>10</v>
      </c>
      <c r="C53" s="20">
        <v>12</v>
      </c>
      <c r="D53" s="20">
        <v>12</v>
      </c>
      <c r="E53" s="28">
        <f t="shared" si="7"/>
        <v>40</v>
      </c>
      <c r="F53" s="16">
        <v>8.5</v>
      </c>
      <c r="G53" s="8">
        <f t="shared" si="8"/>
        <v>340</v>
      </c>
      <c r="H53" s="28">
        <f t="shared" si="9"/>
        <v>0.3703703703703704</v>
      </c>
      <c r="I53" s="9">
        <v>190</v>
      </c>
      <c r="J53" s="8">
        <f t="shared" si="10"/>
        <v>70.37037037037038</v>
      </c>
      <c r="K53" s="28">
        <v>1.44</v>
      </c>
      <c r="L53" s="20">
        <v>3</v>
      </c>
      <c r="M53" s="20">
        <v>7</v>
      </c>
      <c r="N53" s="28">
        <f t="shared" si="11"/>
        <v>30</v>
      </c>
      <c r="O53" s="1">
        <f>VLOOKUP(M53,Rebar!A:B,2,FALSE)</f>
        <v>2.044</v>
      </c>
      <c r="P53" s="37">
        <f t="shared" si="12"/>
        <v>0.03066</v>
      </c>
      <c r="Q53" s="9">
        <v>2325</v>
      </c>
      <c r="R53" s="8">
        <f t="shared" si="13"/>
        <v>71.2845</v>
      </c>
    </row>
    <row r="54" spans="1:18" ht="12.75">
      <c r="A54" s="43" t="s">
        <v>187</v>
      </c>
      <c r="B54" s="1">
        <v>10</v>
      </c>
      <c r="C54" s="20">
        <v>12</v>
      </c>
      <c r="D54" s="20">
        <v>12</v>
      </c>
      <c r="E54" s="28">
        <f t="shared" si="7"/>
        <v>40</v>
      </c>
      <c r="F54" s="16">
        <v>8.5</v>
      </c>
      <c r="G54" s="8">
        <f t="shared" si="8"/>
        <v>340</v>
      </c>
      <c r="H54" s="28">
        <f t="shared" si="9"/>
        <v>0.3703703703703704</v>
      </c>
      <c r="I54" s="9">
        <v>190</v>
      </c>
      <c r="J54" s="8">
        <f t="shared" si="10"/>
        <v>70.37037037037038</v>
      </c>
      <c r="K54" s="28">
        <v>1.44</v>
      </c>
      <c r="L54" s="20">
        <v>3</v>
      </c>
      <c r="M54" s="20">
        <v>7</v>
      </c>
      <c r="N54" s="28">
        <f t="shared" si="11"/>
        <v>30</v>
      </c>
      <c r="O54" s="1">
        <f>VLOOKUP(M54,Rebar!A:B,2,FALSE)</f>
        <v>2.044</v>
      </c>
      <c r="P54" s="37">
        <f t="shared" si="12"/>
        <v>0.03066</v>
      </c>
      <c r="Q54" s="9">
        <v>2325</v>
      </c>
      <c r="R54" s="8">
        <f t="shared" si="13"/>
        <v>71.2845</v>
      </c>
    </row>
    <row r="55" spans="1:18" ht="12.75">
      <c r="A55" s="43" t="s">
        <v>188</v>
      </c>
      <c r="B55" s="1">
        <v>10</v>
      </c>
      <c r="C55" s="20">
        <v>16</v>
      </c>
      <c r="D55" s="20">
        <v>16</v>
      </c>
      <c r="E55" s="28">
        <f t="shared" si="7"/>
        <v>53.33333333333333</v>
      </c>
      <c r="F55" s="16">
        <v>8.15</v>
      </c>
      <c r="G55" s="8">
        <f t="shared" si="8"/>
        <v>434.66666666666663</v>
      </c>
      <c r="H55" s="28">
        <f t="shared" si="9"/>
        <v>0.6584362139917697</v>
      </c>
      <c r="I55" s="9">
        <v>190</v>
      </c>
      <c r="J55" s="8">
        <f t="shared" si="10"/>
        <v>125.10288065843623</v>
      </c>
      <c r="K55" s="28">
        <v>1.44</v>
      </c>
      <c r="L55" s="20">
        <v>3</v>
      </c>
      <c r="M55" s="20">
        <v>7</v>
      </c>
      <c r="N55" s="28">
        <f t="shared" si="11"/>
        <v>30</v>
      </c>
      <c r="O55" s="1">
        <f>VLOOKUP(M55,Rebar!A:B,2,FALSE)</f>
        <v>2.044</v>
      </c>
      <c r="P55" s="37">
        <f t="shared" si="12"/>
        <v>0.03066</v>
      </c>
      <c r="Q55" s="9">
        <v>2325</v>
      </c>
      <c r="R55" s="8">
        <f t="shared" si="13"/>
        <v>71.2845</v>
      </c>
    </row>
    <row r="56" spans="1:18" ht="12.75">
      <c r="A56" s="43" t="s">
        <v>189</v>
      </c>
      <c r="B56" s="1">
        <v>10</v>
      </c>
      <c r="C56" s="20">
        <v>12</v>
      </c>
      <c r="D56" s="20">
        <v>12</v>
      </c>
      <c r="E56" s="28">
        <f t="shared" si="7"/>
        <v>40</v>
      </c>
      <c r="F56" s="16">
        <v>8.5</v>
      </c>
      <c r="G56" s="8">
        <f t="shared" si="8"/>
        <v>340</v>
      </c>
      <c r="H56" s="28">
        <f t="shared" si="9"/>
        <v>0.3703703703703704</v>
      </c>
      <c r="I56" s="9">
        <v>190</v>
      </c>
      <c r="J56" s="8">
        <f t="shared" si="10"/>
        <v>70.37037037037038</v>
      </c>
      <c r="K56" s="28">
        <v>1.44</v>
      </c>
      <c r="L56" s="20">
        <v>3</v>
      </c>
      <c r="M56" s="20">
        <v>7</v>
      </c>
      <c r="N56" s="28">
        <f t="shared" si="11"/>
        <v>30</v>
      </c>
      <c r="O56" s="1">
        <f>VLOOKUP(M56,Rebar!A:B,2,FALSE)</f>
        <v>2.044</v>
      </c>
      <c r="P56" s="37">
        <f t="shared" si="12"/>
        <v>0.03066</v>
      </c>
      <c r="Q56" s="9">
        <v>2325</v>
      </c>
      <c r="R56" s="8">
        <f t="shared" si="13"/>
        <v>71.2845</v>
      </c>
    </row>
    <row r="57" spans="1:18" ht="12.75">
      <c r="A57" s="43" t="s">
        <v>190</v>
      </c>
      <c r="B57" s="1">
        <v>10</v>
      </c>
      <c r="C57" s="20">
        <v>12</v>
      </c>
      <c r="D57" s="20">
        <v>12</v>
      </c>
      <c r="E57" s="28">
        <f t="shared" si="7"/>
        <v>40</v>
      </c>
      <c r="F57" s="16">
        <v>8.5</v>
      </c>
      <c r="G57" s="8">
        <f t="shared" si="8"/>
        <v>340</v>
      </c>
      <c r="H57" s="28">
        <f t="shared" si="9"/>
        <v>0.3703703703703704</v>
      </c>
      <c r="I57" s="9">
        <v>190</v>
      </c>
      <c r="J57" s="8">
        <f t="shared" si="10"/>
        <v>70.37037037037038</v>
      </c>
      <c r="K57" s="28">
        <v>1.44</v>
      </c>
      <c r="L57" s="20">
        <v>3</v>
      </c>
      <c r="M57" s="20">
        <v>7</v>
      </c>
      <c r="N57" s="28">
        <f t="shared" si="11"/>
        <v>30</v>
      </c>
      <c r="O57" s="1">
        <f>VLOOKUP(M57,Rebar!A:B,2,FALSE)</f>
        <v>2.044</v>
      </c>
      <c r="P57" s="37">
        <f t="shared" si="12"/>
        <v>0.03066</v>
      </c>
      <c r="Q57" s="9">
        <v>2325</v>
      </c>
      <c r="R57" s="8">
        <f t="shared" si="13"/>
        <v>71.2845</v>
      </c>
    </row>
    <row r="58" spans="1:18" ht="12.75">
      <c r="A58" s="43" t="s">
        <v>191</v>
      </c>
      <c r="B58" s="1">
        <v>10</v>
      </c>
      <c r="C58" s="20">
        <v>16</v>
      </c>
      <c r="D58" s="20">
        <v>16</v>
      </c>
      <c r="E58" s="28">
        <f t="shared" si="7"/>
        <v>53.33333333333333</v>
      </c>
      <c r="F58" s="16">
        <v>8.15</v>
      </c>
      <c r="G58" s="8">
        <f t="shared" si="8"/>
        <v>434.66666666666663</v>
      </c>
      <c r="H58" s="28">
        <f t="shared" si="9"/>
        <v>0.6584362139917697</v>
      </c>
      <c r="I58" s="9">
        <v>190</v>
      </c>
      <c r="J58" s="8">
        <f t="shared" si="10"/>
        <v>125.10288065843623</v>
      </c>
      <c r="K58" s="28">
        <v>1.44</v>
      </c>
      <c r="L58" s="20">
        <v>3</v>
      </c>
      <c r="M58" s="20">
        <v>7</v>
      </c>
      <c r="N58" s="28">
        <f t="shared" si="11"/>
        <v>30</v>
      </c>
      <c r="O58" s="1">
        <f>VLOOKUP(M58,Rebar!A:B,2,FALSE)</f>
        <v>2.044</v>
      </c>
      <c r="P58" s="37">
        <f t="shared" si="12"/>
        <v>0.03066</v>
      </c>
      <c r="Q58" s="9">
        <v>2325</v>
      </c>
      <c r="R58" s="8">
        <f t="shared" si="13"/>
        <v>71.2845</v>
      </c>
    </row>
    <row r="59" spans="1:18" ht="12.75">
      <c r="A59" s="43" t="s">
        <v>192</v>
      </c>
      <c r="B59" s="1">
        <v>10</v>
      </c>
      <c r="C59" s="20">
        <v>12</v>
      </c>
      <c r="D59" s="20">
        <v>12</v>
      </c>
      <c r="E59" s="28">
        <f t="shared" si="7"/>
        <v>40</v>
      </c>
      <c r="F59" s="16">
        <v>8.5</v>
      </c>
      <c r="G59" s="8">
        <f t="shared" si="8"/>
        <v>340</v>
      </c>
      <c r="H59" s="28">
        <f t="shared" si="9"/>
        <v>0.3703703703703704</v>
      </c>
      <c r="I59" s="9">
        <v>190</v>
      </c>
      <c r="J59" s="8">
        <f t="shared" si="10"/>
        <v>70.37037037037038</v>
      </c>
      <c r="K59" s="28">
        <v>1.44</v>
      </c>
      <c r="L59" s="20">
        <v>3</v>
      </c>
      <c r="M59" s="20">
        <v>7</v>
      </c>
      <c r="N59" s="28">
        <f t="shared" si="11"/>
        <v>30</v>
      </c>
      <c r="O59" s="1">
        <f>VLOOKUP(M59,Rebar!A:B,2,FALSE)</f>
        <v>2.044</v>
      </c>
      <c r="P59" s="37">
        <f t="shared" si="12"/>
        <v>0.03066</v>
      </c>
      <c r="Q59" s="9">
        <v>2325</v>
      </c>
      <c r="R59" s="8">
        <f t="shared" si="13"/>
        <v>71.2845</v>
      </c>
    </row>
    <row r="60" spans="1:18" ht="12.75">
      <c r="A60" s="43" t="s">
        <v>193</v>
      </c>
      <c r="B60" s="1">
        <v>10</v>
      </c>
      <c r="C60" s="20">
        <v>12</v>
      </c>
      <c r="D60" s="20">
        <v>12</v>
      </c>
      <c r="E60" s="28">
        <f t="shared" si="7"/>
        <v>40</v>
      </c>
      <c r="F60" s="16">
        <v>8.5</v>
      </c>
      <c r="G60" s="8">
        <f t="shared" si="8"/>
        <v>340</v>
      </c>
      <c r="H60" s="28">
        <f t="shared" si="9"/>
        <v>0.3703703703703704</v>
      </c>
      <c r="I60" s="9">
        <v>190</v>
      </c>
      <c r="J60" s="8">
        <f t="shared" si="10"/>
        <v>70.37037037037038</v>
      </c>
      <c r="K60" s="28">
        <v>1.44</v>
      </c>
      <c r="L60" s="20">
        <v>3</v>
      </c>
      <c r="M60" s="20">
        <v>7</v>
      </c>
      <c r="N60" s="28">
        <f t="shared" si="11"/>
        <v>30</v>
      </c>
      <c r="O60" s="1">
        <f>VLOOKUP(M60,Rebar!A:B,2,FALSE)</f>
        <v>2.044</v>
      </c>
      <c r="P60" s="37">
        <f t="shared" si="12"/>
        <v>0.03066</v>
      </c>
      <c r="Q60" s="9">
        <v>2325</v>
      </c>
      <c r="R60" s="8">
        <f t="shared" si="13"/>
        <v>71.2845</v>
      </c>
    </row>
    <row r="61" spans="1:18" ht="12.75">
      <c r="A61" s="43" t="s">
        <v>194</v>
      </c>
      <c r="B61" s="1">
        <v>10</v>
      </c>
      <c r="C61" s="20">
        <v>12</v>
      </c>
      <c r="D61" s="20">
        <v>12</v>
      </c>
      <c r="E61" s="28">
        <f t="shared" si="7"/>
        <v>40</v>
      </c>
      <c r="F61" s="16">
        <v>8.5</v>
      </c>
      <c r="G61" s="8">
        <f t="shared" si="8"/>
        <v>340</v>
      </c>
      <c r="H61" s="28">
        <f t="shared" si="9"/>
        <v>0.3703703703703704</v>
      </c>
      <c r="I61" s="9">
        <v>190</v>
      </c>
      <c r="J61" s="8">
        <f t="shared" si="10"/>
        <v>70.37037037037038</v>
      </c>
      <c r="K61" s="28">
        <v>1.44</v>
      </c>
      <c r="L61" s="20">
        <v>3</v>
      </c>
      <c r="M61" s="20">
        <v>7</v>
      </c>
      <c r="N61" s="28">
        <f t="shared" si="11"/>
        <v>30</v>
      </c>
      <c r="O61" s="1">
        <f>VLOOKUP(M61,Rebar!A:B,2,FALSE)</f>
        <v>2.044</v>
      </c>
      <c r="P61" s="37">
        <f t="shared" si="12"/>
        <v>0.03066</v>
      </c>
      <c r="Q61" s="9">
        <v>2325</v>
      </c>
      <c r="R61" s="8">
        <f t="shared" si="13"/>
        <v>71.2845</v>
      </c>
    </row>
    <row r="62" spans="1:18" ht="12.75">
      <c r="A62" s="43" t="s">
        <v>195</v>
      </c>
      <c r="B62" s="1">
        <v>10</v>
      </c>
      <c r="C62" s="20">
        <v>12</v>
      </c>
      <c r="D62" s="20">
        <v>12</v>
      </c>
      <c r="E62" s="28">
        <f t="shared" si="7"/>
        <v>40</v>
      </c>
      <c r="F62" s="16">
        <v>8.5</v>
      </c>
      <c r="G62" s="8">
        <f t="shared" si="8"/>
        <v>340</v>
      </c>
      <c r="H62" s="28">
        <f t="shared" si="9"/>
        <v>0.3703703703703704</v>
      </c>
      <c r="I62" s="9">
        <v>190</v>
      </c>
      <c r="J62" s="8">
        <f t="shared" si="10"/>
        <v>70.37037037037038</v>
      </c>
      <c r="K62" s="28">
        <v>1.44</v>
      </c>
      <c r="L62" s="20">
        <v>3</v>
      </c>
      <c r="M62" s="20">
        <v>7</v>
      </c>
      <c r="N62" s="28">
        <f t="shared" si="11"/>
        <v>30</v>
      </c>
      <c r="O62" s="1">
        <f>VLOOKUP(M62,Rebar!A:B,2,FALSE)</f>
        <v>2.044</v>
      </c>
      <c r="P62" s="37">
        <f t="shared" si="12"/>
        <v>0.03066</v>
      </c>
      <c r="Q62" s="9">
        <v>2325</v>
      </c>
      <c r="R62" s="8">
        <f t="shared" si="13"/>
        <v>71.2845</v>
      </c>
    </row>
    <row r="63" spans="1:18" ht="12.75">
      <c r="A63" s="43" t="s">
        <v>196</v>
      </c>
      <c r="B63" s="1">
        <v>10</v>
      </c>
      <c r="C63" s="20">
        <v>16</v>
      </c>
      <c r="D63" s="20">
        <v>16</v>
      </c>
      <c r="E63" s="28">
        <f t="shared" si="7"/>
        <v>53.33333333333333</v>
      </c>
      <c r="F63" s="16">
        <v>8.15</v>
      </c>
      <c r="G63" s="8">
        <f t="shared" si="8"/>
        <v>434.66666666666663</v>
      </c>
      <c r="H63" s="28">
        <f t="shared" si="9"/>
        <v>0.6584362139917697</v>
      </c>
      <c r="I63" s="9">
        <v>190</v>
      </c>
      <c r="J63" s="8">
        <f t="shared" si="10"/>
        <v>125.10288065843623</v>
      </c>
      <c r="K63" s="28">
        <v>1.44</v>
      </c>
      <c r="L63" s="20">
        <v>3</v>
      </c>
      <c r="M63" s="20">
        <v>7</v>
      </c>
      <c r="N63" s="28">
        <f t="shared" si="11"/>
        <v>30</v>
      </c>
      <c r="O63" s="1">
        <f>VLOOKUP(M63,Rebar!A:B,2,FALSE)</f>
        <v>2.044</v>
      </c>
      <c r="P63" s="37">
        <f t="shared" si="12"/>
        <v>0.03066</v>
      </c>
      <c r="Q63" s="9">
        <v>2325</v>
      </c>
      <c r="R63" s="8">
        <f t="shared" si="13"/>
        <v>71.2845</v>
      </c>
    </row>
    <row r="64" spans="1:18" ht="12.75">
      <c r="A64" s="43" t="s">
        <v>197</v>
      </c>
      <c r="B64" s="1">
        <v>10</v>
      </c>
      <c r="C64" s="20">
        <v>12</v>
      </c>
      <c r="D64" s="20">
        <v>12</v>
      </c>
      <c r="E64" s="28">
        <f t="shared" si="7"/>
        <v>40</v>
      </c>
      <c r="F64" s="16">
        <v>8.5</v>
      </c>
      <c r="G64" s="8">
        <f t="shared" si="8"/>
        <v>340</v>
      </c>
      <c r="H64" s="28">
        <f t="shared" si="9"/>
        <v>0.3703703703703704</v>
      </c>
      <c r="I64" s="9">
        <v>190</v>
      </c>
      <c r="J64" s="8">
        <f t="shared" si="10"/>
        <v>70.37037037037038</v>
      </c>
      <c r="K64" s="28">
        <v>1.44</v>
      </c>
      <c r="L64" s="20">
        <v>3</v>
      </c>
      <c r="M64" s="20">
        <v>7</v>
      </c>
      <c r="N64" s="28">
        <f t="shared" si="11"/>
        <v>30</v>
      </c>
      <c r="O64" s="1">
        <f>VLOOKUP(M64,Rebar!A:B,2,FALSE)</f>
        <v>2.044</v>
      </c>
      <c r="P64" s="37">
        <f t="shared" si="12"/>
        <v>0.03066</v>
      </c>
      <c r="Q64" s="9">
        <v>2325</v>
      </c>
      <c r="R64" s="8">
        <f t="shared" si="13"/>
        <v>71.2845</v>
      </c>
    </row>
    <row r="65" spans="1:18" ht="12.75">
      <c r="A65" s="43" t="s">
        <v>198</v>
      </c>
      <c r="B65" s="1">
        <v>10</v>
      </c>
      <c r="C65" s="20">
        <v>12</v>
      </c>
      <c r="D65" s="20">
        <v>12</v>
      </c>
      <c r="E65" s="28">
        <f t="shared" si="7"/>
        <v>40</v>
      </c>
      <c r="F65" s="16">
        <v>8.5</v>
      </c>
      <c r="G65" s="8">
        <f t="shared" si="8"/>
        <v>340</v>
      </c>
      <c r="H65" s="28">
        <f t="shared" si="9"/>
        <v>0.3703703703703704</v>
      </c>
      <c r="I65" s="9">
        <v>190</v>
      </c>
      <c r="J65" s="8">
        <f t="shared" si="10"/>
        <v>70.37037037037038</v>
      </c>
      <c r="K65" s="28">
        <v>1.44</v>
      </c>
      <c r="L65" s="20">
        <v>3</v>
      </c>
      <c r="M65" s="20">
        <v>7</v>
      </c>
      <c r="N65" s="28">
        <f t="shared" si="11"/>
        <v>30</v>
      </c>
      <c r="O65" s="1">
        <f>VLOOKUP(M65,Rebar!A:B,2,FALSE)</f>
        <v>2.044</v>
      </c>
      <c r="P65" s="37">
        <f t="shared" si="12"/>
        <v>0.03066</v>
      </c>
      <c r="Q65" s="9">
        <v>2325</v>
      </c>
      <c r="R65" s="8">
        <f t="shared" si="13"/>
        <v>71.2845</v>
      </c>
    </row>
    <row r="66" spans="1:18" ht="12.75">
      <c r="A66" s="43" t="s">
        <v>199</v>
      </c>
      <c r="B66" s="1">
        <v>10</v>
      </c>
      <c r="C66" s="20">
        <v>12</v>
      </c>
      <c r="D66" s="20">
        <v>12</v>
      </c>
      <c r="E66" s="28">
        <f t="shared" si="7"/>
        <v>40</v>
      </c>
      <c r="F66" s="16">
        <v>8.5</v>
      </c>
      <c r="G66" s="8">
        <f>E66*F66</f>
        <v>340</v>
      </c>
      <c r="H66" s="28">
        <f t="shared" si="9"/>
        <v>0.3703703703703704</v>
      </c>
      <c r="I66" s="9">
        <v>190</v>
      </c>
      <c r="J66" s="8">
        <f>H66*I66</f>
        <v>70.37037037037038</v>
      </c>
      <c r="K66" s="28">
        <v>1.44</v>
      </c>
      <c r="L66" s="20">
        <v>3</v>
      </c>
      <c r="M66" s="20">
        <v>7</v>
      </c>
      <c r="N66" s="28">
        <f t="shared" si="11"/>
        <v>30</v>
      </c>
      <c r="O66" s="1">
        <f>VLOOKUP(M66,Rebar!A:B,2,FALSE)</f>
        <v>2.044</v>
      </c>
      <c r="P66" s="37">
        <f>N66*O66/2000</f>
        <v>0.03066</v>
      </c>
      <c r="Q66" s="9">
        <v>2325</v>
      </c>
      <c r="R66" s="8">
        <f>P66*Q66</f>
        <v>71.2845</v>
      </c>
    </row>
    <row r="67" spans="1:18" ht="12.75">
      <c r="A67" s="43" t="s">
        <v>200</v>
      </c>
      <c r="B67" s="1">
        <v>10</v>
      </c>
      <c r="C67" s="20">
        <v>12</v>
      </c>
      <c r="D67" s="20">
        <v>12</v>
      </c>
      <c r="E67" s="28">
        <f t="shared" si="7"/>
        <v>40</v>
      </c>
      <c r="F67" s="16">
        <v>8.5</v>
      </c>
      <c r="G67" s="8">
        <f>E67*F67</f>
        <v>340</v>
      </c>
      <c r="H67" s="28">
        <f t="shared" si="9"/>
        <v>0.3703703703703704</v>
      </c>
      <c r="I67" s="9">
        <v>190</v>
      </c>
      <c r="J67" s="8">
        <f>H67*I67</f>
        <v>70.37037037037038</v>
      </c>
      <c r="K67" s="28">
        <v>1.44</v>
      </c>
      <c r="L67" s="20">
        <v>3</v>
      </c>
      <c r="M67" s="20">
        <v>7</v>
      </c>
      <c r="N67" s="28">
        <f t="shared" si="11"/>
        <v>30</v>
      </c>
      <c r="O67" s="1">
        <f>VLOOKUP(M67,Rebar!A:B,2,FALSE)</f>
        <v>2.044</v>
      </c>
      <c r="P67" s="37">
        <f>N67*O67/2000</f>
        <v>0.03066</v>
      </c>
      <c r="Q67" s="9">
        <v>2325</v>
      </c>
      <c r="R67" s="8">
        <f>P67*Q67</f>
        <v>71.2845</v>
      </c>
    </row>
    <row r="68" spans="1:18" ht="12.75">
      <c r="A68" s="43" t="s">
        <v>201</v>
      </c>
      <c r="B68" s="1">
        <v>10</v>
      </c>
      <c r="C68" s="20">
        <v>12</v>
      </c>
      <c r="D68" s="20">
        <v>12</v>
      </c>
      <c r="E68" s="28">
        <f t="shared" si="7"/>
        <v>40</v>
      </c>
      <c r="F68" s="16">
        <v>8.5</v>
      </c>
      <c r="G68" s="8">
        <f>E68*F68</f>
        <v>340</v>
      </c>
      <c r="H68" s="28">
        <f t="shared" si="9"/>
        <v>0.3703703703703704</v>
      </c>
      <c r="I68" s="9">
        <v>190</v>
      </c>
      <c r="J68" s="8">
        <f>H68*I68</f>
        <v>70.37037037037038</v>
      </c>
      <c r="K68" s="28">
        <v>1.44</v>
      </c>
      <c r="L68" s="20">
        <v>3</v>
      </c>
      <c r="M68" s="20">
        <v>7</v>
      </c>
      <c r="N68" s="28">
        <f t="shared" si="11"/>
        <v>30</v>
      </c>
      <c r="O68" s="1">
        <f>VLOOKUP(M68,Rebar!A:B,2,FALSE)</f>
        <v>2.044</v>
      </c>
      <c r="P68" s="37">
        <f>N68*O68/2000</f>
        <v>0.03066</v>
      </c>
      <c r="Q68" s="9">
        <v>2325</v>
      </c>
      <c r="R68" s="8">
        <f>P68*Q68</f>
        <v>71.2845</v>
      </c>
    </row>
    <row r="69" spans="1:18" ht="12.75">
      <c r="A69" s="43" t="s">
        <v>202</v>
      </c>
      <c r="B69" s="1">
        <v>10</v>
      </c>
      <c r="C69" s="20">
        <v>12</v>
      </c>
      <c r="D69" s="20">
        <v>12</v>
      </c>
      <c r="E69" s="28">
        <f t="shared" si="7"/>
        <v>40</v>
      </c>
      <c r="F69" s="16">
        <v>8.5</v>
      </c>
      <c r="G69" s="8">
        <f>E69*F69</f>
        <v>340</v>
      </c>
      <c r="H69" s="28">
        <f t="shared" si="9"/>
        <v>0.3703703703703704</v>
      </c>
      <c r="I69" s="9">
        <v>190</v>
      </c>
      <c r="J69" s="8">
        <f>H69*I69</f>
        <v>70.37037037037038</v>
      </c>
      <c r="K69" s="28">
        <v>1.44</v>
      </c>
      <c r="L69" s="20">
        <v>3</v>
      </c>
      <c r="M69" s="20">
        <v>7</v>
      </c>
      <c r="N69" s="28">
        <f t="shared" si="11"/>
        <v>30</v>
      </c>
      <c r="O69" s="1">
        <f>VLOOKUP(M69,Rebar!A:B,2,FALSE)</f>
        <v>2.044</v>
      </c>
      <c r="P69" s="37">
        <f>N69*O69/2000</f>
        <v>0.03066</v>
      </c>
      <c r="Q69" s="9">
        <v>2325</v>
      </c>
      <c r="R69" s="8">
        <f>P69*Q69</f>
        <v>71.2845</v>
      </c>
    </row>
    <row r="70" spans="1:18" ht="12.75">
      <c r="A70" s="43" t="s">
        <v>203</v>
      </c>
      <c r="B70" s="1">
        <v>10</v>
      </c>
      <c r="C70" s="20">
        <v>12</v>
      </c>
      <c r="D70" s="20">
        <v>12</v>
      </c>
      <c r="E70" s="28">
        <f t="shared" si="7"/>
        <v>40</v>
      </c>
      <c r="F70" s="16">
        <v>8.5</v>
      </c>
      <c r="G70" s="8">
        <f>E70*F70</f>
        <v>340</v>
      </c>
      <c r="H70" s="28">
        <f t="shared" si="9"/>
        <v>0.3703703703703704</v>
      </c>
      <c r="I70" s="9">
        <v>190</v>
      </c>
      <c r="J70" s="8">
        <f>H70*I70</f>
        <v>70.37037037037038</v>
      </c>
      <c r="K70" s="28">
        <v>1.44</v>
      </c>
      <c r="L70" s="20">
        <v>3</v>
      </c>
      <c r="M70" s="20">
        <v>7</v>
      </c>
      <c r="N70" s="28">
        <f t="shared" si="11"/>
        <v>30</v>
      </c>
      <c r="O70" s="1">
        <f>VLOOKUP(M70,Rebar!A:B,2,FALSE)</f>
        <v>2.044</v>
      </c>
      <c r="P70" s="37">
        <f>N70*O70/2000</f>
        <v>0.03066</v>
      </c>
      <c r="Q70" s="9">
        <v>2325</v>
      </c>
      <c r="R70" s="8">
        <f>P70*Q70</f>
        <v>71.2845</v>
      </c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spans="6:18" ht="12.75">
      <c r="F75" s="1"/>
      <c r="G75" s="8">
        <f>SUM(G2:G74)</f>
        <v>24898.666666666668</v>
      </c>
      <c r="H75" s="28"/>
      <c r="I75" s="8"/>
      <c r="J75" s="8">
        <f>SUM(J2:J74)</f>
        <v>5676.543209876548</v>
      </c>
      <c r="K75" s="1"/>
      <c r="L75" s="1"/>
      <c r="M75" s="1"/>
      <c r="N75" s="28"/>
      <c r="O75" s="1"/>
      <c r="P75" s="37"/>
      <c r="Q75" s="1"/>
      <c r="R75" s="8">
        <f>SUM(R2:R74)</f>
        <v>4918.630500000003</v>
      </c>
    </row>
    <row r="76" spans="6:18" ht="12.75">
      <c r="F76" s="8" t="s">
        <v>7</v>
      </c>
      <c r="G76" s="1">
        <v>1.29</v>
      </c>
      <c r="H76" s="28"/>
      <c r="I76" s="8" t="s">
        <v>7</v>
      </c>
      <c r="J76" s="1">
        <v>1.125</v>
      </c>
      <c r="K76" s="1"/>
      <c r="L76" s="1"/>
      <c r="M76" s="1"/>
      <c r="N76" s="28"/>
      <c r="O76" s="1"/>
      <c r="P76" s="37"/>
      <c r="Q76" s="1" t="s">
        <v>7</v>
      </c>
      <c r="R76" s="1">
        <v>1.206</v>
      </c>
    </row>
    <row r="77" spans="6:18" ht="12.75">
      <c r="F77" s="1" t="s">
        <v>80</v>
      </c>
      <c r="G77" s="8">
        <f>G75*G76</f>
        <v>32119.280000000002</v>
      </c>
      <c r="H77" s="28"/>
      <c r="I77" s="1"/>
      <c r="J77" s="8">
        <f>J75*J76</f>
        <v>6386.111111111116</v>
      </c>
      <c r="K77" s="1"/>
      <c r="L77" s="1"/>
      <c r="M77" s="1"/>
      <c r="N77" s="28"/>
      <c r="O77" s="1"/>
      <c r="P77" s="37"/>
      <c r="Q77" s="1"/>
      <c r="R77" s="8">
        <f>R75*R76</f>
        <v>5931.868383000004</v>
      </c>
    </row>
    <row r="78" spans="6:18" ht="12.75">
      <c r="F78" s="8"/>
      <c r="G78" s="8"/>
      <c r="H78" s="28"/>
      <c r="I78" s="9"/>
      <c r="J78" s="8"/>
      <c r="K78" s="1"/>
      <c r="L78" s="1"/>
      <c r="M78" s="1"/>
      <c r="N78" s="28"/>
      <c r="O78" s="1"/>
      <c r="P78" s="37"/>
      <c r="Q78" s="1" t="s">
        <v>120</v>
      </c>
      <c r="R78" s="8">
        <f>1.1*R77</f>
        <v>6525.055221300005</v>
      </c>
    </row>
    <row r="79" spans="6:18" ht="12.75">
      <c r="F79" s="8"/>
      <c r="G79" s="8"/>
      <c r="H79" s="28"/>
      <c r="I79" s="9"/>
      <c r="J79" s="8"/>
      <c r="K79" s="1"/>
      <c r="L79" s="1"/>
      <c r="M79" s="1"/>
      <c r="N79" s="28"/>
      <c r="O79" s="1"/>
      <c r="P79" s="37"/>
      <c r="Q79" s="1"/>
      <c r="R79" s="1"/>
    </row>
    <row r="80" spans="6:18" ht="12.75">
      <c r="F80" s="8"/>
      <c r="G80" s="8"/>
      <c r="H80" s="28"/>
      <c r="I80" s="9"/>
      <c r="J80" s="8"/>
      <c r="K80" s="1"/>
      <c r="L80" s="1"/>
      <c r="M80" s="1"/>
      <c r="N80" s="28"/>
      <c r="O80" s="1"/>
      <c r="P80" s="37"/>
      <c r="Q80" s="1"/>
      <c r="R80" s="1"/>
    </row>
    <row r="81" spans="6:18" ht="12.75">
      <c r="F81" s="8"/>
      <c r="G81" s="8"/>
      <c r="H81" s="28"/>
      <c r="I81" s="9"/>
      <c r="J81" s="8"/>
      <c r="K81" s="1"/>
      <c r="L81" s="1"/>
      <c r="M81" s="1"/>
      <c r="N81" s="28"/>
      <c r="O81" s="1"/>
      <c r="P81" s="11" t="s">
        <v>208</v>
      </c>
      <c r="Q81" s="1"/>
      <c r="R81" s="8">
        <f>3*(R78+J77+G77)</f>
        <v>135091.33899723337</v>
      </c>
    </row>
  </sheetData>
  <sheetProtection/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pane xSplit="1" ySplit="1" topLeftCell="R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11" sqref="S11"/>
    </sheetView>
  </sheetViews>
  <sheetFormatPr defaultColWidth="9.140625" defaultRowHeight="12.75"/>
  <cols>
    <col min="1" max="1" width="12.57421875" style="33" bestFit="1" customWidth="1"/>
    <col min="2" max="2" width="9.57421875" style="33" bestFit="1" customWidth="1"/>
    <col min="3" max="3" width="16.57421875" style="28" customWidth="1"/>
    <col min="4" max="4" width="11.28125" style="28" customWidth="1"/>
    <col min="5" max="5" width="12.28125" style="28" bestFit="1" customWidth="1"/>
    <col min="6" max="6" width="9.140625" style="33" customWidth="1"/>
    <col min="7" max="8" width="12.7109375" style="33" customWidth="1"/>
    <col min="9" max="9" width="16.7109375" style="28" bestFit="1" customWidth="1"/>
    <col min="10" max="10" width="19.140625" style="28" bestFit="1" customWidth="1"/>
    <col min="11" max="11" width="17.28125" style="28" bestFit="1" customWidth="1"/>
    <col min="12" max="12" width="20.28125" style="22" bestFit="1" customWidth="1"/>
    <col min="13" max="13" width="23.421875" style="22" bestFit="1" customWidth="1"/>
    <col min="14" max="14" width="12.140625" style="22" bestFit="1" customWidth="1"/>
    <col min="15" max="15" width="18.8515625" style="28" bestFit="1" customWidth="1"/>
    <col min="16" max="16" width="24.421875" style="22" customWidth="1"/>
    <col min="17" max="17" width="14.8515625" style="22" customWidth="1"/>
    <col min="18" max="19" width="19.140625" style="28" customWidth="1"/>
    <col min="20" max="20" width="16.57421875" style="28" customWidth="1"/>
    <col min="21" max="21" width="14.7109375" style="28" bestFit="1" customWidth="1"/>
    <col min="22" max="22" width="22.8515625" style="33" customWidth="1"/>
    <col min="23" max="23" width="18.57421875" style="37" customWidth="1"/>
    <col min="24" max="24" width="23.00390625" style="22" customWidth="1"/>
    <col min="25" max="25" width="14.57421875" style="22" customWidth="1"/>
    <col min="26" max="26" width="12.00390625" style="0" customWidth="1"/>
  </cols>
  <sheetData>
    <row r="1" spans="1:26" s="2" customFormat="1" ht="12.75">
      <c r="A1" s="3" t="s">
        <v>4</v>
      </c>
      <c r="B1" s="3" t="s">
        <v>13</v>
      </c>
      <c r="C1" s="27" t="s">
        <v>14</v>
      </c>
      <c r="D1" s="27" t="s">
        <v>15</v>
      </c>
      <c r="E1" s="27" t="s">
        <v>16</v>
      </c>
      <c r="F1" s="3" t="s">
        <v>17</v>
      </c>
      <c r="G1" s="3" t="s">
        <v>18</v>
      </c>
      <c r="H1" s="3" t="s">
        <v>19</v>
      </c>
      <c r="I1" s="27" t="s">
        <v>25</v>
      </c>
      <c r="J1" s="27" t="s">
        <v>26</v>
      </c>
      <c r="K1" s="27" t="s">
        <v>27</v>
      </c>
      <c r="L1" s="32" t="s">
        <v>29</v>
      </c>
      <c r="M1" s="32" t="s">
        <v>28</v>
      </c>
      <c r="N1" s="32" t="s">
        <v>0</v>
      </c>
      <c r="O1" s="27" t="s">
        <v>1</v>
      </c>
      <c r="P1" s="32" t="s">
        <v>2</v>
      </c>
      <c r="Q1" s="32" t="s">
        <v>3</v>
      </c>
      <c r="R1" s="27" t="s">
        <v>20</v>
      </c>
      <c r="S1" s="27" t="s">
        <v>21</v>
      </c>
      <c r="T1" s="27" t="s">
        <v>5</v>
      </c>
      <c r="U1" s="27" t="s">
        <v>50</v>
      </c>
      <c r="V1" s="3" t="s">
        <v>23</v>
      </c>
      <c r="W1" s="36" t="s">
        <v>22</v>
      </c>
      <c r="X1" s="32" t="s">
        <v>24</v>
      </c>
      <c r="Y1" s="32" t="s">
        <v>6</v>
      </c>
      <c r="Z1" s="3"/>
    </row>
    <row r="2" spans="1:25" s="1" customFormat="1" ht="12.75">
      <c r="A2" s="33" t="s">
        <v>214</v>
      </c>
      <c r="B2">
        <v>9.2</v>
      </c>
      <c r="C2" s="28">
        <v>12.796653039777535</v>
      </c>
      <c r="D2" s="28">
        <f>C2-2.5</f>
        <v>10.296653039777535</v>
      </c>
      <c r="E2" s="28">
        <v>8.531102026518356</v>
      </c>
      <c r="F2" s="33">
        <v>18</v>
      </c>
      <c r="G2" s="33">
        <f>F2-2.5</f>
        <v>15.5</v>
      </c>
      <c r="H2" s="33">
        <v>12</v>
      </c>
      <c r="I2" s="28">
        <f>2*B2*F2/12</f>
        <v>27.599999999999998</v>
      </c>
      <c r="J2" s="28">
        <f>H2*B2/12</f>
        <v>9.2</v>
      </c>
      <c r="K2" s="28">
        <f>I2+J2</f>
        <v>36.8</v>
      </c>
      <c r="L2" s="22">
        <v>9.55</v>
      </c>
      <c r="M2" s="22">
        <v>9.9</v>
      </c>
      <c r="N2" s="22">
        <f>I2*L2+J2*M2</f>
        <v>354.65999999999997</v>
      </c>
      <c r="O2" s="28">
        <f aca="true" t="shared" si="0" ref="O2:O10">B2/3*F2/36*H2/36</f>
        <v>0.5111111111111111</v>
      </c>
      <c r="P2" s="22">
        <v>190</v>
      </c>
      <c r="Q2" s="22">
        <f aca="true" t="shared" si="1" ref="Q2:Q10">O2*P2</f>
        <v>97.1111111111111</v>
      </c>
      <c r="R2" s="28">
        <v>3.72</v>
      </c>
      <c r="S2" s="33">
        <v>7</v>
      </c>
      <c r="T2" s="33">
        <v>7</v>
      </c>
      <c r="U2" s="28">
        <f aca="true" t="shared" si="2" ref="U2:U10">S2*B2</f>
        <v>64.39999999999999</v>
      </c>
      <c r="V2" s="33">
        <f>VLOOKUP(T2,Rebar!A:B,2,FALSE)</f>
        <v>2.044</v>
      </c>
      <c r="W2" s="37">
        <f aca="true" t="shared" si="3" ref="W2:W10">U2*V2/2000</f>
        <v>0.06581679999999998</v>
      </c>
      <c r="X2" s="22">
        <v>2325</v>
      </c>
      <c r="Y2" s="22">
        <f aca="true" t="shared" si="4" ref="Y2:Y10">W2*X2</f>
        <v>153.02405999999996</v>
      </c>
    </row>
    <row r="3" spans="1:25" ht="12.75">
      <c r="A3" s="33" t="s">
        <v>215</v>
      </c>
      <c r="B3">
        <v>17.2</v>
      </c>
      <c r="C3" s="28">
        <v>17.651448253616255</v>
      </c>
      <c r="D3" s="28">
        <f>C3-2.5</f>
        <v>15.151448253616255</v>
      </c>
      <c r="E3" s="28">
        <v>11.767632169077503</v>
      </c>
      <c r="F3" s="33">
        <v>18</v>
      </c>
      <c r="G3" s="33">
        <f>F3-2.5</f>
        <v>15.5</v>
      </c>
      <c r="H3" s="33">
        <v>12</v>
      </c>
      <c r="I3" s="28">
        <f>2*B3*F3/12</f>
        <v>51.599999999999994</v>
      </c>
      <c r="J3" s="28">
        <f>H3*B3/12</f>
        <v>17.2</v>
      </c>
      <c r="K3" s="28">
        <f>I3+J3</f>
        <v>68.8</v>
      </c>
      <c r="L3" s="22">
        <v>9.55</v>
      </c>
      <c r="M3" s="22">
        <v>9.9</v>
      </c>
      <c r="N3" s="22">
        <f>I3*L3+J3*M3</f>
        <v>663.06</v>
      </c>
      <c r="O3" s="28">
        <f t="shared" si="0"/>
        <v>0.9555555555555555</v>
      </c>
      <c r="P3" s="22">
        <v>190</v>
      </c>
      <c r="Q3" s="22">
        <f t="shared" si="1"/>
        <v>181.55555555555554</v>
      </c>
      <c r="R3" s="28">
        <v>4.25</v>
      </c>
      <c r="S3" s="33">
        <v>8</v>
      </c>
      <c r="T3" s="33">
        <v>7</v>
      </c>
      <c r="U3" s="28">
        <f t="shared" si="2"/>
        <v>137.6</v>
      </c>
      <c r="V3" s="33">
        <f>VLOOKUP(T3,Rebar!A:B,2,FALSE)</f>
        <v>2.044</v>
      </c>
      <c r="W3" s="37">
        <f t="shared" si="3"/>
        <v>0.14062719999999998</v>
      </c>
      <c r="X3" s="22">
        <v>2325</v>
      </c>
      <c r="Y3" s="22">
        <f t="shared" si="4"/>
        <v>326.95823999999993</v>
      </c>
    </row>
    <row r="4" spans="1:25" ht="12.75">
      <c r="A4" s="33" t="s">
        <v>216</v>
      </c>
      <c r="B4">
        <v>9.2</v>
      </c>
      <c r="C4" s="28">
        <v>9.902856530137585</v>
      </c>
      <c r="D4" s="28">
        <f>C4-2.5</f>
        <v>7.402856530137585</v>
      </c>
      <c r="E4" s="28">
        <v>6.6019043534250565</v>
      </c>
      <c r="F4" s="33">
        <v>12</v>
      </c>
      <c r="G4" s="33">
        <f>F4-2.5</f>
        <v>9.5</v>
      </c>
      <c r="H4" s="33">
        <v>12</v>
      </c>
      <c r="I4" s="28">
        <f>2*B4*F4/12</f>
        <v>18.4</v>
      </c>
      <c r="J4" s="28">
        <f>H4*B4/12</f>
        <v>9.2</v>
      </c>
      <c r="K4" s="28">
        <f>I4+J4</f>
        <v>27.599999999999998</v>
      </c>
      <c r="L4" s="22">
        <v>9.9</v>
      </c>
      <c r="M4" s="22">
        <v>9.9</v>
      </c>
      <c r="N4" s="22">
        <f>I4*L4+J4*M4</f>
        <v>273.24</v>
      </c>
      <c r="O4" s="28">
        <f t="shared" si="0"/>
        <v>0.34074074074074073</v>
      </c>
      <c r="P4" s="22">
        <v>190</v>
      </c>
      <c r="Q4" s="22">
        <f t="shared" si="1"/>
        <v>64.74074074074073</v>
      </c>
      <c r="R4" s="28">
        <v>1.49</v>
      </c>
      <c r="S4" s="33">
        <v>3</v>
      </c>
      <c r="T4" s="33">
        <v>7</v>
      </c>
      <c r="U4" s="28">
        <f t="shared" si="2"/>
        <v>27.599999999999998</v>
      </c>
      <c r="V4" s="33">
        <f>VLOOKUP(T4,Rebar!A:B,2,FALSE)</f>
        <v>2.044</v>
      </c>
      <c r="W4" s="37">
        <f t="shared" si="3"/>
        <v>0.028207199999999998</v>
      </c>
      <c r="X4" s="22">
        <v>2325</v>
      </c>
      <c r="Y4" s="22">
        <f t="shared" si="4"/>
        <v>65.58174</v>
      </c>
    </row>
    <row r="5" spans="1:25" s="31" customFormat="1" ht="12.75">
      <c r="A5" s="33" t="s">
        <v>217</v>
      </c>
      <c r="B5">
        <v>17.2</v>
      </c>
      <c r="C5" s="28">
        <v>17.651448253616255</v>
      </c>
      <c r="D5" s="28">
        <f>C5-2.5</f>
        <v>15.151448253616255</v>
      </c>
      <c r="E5" s="28">
        <v>11.767632169077503</v>
      </c>
      <c r="F5" s="33">
        <v>18</v>
      </c>
      <c r="G5" s="33">
        <f>F5-2.5</f>
        <v>15.5</v>
      </c>
      <c r="H5" s="33">
        <v>12</v>
      </c>
      <c r="I5" s="28">
        <f>2*B5*F5/12</f>
        <v>51.599999999999994</v>
      </c>
      <c r="J5" s="28">
        <f>H5*B5/12</f>
        <v>17.2</v>
      </c>
      <c r="K5" s="28">
        <f>I5+J5</f>
        <v>68.8</v>
      </c>
      <c r="L5" s="22">
        <v>9.55</v>
      </c>
      <c r="M5" s="22">
        <v>9.9</v>
      </c>
      <c r="N5" s="22">
        <f>I5*L5+J5*M5</f>
        <v>663.06</v>
      </c>
      <c r="O5" s="28">
        <f t="shared" si="0"/>
        <v>0.9555555555555555</v>
      </c>
      <c r="P5" s="22">
        <v>190</v>
      </c>
      <c r="Q5" s="22">
        <f t="shared" si="1"/>
        <v>181.55555555555554</v>
      </c>
      <c r="R5" s="28">
        <v>4.25</v>
      </c>
      <c r="S5" s="33">
        <v>8</v>
      </c>
      <c r="T5" s="33">
        <v>7</v>
      </c>
      <c r="U5" s="28">
        <f t="shared" si="2"/>
        <v>137.6</v>
      </c>
      <c r="V5" s="33">
        <f>VLOOKUP(T5,Rebar!A:B,2,FALSE)</f>
        <v>2.044</v>
      </c>
      <c r="W5" s="37">
        <f t="shared" si="3"/>
        <v>0.14062719999999998</v>
      </c>
      <c r="X5" s="22">
        <v>2325</v>
      </c>
      <c r="Y5" s="22">
        <f t="shared" si="4"/>
        <v>326.95823999999993</v>
      </c>
    </row>
    <row r="6" spans="19:20" ht="12.75">
      <c r="S6" s="33"/>
      <c r="T6" s="33"/>
    </row>
    <row r="7" spans="1:25" ht="12.75">
      <c r="A7" s="33" t="s">
        <v>218</v>
      </c>
      <c r="B7" s="33">
        <v>13</v>
      </c>
      <c r="C7" s="28">
        <v>12</v>
      </c>
      <c r="D7" s="46"/>
      <c r="E7" s="28">
        <v>12</v>
      </c>
      <c r="F7" s="33">
        <v>12</v>
      </c>
      <c r="G7" s="48"/>
      <c r="H7" s="33">
        <v>12</v>
      </c>
      <c r="I7" s="46"/>
      <c r="J7" s="46"/>
      <c r="K7" s="28">
        <f>B7*F7/12*4</f>
        <v>52</v>
      </c>
      <c r="L7" s="22">
        <v>8.5</v>
      </c>
      <c r="M7" s="47"/>
      <c r="N7" s="22">
        <f>K7*L7</f>
        <v>442</v>
      </c>
      <c r="O7" s="28">
        <f t="shared" si="0"/>
        <v>0.48148148148148145</v>
      </c>
      <c r="P7" s="22">
        <v>190</v>
      </c>
      <c r="Q7" s="22">
        <f t="shared" si="1"/>
        <v>91.48148148148148</v>
      </c>
      <c r="R7" s="28">
        <v>4.25</v>
      </c>
      <c r="S7" s="33">
        <v>3</v>
      </c>
      <c r="T7" s="33">
        <v>7</v>
      </c>
      <c r="U7" s="28">
        <f t="shared" si="2"/>
        <v>39</v>
      </c>
      <c r="V7" s="33">
        <f>VLOOKUP(T7,Rebar!A:B,2,FALSE)</f>
        <v>2.044</v>
      </c>
      <c r="W7" s="37">
        <f t="shared" si="3"/>
        <v>0.039858000000000005</v>
      </c>
      <c r="X7" s="22">
        <v>2325</v>
      </c>
      <c r="Y7" s="22">
        <f t="shared" si="4"/>
        <v>92.66985000000001</v>
      </c>
    </row>
    <row r="8" spans="1:25" ht="12.75">
      <c r="A8" s="33" t="s">
        <v>219</v>
      </c>
      <c r="B8" s="33">
        <v>13</v>
      </c>
      <c r="C8" s="28">
        <v>12</v>
      </c>
      <c r="D8" s="46"/>
      <c r="E8" s="28">
        <v>12</v>
      </c>
      <c r="F8" s="33">
        <v>12</v>
      </c>
      <c r="G8" s="48"/>
      <c r="H8" s="33">
        <v>12</v>
      </c>
      <c r="I8" s="46"/>
      <c r="J8" s="46"/>
      <c r="K8" s="28">
        <f>B8*F8/12*4</f>
        <v>52</v>
      </c>
      <c r="L8" s="22">
        <v>8.5</v>
      </c>
      <c r="M8" s="47"/>
      <c r="N8" s="22">
        <f>K8*L8</f>
        <v>442</v>
      </c>
      <c r="O8" s="28">
        <f t="shared" si="0"/>
        <v>0.48148148148148145</v>
      </c>
      <c r="P8" s="22">
        <v>190</v>
      </c>
      <c r="Q8" s="22">
        <f t="shared" si="1"/>
        <v>91.48148148148148</v>
      </c>
      <c r="R8" s="28">
        <v>4.25</v>
      </c>
      <c r="S8" s="33">
        <v>3</v>
      </c>
      <c r="T8" s="33">
        <v>7</v>
      </c>
      <c r="U8" s="28">
        <f t="shared" si="2"/>
        <v>39</v>
      </c>
      <c r="V8" s="33">
        <f>VLOOKUP(T8,Rebar!A:B,2,FALSE)</f>
        <v>2.044</v>
      </c>
      <c r="W8" s="37">
        <f t="shared" si="3"/>
        <v>0.039858000000000005</v>
      </c>
      <c r="X8" s="22">
        <v>2325</v>
      </c>
      <c r="Y8" s="22">
        <f t="shared" si="4"/>
        <v>92.66985000000001</v>
      </c>
    </row>
    <row r="9" spans="1:25" ht="12.75">
      <c r="A9" s="33" t="s">
        <v>220</v>
      </c>
      <c r="B9" s="33">
        <v>13</v>
      </c>
      <c r="C9" s="28">
        <v>12</v>
      </c>
      <c r="D9" s="46"/>
      <c r="E9" s="28">
        <v>12</v>
      </c>
      <c r="F9" s="33">
        <v>12</v>
      </c>
      <c r="G9" s="48"/>
      <c r="H9" s="33">
        <v>12</v>
      </c>
      <c r="I9" s="46"/>
      <c r="J9" s="46"/>
      <c r="K9" s="28">
        <f>B9*F9/12*4</f>
        <v>52</v>
      </c>
      <c r="L9" s="22">
        <v>8.5</v>
      </c>
      <c r="M9" s="47"/>
      <c r="N9" s="22">
        <f>K9*L9</f>
        <v>442</v>
      </c>
      <c r="O9" s="28">
        <f t="shared" si="0"/>
        <v>0.48148148148148145</v>
      </c>
      <c r="P9" s="22">
        <v>190</v>
      </c>
      <c r="Q9" s="22">
        <f t="shared" si="1"/>
        <v>91.48148148148148</v>
      </c>
      <c r="R9" s="28">
        <v>4.25</v>
      </c>
      <c r="S9" s="33">
        <v>3</v>
      </c>
      <c r="T9" s="33">
        <v>7</v>
      </c>
      <c r="U9" s="28">
        <f t="shared" si="2"/>
        <v>39</v>
      </c>
      <c r="V9" s="33">
        <f>VLOOKUP(T9,Rebar!A:B,2,FALSE)</f>
        <v>2.044</v>
      </c>
      <c r="W9" s="37">
        <f t="shared" si="3"/>
        <v>0.039858000000000005</v>
      </c>
      <c r="X9" s="22">
        <v>2325</v>
      </c>
      <c r="Y9" s="22">
        <f t="shared" si="4"/>
        <v>92.66985000000001</v>
      </c>
    </row>
    <row r="10" spans="1:25" ht="12.75">
      <c r="A10" s="33" t="s">
        <v>221</v>
      </c>
      <c r="B10" s="33">
        <v>13</v>
      </c>
      <c r="C10" s="28">
        <v>12</v>
      </c>
      <c r="D10" s="46"/>
      <c r="E10" s="28">
        <v>12</v>
      </c>
      <c r="F10" s="33">
        <v>12</v>
      </c>
      <c r="G10" s="48"/>
      <c r="H10" s="33">
        <v>12</v>
      </c>
      <c r="I10" s="46"/>
      <c r="J10" s="46"/>
      <c r="K10" s="28">
        <f>B10*F10/12*4</f>
        <v>52</v>
      </c>
      <c r="L10" s="22">
        <v>8.5</v>
      </c>
      <c r="M10" s="47"/>
      <c r="N10" s="22">
        <f>K10*L10</f>
        <v>442</v>
      </c>
      <c r="O10" s="28">
        <f t="shared" si="0"/>
        <v>0.48148148148148145</v>
      </c>
      <c r="P10" s="22">
        <v>190</v>
      </c>
      <c r="Q10" s="22">
        <f t="shared" si="1"/>
        <v>91.48148148148148</v>
      </c>
      <c r="R10" s="28">
        <v>4.25</v>
      </c>
      <c r="S10" s="33">
        <v>3</v>
      </c>
      <c r="T10" s="33">
        <v>7</v>
      </c>
      <c r="U10" s="28">
        <f t="shared" si="2"/>
        <v>39</v>
      </c>
      <c r="V10" s="33">
        <f>VLOOKUP(T10,Rebar!A:B,2,FALSE)</f>
        <v>2.044</v>
      </c>
      <c r="W10" s="37">
        <f t="shared" si="3"/>
        <v>0.039858000000000005</v>
      </c>
      <c r="X10" s="22">
        <v>2325</v>
      </c>
      <c r="Y10" s="22">
        <f t="shared" si="4"/>
        <v>92.66985000000001</v>
      </c>
    </row>
    <row r="17" spans="14:25" ht="12.75">
      <c r="N17" s="22">
        <f>SUM(N2:N10)</f>
        <v>3722.02</v>
      </c>
      <c r="Q17" s="22">
        <f>SUM(Q2:Q10)</f>
        <v>890.888888888889</v>
      </c>
      <c r="Y17" s="22">
        <f>SUM(Y2:Y10)</f>
        <v>1243.20168</v>
      </c>
    </row>
    <row r="18" spans="13:25" ht="12.75">
      <c r="M18" s="28" t="s">
        <v>7</v>
      </c>
      <c r="N18" s="28">
        <v>1.29</v>
      </c>
      <c r="P18" s="28" t="s">
        <v>7</v>
      </c>
      <c r="Q18" s="28">
        <v>1.13</v>
      </c>
      <c r="X18" s="28" t="s">
        <v>7</v>
      </c>
      <c r="Y18" s="28">
        <v>1.21</v>
      </c>
    </row>
    <row r="19" spans="13:25" ht="12.75">
      <c r="M19" s="22" t="s">
        <v>80</v>
      </c>
      <c r="N19" s="22">
        <f>N17*N18</f>
        <v>4801.4058</v>
      </c>
      <c r="Q19" s="22">
        <f>Q17*Q18</f>
        <v>1006.7044444444446</v>
      </c>
      <c r="Y19" s="22">
        <f>Y17*Y18</f>
        <v>1504.2740327999998</v>
      </c>
    </row>
    <row r="21" spans="13:25" ht="12.75">
      <c r="M21" s="22" t="s">
        <v>130</v>
      </c>
      <c r="N21" s="22">
        <f>4*N19</f>
        <v>19205.6232</v>
      </c>
      <c r="Q21" s="22">
        <f>4*Q19</f>
        <v>4026.8177777777782</v>
      </c>
      <c r="Y21" s="22">
        <f>4*Y19</f>
        <v>6017.096131199999</v>
      </c>
    </row>
    <row r="22" spans="24:25" ht="12.75">
      <c r="X22" s="22" t="s">
        <v>120</v>
      </c>
      <c r="Y22" s="22">
        <f>1.1*Y21</f>
        <v>6618.80574432</v>
      </c>
    </row>
    <row r="25" spans="23:25" ht="12.75">
      <c r="W25" s="42" t="s">
        <v>213</v>
      </c>
      <c r="Y25" s="22">
        <f>8*(Y22+Q21+N21)</f>
        <v>238809.97377678222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9.8515625" style="0" customWidth="1"/>
    <col min="2" max="2" width="29.8515625" style="0" customWidth="1"/>
    <col min="3" max="3" width="15.7109375" style="0" customWidth="1"/>
    <col min="4" max="4" width="24.28125" style="0" customWidth="1"/>
    <col min="5" max="5" width="14.140625" style="0" customWidth="1"/>
  </cols>
  <sheetData>
    <row r="1" spans="1:5" ht="12.75">
      <c r="A1" s="5" t="s">
        <v>8</v>
      </c>
      <c r="B1" s="5" t="s">
        <v>9</v>
      </c>
      <c r="C1" s="5" t="s">
        <v>10</v>
      </c>
      <c r="D1" s="5" t="s">
        <v>11</v>
      </c>
      <c r="E1" s="5" t="s">
        <v>12</v>
      </c>
    </row>
    <row r="2" spans="1:5" ht="12.75">
      <c r="A2" s="6">
        <v>3</v>
      </c>
      <c r="B2" s="6">
        <v>0.376</v>
      </c>
      <c r="C2" s="6">
        <v>0.375</v>
      </c>
      <c r="D2" s="6">
        <v>0.11</v>
      </c>
      <c r="E2" s="6">
        <v>1.178</v>
      </c>
    </row>
    <row r="3" spans="1:5" ht="12.75">
      <c r="A3" s="6">
        <v>4</v>
      </c>
      <c r="B3" s="6">
        <v>0.668</v>
      </c>
      <c r="C3" s="6">
        <v>0.5</v>
      </c>
      <c r="D3" s="6">
        <v>0.2</v>
      </c>
      <c r="E3" s="6">
        <v>1.571</v>
      </c>
    </row>
    <row r="4" spans="1:5" ht="12.75">
      <c r="A4" s="6">
        <v>5</v>
      </c>
      <c r="B4" s="6">
        <v>1.043</v>
      </c>
      <c r="C4" s="6">
        <v>0.625</v>
      </c>
      <c r="D4" s="6">
        <v>0.31</v>
      </c>
      <c r="E4" s="6">
        <v>1.963</v>
      </c>
    </row>
    <row r="5" spans="1:5" ht="12.75">
      <c r="A5" s="6">
        <v>6</v>
      </c>
      <c r="B5" s="6">
        <v>1.502</v>
      </c>
      <c r="C5" s="6">
        <v>0.75</v>
      </c>
      <c r="D5" s="6">
        <v>0.44</v>
      </c>
      <c r="E5" s="6">
        <v>2.356</v>
      </c>
    </row>
    <row r="6" spans="1:5" ht="12.75">
      <c r="A6" s="6">
        <v>7</v>
      </c>
      <c r="B6" s="6">
        <v>2.044</v>
      </c>
      <c r="C6" s="6">
        <v>0.875</v>
      </c>
      <c r="D6" s="6">
        <v>0.6</v>
      </c>
      <c r="E6" s="6">
        <v>2.749</v>
      </c>
    </row>
    <row r="7" spans="1:5" ht="12.75">
      <c r="A7" s="6">
        <v>8</v>
      </c>
      <c r="B7" s="6">
        <v>2.67</v>
      </c>
      <c r="C7" s="6">
        <v>1</v>
      </c>
      <c r="D7" s="6">
        <v>0.79</v>
      </c>
      <c r="E7" s="6">
        <v>3.142</v>
      </c>
    </row>
    <row r="8" spans="1:5" ht="12.75">
      <c r="A8" s="6">
        <v>9</v>
      </c>
      <c r="B8" s="6">
        <v>3.4</v>
      </c>
      <c r="C8" s="6">
        <v>1.128</v>
      </c>
      <c r="D8" s="6">
        <v>1</v>
      </c>
      <c r="E8" s="6">
        <v>3.544</v>
      </c>
    </row>
    <row r="9" spans="1:5" ht="12.75">
      <c r="A9" s="6">
        <v>10</v>
      </c>
      <c r="B9" s="6">
        <v>4.303</v>
      </c>
      <c r="C9" s="6">
        <v>1.27</v>
      </c>
      <c r="D9" s="6">
        <v>1.27</v>
      </c>
      <c r="E9" s="6">
        <v>3.99</v>
      </c>
    </row>
    <row r="10" spans="1:5" ht="12.75">
      <c r="A10" s="6">
        <v>11</v>
      </c>
      <c r="B10" s="6">
        <v>5.313</v>
      </c>
      <c r="C10" s="6">
        <v>1.41</v>
      </c>
      <c r="D10" s="6">
        <v>1.56</v>
      </c>
      <c r="E10" s="6">
        <v>4.43</v>
      </c>
    </row>
    <row r="11" spans="1:5" ht="12.75">
      <c r="A11" s="6">
        <v>14</v>
      </c>
      <c r="B11" s="6">
        <v>7.65</v>
      </c>
      <c r="C11" s="6">
        <v>1.693</v>
      </c>
      <c r="D11" s="6">
        <v>2.25</v>
      </c>
      <c r="E11" s="6">
        <v>5.32</v>
      </c>
    </row>
    <row r="12" spans="1:5" ht="12.75">
      <c r="A12" s="6">
        <v>18</v>
      </c>
      <c r="B12" s="6">
        <v>13.6</v>
      </c>
      <c r="C12" s="6">
        <v>2.257</v>
      </c>
      <c r="D12" s="6">
        <v>4</v>
      </c>
      <c r="E12" s="6">
        <v>7.09</v>
      </c>
    </row>
    <row r="13" spans="1:5" ht="12.75">
      <c r="A13" s="2"/>
      <c r="B13" s="2"/>
      <c r="C13" s="2"/>
      <c r="D13" s="2"/>
      <c r="E13" s="2"/>
    </row>
    <row r="14" spans="1:5" ht="12.75">
      <c r="A14" s="2"/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D17" s="10"/>
      <c r="E17" s="2"/>
    </row>
    <row r="18" spans="1:5" ht="12.75">
      <c r="A18" s="2"/>
      <c r="B18" s="1"/>
      <c r="C18" s="2"/>
      <c r="D18" s="2"/>
      <c r="E18" s="2"/>
    </row>
    <row r="19" spans="1:5" ht="12.75">
      <c r="A19" s="2"/>
      <c r="B19" s="1"/>
      <c r="C19" s="2"/>
      <c r="D19" s="2"/>
      <c r="E19" s="2"/>
    </row>
    <row r="20" spans="1:5" ht="12.75">
      <c r="A20" s="2"/>
      <c r="B20" s="1"/>
      <c r="C20" s="2"/>
      <c r="D20" s="2"/>
      <c r="E20" s="2"/>
    </row>
    <row r="21" spans="1:5" ht="12.75">
      <c r="A21" s="2"/>
      <c r="B21" s="1"/>
      <c r="C21" s="2"/>
      <c r="D21" s="2"/>
      <c r="E21" s="2"/>
    </row>
    <row r="22" spans="1:5" ht="12.75">
      <c r="A22" s="2"/>
      <c r="B22" s="1"/>
      <c r="C22" s="2"/>
      <c r="D22" s="2"/>
      <c r="E22" s="2"/>
    </row>
    <row r="23" spans="1:5" ht="12.75">
      <c r="A23" s="2"/>
      <c r="B23" s="1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11"/>
      <c r="C25" s="2"/>
      <c r="D25" s="2"/>
      <c r="E25" s="2"/>
    </row>
    <row r="26" spans="1:5" ht="12.75">
      <c r="A26" s="2"/>
      <c r="B26" s="11"/>
      <c r="C26" s="2"/>
      <c r="D26" s="2"/>
      <c r="E26" s="2"/>
    </row>
    <row r="27" spans="1:5" ht="12.75">
      <c r="A27" s="2"/>
      <c r="B27" s="11"/>
      <c r="C27" s="2"/>
      <c r="D27" s="2"/>
      <c r="E27" s="2"/>
    </row>
    <row r="28" spans="1:5" ht="12.75">
      <c r="A28" s="2"/>
      <c r="B28" s="1"/>
      <c r="C28" s="2"/>
      <c r="D28" s="2"/>
      <c r="E28" s="2"/>
    </row>
    <row r="29" spans="1:5" ht="12.75">
      <c r="A29" s="2"/>
      <c r="B29" s="1"/>
      <c r="C29" s="2"/>
      <c r="D29" s="2"/>
      <c r="E29" s="2"/>
    </row>
    <row r="30" spans="1:5" ht="12.75">
      <c r="A30" s="2"/>
      <c r="B30" s="1"/>
      <c r="C30" s="2"/>
      <c r="D30" s="2"/>
      <c r="E30" s="2"/>
    </row>
    <row r="31" spans="1:5" ht="12.75">
      <c r="A31" s="2"/>
      <c r="B31" s="1"/>
      <c r="C31" s="2"/>
      <c r="D31" s="2"/>
      <c r="E31" s="2"/>
    </row>
    <row r="32" ht="12.75">
      <c r="B32" s="1"/>
    </row>
    <row r="33" spans="2:3" ht="12.75">
      <c r="B33" s="1"/>
      <c r="C33" s="4"/>
    </row>
    <row r="34" spans="2:3" ht="12.75">
      <c r="B34" s="1"/>
      <c r="C34" s="4"/>
    </row>
    <row r="35" spans="2:3" ht="12.75">
      <c r="B35" s="1"/>
      <c r="C35" s="4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7"/>
  <sheetViews>
    <sheetView zoomScalePageLayoutView="0" workbookViewId="0" topLeftCell="A1">
      <pane xSplit="1" ySplit="1" topLeftCell="B10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" sqref="R1:R16384"/>
    </sheetView>
  </sheetViews>
  <sheetFormatPr defaultColWidth="9.140625" defaultRowHeight="12.75"/>
  <cols>
    <col min="1" max="1" width="10.57421875" style="33" customWidth="1"/>
    <col min="2" max="2" width="9.140625" style="33" customWidth="1"/>
    <col min="3" max="3" width="16.57421875" style="28" customWidth="1"/>
    <col min="4" max="4" width="11.28125" style="28" customWidth="1"/>
    <col min="5" max="5" width="12.28125" style="28" bestFit="1" customWidth="1"/>
    <col min="6" max="6" width="9.140625" style="33" customWidth="1"/>
    <col min="7" max="8" width="12.7109375" style="33" customWidth="1"/>
    <col min="9" max="9" width="16.7109375" style="28" bestFit="1" customWidth="1"/>
    <col min="10" max="10" width="19.140625" style="28" bestFit="1" customWidth="1"/>
    <col min="11" max="11" width="17.28125" style="28" bestFit="1" customWidth="1"/>
    <col min="12" max="12" width="20.28125" style="22" bestFit="1" customWidth="1"/>
    <col min="13" max="13" width="23.421875" style="22" bestFit="1" customWidth="1"/>
    <col min="14" max="14" width="12.140625" style="22" bestFit="1" customWidth="1"/>
    <col min="15" max="15" width="18.8515625" style="28" bestFit="1" customWidth="1"/>
    <col min="16" max="16" width="24.421875" style="22" customWidth="1"/>
    <col min="17" max="17" width="14.8515625" style="22" customWidth="1"/>
    <col min="18" max="19" width="19.140625" style="28" customWidth="1"/>
    <col min="20" max="20" width="16.57421875" style="28" customWidth="1"/>
    <col min="21" max="21" width="14.7109375" style="28" bestFit="1" customWidth="1"/>
    <col min="22" max="22" width="22.8515625" style="33" customWidth="1"/>
    <col min="23" max="23" width="18.57421875" style="37" customWidth="1"/>
    <col min="24" max="24" width="23.00390625" style="22" customWidth="1"/>
    <col min="25" max="25" width="14.57421875" style="22" customWidth="1"/>
    <col min="26" max="26" width="12.00390625" style="0" customWidth="1"/>
  </cols>
  <sheetData>
    <row r="1" spans="1:26" s="2" customFormat="1" ht="12.75">
      <c r="A1" s="3" t="s">
        <v>4</v>
      </c>
      <c r="B1" s="3" t="s">
        <v>13</v>
      </c>
      <c r="C1" s="27" t="s">
        <v>14</v>
      </c>
      <c r="D1" s="27" t="s">
        <v>15</v>
      </c>
      <c r="E1" s="27" t="s">
        <v>16</v>
      </c>
      <c r="F1" s="3" t="s">
        <v>17</v>
      </c>
      <c r="G1" s="3" t="s">
        <v>18</v>
      </c>
      <c r="H1" s="3" t="s">
        <v>19</v>
      </c>
      <c r="I1" s="27" t="s">
        <v>25</v>
      </c>
      <c r="J1" s="27" t="s">
        <v>26</v>
      </c>
      <c r="K1" s="27" t="s">
        <v>27</v>
      </c>
      <c r="L1" s="32" t="s">
        <v>29</v>
      </c>
      <c r="M1" s="32" t="s">
        <v>28</v>
      </c>
      <c r="N1" s="32" t="s">
        <v>0</v>
      </c>
      <c r="O1" s="27" t="s">
        <v>1</v>
      </c>
      <c r="P1" s="32" t="s">
        <v>2</v>
      </c>
      <c r="Q1" s="32" t="s">
        <v>3</v>
      </c>
      <c r="R1" s="27" t="s">
        <v>20</v>
      </c>
      <c r="S1" s="27" t="s">
        <v>21</v>
      </c>
      <c r="T1" s="27" t="s">
        <v>5</v>
      </c>
      <c r="U1" s="27" t="s">
        <v>50</v>
      </c>
      <c r="V1" s="3" t="s">
        <v>23</v>
      </c>
      <c r="W1" s="36" t="s">
        <v>22</v>
      </c>
      <c r="X1" s="32" t="s">
        <v>24</v>
      </c>
      <c r="Y1" s="32" t="s">
        <v>6</v>
      </c>
      <c r="Z1" s="3"/>
    </row>
    <row r="2" spans="1:25" s="1" customFormat="1" ht="12.75">
      <c r="A2" s="33">
        <v>6</v>
      </c>
      <c r="B2" s="33">
        <v>29.66</v>
      </c>
      <c r="C2" s="28">
        <v>22.245</v>
      </c>
      <c r="D2" s="28">
        <f aca="true" t="shared" si="0" ref="D2:D37">C2-2.5</f>
        <v>19.745</v>
      </c>
      <c r="E2" s="28">
        <v>20.147524679974584</v>
      </c>
      <c r="F2" s="33">
        <v>24</v>
      </c>
      <c r="G2" s="33">
        <v>21.5</v>
      </c>
      <c r="H2" s="33">
        <v>24</v>
      </c>
      <c r="I2" s="28">
        <f aca="true" t="shared" si="1" ref="I2:I31">2*B2*F2/12</f>
        <v>118.64</v>
      </c>
      <c r="J2" s="28">
        <f aca="true" t="shared" si="2" ref="J2:J37">H2*B2/12</f>
        <v>59.32</v>
      </c>
      <c r="K2" s="28">
        <f aca="true" t="shared" si="3" ref="K2:K37">I2+J2</f>
        <v>177.96</v>
      </c>
      <c r="L2" s="22">
        <v>9.2</v>
      </c>
      <c r="M2" s="22">
        <v>9.55</v>
      </c>
      <c r="N2" s="22">
        <f aca="true" t="shared" si="4" ref="N2:N37">I2*L2+J2*M2</f>
        <v>1657.994</v>
      </c>
      <c r="O2" s="28">
        <f aca="true" t="shared" si="5" ref="O2:O37">B2/3*F2/36*H2/36</f>
        <v>4.394074074074074</v>
      </c>
      <c r="P2" s="22">
        <v>190</v>
      </c>
      <c r="Q2" s="22">
        <f aca="true" t="shared" si="6" ref="Q2:Q31">O2*P2</f>
        <v>834.874074074074</v>
      </c>
      <c r="R2" s="28">
        <v>3.7</v>
      </c>
      <c r="S2" s="28">
        <v>7</v>
      </c>
      <c r="T2" s="28">
        <v>7</v>
      </c>
      <c r="U2" s="28">
        <f aca="true" t="shared" si="7" ref="U2:U27">S2*B2</f>
        <v>207.62</v>
      </c>
      <c r="V2" s="33">
        <f>VLOOKUP(T2,Rebar!A:B,2,FALSE)</f>
        <v>2.044</v>
      </c>
      <c r="W2" s="37">
        <f aca="true" t="shared" si="8" ref="W2:W37">U2*V2/2000</f>
        <v>0.21218764</v>
      </c>
      <c r="X2" s="22">
        <v>2325</v>
      </c>
      <c r="Y2" s="22">
        <f aca="true" t="shared" si="9" ref="Y2:Y37">W2*X2</f>
        <v>493.33626300000003</v>
      </c>
    </row>
    <row r="3" spans="1:25" s="1" customFormat="1" ht="12.75">
      <c r="A3" s="33">
        <v>7</v>
      </c>
      <c r="B3" s="33">
        <v>29.66</v>
      </c>
      <c r="C3" s="28">
        <v>22.245</v>
      </c>
      <c r="D3" s="28">
        <f t="shared" si="0"/>
        <v>19.745</v>
      </c>
      <c r="E3" s="28">
        <v>17.222474439405946</v>
      </c>
      <c r="F3" s="33">
        <v>24</v>
      </c>
      <c r="G3" s="33">
        <v>21.5</v>
      </c>
      <c r="H3" s="33">
        <v>18</v>
      </c>
      <c r="I3" s="28">
        <f t="shared" si="1"/>
        <v>118.64</v>
      </c>
      <c r="J3" s="28">
        <f t="shared" si="2"/>
        <v>44.49</v>
      </c>
      <c r="K3" s="28">
        <f t="shared" si="3"/>
        <v>163.13</v>
      </c>
      <c r="L3" s="22">
        <v>9.2</v>
      </c>
      <c r="M3" s="22">
        <v>9.55</v>
      </c>
      <c r="N3" s="22">
        <f t="shared" si="4"/>
        <v>1516.3674999999998</v>
      </c>
      <c r="O3" s="28">
        <f t="shared" si="5"/>
        <v>3.2955555555555556</v>
      </c>
      <c r="P3" s="22">
        <v>190</v>
      </c>
      <c r="Q3" s="22">
        <f t="shared" si="6"/>
        <v>626.1555555555556</v>
      </c>
      <c r="R3" s="28">
        <v>3.51</v>
      </c>
      <c r="S3" s="28">
        <v>6</v>
      </c>
      <c r="T3" s="28">
        <v>7</v>
      </c>
      <c r="U3" s="28">
        <f t="shared" si="7"/>
        <v>177.96</v>
      </c>
      <c r="V3" s="33">
        <f>VLOOKUP(T3,Rebar!A:B,2,FALSE)</f>
        <v>2.044</v>
      </c>
      <c r="W3" s="37">
        <f t="shared" si="8"/>
        <v>0.18187512</v>
      </c>
      <c r="X3" s="22">
        <v>2325</v>
      </c>
      <c r="Y3" s="22">
        <f t="shared" si="9"/>
        <v>422.859654</v>
      </c>
    </row>
    <row r="4" spans="1:25" s="1" customFormat="1" ht="12.75">
      <c r="A4" s="33">
        <v>8</v>
      </c>
      <c r="B4" s="33">
        <v>29.66</v>
      </c>
      <c r="C4" s="28">
        <v>22.245</v>
      </c>
      <c r="D4" s="28">
        <f t="shared" si="0"/>
        <v>19.745</v>
      </c>
      <c r="E4" s="28">
        <v>17.734516931287725</v>
      </c>
      <c r="F4" s="33">
        <v>24</v>
      </c>
      <c r="G4" s="33">
        <v>21.5</v>
      </c>
      <c r="H4" s="33">
        <v>18</v>
      </c>
      <c r="I4" s="28">
        <f t="shared" si="1"/>
        <v>118.64</v>
      </c>
      <c r="J4" s="28">
        <f t="shared" si="2"/>
        <v>44.49</v>
      </c>
      <c r="K4" s="28">
        <f t="shared" si="3"/>
        <v>163.13</v>
      </c>
      <c r="L4" s="22">
        <v>9.2</v>
      </c>
      <c r="M4" s="22">
        <v>9.55</v>
      </c>
      <c r="N4" s="22">
        <f t="shared" si="4"/>
        <v>1516.3674999999998</v>
      </c>
      <c r="O4" s="28">
        <f t="shared" si="5"/>
        <v>3.2955555555555556</v>
      </c>
      <c r="P4" s="22">
        <v>190</v>
      </c>
      <c r="Q4" s="22">
        <f t="shared" si="6"/>
        <v>626.1555555555556</v>
      </c>
      <c r="R4" s="28">
        <v>3.61</v>
      </c>
      <c r="S4" s="28">
        <v>7</v>
      </c>
      <c r="T4" s="28">
        <v>7</v>
      </c>
      <c r="U4" s="28">
        <f t="shared" si="7"/>
        <v>207.62</v>
      </c>
      <c r="V4" s="33">
        <f>VLOOKUP(T4,Rebar!A:B,2,FALSE)</f>
        <v>2.044</v>
      </c>
      <c r="W4" s="37">
        <f t="shared" si="8"/>
        <v>0.21218764</v>
      </c>
      <c r="X4" s="22">
        <v>2325</v>
      </c>
      <c r="Y4" s="22">
        <f t="shared" si="9"/>
        <v>493.33626300000003</v>
      </c>
    </row>
    <row r="5" spans="1:25" s="1" customFormat="1" ht="12.75">
      <c r="A5" s="33">
        <v>9</v>
      </c>
      <c r="B5" s="33">
        <v>29.66</v>
      </c>
      <c r="C5" s="28">
        <v>32.41</v>
      </c>
      <c r="D5" s="28">
        <f t="shared" si="0"/>
        <v>29.909999999999997</v>
      </c>
      <c r="E5" s="28">
        <v>21.60881180626922</v>
      </c>
      <c r="F5" s="33">
        <v>32</v>
      </c>
      <c r="G5" s="33">
        <v>21.5</v>
      </c>
      <c r="H5" s="33">
        <v>24</v>
      </c>
      <c r="I5" s="28">
        <f t="shared" si="1"/>
        <v>158.18666666666667</v>
      </c>
      <c r="J5" s="28">
        <f t="shared" si="2"/>
        <v>59.32</v>
      </c>
      <c r="K5" s="28">
        <f t="shared" si="3"/>
        <v>217.50666666666666</v>
      </c>
      <c r="L5" s="22">
        <v>9.2</v>
      </c>
      <c r="M5" s="22">
        <v>9.55</v>
      </c>
      <c r="N5" s="22">
        <f t="shared" si="4"/>
        <v>2021.8233333333333</v>
      </c>
      <c r="O5" s="28">
        <f t="shared" si="5"/>
        <v>5.858765432098766</v>
      </c>
      <c r="P5" s="22">
        <v>190</v>
      </c>
      <c r="Q5" s="22">
        <f t="shared" si="6"/>
        <v>1113.1654320987655</v>
      </c>
      <c r="R5" s="28">
        <v>3.41</v>
      </c>
      <c r="S5" s="28">
        <v>6</v>
      </c>
      <c r="T5" s="28">
        <v>7</v>
      </c>
      <c r="U5" s="28">
        <f t="shared" si="7"/>
        <v>177.96</v>
      </c>
      <c r="V5" s="33">
        <f>VLOOKUP(T5,Rebar!A:B,2,FALSE)</f>
        <v>2.044</v>
      </c>
      <c r="W5" s="37">
        <f t="shared" si="8"/>
        <v>0.18187512</v>
      </c>
      <c r="X5" s="22">
        <v>2325</v>
      </c>
      <c r="Y5" s="22">
        <f t="shared" si="9"/>
        <v>422.859654</v>
      </c>
    </row>
    <row r="6" spans="1:25" s="1" customFormat="1" ht="12.75">
      <c r="A6" s="33">
        <v>10</v>
      </c>
      <c r="B6" s="33">
        <v>29.66</v>
      </c>
      <c r="C6" s="28">
        <v>30.44</v>
      </c>
      <c r="D6" s="28">
        <f t="shared" si="0"/>
        <v>27.94</v>
      </c>
      <c r="E6" s="28">
        <v>20.29682643975456</v>
      </c>
      <c r="F6" s="33">
        <v>32</v>
      </c>
      <c r="G6" s="33">
        <v>21.5</v>
      </c>
      <c r="H6" s="33">
        <v>24</v>
      </c>
      <c r="I6" s="28">
        <f t="shared" si="1"/>
        <v>158.18666666666667</v>
      </c>
      <c r="J6" s="28">
        <f t="shared" si="2"/>
        <v>59.32</v>
      </c>
      <c r="K6" s="28">
        <f t="shared" si="3"/>
        <v>217.50666666666666</v>
      </c>
      <c r="L6" s="22">
        <v>9.2</v>
      </c>
      <c r="M6" s="22">
        <v>9.9</v>
      </c>
      <c r="N6" s="22">
        <f t="shared" si="4"/>
        <v>2042.5853333333332</v>
      </c>
      <c r="O6" s="28">
        <f t="shared" si="5"/>
        <v>5.858765432098766</v>
      </c>
      <c r="P6" s="22">
        <v>190</v>
      </c>
      <c r="Q6" s="22">
        <f t="shared" si="6"/>
        <v>1113.1654320987655</v>
      </c>
      <c r="R6" s="28">
        <v>2.91</v>
      </c>
      <c r="S6" s="28">
        <v>5</v>
      </c>
      <c r="T6" s="28">
        <v>7</v>
      </c>
      <c r="U6" s="28">
        <f t="shared" si="7"/>
        <v>148.3</v>
      </c>
      <c r="V6" s="33">
        <f>VLOOKUP(T6,Rebar!A:B,2,FALSE)</f>
        <v>2.044</v>
      </c>
      <c r="W6" s="37">
        <f t="shared" si="8"/>
        <v>0.1515626</v>
      </c>
      <c r="X6" s="22">
        <v>2325</v>
      </c>
      <c r="Y6" s="22">
        <f t="shared" si="9"/>
        <v>352.383045</v>
      </c>
    </row>
    <row r="7" spans="1:25" s="1" customFormat="1" ht="12.75">
      <c r="A7" s="33">
        <v>11</v>
      </c>
      <c r="B7" s="33">
        <v>29.66</v>
      </c>
      <c r="C7" s="28">
        <v>22.245</v>
      </c>
      <c r="D7" s="28">
        <f t="shared" si="0"/>
        <v>19.745</v>
      </c>
      <c r="E7" s="28">
        <v>15.125598025166815</v>
      </c>
      <c r="F7" s="33">
        <v>24</v>
      </c>
      <c r="G7" s="33">
        <v>21.5</v>
      </c>
      <c r="H7" s="33">
        <v>18</v>
      </c>
      <c r="I7" s="28">
        <f t="shared" si="1"/>
        <v>118.64</v>
      </c>
      <c r="J7" s="28">
        <f t="shared" si="2"/>
        <v>44.49</v>
      </c>
      <c r="K7" s="28">
        <f t="shared" si="3"/>
        <v>163.13</v>
      </c>
      <c r="L7" s="22">
        <v>9.2</v>
      </c>
      <c r="M7" s="22">
        <v>9.9</v>
      </c>
      <c r="N7" s="22">
        <f t="shared" si="4"/>
        <v>1531.9389999999999</v>
      </c>
      <c r="O7" s="28">
        <f t="shared" si="5"/>
        <v>3.2955555555555556</v>
      </c>
      <c r="P7" s="22">
        <v>190</v>
      </c>
      <c r="Q7" s="22">
        <f t="shared" si="6"/>
        <v>626.1555555555556</v>
      </c>
      <c r="R7" s="28">
        <v>2.91</v>
      </c>
      <c r="S7" s="28">
        <v>5</v>
      </c>
      <c r="T7" s="28">
        <v>7</v>
      </c>
      <c r="U7" s="28">
        <f t="shared" si="7"/>
        <v>148.3</v>
      </c>
      <c r="V7" s="33">
        <f>VLOOKUP(T7,Rebar!A:B,2,FALSE)</f>
        <v>2.044</v>
      </c>
      <c r="W7" s="37">
        <f t="shared" si="8"/>
        <v>0.1515626</v>
      </c>
      <c r="X7" s="22">
        <v>2325</v>
      </c>
      <c r="Y7" s="22">
        <f t="shared" si="9"/>
        <v>352.383045</v>
      </c>
    </row>
    <row r="8" spans="1:25" s="1" customFormat="1" ht="12.75">
      <c r="A8" s="33">
        <v>22</v>
      </c>
      <c r="B8" s="33">
        <v>22.5</v>
      </c>
      <c r="C8" s="28">
        <v>16.875</v>
      </c>
      <c r="D8" s="28">
        <f t="shared" si="0"/>
        <v>14.375</v>
      </c>
      <c r="E8" s="28">
        <v>13.07554737978384</v>
      </c>
      <c r="F8" s="33">
        <v>18</v>
      </c>
      <c r="G8" s="33">
        <v>15.5</v>
      </c>
      <c r="H8" s="33">
        <v>18</v>
      </c>
      <c r="I8" s="28">
        <f t="shared" si="1"/>
        <v>67.5</v>
      </c>
      <c r="J8" s="28">
        <f t="shared" si="2"/>
        <v>33.75</v>
      </c>
      <c r="K8" s="28">
        <f t="shared" si="3"/>
        <v>101.25</v>
      </c>
      <c r="L8" s="22">
        <v>9.55</v>
      </c>
      <c r="M8" s="22">
        <v>9.9</v>
      </c>
      <c r="N8" s="22">
        <f t="shared" si="4"/>
        <v>978.75</v>
      </c>
      <c r="O8" s="28">
        <f t="shared" si="5"/>
        <v>1.875</v>
      </c>
      <c r="P8" s="22">
        <v>190</v>
      </c>
      <c r="Q8" s="22">
        <f t="shared" si="6"/>
        <v>356.25</v>
      </c>
      <c r="R8" s="28">
        <v>1.82</v>
      </c>
      <c r="S8" s="28">
        <v>4</v>
      </c>
      <c r="T8" s="28">
        <v>7</v>
      </c>
      <c r="U8" s="28">
        <f t="shared" si="7"/>
        <v>90</v>
      </c>
      <c r="V8" s="33">
        <f>VLOOKUP(T8,Rebar!A:B,2,FALSE)</f>
        <v>2.044</v>
      </c>
      <c r="W8" s="37">
        <f t="shared" si="8"/>
        <v>0.09198</v>
      </c>
      <c r="X8" s="22">
        <v>2325</v>
      </c>
      <c r="Y8" s="22">
        <f t="shared" si="9"/>
        <v>213.85350000000003</v>
      </c>
    </row>
    <row r="9" spans="1:25" s="1" customFormat="1" ht="12.75">
      <c r="A9" s="33">
        <v>23</v>
      </c>
      <c r="B9" s="33">
        <v>22.5</v>
      </c>
      <c r="C9" s="28">
        <v>16.875</v>
      </c>
      <c r="D9" s="28">
        <f t="shared" si="0"/>
        <v>14.375</v>
      </c>
      <c r="E9" s="28">
        <v>14.081816155053003</v>
      </c>
      <c r="F9" s="33">
        <v>18</v>
      </c>
      <c r="G9" s="33">
        <v>15.5</v>
      </c>
      <c r="H9" s="33">
        <v>18</v>
      </c>
      <c r="I9" s="28">
        <f t="shared" si="1"/>
        <v>67.5</v>
      </c>
      <c r="J9" s="28">
        <f t="shared" si="2"/>
        <v>33.75</v>
      </c>
      <c r="K9" s="28">
        <f t="shared" si="3"/>
        <v>101.25</v>
      </c>
      <c r="L9" s="22">
        <v>9.55</v>
      </c>
      <c r="M9" s="22">
        <v>9.9</v>
      </c>
      <c r="N9" s="22">
        <f t="shared" si="4"/>
        <v>978.75</v>
      </c>
      <c r="O9" s="28">
        <f t="shared" si="5"/>
        <v>1.875</v>
      </c>
      <c r="P9" s="22">
        <v>190</v>
      </c>
      <c r="Q9" s="22">
        <f t="shared" si="6"/>
        <v>356.25</v>
      </c>
      <c r="R9" s="28">
        <v>1.97</v>
      </c>
      <c r="S9" s="28">
        <v>4</v>
      </c>
      <c r="T9" s="28">
        <v>7</v>
      </c>
      <c r="U9" s="28">
        <f t="shared" si="7"/>
        <v>90</v>
      </c>
      <c r="V9" s="33">
        <f>VLOOKUP(T9,Rebar!A:B,2,FALSE)</f>
        <v>2.044</v>
      </c>
      <c r="W9" s="37">
        <f t="shared" si="8"/>
        <v>0.09198</v>
      </c>
      <c r="X9" s="22">
        <v>2325</v>
      </c>
      <c r="Y9" s="22">
        <f t="shared" si="9"/>
        <v>213.85350000000003</v>
      </c>
    </row>
    <row r="10" spans="1:25" s="1" customFormat="1" ht="12.75">
      <c r="A10" s="33">
        <v>24</v>
      </c>
      <c r="B10" s="33">
        <v>22.5</v>
      </c>
      <c r="C10" s="28">
        <v>16.875</v>
      </c>
      <c r="D10" s="28">
        <f t="shared" si="0"/>
        <v>14.375</v>
      </c>
      <c r="E10" s="28">
        <v>15.615963632102718</v>
      </c>
      <c r="F10" s="33">
        <v>18</v>
      </c>
      <c r="G10" s="33">
        <v>15.5</v>
      </c>
      <c r="H10" s="33">
        <v>18</v>
      </c>
      <c r="I10" s="28">
        <f t="shared" si="1"/>
        <v>67.5</v>
      </c>
      <c r="J10" s="28">
        <f t="shared" si="2"/>
        <v>33.75</v>
      </c>
      <c r="K10" s="28">
        <f t="shared" si="3"/>
        <v>101.25</v>
      </c>
      <c r="L10" s="22">
        <v>9.55</v>
      </c>
      <c r="M10" s="22">
        <v>9.9</v>
      </c>
      <c r="N10" s="22">
        <f t="shared" si="4"/>
        <v>978.75</v>
      </c>
      <c r="O10" s="28">
        <f t="shared" si="5"/>
        <v>1.875</v>
      </c>
      <c r="P10" s="22">
        <v>190</v>
      </c>
      <c r="Q10" s="22">
        <f t="shared" si="6"/>
        <v>356.25</v>
      </c>
      <c r="R10" s="28">
        <v>2.18</v>
      </c>
      <c r="S10" s="28">
        <v>4</v>
      </c>
      <c r="T10" s="28">
        <v>7</v>
      </c>
      <c r="U10" s="28">
        <f t="shared" si="7"/>
        <v>90</v>
      </c>
      <c r="V10" s="33">
        <f>VLOOKUP(T10,Rebar!A:B,2,FALSE)</f>
        <v>2.044</v>
      </c>
      <c r="W10" s="37">
        <f t="shared" si="8"/>
        <v>0.09198</v>
      </c>
      <c r="X10" s="22">
        <v>2325</v>
      </c>
      <c r="Y10" s="22">
        <f t="shared" si="9"/>
        <v>213.85350000000003</v>
      </c>
    </row>
    <row r="11" spans="1:25" s="1" customFormat="1" ht="12.75">
      <c r="A11" s="33">
        <v>25</v>
      </c>
      <c r="B11" s="33">
        <v>22.5</v>
      </c>
      <c r="C11" s="28">
        <v>16.875</v>
      </c>
      <c r="D11" s="28">
        <f t="shared" si="0"/>
        <v>14.375</v>
      </c>
      <c r="E11" s="28">
        <v>15.17056597747538</v>
      </c>
      <c r="F11" s="33">
        <v>18</v>
      </c>
      <c r="G11" s="33">
        <v>15.5</v>
      </c>
      <c r="H11" s="33">
        <v>18</v>
      </c>
      <c r="I11" s="28">
        <f t="shared" si="1"/>
        <v>67.5</v>
      </c>
      <c r="J11" s="28">
        <f t="shared" si="2"/>
        <v>33.75</v>
      </c>
      <c r="K11" s="28">
        <f t="shared" si="3"/>
        <v>101.25</v>
      </c>
      <c r="L11" s="22">
        <v>9.55</v>
      </c>
      <c r="M11" s="22">
        <v>9.9</v>
      </c>
      <c r="N11" s="22">
        <f t="shared" si="4"/>
        <v>978.75</v>
      </c>
      <c r="O11" s="28">
        <f t="shared" si="5"/>
        <v>1.875</v>
      </c>
      <c r="P11" s="22">
        <v>190</v>
      </c>
      <c r="Q11" s="22">
        <f t="shared" si="6"/>
        <v>356.25</v>
      </c>
      <c r="R11" s="28">
        <v>2.12</v>
      </c>
      <c r="S11" s="28">
        <v>4</v>
      </c>
      <c r="T11" s="28">
        <v>7</v>
      </c>
      <c r="U11" s="28">
        <f t="shared" si="7"/>
        <v>90</v>
      </c>
      <c r="V11" s="33">
        <f>VLOOKUP(T11,Rebar!A:B,2,FALSE)</f>
        <v>2.044</v>
      </c>
      <c r="W11" s="37">
        <f t="shared" si="8"/>
        <v>0.09198</v>
      </c>
      <c r="X11" s="22">
        <v>2325</v>
      </c>
      <c r="Y11" s="22">
        <f t="shared" si="9"/>
        <v>213.85350000000003</v>
      </c>
    </row>
    <row r="12" spans="1:25" s="1" customFormat="1" ht="12.75">
      <c r="A12" s="33">
        <v>26</v>
      </c>
      <c r="B12" s="33">
        <v>22.5</v>
      </c>
      <c r="C12" s="28">
        <v>21.43</v>
      </c>
      <c r="D12" s="28">
        <f t="shared" si="0"/>
        <v>18.93</v>
      </c>
      <c r="E12" s="28">
        <v>14.287285103300018</v>
      </c>
      <c r="F12" s="33">
        <v>24</v>
      </c>
      <c r="G12" s="33">
        <v>15.5</v>
      </c>
      <c r="H12" s="33">
        <v>18</v>
      </c>
      <c r="I12" s="28">
        <f t="shared" si="1"/>
        <v>90</v>
      </c>
      <c r="J12" s="28">
        <f t="shared" si="2"/>
        <v>33.75</v>
      </c>
      <c r="K12" s="28">
        <f t="shared" si="3"/>
        <v>123.75</v>
      </c>
      <c r="L12" s="22">
        <v>9.55</v>
      </c>
      <c r="M12" s="22">
        <v>9.9</v>
      </c>
      <c r="N12" s="22">
        <f t="shared" si="4"/>
        <v>1193.625</v>
      </c>
      <c r="O12" s="28">
        <f t="shared" si="5"/>
        <v>2.5</v>
      </c>
      <c r="P12" s="22">
        <v>190</v>
      </c>
      <c r="Q12" s="22">
        <f t="shared" si="6"/>
        <v>475</v>
      </c>
      <c r="R12" s="28">
        <v>2.15</v>
      </c>
      <c r="S12" s="28">
        <v>4</v>
      </c>
      <c r="T12" s="28">
        <v>7</v>
      </c>
      <c r="U12" s="28">
        <f t="shared" si="7"/>
        <v>90</v>
      </c>
      <c r="V12" s="33">
        <f>VLOOKUP(T12,Rebar!A:B,2,FALSE)</f>
        <v>2.044</v>
      </c>
      <c r="W12" s="37">
        <f t="shared" si="8"/>
        <v>0.09198</v>
      </c>
      <c r="X12" s="22">
        <v>2325</v>
      </c>
      <c r="Y12" s="22">
        <f t="shared" si="9"/>
        <v>213.85350000000003</v>
      </c>
    </row>
    <row r="13" spans="1:25" s="1" customFormat="1" ht="12.75">
      <c r="A13" s="33">
        <v>27</v>
      </c>
      <c r="B13" s="33">
        <v>22.5</v>
      </c>
      <c r="C13" s="28">
        <v>23.3</v>
      </c>
      <c r="D13" s="28">
        <f t="shared" si="0"/>
        <v>20.8</v>
      </c>
      <c r="E13" s="28">
        <v>15.534828306166887</v>
      </c>
      <c r="F13" s="33">
        <v>24</v>
      </c>
      <c r="G13" s="33">
        <v>15.5</v>
      </c>
      <c r="H13" s="33">
        <v>18</v>
      </c>
      <c r="I13" s="28">
        <f t="shared" si="1"/>
        <v>90</v>
      </c>
      <c r="J13" s="28">
        <f t="shared" si="2"/>
        <v>33.75</v>
      </c>
      <c r="K13" s="28">
        <f t="shared" si="3"/>
        <v>123.75</v>
      </c>
      <c r="L13" s="22">
        <v>9.55</v>
      </c>
      <c r="M13" s="22">
        <v>9.9</v>
      </c>
      <c r="N13" s="22">
        <f t="shared" si="4"/>
        <v>1193.625</v>
      </c>
      <c r="O13" s="28">
        <f t="shared" si="5"/>
        <v>2.5</v>
      </c>
      <c r="P13" s="22">
        <v>190</v>
      </c>
      <c r="Q13" s="22">
        <f t="shared" si="6"/>
        <v>475</v>
      </c>
      <c r="R13" s="28">
        <v>2.32</v>
      </c>
      <c r="S13" s="28">
        <v>4</v>
      </c>
      <c r="T13" s="28">
        <v>7</v>
      </c>
      <c r="U13" s="28">
        <f t="shared" si="7"/>
        <v>90</v>
      </c>
      <c r="V13" s="33">
        <f>VLOOKUP(T13,Rebar!A:B,2,FALSE)</f>
        <v>2.044</v>
      </c>
      <c r="W13" s="37">
        <f t="shared" si="8"/>
        <v>0.09198</v>
      </c>
      <c r="X13" s="22">
        <v>2325</v>
      </c>
      <c r="Y13" s="22">
        <f t="shared" si="9"/>
        <v>213.85350000000003</v>
      </c>
    </row>
    <row r="14" spans="1:25" s="1" customFormat="1" ht="12.75">
      <c r="A14" s="33">
        <v>28</v>
      </c>
      <c r="B14" s="33">
        <v>22.5</v>
      </c>
      <c r="C14" s="28">
        <v>21.84</v>
      </c>
      <c r="D14" s="28">
        <f t="shared" si="0"/>
        <v>19.34</v>
      </c>
      <c r="E14" s="28">
        <v>14.561774067624999</v>
      </c>
      <c r="F14" s="33">
        <v>24</v>
      </c>
      <c r="G14" s="33">
        <v>15.5</v>
      </c>
      <c r="H14" s="33">
        <v>18</v>
      </c>
      <c r="I14" s="28">
        <f t="shared" si="1"/>
        <v>90</v>
      </c>
      <c r="J14" s="28">
        <f t="shared" si="2"/>
        <v>33.75</v>
      </c>
      <c r="K14" s="28">
        <f t="shared" si="3"/>
        <v>123.75</v>
      </c>
      <c r="L14" s="22">
        <v>9.55</v>
      </c>
      <c r="M14" s="22">
        <v>9.9</v>
      </c>
      <c r="N14" s="22">
        <f t="shared" si="4"/>
        <v>1193.625</v>
      </c>
      <c r="O14" s="28">
        <f t="shared" si="5"/>
        <v>2.5</v>
      </c>
      <c r="P14" s="22">
        <v>190</v>
      </c>
      <c r="Q14" s="22">
        <f t="shared" si="6"/>
        <v>475</v>
      </c>
      <c r="R14" s="28">
        <v>2.07</v>
      </c>
      <c r="S14" s="28">
        <v>4</v>
      </c>
      <c r="T14" s="28">
        <v>7</v>
      </c>
      <c r="U14" s="28">
        <f t="shared" si="7"/>
        <v>90</v>
      </c>
      <c r="V14" s="33">
        <f>VLOOKUP(T14,Rebar!A:B,2,FALSE)</f>
        <v>2.044</v>
      </c>
      <c r="W14" s="37">
        <f t="shared" si="8"/>
        <v>0.09198</v>
      </c>
      <c r="X14" s="22">
        <v>2325</v>
      </c>
      <c r="Y14" s="22">
        <f t="shared" si="9"/>
        <v>213.85350000000003</v>
      </c>
    </row>
    <row r="15" spans="1:25" s="1" customFormat="1" ht="12.75">
      <c r="A15" s="33">
        <v>29</v>
      </c>
      <c r="B15" s="33">
        <v>22.5</v>
      </c>
      <c r="C15" s="28">
        <v>16.875</v>
      </c>
      <c r="D15" s="28">
        <f t="shared" si="0"/>
        <v>14.375</v>
      </c>
      <c r="E15" s="28">
        <v>12.315915413945108</v>
      </c>
      <c r="F15" s="33">
        <v>18</v>
      </c>
      <c r="G15" s="33">
        <v>15.5</v>
      </c>
      <c r="H15" s="33">
        <v>18</v>
      </c>
      <c r="I15" s="28">
        <f t="shared" si="1"/>
        <v>67.5</v>
      </c>
      <c r="J15" s="28">
        <f t="shared" si="2"/>
        <v>33.75</v>
      </c>
      <c r="K15" s="28">
        <f t="shared" si="3"/>
        <v>101.25</v>
      </c>
      <c r="L15" s="22">
        <v>9.55</v>
      </c>
      <c r="M15" s="22">
        <v>9.9</v>
      </c>
      <c r="N15" s="22">
        <f t="shared" si="4"/>
        <v>978.75</v>
      </c>
      <c r="O15" s="28">
        <f t="shared" si="5"/>
        <v>1.875</v>
      </c>
      <c r="P15" s="22">
        <v>190</v>
      </c>
      <c r="Q15" s="22">
        <f t="shared" si="6"/>
        <v>356.25</v>
      </c>
      <c r="R15" s="28">
        <v>1.82</v>
      </c>
      <c r="S15" s="28">
        <v>4</v>
      </c>
      <c r="T15" s="28">
        <v>7</v>
      </c>
      <c r="U15" s="28">
        <f t="shared" si="7"/>
        <v>90</v>
      </c>
      <c r="V15" s="33">
        <f>VLOOKUP(T15,Rebar!A:B,2,FALSE)</f>
        <v>2.044</v>
      </c>
      <c r="W15" s="37">
        <f t="shared" si="8"/>
        <v>0.09198</v>
      </c>
      <c r="X15" s="22">
        <v>2325</v>
      </c>
      <c r="Y15" s="22">
        <f t="shared" si="9"/>
        <v>213.85350000000003</v>
      </c>
    </row>
    <row r="16" spans="1:25" s="1" customFormat="1" ht="12.75">
      <c r="A16" s="33">
        <v>16</v>
      </c>
      <c r="B16" s="33">
        <v>17</v>
      </c>
      <c r="C16" s="28">
        <v>12.75</v>
      </c>
      <c r="D16" s="28">
        <f t="shared" si="0"/>
        <v>10.25</v>
      </c>
      <c r="E16" s="28">
        <v>13.6942669563966</v>
      </c>
      <c r="F16" s="33">
        <v>18</v>
      </c>
      <c r="G16" s="33">
        <v>11.5</v>
      </c>
      <c r="H16" s="33">
        <v>18</v>
      </c>
      <c r="I16" s="28">
        <f t="shared" si="1"/>
        <v>51</v>
      </c>
      <c r="J16" s="28">
        <f t="shared" si="2"/>
        <v>25.5</v>
      </c>
      <c r="K16" s="28">
        <f t="shared" si="3"/>
        <v>76.5</v>
      </c>
      <c r="L16" s="22">
        <v>9.9</v>
      </c>
      <c r="M16" s="22">
        <v>9.9</v>
      </c>
      <c r="N16" s="22">
        <f t="shared" si="4"/>
        <v>757.35</v>
      </c>
      <c r="O16" s="28">
        <f t="shared" si="5"/>
        <v>1.4166666666666667</v>
      </c>
      <c r="P16" s="22">
        <v>190</v>
      </c>
      <c r="Q16" s="22">
        <f t="shared" si="6"/>
        <v>269.1666666666667</v>
      </c>
      <c r="R16" s="28">
        <v>1.47</v>
      </c>
      <c r="S16" s="28">
        <v>3</v>
      </c>
      <c r="T16" s="28">
        <v>7</v>
      </c>
      <c r="U16" s="28">
        <f t="shared" si="7"/>
        <v>51</v>
      </c>
      <c r="V16" s="33">
        <f>VLOOKUP(T16,Rebar!A:B,2,FALSE)</f>
        <v>2.044</v>
      </c>
      <c r="W16" s="37">
        <f t="shared" si="8"/>
        <v>0.052122</v>
      </c>
      <c r="X16" s="22">
        <v>2325</v>
      </c>
      <c r="Y16" s="22">
        <f t="shared" si="9"/>
        <v>121.18365</v>
      </c>
    </row>
    <row r="17" spans="1:25" s="1" customFormat="1" ht="12.75">
      <c r="A17" s="33">
        <v>34</v>
      </c>
      <c r="B17" s="33">
        <v>17</v>
      </c>
      <c r="C17" s="28">
        <v>12.75</v>
      </c>
      <c r="D17" s="28">
        <f t="shared" si="0"/>
        <v>10.25</v>
      </c>
      <c r="E17" s="28">
        <v>13.6942669563966</v>
      </c>
      <c r="F17" s="33">
        <v>18</v>
      </c>
      <c r="G17" s="33">
        <v>11.5</v>
      </c>
      <c r="H17" s="33">
        <v>18</v>
      </c>
      <c r="I17" s="28">
        <f t="shared" si="1"/>
        <v>51</v>
      </c>
      <c r="J17" s="28">
        <f t="shared" si="2"/>
        <v>25.5</v>
      </c>
      <c r="K17" s="28">
        <f t="shared" si="3"/>
        <v>76.5</v>
      </c>
      <c r="L17" s="22">
        <v>9.9</v>
      </c>
      <c r="M17" s="22">
        <v>9.9</v>
      </c>
      <c r="N17" s="22">
        <f t="shared" si="4"/>
        <v>757.35</v>
      </c>
      <c r="O17" s="28">
        <f t="shared" si="5"/>
        <v>1.4166666666666667</v>
      </c>
      <c r="P17" s="22">
        <v>190</v>
      </c>
      <c r="Q17" s="22">
        <f t="shared" si="6"/>
        <v>269.1666666666667</v>
      </c>
      <c r="R17" s="28">
        <v>1.47</v>
      </c>
      <c r="S17" s="28">
        <v>3</v>
      </c>
      <c r="T17" s="28">
        <v>7</v>
      </c>
      <c r="U17" s="28">
        <f t="shared" si="7"/>
        <v>51</v>
      </c>
      <c r="V17" s="33">
        <f>VLOOKUP(T17,Rebar!A:B,2,FALSE)</f>
        <v>2.044</v>
      </c>
      <c r="W17" s="37">
        <f t="shared" si="8"/>
        <v>0.052122</v>
      </c>
      <c r="X17" s="22">
        <v>2325</v>
      </c>
      <c r="Y17" s="22">
        <f t="shared" si="9"/>
        <v>121.18365</v>
      </c>
    </row>
    <row r="18" spans="1:25" s="1" customFormat="1" ht="12.75">
      <c r="A18" s="33">
        <v>1</v>
      </c>
      <c r="B18" s="33">
        <v>17</v>
      </c>
      <c r="C18" s="28">
        <v>12.75</v>
      </c>
      <c r="D18" s="28">
        <f t="shared" si="0"/>
        <v>10.25</v>
      </c>
      <c r="E18" s="28">
        <v>13.6942669563966</v>
      </c>
      <c r="F18" s="33">
        <v>18</v>
      </c>
      <c r="G18" s="33">
        <v>11.5</v>
      </c>
      <c r="H18" s="33">
        <v>18</v>
      </c>
      <c r="I18" s="28">
        <f t="shared" si="1"/>
        <v>51</v>
      </c>
      <c r="J18" s="28">
        <f t="shared" si="2"/>
        <v>25.5</v>
      </c>
      <c r="K18" s="28">
        <f t="shared" si="3"/>
        <v>76.5</v>
      </c>
      <c r="L18" s="22">
        <v>9.9</v>
      </c>
      <c r="M18" s="22">
        <v>9.9</v>
      </c>
      <c r="N18" s="22">
        <f t="shared" si="4"/>
        <v>757.35</v>
      </c>
      <c r="O18" s="28">
        <f t="shared" si="5"/>
        <v>1.4166666666666667</v>
      </c>
      <c r="P18" s="22">
        <v>190</v>
      </c>
      <c r="Q18" s="22">
        <f t="shared" si="6"/>
        <v>269.1666666666667</v>
      </c>
      <c r="R18" s="28">
        <v>1.47</v>
      </c>
      <c r="S18" s="28">
        <v>3</v>
      </c>
      <c r="T18" s="28">
        <v>7</v>
      </c>
      <c r="U18" s="28">
        <f t="shared" si="7"/>
        <v>51</v>
      </c>
      <c r="V18" s="33">
        <f>VLOOKUP(T18,Rebar!A:B,2,FALSE)</f>
        <v>2.044</v>
      </c>
      <c r="W18" s="37">
        <f t="shared" si="8"/>
        <v>0.052122</v>
      </c>
      <c r="X18" s="22">
        <v>2325</v>
      </c>
      <c r="Y18" s="22">
        <f t="shared" si="9"/>
        <v>121.18365</v>
      </c>
    </row>
    <row r="19" spans="1:25" s="1" customFormat="1" ht="12.75">
      <c r="A19" s="33">
        <v>17</v>
      </c>
      <c r="B19" s="33">
        <v>17</v>
      </c>
      <c r="C19" s="28">
        <v>12.75</v>
      </c>
      <c r="D19" s="28">
        <f t="shared" si="0"/>
        <v>10.25</v>
      </c>
      <c r="E19" s="28">
        <v>13.6942669563966</v>
      </c>
      <c r="F19" s="33">
        <v>18</v>
      </c>
      <c r="G19" s="33">
        <v>11.5</v>
      </c>
      <c r="H19" s="33">
        <v>18</v>
      </c>
      <c r="I19" s="28">
        <f t="shared" si="1"/>
        <v>51</v>
      </c>
      <c r="J19" s="28">
        <f t="shared" si="2"/>
        <v>25.5</v>
      </c>
      <c r="K19" s="28">
        <f t="shared" si="3"/>
        <v>76.5</v>
      </c>
      <c r="L19" s="22">
        <v>9.9</v>
      </c>
      <c r="M19" s="22">
        <v>9.9</v>
      </c>
      <c r="N19" s="22">
        <f t="shared" si="4"/>
        <v>757.35</v>
      </c>
      <c r="O19" s="28">
        <f t="shared" si="5"/>
        <v>1.4166666666666667</v>
      </c>
      <c r="P19" s="22">
        <v>190</v>
      </c>
      <c r="Q19" s="22">
        <f t="shared" si="6"/>
        <v>269.1666666666667</v>
      </c>
      <c r="R19" s="28">
        <v>1.47</v>
      </c>
      <c r="S19" s="28">
        <v>3</v>
      </c>
      <c r="T19" s="28">
        <v>7</v>
      </c>
      <c r="U19" s="28">
        <f t="shared" si="7"/>
        <v>51</v>
      </c>
      <c r="V19" s="33">
        <f>VLOOKUP(T19,Rebar!A:B,2,FALSE)</f>
        <v>2.044</v>
      </c>
      <c r="W19" s="37">
        <f t="shared" si="8"/>
        <v>0.052122</v>
      </c>
      <c r="X19" s="22">
        <v>2325</v>
      </c>
      <c r="Y19" s="22">
        <f t="shared" si="9"/>
        <v>121.18365</v>
      </c>
    </row>
    <row r="20" spans="1:25" s="1" customFormat="1" ht="12.75">
      <c r="A20" s="33">
        <v>15</v>
      </c>
      <c r="B20" s="33">
        <v>17</v>
      </c>
      <c r="C20" s="28">
        <v>12.75</v>
      </c>
      <c r="D20" s="28">
        <f t="shared" si="0"/>
        <v>10.25</v>
      </c>
      <c r="E20" s="28">
        <v>13.989409824820857</v>
      </c>
      <c r="F20" s="33">
        <v>18</v>
      </c>
      <c r="G20" s="33">
        <v>11.5</v>
      </c>
      <c r="H20" s="33">
        <v>18</v>
      </c>
      <c r="I20" s="28">
        <f t="shared" si="1"/>
        <v>51</v>
      </c>
      <c r="J20" s="28">
        <f t="shared" si="2"/>
        <v>25.5</v>
      </c>
      <c r="K20" s="28">
        <f t="shared" si="3"/>
        <v>76.5</v>
      </c>
      <c r="L20" s="22">
        <v>9.9</v>
      </c>
      <c r="M20" s="22">
        <v>9.9</v>
      </c>
      <c r="N20" s="22">
        <f t="shared" si="4"/>
        <v>757.35</v>
      </c>
      <c r="O20" s="28">
        <f t="shared" si="5"/>
        <v>1.4166666666666667</v>
      </c>
      <c r="P20" s="22">
        <v>190</v>
      </c>
      <c r="Q20" s="22">
        <f t="shared" si="6"/>
        <v>269.1666666666667</v>
      </c>
      <c r="R20" s="28">
        <v>1.49</v>
      </c>
      <c r="S20" s="28">
        <v>3</v>
      </c>
      <c r="T20" s="28">
        <v>7</v>
      </c>
      <c r="U20" s="28">
        <f t="shared" si="7"/>
        <v>51</v>
      </c>
      <c r="V20" s="33">
        <f>VLOOKUP(T20,Rebar!A:B,2,FALSE)</f>
        <v>2.044</v>
      </c>
      <c r="W20" s="37">
        <f t="shared" si="8"/>
        <v>0.052122</v>
      </c>
      <c r="X20" s="22">
        <v>2325</v>
      </c>
      <c r="Y20" s="22">
        <f t="shared" si="9"/>
        <v>121.18365</v>
      </c>
    </row>
    <row r="21" spans="1:25" s="1" customFormat="1" ht="12.75">
      <c r="A21" s="33">
        <v>33</v>
      </c>
      <c r="B21" s="33">
        <v>17</v>
      </c>
      <c r="C21" s="28">
        <v>12.75</v>
      </c>
      <c r="D21" s="28">
        <f t="shared" si="0"/>
        <v>10.25</v>
      </c>
      <c r="E21" s="28">
        <v>13.989409824820857</v>
      </c>
      <c r="F21" s="33">
        <v>18</v>
      </c>
      <c r="G21" s="33">
        <v>11.5</v>
      </c>
      <c r="H21" s="33">
        <v>18</v>
      </c>
      <c r="I21" s="28">
        <f t="shared" si="1"/>
        <v>51</v>
      </c>
      <c r="J21" s="28">
        <f t="shared" si="2"/>
        <v>25.5</v>
      </c>
      <c r="K21" s="28">
        <f t="shared" si="3"/>
        <v>76.5</v>
      </c>
      <c r="L21" s="22">
        <v>9.9</v>
      </c>
      <c r="M21" s="22">
        <v>9.9</v>
      </c>
      <c r="N21" s="22">
        <f t="shared" si="4"/>
        <v>757.35</v>
      </c>
      <c r="O21" s="28">
        <f t="shared" si="5"/>
        <v>1.4166666666666667</v>
      </c>
      <c r="P21" s="22">
        <v>190</v>
      </c>
      <c r="Q21" s="22">
        <f t="shared" si="6"/>
        <v>269.1666666666667</v>
      </c>
      <c r="R21" s="28">
        <v>1.49</v>
      </c>
      <c r="S21" s="28">
        <v>3</v>
      </c>
      <c r="T21" s="28">
        <v>7</v>
      </c>
      <c r="U21" s="28">
        <f t="shared" si="7"/>
        <v>51</v>
      </c>
      <c r="V21" s="33">
        <f>VLOOKUP(T21,Rebar!A:B,2,FALSE)</f>
        <v>2.044</v>
      </c>
      <c r="W21" s="37">
        <f t="shared" si="8"/>
        <v>0.052122</v>
      </c>
      <c r="X21" s="22">
        <v>2325</v>
      </c>
      <c r="Y21" s="22">
        <f t="shared" si="9"/>
        <v>121.18365</v>
      </c>
    </row>
    <row r="22" spans="1:25" s="1" customFormat="1" ht="12.75">
      <c r="A22" s="33">
        <v>2</v>
      </c>
      <c r="B22" s="33">
        <v>17</v>
      </c>
      <c r="C22" s="28">
        <v>12.75</v>
      </c>
      <c r="D22" s="28">
        <f t="shared" si="0"/>
        <v>10.25</v>
      </c>
      <c r="E22" s="28">
        <v>13.989409824820857</v>
      </c>
      <c r="F22" s="33">
        <v>18</v>
      </c>
      <c r="G22" s="33">
        <v>11.5</v>
      </c>
      <c r="H22" s="33">
        <v>18</v>
      </c>
      <c r="I22" s="28">
        <f t="shared" si="1"/>
        <v>51</v>
      </c>
      <c r="J22" s="28">
        <f t="shared" si="2"/>
        <v>25.5</v>
      </c>
      <c r="K22" s="28">
        <f t="shared" si="3"/>
        <v>76.5</v>
      </c>
      <c r="L22" s="22">
        <v>9.9</v>
      </c>
      <c r="M22" s="22">
        <v>9.9</v>
      </c>
      <c r="N22" s="22">
        <f t="shared" si="4"/>
        <v>757.35</v>
      </c>
      <c r="O22" s="28">
        <f t="shared" si="5"/>
        <v>1.4166666666666667</v>
      </c>
      <c r="P22" s="22">
        <v>190</v>
      </c>
      <c r="Q22" s="22">
        <f t="shared" si="6"/>
        <v>269.1666666666667</v>
      </c>
      <c r="R22" s="28">
        <v>1.49</v>
      </c>
      <c r="S22" s="28">
        <v>3</v>
      </c>
      <c r="T22" s="28">
        <v>7</v>
      </c>
      <c r="U22" s="28">
        <f t="shared" si="7"/>
        <v>51</v>
      </c>
      <c r="V22" s="33">
        <f>VLOOKUP(T22,Rebar!A:B,2,FALSE)</f>
        <v>2.044</v>
      </c>
      <c r="W22" s="37">
        <f t="shared" si="8"/>
        <v>0.052122</v>
      </c>
      <c r="X22" s="22">
        <v>2325</v>
      </c>
      <c r="Y22" s="22">
        <f t="shared" si="9"/>
        <v>121.18365</v>
      </c>
    </row>
    <row r="23" spans="1:25" s="1" customFormat="1" ht="12.75">
      <c r="A23" s="33">
        <v>18</v>
      </c>
      <c r="B23" s="33">
        <v>17</v>
      </c>
      <c r="C23" s="28">
        <v>12.75</v>
      </c>
      <c r="D23" s="28">
        <f t="shared" si="0"/>
        <v>10.25</v>
      </c>
      <c r="E23" s="28">
        <v>13.989409824820857</v>
      </c>
      <c r="F23" s="33">
        <v>18</v>
      </c>
      <c r="G23" s="33">
        <v>11.5</v>
      </c>
      <c r="H23" s="33">
        <v>18</v>
      </c>
      <c r="I23" s="28">
        <f t="shared" si="1"/>
        <v>51</v>
      </c>
      <c r="J23" s="28">
        <f t="shared" si="2"/>
        <v>25.5</v>
      </c>
      <c r="K23" s="28">
        <f t="shared" si="3"/>
        <v>76.5</v>
      </c>
      <c r="L23" s="22">
        <v>9.9</v>
      </c>
      <c r="M23" s="22">
        <v>9.9</v>
      </c>
      <c r="N23" s="22">
        <f t="shared" si="4"/>
        <v>757.35</v>
      </c>
      <c r="O23" s="28">
        <f t="shared" si="5"/>
        <v>1.4166666666666667</v>
      </c>
      <c r="P23" s="22">
        <v>190</v>
      </c>
      <c r="Q23" s="22">
        <f t="shared" si="6"/>
        <v>269.1666666666667</v>
      </c>
      <c r="R23" s="28">
        <v>1.49</v>
      </c>
      <c r="S23" s="28">
        <v>3</v>
      </c>
      <c r="T23" s="28">
        <v>7</v>
      </c>
      <c r="U23" s="28">
        <f t="shared" si="7"/>
        <v>51</v>
      </c>
      <c r="V23" s="33">
        <f>VLOOKUP(T23,Rebar!A:B,2,FALSE)</f>
        <v>2.044</v>
      </c>
      <c r="W23" s="37">
        <f t="shared" si="8"/>
        <v>0.052122</v>
      </c>
      <c r="X23" s="22">
        <v>2325</v>
      </c>
      <c r="Y23" s="22">
        <f t="shared" si="9"/>
        <v>121.18365</v>
      </c>
    </row>
    <row r="24" spans="1:25" s="1" customFormat="1" ht="12.75">
      <c r="A24" s="33">
        <v>4</v>
      </c>
      <c r="B24" s="33">
        <v>22.4</v>
      </c>
      <c r="C24" s="28">
        <v>16.8</v>
      </c>
      <c r="D24" s="28">
        <f t="shared" si="0"/>
        <v>14.3</v>
      </c>
      <c r="E24" s="28">
        <v>16.232469700318365</v>
      </c>
      <c r="F24" s="33">
        <v>18</v>
      </c>
      <c r="G24" s="33">
        <v>15.5</v>
      </c>
      <c r="H24" s="33">
        <v>18</v>
      </c>
      <c r="I24" s="28">
        <f t="shared" si="1"/>
        <v>67.2</v>
      </c>
      <c r="J24" s="28">
        <f t="shared" si="2"/>
        <v>33.6</v>
      </c>
      <c r="K24" s="28">
        <f t="shared" si="3"/>
        <v>100.80000000000001</v>
      </c>
      <c r="L24" s="22">
        <v>9.55</v>
      </c>
      <c r="M24" s="22">
        <v>9.55</v>
      </c>
      <c r="N24" s="22">
        <f t="shared" si="4"/>
        <v>962.6400000000001</v>
      </c>
      <c r="O24" s="28">
        <f t="shared" si="5"/>
        <v>1.8666666666666663</v>
      </c>
      <c r="P24" s="22">
        <v>190</v>
      </c>
      <c r="Q24" s="22">
        <f t="shared" si="6"/>
        <v>354.6666666666666</v>
      </c>
      <c r="R24" s="28">
        <v>2.41</v>
      </c>
      <c r="S24" s="28">
        <v>5</v>
      </c>
      <c r="T24" s="28">
        <v>7</v>
      </c>
      <c r="U24" s="28">
        <f t="shared" si="7"/>
        <v>112</v>
      </c>
      <c r="V24" s="33">
        <f>VLOOKUP(T24,Rebar!A:B,2,FALSE)</f>
        <v>2.044</v>
      </c>
      <c r="W24" s="37">
        <f t="shared" si="8"/>
        <v>0.114464</v>
      </c>
      <c r="X24" s="22">
        <v>2325</v>
      </c>
      <c r="Y24" s="22">
        <f t="shared" si="9"/>
        <v>266.1288</v>
      </c>
    </row>
    <row r="25" spans="1:25" s="1" customFormat="1" ht="12.75">
      <c r="A25" s="33">
        <v>20</v>
      </c>
      <c r="B25" s="33">
        <v>22.4</v>
      </c>
      <c r="C25" s="28">
        <v>16.8</v>
      </c>
      <c r="D25" s="28">
        <f t="shared" si="0"/>
        <v>14.3</v>
      </c>
      <c r="E25" s="28">
        <v>16.232469700318365</v>
      </c>
      <c r="F25" s="33">
        <v>18</v>
      </c>
      <c r="G25" s="33">
        <v>15.5</v>
      </c>
      <c r="H25" s="33">
        <v>18</v>
      </c>
      <c r="I25" s="28">
        <f t="shared" si="1"/>
        <v>67.2</v>
      </c>
      <c r="J25" s="28">
        <f t="shared" si="2"/>
        <v>33.6</v>
      </c>
      <c r="K25" s="28">
        <f t="shared" si="3"/>
        <v>100.80000000000001</v>
      </c>
      <c r="L25" s="22">
        <v>9.55</v>
      </c>
      <c r="M25" s="22">
        <v>9.55</v>
      </c>
      <c r="N25" s="22">
        <f t="shared" si="4"/>
        <v>962.6400000000001</v>
      </c>
      <c r="O25" s="28">
        <f t="shared" si="5"/>
        <v>1.8666666666666663</v>
      </c>
      <c r="P25" s="22">
        <v>190</v>
      </c>
      <c r="Q25" s="22">
        <f t="shared" si="6"/>
        <v>354.6666666666666</v>
      </c>
      <c r="R25" s="28">
        <v>2.41</v>
      </c>
      <c r="S25" s="28">
        <v>5</v>
      </c>
      <c r="T25" s="28">
        <v>7</v>
      </c>
      <c r="U25" s="28">
        <f t="shared" si="7"/>
        <v>112</v>
      </c>
      <c r="V25" s="33">
        <f>VLOOKUP(T25,Rebar!A:B,2,FALSE)</f>
        <v>2.044</v>
      </c>
      <c r="W25" s="37">
        <f t="shared" si="8"/>
        <v>0.114464</v>
      </c>
      <c r="X25" s="22">
        <v>2325</v>
      </c>
      <c r="Y25" s="22">
        <f t="shared" si="9"/>
        <v>266.1288</v>
      </c>
    </row>
    <row r="26" spans="1:25" s="1" customFormat="1" ht="12.75">
      <c r="A26" s="33">
        <v>13</v>
      </c>
      <c r="B26" s="33">
        <v>22.4</v>
      </c>
      <c r="C26" s="28">
        <v>16.8</v>
      </c>
      <c r="D26" s="28">
        <f t="shared" si="0"/>
        <v>14.3</v>
      </c>
      <c r="E26" s="28">
        <v>16.232469700318365</v>
      </c>
      <c r="F26" s="33">
        <v>18</v>
      </c>
      <c r="G26" s="33">
        <v>15.5</v>
      </c>
      <c r="H26" s="33">
        <v>18</v>
      </c>
      <c r="I26" s="28">
        <f t="shared" si="1"/>
        <v>67.2</v>
      </c>
      <c r="J26" s="28">
        <f t="shared" si="2"/>
        <v>33.6</v>
      </c>
      <c r="K26" s="28">
        <f t="shared" si="3"/>
        <v>100.80000000000001</v>
      </c>
      <c r="L26" s="22">
        <v>9.55</v>
      </c>
      <c r="M26" s="22">
        <v>9.55</v>
      </c>
      <c r="N26" s="22">
        <f t="shared" si="4"/>
        <v>962.6400000000001</v>
      </c>
      <c r="O26" s="28">
        <f t="shared" si="5"/>
        <v>1.8666666666666663</v>
      </c>
      <c r="P26" s="22">
        <v>190</v>
      </c>
      <c r="Q26" s="22">
        <f t="shared" si="6"/>
        <v>354.6666666666666</v>
      </c>
      <c r="R26" s="28">
        <v>2.41</v>
      </c>
      <c r="S26" s="28">
        <v>5</v>
      </c>
      <c r="T26" s="28">
        <v>7</v>
      </c>
      <c r="U26" s="28">
        <f t="shared" si="7"/>
        <v>112</v>
      </c>
      <c r="V26" s="33">
        <f>VLOOKUP(T26,Rebar!A:B,2,FALSE)</f>
        <v>2.044</v>
      </c>
      <c r="W26" s="37">
        <f t="shared" si="8"/>
        <v>0.114464</v>
      </c>
      <c r="X26" s="22">
        <v>2325</v>
      </c>
      <c r="Y26" s="22">
        <f t="shared" si="9"/>
        <v>266.1288</v>
      </c>
    </row>
    <row r="27" spans="1:25" s="1" customFormat="1" ht="12.75">
      <c r="A27" s="33">
        <v>31</v>
      </c>
      <c r="B27" s="33">
        <v>22.4</v>
      </c>
      <c r="C27" s="28">
        <v>16.8</v>
      </c>
      <c r="D27" s="28">
        <f t="shared" si="0"/>
        <v>14.3</v>
      </c>
      <c r="E27" s="28">
        <v>16.232469700318365</v>
      </c>
      <c r="F27" s="33">
        <v>18</v>
      </c>
      <c r="G27" s="33">
        <v>15.5</v>
      </c>
      <c r="H27" s="33">
        <v>18</v>
      </c>
      <c r="I27" s="28">
        <f t="shared" si="1"/>
        <v>67.2</v>
      </c>
      <c r="J27" s="28">
        <f t="shared" si="2"/>
        <v>33.6</v>
      </c>
      <c r="K27" s="28">
        <f t="shared" si="3"/>
        <v>100.80000000000001</v>
      </c>
      <c r="L27" s="22">
        <v>9.55</v>
      </c>
      <c r="M27" s="22">
        <v>9.55</v>
      </c>
      <c r="N27" s="22">
        <f t="shared" si="4"/>
        <v>962.6400000000001</v>
      </c>
      <c r="O27" s="28">
        <f t="shared" si="5"/>
        <v>1.8666666666666663</v>
      </c>
      <c r="P27" s="22">
        <v>190</v>
      </c>
      <c r="Q27" s="22">
        <f t="shared" si="6"/>
        <v>354.6666666666666</v>
      </c>
      <c r="R27" s="28">
        <v>2.41</v>
      </c>
      <c r="S27" s="28">
        <v>5</v>
      </c>
      <c r="T27" s="28">
        <v>7</v>
      </c>
      <c r="U27" s="28">
        <f t="shared" si="7"/>
        <v>112</v>
      </c>
      <c r="V27" s="33">
        <f>VLOOKUP(T27,Rebar!A:B,2,FALSE)</f>
        <v>2.044</v>
      </c>
      <c r="W27" s="37">
        <f t="shared" si="8"/>
        <v>0.114464</v>
      </c>
      <c r="X27" s="22">
        <v>2325</v>
      </c>
      <c r="Y27" s="22">
        <f t="shared" si="9"/>
        <v>266.1288</v>
      </c>
    </row>
    <row r="28" spans="1:25" s="1" customFormat="1" ht="12.75">
      <c r="A28" s="34" t="s">
        <v>56</v>
      </c>
      <c r="B28" s="33">
        <v>24</v>
      </c>
      <c r="C28" s="28">
        <v>18</v>
      </c>
      <c r="D28" s="28">
        <f t="shared" si="0"/>
        <v>15.5</v>
      </c>
      <c r="E28" s="28">
        <v>8.757562490617346</v>
      </c>
      <c r="F28" s="33">
        <v>18</v>
      </c>
      <c r="G28" s="33">
        <v>15.5</v>
      </c>
      <c r="H28" s="33">
        <v>12</v>
      </c>
      <c r="I28" s="28">
        <f t="shared" si="1"/>
        <v>72</v>
      </c>
      <c r="J28" s="28">
        <f t="shared" si="2"/>
        <v>24</v>
      </c>
      <c r="K28" s="28">
        <f t="shared" si="3"/>
        <v>96</v>
      </c>
      <c r="L28" s="22">
        <v>9.55</v>
      </c>
      <c r="M28" s="22">
        <v>9.9</v>
      </c>
      <c r="N28" s="22">
        <f t="shared" si="4"/>
        <v>925.2</v>
      </c>
      <c r="O28" s="28">
        <f t="shared" si="5"/>
        <v>1.3333333333333333</v>
      </c>
      <c r="P28" s="22">
        <v>190</v>
      </c>
      <c r="Q28" s="22">
        <f t="shared" si="6"/>
        <v>253.33333333333331</v>
      </c>
      <c r="R28" s="28">
        <v>1.39</v>
      </c>
      <c r="S28" s="28">
        <v>5</v>
      </c>
      <c r="T28" s="28">
        <v>5</v>
      </c>
      <c r="U28" s="28">
        <f>S28*(B28-1.79)</f>
        <v>111.05000000000001</v>
      </c>
      <c r="V28" s="33">
        <f>VLOOKUP(T28,Rebar!A:B,2,FALSE)</f>
        <v>1.043</v>
      </c>
      <c r="W28" s="37">
        <f t="shared" si="8"/>
        <v>0.057912575</v>
      </c>
      <c r="X28" s="22">
        <v>2325</v>
      </c>
      <c r="Y28" s="22">
        <f t="shared" si="9"/>
        <v>134.646736875</v>
      </c>
    </row>
    <row r="29" spans="1:25" s="1" customFormat="1" ht="12.75">
      <c r="A29" s="34" t="s">
        <v>57</v>
      </c>
      <c r="B29" s="33">
        <v>24</v>
      </c>
      <c r="C29" s="28">
        <v>18</v>
      </c>
      <c r="D29" s="28">
        <f t="shared" si="0"/>
        <v>15.5</v>
      </c>
      <c r="E29" s="28">
        <v>3.4339800776641174</v>
      </c>
      <c r="F29" s="33">
        <v>18</v>
      </c>
      <c r="G29" s="33">
        <v>15.5</v>
      </c>
      <c r="H29" s="33">
        <v>12</v>
      </c>
      <c r="I29" s="28">
        <f t="shared" si="1"/>
        <v>72</v>
      </c>
      <c r="J29" s="28">
        <f t="shared" si="2"/>
        <v>24</v>
      </c>
      <c r="K29" s="28">
        <f t="shared" si="3"/>
        <v>96</v>
      </c>
      <c r="L29" s="22">
        <v>9.55</v>
      </c>
      <c r="M29" s="22">
        <v>9.9</v>
      </c>
      <c r="N29" s="22">
        <f t="shared" si="4"/>
        <v>925.2</v>
      </c>
      <c r="O29" s="28">
        <f t="shared" si="5"/>
        <v>1.3333333333333333</v>
      </c>
      <c r="P29" s="22">
        <v>190</v>
      </c>
      <c r="Q29" s="22">
        <f t="shared" si="6"/>
        <v>253.33333333333331</v>
      </c>
      <c r="R29" s="28">
        <v>0.54</v>
      </c>
      <c r="S29" s="28">
        <v>2</v>
      </c>
      <c r="T29" s="28">
        <v>5</v>
      </c>
      <c r="U29" s="28">
        <f>S29*B29</f>
        <v>48</v>
      </c>
      <c r="V29" s="33">
        <f>VLOOKUP(T29,Rebar!A:B,2,FALSE)</f>
        <v>1.043</v>
      </c>
      <c r="W29" s="37">
        <f t="shared" si="8"/>
        <v>0.025031999999999995</v>
      </c>
      <c r="X29" s="22">
        <v>2325</v>
      </c>
      <c r="Y29" s="22">
        <f t="shared" si="9"/>
        <v>58.19939999999999</v>
      </c>
    </row>
    <row r="30" spans="1:25" s="1" customFormat="1" ht="12.75">
      <c r="A30" s="34" t="s">
        <v>58</v>
      </c>
      <c r="B30" s="33">
        <v>24</v>
      </c>
      <c r="C30" s="28">
        <v>18</v>
      </c>
      <c r="D30" s="28">
        <f t="shared" si="0"/>
        <v>15.5</v>
      </c>
      <c r="E30" s="28">
        <v>8.757562490617346</v>
      </c>
      <c r="F30" s="33">
        <v>18</v>
      </c>
      <c r="G30" s="33">
        <v>15.5</v>
      </c>
      <c r="H30" s="33">
        <v>12</v>
      </c>
      <c r="I30" s="28">
        <f t="shared" si="1"/>
        <v>72</v>
      </c>
      <c r="J30" s="28">
        <f t="shared" si="2"/>
        <v>24</v>
      </c>
      <c r="K30" s="28">
        <f t="shared" si="3"/>
        <v>96</v>
      </c>
      <c r="L30" s="22">
        <v>9.55</v>
      </c>
      <c r="M30" s="22">
        <v>9.9</v>
      </c>
      <c r="N30" s="22">
        <f t="shared" si="4"/>
        <v>925.2</v>
      </c>
      <c r="O30" s="28">
        <f t="shared" si="5"/>
        <v>1.3333333333333333</v>
      </c>
      <c r="P30" s="22">
        <v>190</v>
      </c>
      <c r="Q30" s="22">
        <f t="shared" si="6"/>
        <v>253.33333333333331</v>
      </c>
      <c r="R30" s="28">
        <v>1.39</v>
      </c>
      <c r="S30" s="28">
        <v>5</v>
      </c>
      <c r="T30" s="28">
        <v>5</v>
      </c>
      <c r="U30" s="28">
        <f>S30*(B30-1.79)</f>
        <v>111.05000000000001</v>
      </c>
      <c r="V30" s="33">
        <f>VLOOKUP(T30,Rebar!A:B,2,FALSE)</f>
        <v>1.043</v>
      </c>
      <c r="W30" s="37">
        <f t="shared" si="8"/>
        <v>0.057912575</v>
      </c>
      <c r="X30" s="22">
        <v>2325</v>
      </c>
      <c r="Y30" s="22">
        <f t="shared" si="9"/>
        <v>134.646736875</v>
      </c>
    </row>
    <row r="31" spans="1:25" s="1" customFormat="1" ht="12.75">
      <c r="A31" s="34" t="s">
        <v>59</v>
      </c>
      <c r="B31" s="33">
        <v>24</v>
      </c>
      <c r="C31" s="28">
        <v>18</v>
      </c>
      <c r="D31" s="28">
        <f t="shared" si="0"/>
        <v>15.5</v>
      </c>
      <c r="E31" s="28">
        <v>3.4339800776641174</v>
      </c>
      <c r="F31" s="33">
        <v>18</v>
      </c>
      <c r="G31" s="33">
        <v>15.5</v>
      </c>
      <c r="H31" s="33">
        <v>12</v>
      </c>
      <c r="I31" s="28">
        <f t="shared" si="1"/>
        <v>72</v>
      </c>
      <c r="J31" s="28">
        <f t="shared" si="2"/>
        <v>24</v>
      </c>
      <c r="K31" s="28">
        <f t="shared" si="3"/>
        <v>96</v>
      </c>
      <c r="L31" s="22">
        <v>9.55</v>
      </c>
      <c r="M31" s="22">
        <v>9.9</v>
      </c>
      <c r="N31" s="22">
        <f t="shared" si="4"/>
        <v>925.2</v>
      </c>
      <c r="O31" s="28">
        <f t="shared" si="5"/>
        <v>1.3333333333333333</v>
      </c>
      <c r="P31" s="22">
        <v>190</v>
      </c>
      <c r="Q31" s="22">
        <f t="shared" si="6"/>
        <v>253.33333333333331</v>
      </c>
      <c r="R31" s="28">
        <v>0.54</v>
      </c>
      <c r="S31" s="28">
        <v>2</v>
      </c>
      <c r="T31" s="28">
        <v>5</v>
      </c>
      <c r="U31" s="28">
        <f aca="true" t="shared" si="10" ref="U31:U37">S31*B31</f>
        <v>48</v>
      </c>
      <c r="V31" s="33">
        <f>VLOOKUP(T31,Rebar!A:B,2,FALSE)</f>
        <v>1.043</v>
      </c>
      <c r="W31" s="37">
        <f t="shared" si="8"/>
        <v>0.025031999999999995</v>
      </c>
      <c r="X31" s="22">
        <v>2325</v>
      </c>
      <c r="Y31" s="22">
        <f t="shared" si="9"/>
        <v>58.19939999999999</v>
      </c>
    </row>
    <row r="32" spans="1:25" s="1" customFormat="1" ht="12.75">
      <c r="A32" s="33">
        <v>12</v>
      </c>
      <c r="B32" s="33">
        <v>31.45</v>
      </c>
      <c r="C32" s="28">
        <v>23.5875</v>
      </c>
      <c r="D32" s="28">
        <f t="shared" si="0"/>
        <v>21.0875</v>
      </c>
      <c r="E32" s="29">
        <v>17.265512957515565</v>
      </c>
      <c r="F32" s="33">
        <v>24</v>
      </c>
      <c r="G32" s="33">
        <v>25.5</v>
      </c>
      <c r="H32" s="33">
        <v>18</v>
      </c>
      <c r="I32" s="28">
        <f>2*B32*F32/12</f>
        <v>125.8</v>
      </c>
      <c r="J32" s="28">
        <f t="shared" si="2"/>
        <v>47.175000000000004</v>
      </c>
      <c r="K32" s="28">
        <f t="shared" si="3"/>
        <v>172.975</v>
      </c>
      <c r="L32" s="23">
        <v>9.2</v>
      </c>
      <c r="M32" s="22">
        <v>9.55</v>
      </c>
      <c r="N32" s="22">
        <f t="shared" si="4"/>
        <v>1607.88125</v>
      </c>
      <c r="O32" s="28">
        <f t="shared" si="5"/>
        <v>3.494444444444444</v>
      </c>
      <c r="P32" s="22">
        <v>190</v>
      </c>
      <c r="Q32" s="22">
        <f aca="true" t="shared" si="11" ref="Q32:Q37">O32*P32</f>
        <v>663.9444444444443</v>
      </c>
      <c r="R32" s="28">
        <v>7.84</v>
      </c>
      <c r="S32" s="29">
        <v>10</v>
      </c>
      <c r="T32" s="29">
        <v>8</v>
      </c>
      <c r="U32" s="28">
        <f t="shared" si="10"/>
        <v>314.5</v>
      </c>
      <c r="V32" s="33">
        <f>VLOOKUP(T32,Rebar!A:B,2,FALSE)</f>
        <v>2.67</v>
      </c>
      <c r="W32" s="37">
        <f t="shared" si="8"/>
        <v>0.4198575</v>
      </c>
      <c r="X32" s="22">
        <v>2325</v>
      </c>
      <c r="Y32" s="22">
        <f t="shared" si="9"/>
        <v>976.1686875</v>
      </c>
    </row>
    <row r="33" spans="1:25" s="1" customFormat="1" ht="12.75">
      <c r="A33" s="33">
        <v>5</v>
      </c>
      <c r="B33" s="33">
        <v>31.45</v>
      </c>
      <c r="C33" s="28">
        <v>23.5875</v>
      </c>
      <c r="D33" s="28">
        <f t="shared" si="0"/>
        <v>21.0875</v>
      </c>
      <c r="E33" s="29">
        <v>17.265512957515565</v>
      </c>
      <c r="F33" s="33">
        <v>24</v>
      </c>
      <c r="G33" s="33">
        <v>25.5</v>
      </c>
      <c r="H33" s="33">
        <v>18</v>
      </c>
      <c r="I33" s="28">
        <f>2*B33*F33/12</f>
        <v>125.8</v>
      </c>
      <c r="J33" s="28">
        <f t="shared" si="2"/>
        <v>47.175000000000004</v>
      </c>
      <c r="K33" s="28">
        <f t="shared" si="3"/>
        <v>172.975</v>
      </c>
      <c r="L33" s="23">
        <v>9.2</v>
      </c>
      <c r="M33" s="22">
        <v>9.9</v>
      </c>
      <c r="N33" s="22">
        <f t="shared" si="4"/>
        <v>1624.3925</v>
      </c>
      <c r="O33" s="28">
        <f t="shared" si="5"/>
        <v>3.494444444444444</v>
      </c>
      <c r="P33" s="22">
        <v>190</v>
      </c>
      <c r="Q33" s="22">
        <f t="shared" si="11"/>
        <v>663.9444444444443</v>
      </c>
      <c r="R33" s="28">
        <v>3.75</v>
      </c>
      <c r="S33" s="29">
        <v>7</v>
      </c>
      <c r="T33" s="29">
        <v>7</v>
      </c>
      <c r="U33" s="28">
        <f t="shared" si="10"/>
        <v>220.15</v>
      </c>
      <c r="V33" s="33">
        <f>VLOOKUP(T33,Rebar!A:B,2,FALSE)</f>
        <v>2.044</v>
      </c>
      <c r="W33" s="37">
        <f t="shared" si="8"/>
        <v>0.2249933</v>
      </c>
      <c r="X33" s="22">
        <v>2325</v>
      </c>
      <c r="Y33" s="22">
        <f t="shared" si="9"/>
        <v>523.1094225</v>
      </c>
    </row>
    <row r="34" spans="1:25" s="1" customFormat="1" ht="12.75">
      <c r="A34" s="33">
        <v>3</v>
      </c>
      <c r="B34" s="33">
        <v>22.4</v>
      </c>
      <c r="C34" s="28">
        <v>21.934034668847897</v>
      </c>
      <c r="D34" s="28">
        <f t="shared" si="0"/>
        <v>19.434034668847897</v>
      </c>
      <c r="E34" s="29">
        <v>12.956023112565266</v>
      </c>
      <c r="F34" s="33">
        <v>24</v>
      </c>
      <c r="G34" s="33">
        <v>21.5</v>
      </c>
      <c r="H34" s="33">
        <v>18</v>
      </c>
      <c r="I34" s="28">
        <f>2*B34*F34/12</f>
        <v>89.59999999999998</v>
      </c>
      <c r="J34" s="28">
        <f t="shared" si="2"/>
        <v>33.6</v>
      </c>
      <c r="K34" s="28">
        <f t="shared" si="3"/>
        <v>123.19999999999999</v>
      </c>
      <c r="L34" s="23">
        <v>9.2</v>
      </c>
      <c r="M34" s="22">
        <v>9.9</v>
      </c>
      <c r="N34" s="22">
        <f t="shared" si="4"/>
        <v>1156.9599999999998</v>
      </c>
      <c r="O34" s="28">
        <f t="shared" si="5"/>
        <v>2.488888888888889</v>
      </c>
      <c r="P34" s="22">
        <v>190</v>
      </c>
      <c r="Q34" s="22">
        <f t="shared" si="11"/>
        <v>472.8888888888889</v>
      </c>
      <c r="R34" s="28">
        <v>2.6</v>
      </c>
      <c r="S34" s="29">
        <v>5</v>
      </c>
      <c r="T34" s="29">
        <v>7</v>
      </c>
      <c r="U34" s="28">
        <f t="shared" si="10"/>
        <v>112</v>
      </c>
      <c r="V34" s="33">
        <f>VLOOKUP(T34,Rebar!A:B,2,FALSE)</f>
        <v>2.044</v>
      </c>
      <c r="W34" s="37">
        <f t="shared" si="8"/>
        <v>0.114464</v>
      </c>
      <c r="X34" s="22">
        <v>2325</v>
      </c>
      <c r="Y34" s="22">
        <f t="shared" si="9"/>
        <v>266.1288</v>
      </c>
    </row>
    <row r="35" spans="1:25" s="1" customFormat="1" ht="12.75">
      <c r="A35" s="33">
        <v>19</v>
      </c>
      <c r="B35" s="33">
        <v>22.4</v>
      </c>
      <c r="C35" s="28">
        <v>21.934034668847897</v>
      </c>
      <c r="D35" s="28">
        <f t="shared" si="0"/>
        <v>19.434034668847897</v>
      </c>
      <c r="E35" s="29">
        <v>12.956023112565266</v>
      </c>
      <c r="F35" s="33">
        <v>24</v>
      </c>
      <c r="G35" s="33">
        <v>21.5</v>
      </c>
      <c r="H35" s="33">
        <v>18</v>
      </c>
      <c r="I35" s="28">
        <f>2*B35*F35/12</f>
        <v>89.59999999999998</v>
      </c>
      <c r="J35" s="28">
        <f t="shared" si="2"/>
        <v>33.6</v>
      </c>
      <c r="K35" s="28">
        <f t="shared" si="3"/>
        <v>123.19999999999999</v>
      </c>
      <c r="L35" s="23">
        <v>9.2</v>
      </c>
      <c r="M35" s="22">
        <v>9.9</v>
      </c>
      <c r="N35" s="22">
        <f t="shared" si="4"/>
        <v>1156.9599999999998</v>
      </c>
      <c r="O35" s="28">
        <f t="shared" si="5"/>
        <v>2.488888888888889</v>
      </c>
      <c r="P35" s="22">
        <v>190</v>
      </c>
      <c r="Q35" s="22">
        <f t="shared" si="11"/>
        <v>472.8888888888889</v>
      </c>
      <c r="R35" s="28">
        <v>2.6</v>
      </c>
      <c r="S35" s="29">
        <v>5</v>
      </c>
      <c r="T35" s="29">
        <v>7</v>
      </c>
      <c r="U35" s="28">
        <f t="shared" si="10"/>
        <v>112</v>
      </c>
      <c r="V35" s="33">
        <f>VLOOKUP(T35,Rebar!A:B,2,FALSE)</f>
        <v>2.044</v>
      </c>
      <c r="W35" s="37">
        <f t="shared" si="8"/>
        <v>0.114464</v>
      </c>
      <c r="X35" s="22">
        <v>2325</v>
      </c>
      <c r="Y35" s="22">
        <f t="shared" si="9"/>
        <v>266.1288</v>
      </c>
    </row>
    <row r="36" spans="1:25" s="1" customFormat="1" ht="12.75">
      <c r="A36" s="33">
        <v>14</v>
      </c>
      <c r="B36" s="33">
        <v>22.4</v>
      </c>
      <c r="C36" s="28">
        <v>21.934034668847897</v>
      </c>
      <c r="D36" s="28">
        <f t="shared" si="0"/>
        <v>19.434034668847897</v>
      </c>
      <c r="E36" s="29">
        <v>12.956023112565266</v>
      </c>
      <c r="F36" s="33">
        <v>24</v>
      </c>
      <c r="G36" s="33">
        <v>21.5</v>
      </c>
      <c r="H36" s="33">
        <v>18</v>
      </c>
      <c r="I36" s="28">
        <f>2*B36*F36/12</f>
        <v>89.59999999999998</v>
      </c>
      <c r="J36" s="28">
        <f t="shared" si="2"/>
        <v>33.6</v>
      </c>
      <c r="K36" s="28">
        <f t="shared" si="3"/>
        <v>123.19999999999999</v>
      </c>
      <c r="L36" s="23">
        <v>9.2</v>
      </c>
      <c r="M36" s="22">
        <v>9.9</v>
      </c>
      <c r="N36" s="22">
        <f t="shared" si="4"/>
        <v>1156.9599999999998</v>
      </c>
      <c r="O36" s="28">
        <f t="shared" si="5"/>
        <v>2.488888888888889</v>
      </c>
      <c r="P36" s="22">
        <v>190</v>
      </c>
      <c r="Q36" s="22">
        <f t="shared" si="11"/>
        <v>472.8888888888889</v>
      </c>
      <c r="R36" s="28">
        <v>2.6</v>
      </c>
      <c r="S36" s="29">
        <v>5</v>
      </c>
      <c r="T36" s="29">
        <v>7</v>
      </c>
      <c r="U36" s="28">
        <f t="shared" si="10"/>
        <v>112</v>
      </c>
      <c r="V36" s="33">
        <f>VLOOKUP(T36,Rebar!A:B,2,FALSE)</f>
        <v>2.044</v>
      </c>
      <c r="W36" s="37">
        <f t="shared" si="8"/>
        <v>0.114464</v>
      </c>
      <c r="X36" s="22">
        <v>2325</v>
      </c>
      <c r="Y36" s="22">
        <f t="shared" si="9"/>
        <v>266.1288</v>
      </c>
    </row>
    <row r="37" spans="1:25" s="1" customFormat="1" ht="12.75">
      <c r="A37" s="33">
        <v>32</v>
      </c>
      <c r="B37" s="33">
        <v>22.4</v>
      </c>
      <c r="C37" s="28">
        <v>21.934034668847897</v>
      </c>
      <c r="D37" s="28">
        <f t="shared" si="0"/>
        <v>19.434034668847897</v>
      </c>
      <c r="E37" s="29">
        <v>12.956023112565266</v>
      </c>
      <c r="F37" s="33">
        <v>24</v>
      </c>
      <c r="G37" s="33">
        <v>21.5</v>
      </c>
      <c r="H37" s="33">
        <v>18</v>
      </c>
      <c r="I37" s="28">
        <f>F37*B37/12</f>
        <v>44.79999999999999</v>
      </c>
      <c r="J37" s="28">
        <f t="shared" si="2"/>
        <v>33.6</v>
      </c>
      <c r="K37" s="28">
        <f t="shared" si="3"/>
        <v>78.39999999999999</v>
      </c>
      <c r="L37" s="23">
        <v>9.2</v>
      </c>
      <c r="M37" s="22">
        <v>9.9</v>
      </c>
      <c r="N37" s="22">
        <f t="shared" si="4"/>
        <v>744.8</v>
      </c>
      <c r="O37" s="28">
        <f t="shared" si="5"/>
        <v>2.488888888888889</v>
      </c>
      <c r="P37" s="22">
        <v>190</v>
      </c>
      <c r="Q37" s="22">
        <f t="shared" si="11"/>
        <v>472.8888888888889</v>
      </c>
      <c r="R37" s="28">
        <v>2.6</v>
      </c>
      <c r="S37" s="29">
        <v>5</v>
      </c>
      <c r="T37" s="29">
        <v>7</v>
      </c>
      <c r="U37" s="28">
        <f t="shared" si="10"/>
        <v>112</v>
      </c>
      <c r="V37" s="33">
        <f>VLOOKUP(T37,Rebar!A:B,2,FALSE)</f>
        <v>2.044</v>
      </c>
      <c r="W37" s="37">
        <f t="shared" si="8"/>
        <v>0.114464</v>
      </c>
      <c r="X37" s="22">
        <v>2325</v>
      </c>
      <c r="Y37" s="22">
        <f t="shared" si="9"/>
        <v>266.1288</v>
      </c>
    </row>
    <row r="38" spans="1:25" s="1" customFormat="1" ht="12.75">
      <c r="A38" s="33"/>
      <c r="B38" s="33"/>
      <c r="C38" s="28"/>
      <c r="D38" s="28"/>
      <c r="E38" s="29"/>
      <c r="F38" s="33"/>
      <c r="G38" s="33"/>
      <c r="H38" s="33"/>
      <c r="I38" s="28"/>
      <c r="J38" s="28"/>
      <c r="K38" s="28"/>
      <c r="L38" s="23"/>
      <c r="M38" s="22"/>
      <c r="N38" s="22"/>
      <c r="O38" s="28"/>
      <c r="P38" s="22"/>
      <c r="Q38" s="22"/>
      <c r="R38" s="28"/>
      <c r="S38" s="29"/>
      <c r="T38" s="29"/>
      <c r="U38" s="28"/>
      <c r="V38" s="33"/>
      <c r="W38" s="37"/>
      <c r="X38" s="22"/>
      <c r="Y38" s="22"/>
    </row>
    <row r="39" spans="1:26" s="12" customFormat="1" ht="12.75">
      <c r="A39" s="20">
        <v>35</v>
      </c>
      <c r="B39" s="20">
        <v>21.63</v>
      </c>
      <c r="C39" s="30">
        <v>16.2225</v>
      </c>
      <c r="D39" s="30">
        <v>13.7225</v>
      </c>
      <c r="E39" s="30">
        <v>14.115695243198589</v>
      </c>
      <c r="F39" s="20">
        <v>18</v>
      </c>
      <c r="G39" s="20">
        <f>F39-2.5</f>
        <v>15.5</v>
      </c>
      <c r="H39" s="20">
        <v>18</v>
      </c>
      <c r="I39" s="28">
        <f aca="true" t="shared" si="12" ref="I39:I57">2*B39*F39/12</f>
        <v>64.89</v>
      </c>
      <c r="J39" s="28">
        <f aca="true" t="shared" si="13" ref="J39:J57">H39*B39/12</f>
        <v>32.445</v>
      </c>
      <c r="K39" s="28">
        <f aca="true" t="shared" si="14" ref="K39:K57">I39+J39</f>
        <v>97.33500000000001</v>
      </c>
      <c r="L39" s="16">
        <v>9.55</v>
      </c>
      <c r="M39" s="16">
        <v>9.9</v>
      </c>
      <c r="N39" s="22">
        <f aca="true" t="shared" si="15" ref="N39:N57">I39*L39+J39*M39</f>
        <v>940.9050000000001</v>
      </c>
      <c r="O39" s="28">
        <f>B39/3*F39/36*H39/36</f>
        <v>1.8025</v>
      </c>
      <c r="P39" s="22">
        <v>190</v>
      </c>
      <c r="Q39" s="22">
        <f aca="true" t="shared" si="16" ref="Q39:Q57">O39*P39</f>
        <v>342.475</v>
      </c>
      <c r="R39" s="30">
        <v>1.8</v>
      </c>
      <c r="S39" s="30">
        <v>4</v>
      </c>
      <c r="T39" s="30">
        <v>7</v>
      </c>
      <c r="U39" s="28">
        <f aca="true" t="shared" si="17" ref="U39:U57">S39*B39</f>
        <v>86.52</v>
      </c>
      <c r="V39" s="33">
        <f>VLOOKUP(T39,Rebar!A:B,2,FALSE)</f>
        <v>2.044</v>
      </c>
      <c r="W39" s="37">
        <f aca="true" t="shared" si="18" ref="W39:W57">U39*V39/2000</f>
        <v>0.08842344</v>
      </c>
      <c r="X39" s="22">
        <v>2325</v>
      </c>
      <c r="Y39" s="22">
        <f aca="true" t="shared" si="19" ref="Y39:Y57">W39*X39</f>
        <v>205.58449800000002</v>
      </c>
      <c r="Z39" s="20"/>
    </row>
    <row r="40" spans="1:26" s="12" customFormat="1" ht="12.75">
      <c r="A40" s="20">
        <v>36</v>
      </c>
      <c r="B40" s="20">
        <v>29.17</v>
      </c>
      <c r="C40" s="30">
        <v>21.8775</v>
      </c>
      <c r="D40" s="30">
        <v>19.3775</v>
      </c>
      <c r="E40" s="30">
        <v>19.025346982133776</v>
      </c>
      <c r="F40" s="20">
        <v>24</v>
      </c>
      <c r="G40" s="20">
        <f aca="true" t="shared" si="20" ref="G40:G57">F40-2.5</f>
        <v>21.5</v>
      </c>
      <c r="H40" s="20">
        <v>24</v>
      </c>
      <c r="I40" s="28">
        <f t="shared" si="12"/>
        <v>116.68</v>
      </c>
      <c r="J40" s="28">
        <f t="shared" si="13"/>
        <v>58.34</v>
      </c>
      <c r="K40" s="28">
        <f t="shared" si="14"/>
        <v>175.02</v>
      </c>
      <c r="L40" s="16">
        <v>9.55</v>
      </c>
      <c r="M40" s="16">
        <v>9</v>
      </c>
      <c r="N40" s="22">
        <f t="shared" si="15"/>
        <v>1639.3540000000003</v>
      </c>
      <c r="O40" s="28">
        <f aca="true" t="shared" si="21" ref="O40:O65">B40/3*F40/36*H40/36</f>
        <v>4.321481481481482</v>
      </c>
      <c r="P40" s="22">
        <v>190</v>
      </c>
      <c r="Q40" s="22">
        <f t="shared" si="16"/>
        <v>821.0814814814815</v>
      </c>
      <c r="R40" s="30">
        <v>3.46</v>
      </c>
      <c r="S40" s="30">
        <v>6</v>
      </c>
      <c r="T40" s="30">
        <v>7</v>
      </c>
      <c r="U40" s="28">
        <f t="shared" si="17"/>
        <v>175.02</v>
      </c>
      <c r="V40" s="33">
        <f>VLOOKUP(T40,Rebar!A:B,2,FALSE)</f>
        <v>2.044</v>
      </c>
      <c r="W40" s="37">
        <f t="shared" si="18"/>
        <v>0.17887044</v>
      </c>
      <c r="X40" s="22">
        <v>2325</v>
      </c>
      <c r="Y40" s="22">
        <f t="shared" si="19"/>
        <v>415.87377299999997</v>
      </c>
      <c r="Z40" s="20"/>
    </row>
    <row r="41" spans="1:26" s="12" customFormat="1" ht="12.75">
      <c r="A41" s="20">
        <v>37</v>
      </c>
      <c r="B41" s="20">
        <v>29.17</v>
      </c>
      <c r="C41" s="30">
        <v>21.8775</v>
      </c>
      <c r="D41" s="30">
        <v>19.3775</v>
      </c>
      <c r="E41" s="30">
        <v>17.602721147636636</v>
      </c>
      <c r="F41" s="20">
        <v>24</v>
      </c>
      <c r="G41" s="20">
        <f t="shared" si="20"/>
        <v>21.5</v>
      </c>
      <c r="H41" s="20">
        <v>18</v>
      </c>
      <c r="I41" s="28">
        <f t="shared" si="12"/>
        <v>116.68</v>
      </c>
      <c r="J41" s="28">
        <f t="shared" si="13"/>
        <v>43.755</v>
      </c>
      <c r="K41" s="28">
        <f t="shared" si="14"/>
        <v>160.435</v>
      </c>
      <c r="L41" s="16">
        <v>9.55</v>
      </c>
      <c r="M41" s="16">
        <v>9.55</v>
      </c>
      <c r="N41" s="22">
        <f t="shared" si="15"/>
        <v>1532.15425</v>
      </c>
      <c r="O41" s="28">
        <f t="shared" si="21"/>
        <v>3.2411111111111115</v>
      </c>
      <c r="P41" s="22">
        <v>190</v>
      </c>
      <c r="Q41" s="22">
        <f t="shared" si="16"/>
        <v>615.8111111111111</v>
      </c>
      <c r="R41" s="30">
        <v>3.16</v>
      </c>
      <c r="S41" s="30">
        <v>6</v>
      </c>
      <c r="T41" s="30">
        <v>7</v>
      </c>
      <c r="U41" s="28">
        <f t="shared" si="17"/>
        <v>175.02</v>
      </c>
      <c r="V41" s="33">
        <f>VLOOKUP(T41,Rebar!A:B,2,FALSE)</f>
        <v>2.044</v>
      </c>
      <c r="W41" s="37">
        <f t="shared" si="18"/>
        <v>0.17887044</v>
      </c>
      <c r="X41" s="22">
        <v>2325</v>
      </c>
      <c r="Y41" s="22">
        <f t="shared" si="19"/>
        <v>415.87377299999997</v>
      </c>
      <c r="Z41" s="20"/>
    </row>
    <row r="42" spans="1:26" s="12" customFormat="1" ht="12.75">
      <c r="A42" s="35" t="s">
        <v>60</v>
      </c>
      <c r="B42" s="20">
        <v>30.96</v>
      </c>
      <c r="C42" s="30">
        <v>23.22</v>
      </c>
      <c r="D42" s="30">
        <v>20.72</v>
      </c>
      <c r="E42" s="30">
        <v>9.15979340528802</v>
      </c>
      <c r="F42" s="20">
        <v>24</v>
      </c>
      <c r="G42" s="20">
        <f t="shared" si="20"/>
        <v>21.5</v>
      </c>
      <c r="H42" s="20">
        <v>12</v>
      </c>
      <c r="I42" s="28">
        <f t="shared" si="12"/>
        <v>123.83999999999999</v>
      </c>
      <c r="J42" s="28">
        <f t="shared" si="13"/>
        <v>30.959999999999997</v>
      </c>
      <c r="K42" s="28">
        <f t="shared" si="14"/>
        <v>154.79999999999998</v>
      </c>
      <c r="L42" s="16">
        <v>9.2</v>
      </c>
      <c r="M42" s="16">
        <v>9.9</v>
      </c>
      <c r="N42" s="22">
        <f t="shared" si="15"/>
        <v>1445.8319999999997</v>
      </c>
      <c r="O42" s="28">
        <f t="shared" si="21"/>
        <v>2.2933333333333334</v>
      </c>
      <c r="P42" s="22">
        <v>190</v>
      </c>
      <c r="Q42" s="22">
        <f t="shared" si="16"/>
        <v>435.73333333333335</v>
      </c>
      <c r="R42" s="30">
        <v>1.75</v>
      </c>
      <c r="S42" s="30">
        <v>3</v>
      </c>
      <c r="T42" s="30">
        <v>7</v>
      </c>
      <c r="U42" s="28">
        <f t="shared" si="17"/>
        <v>92.88</v>
      </c>
      <c r="V42" s="33">
        <f>VLOOKUP(T42,Rebar!A:B,2,FALSE)</f>
        <v>2.044</v>
      </c>
      <c r="W42" s="37">
        <f t="shared" si="18"/>
        <v>0.09492336</v>
      </c>
      <c r="X42" s="22">
        <v>2325</v>
      </c>
      <c r="Y42" s="22">
        <f t="shared" si="19"/>
        <v>220.696812</v>
      </c>
      <c r="Z42" s="20"/>
    </row>
    <row r="43" spans="1:26" s="12" customFormat="1" ht="12.75">
      <c r="A43" s="35" t="s">
        <v>61</v>
      </c>
      <c r="B43" s="20">
        <v>1.79</v>
      </c>
      <c r="C43" s="30"/>
      <c r="D43" s="30"/>
      <c r="E43" s="30"/>
      <c r="F43" s="20"/>
      <c r="G43" s="20"/>
      <c r="H43" s="20"/>
      <c r="I43" s="28"/>
      <c r="J43" s="28"/>
      <c r="K43" s="28"/>
      <c r="L43" s="16"/>
      <c r="M43" s="16"/>
      <c r="N43" s="22"/>
      <c r="O43" s="28"/>
      <c r="P43" s="22"/>
      <c r="Q43" s="22"/>
      <c r="R43" s="30">
        <v>0.42</v>
      </c>
      <c r="S43" s="30">
        <v>2</v>
      </c>
      <c r="T43" s="30">
        <v>5</v>
      </c>
      <c r="U43" s="28">
        <f t="shared" si="17"/>
        <v>3.58</v>
      </c>
      <c r="V43" s="33">
        <f>VLOOKUP(T43,Rebar!A:B,2,FALSE)</f>
        <v>1.043</v>
      </c>
      <c r="W43" s="37">
        <f t="shared" si="18"/>
        <v>0.0018669699999999997</v>
      </c>
      <c r="X43" s="22">
        <v>2325</v>
      </c>
      <c r="Y43" s="22">
        <f t="shared" si="19"/>
        <v>4.340705249999999</v>
      </c>
      <c r="Z43" s="20"/>
    </row>
    <row r="44" spans="1:26" s="12" customFormat="1" ht="12.75">
      <c r="A44" s="20">
        <v>39</v>
      </c>
      <c r="B44" s="20">
        <v>30.96</v>
      </c>
      <c r="C44" s="30">
        <v>23.22</v>
      </c>
      <c r="D44" s="30">
        <v>20.72</v>
      </c>
      <c r="E44" s="30">
        <v>12.251326688113279</v>
      </c>
      <c r="F44" s="20">
        <v>24</v>
      </c>
      <c r="G44" s="20">
        <f t="shared" si="20"/>
        <v>21.5</v>
      </c>
      <c r="H44" s="20">
        <v>14</v>
      </c>
      <c r="I44" s="28">
        <f t="shared" si="12"/>
        <v>123.83999999999999</v>
      </c>
      <c r="J44" s="28">
        <f t="shared" si="13"/>
        <v>36.12</v>
      </c>
      <c r="K44" s="28">
        <f t="shared" si="14"/>
        <v>159.95999999999998</v>
      </c>
      <c r="L44" s="16">
        <v>9.2</v>
      </c>
      <c r="M44" s="16">
        <v>9.9</v>
      </c>
      <c r="N44" s="22">
        <f t="shared" si="15"/>
        <v>1496.9159999999997</v>
      </c>
      <c r="O44" s="28">
        <f t="shared" si="21"/>
        <v>2.6755555555555555</v>
      </c>
      <c r="P44" s="22">
        <v>190</v>
      </c>
      <c r="Q44" s="22">
        <f t="shared" si="16"/>
        <v>508.35555555555555</v>
      </c>
      <c r="R44" s="30">
        <v>2.35</v>
      </c>
      <c r="S44" s="30">
        <v>4</v>
      </c>
      <c r="T44" s="30">
        <v>7</v>
      </c>
      <c r="U44" s="28">
        <f t="shared" si="17"/>
        <v>123.84</v>
      </c>
      <c r="V44" s="33">
        <f>VLOOKUP(T44,Rebar!A:B,2,FALSE)</f>
        <v>2.044</v>
      </c>
      <c r="W44" s="37">
        <f t="shared" si="18"/>
        <v>0.12656448</v>
      </c>
      <c r="X44" s="22">
        <v>2325</v>
      </c>
      <c r="Y44" s="22">
        <f t="shared" si="19"/>
        <v>294.26241600000003</v>
      </c>
      <c r="Z44" s="20"/>
    </row>
    <row r="45" spans="1:26" s="12" customFormat="1" ht="12.75">
      <c r="A45" s="35" t="s">
        <v>62</v>
      </c>
      <c r="B45" s="20">
        <v>30.96</v>
      </c>
      <c r="C45" s="30">
        <v>23.22</v>
      </c>
      <c r="D45" s="30">
        <v>20.72</v>
      </c>
      <c r="E45" s="30">
        <v>9.15979340528802</v>
      </c>
      <c r="F45" s="20">
        <v>24</v>
      </c>
      <c r="G45" s="20">
        <f t="shared" si="20"/>
        <v>21.5</v>
      </c>
      <c r="H45" s="20">
        <v>12</v>
      </c>
      <c r="I45" s="28">
        <f t="shared" si="12"/>
        <v>123.83999999999999</v>
      </c>
      <c r="J45" s="28">
        <f t="shared" si="13"/>
        <v>30.959999999999997</v>
      </c>
      <c r="K45" s="28">
        <f t="shared" si="14"/>
        <v>154.79999999999998</v>
      </c>
      <c r="L45" s="16">
        <v>9.2</v>
      </c>
      <c r="M45" s="16">
        <v>9.9</v>
      </c>
      <c r="N45" s="22">
        <f t="shared" si="15"/>
        <v>1445.8319999999997</v>
      </c>
      <c r="O45" s="28">
        <f t="shared" si="21"/>
        <v>2.2933333333333334</v>
      </c>
      <c r="P45" s="22">
        <v>190</v>
      </c>
      <c r="Q45" s="22">
        <f t="shared" si="16"/>
        <v>435.73333333333335</v>
      </c>
      <c r="R45" s="30">
        <v>1.75</v>
      </c>
      <c r="S45" s="30">
        <v>3</v>
      </c>
      <c r="T45" s="30">
        <v>7</v>
      </c>
      <c r="U45" s="28">
        <f t="shared" si="17"/>
        <v>92.88</v>
      </c>
      <c r="V45" s="33">
        <f>VLOOKUP(T45,Rebar!A:B,2,FALSE)</f>
        <v>2.044</v>
      </c>
      <c r="W45" s="37">
        <f t="shared" si="18"/>
        <v>0.09492336</v>
      </c>
      <c r="X45" s="22">
        <v>2325</v>
      </c>
      <c r="Y45" s="22">
        <f t="shared" si="19"/>
        <v>220.696812</v>
      </c>
      <c r="Z45" s="20"/>
    </row>
    <row r="46" spans="1:26" s="12" customFormat="1" ht="12.75">
      <c r="A46" s="35" t="s">
        <v>63</v>
      </c>
      <c r="B46" s="20">
        <v>1.79</v>
      </c>
      <c r="C46" s="30"/>
      <c r="D46" s="30"/>
      <c r="E46" s="30"/>
      <c r="F46" s="20"/>
      <c r="G46" s="20"/>
      <c r="H46" s="20"/>
      <c r="I46" s="28"/>
      <c r="J46" s="28"/>
      <c r="K46" s="28"/>
      <c r="L46" s="16"/>
      <c r="M46" s="16"/>
      <c r="N46" s="22"/>
      <c r="O46" s="28"/>
      <c r="P46" s="22"/>
      <c r="Q46" s="22"/>
      <c r="R46" s="30">
        <v>0.42</v>
      </c>
      <c r="S46" s="30">
        <v>2</v>
      </c>
      <c r="T46" s="30">
        <v>5</v>
      </c>
      <c r="U46" s="28">
        <f t="shared" si="17"/>
        <v>3.58</v>
      </c>
      <c r="V46" s="33">
        <f>VLOOKUP(T46,Rebar!A:B,2,FALSE)</f>
        <v>1.043</v>
      </c>
      <c r="W46" s="37">
        <f t="shared" si="18"/>
        <v>0.0018669699999999997</v>
      </c>
      <c r="X46" s="22">
        <v>2325</v>
      </c>
      <c r="Y46" s="22">
        <f t="shared" si="19"/>
        <v>4.340705249999999</v>
      </c>
      <c r="Z46" s="20"/>
    </row>
    <row r="47" spans="1:26" s="12" customFormat="1" ht="12.75">
      <c r="A47" s="20">
        <v>41</v>
      </c>
      <c r="B47" s="20">
        <v>29.17</v>
      </c>
      <c r="C47" s="30">
        <v>21.8775</v>
      </c>
      <c r="D47" s="30">
        <v>19.3775</v>
      </c>
      <c r="E47" s="30">
        <v>17.826562761529136</v>
      </c>
      <c r="F47" s="20">
        <v>24</v>
      </c>
      <c r="G47" s="20">
        <f t="shared" si="20"/>
        <v>21.5</v>
      </c>
      <c r="H47" s="20">
        <v>18</v>
      </c>
      <c r="I47" s="28">
        <f t="shared" si="12"/>
        <v>116.68</v>
      </c>
      <c r="J47" s="28">
        <f t="shared" si="13"/>
        <v>43.755</v>
      </c>
      <c r="K47" s="28">
        <f t="shared" si="14"/>
        <v>160.435</v>
      </c>
      <c r="L47" s="16">
        <v>9.55</v>
      </c>
      <c r="M47" s="16">
        <v>9.55</v>
      </c>
      <c r="N47" s="22">
        <f t="shared" si="15"/>
        <v>1532.15425</v>
      </c>
      <c r="O47" s="28">
        <f t="shared" si="21"/>
        <v>3.2411111111111115</v>
      </c>
      <c r="P47" s="22">
        <v>190</v>
      </c>
      <c r="Q47" s="22">
        <f t="shared" si="16"/>
        <v>615.8111111111111</v>
      </c>
      <c r="R47" s="30">
        <v>3.2</v>
      </c>
      <c r="S47" s="30">
        <v>6</v>
      </c>
      <c r="T47" s="30">
        <v>7</v>
      </c>
      <c r="U47" s="28">
        <f t="shared" si="17"/>
        <v>175.02</v>
      </c>
      <c r="V47" s="33">
        <f>VLOOKUP(T47,Rebar!A:B,2,FALSE)</f>
        <v>2.044</v>
      </c>
      <c r="W47" s="37">
        <f t="shared" si="18"/>
        <v>0.17887044</v>
      </c>
      <c r="X47" s="22">
        <v>2325</v>
      </c>
      <c r="Y47" s="22">
        <f t="shared" si="19"/>
        <v>415.87377299999997</v>
      </c>
      <c r="Z47" s="20"/>
    </row>
    <row r="48" spans="1:26" s="12" customFormat="1" ht="12.75">
      <c r="A48" s="20">
        <v>42</v>
      </c>
      <c r="B48" s="20">
        <v>29.17</v>
      </c>
      <c r="C48" s="30">
        <v>21.8775</v>
      </c>
      <c r="D48" s="30">
        <v>19.3775</v>
      </c>
      <c r="E48" s="30">
        <v>18.81084311886762</v>
      </c>
      <c r="F48" s="20">
        <v>24</v>
      </c>
      <c r="G48" s="20">
        <f t="shared" si="20"/>
        <v>21.5</v>
      </c>
      <c r="H48" s="20">
        <v>24</v>
      </c>
      <c r="I48" s="28">
        <f t="shared" si="12"/>
        <v>116.68</v>
      </c>
      <c r="J48" s="28">
        <f t="shared" si="13"/>
        <v>58.34</v>
      </c>
      <c r="K48" s="28">
        <f t="shared" si="14"/>
        <v>175.02</v>
      </c>
      <c r="L48" s="16">
        <v>9.55</v>
      </c>
      <c r="M48" s="16">
        <v>9.55</v>
      </c>
      <c r="N48" s="22">
        <f t="shared" si="15"/>
        <v>1671.4410000000003</v>
      </c>
      <c r="O48" s="28">
        <f t="shared" si="21"/>
        <v>4.321481481481482</v>
      </c>
      <c r="P48" s="22">
        <v>190</v>
      </c>
      <c r="Q48" s="22">
        <f t="shared" si="16"/>
        <v>821.0814814814815</v>
      </c>
      <c r="R48" s="30">
        <v>3.38</v>
      </c>
      <c r="S48" s="30">
        <v>6</v>
      </c>
      <c r="T48" s="30">
        <v>7</v>
      </c>
      <c r="U48" s="28">
        <f t="shared" si="17"/>
        <v>175.02</v>
      </c>
      <c r="V48" s="33">
        <f>VLOOKUP(T48,Rebar!A:B,2,FALSE)</f>
        <v>2.044</v>
      </c>
      <c r="W48" s="37">
        <f t="shared" si="18"/>
        <v>0.17887044</v>
      </c>
      <c r="X48" s="22">
        <v>2325</v>
      </c>
      <c r="Y48" s="22">
        <f t="shared" si="19"/>
        <v>415.87377299999997</v>
      </c>
      <c r="Z48" s="20"/>
    </row>
    <row r="49" spans="1:26" s="12" customFormat="1" ht="12.75">
      <c r="A49" s="20">
        <v>43</v>
      </c>
      <c r="B49" s="20">
        <v>29.17</v>
      </c>
      <c r="C49" s="30">
        <v>21.8775</v>
      </c>
      <c r="D49" s="30">
        <v>19.3775</v>
      </c>
      <c r="E49" s="30">
        <v>17.826562761529136</v>
      </c>
      <c r="F49" s="20">
        <v>24</v>
      </c>
      <c r="G49" s="20">
        <f t="shared" si="20"/>
        <v>21.5</v>
      </c>
      <c r="H49" s="20">
        <v>18</v>
      </c>
      <c r="I49" s="28">
        <f t="shared" si="12"/>
        <v>116.68</v>
      </c>
      <c r="J49" s="28">
        <f t="shared" si="13"/>
        <v>43.755</v>
      </c>
      <c r="K49" s="28">
        <f t="shared" si="14"/>
        <v>160.435</v>
      </c>
      <c r="L49" s="16">
        <v>9.55</v>
      </c>
      <c r="M49" s="16">
        <v>9.55</v>
      </c>
      <c r="N49" s="22">
        <f t="shared" si="15"/>
        <v>1532.15425</v>
      </c>
      <c r="O49" s="28">
        <f t="shared" si="21"/>
        <v>3.2411111111111115</v>
      </c>
      <c r="P49" s="22">
        <v>190</v>
      </c>
      <c r="Q49" s="22">
        <f t="shared" si="16"/>
        <v>615.8111111111111</v>
      </c>
      <c r="R49" s="30">
        <v>3.2</v>
      </c>
      <c r="S49" s="30">
        <v>6</v>
      </c>
      <c r="T49" s="30">
        <v>7</v>
      </c>
      <c r="U49" s="28">
        <f t="shared" si="17"/>
        <v>175.02</v>
      </c>
      <c r="V49" s="33">
        <f>VLOOKUP(T49,Rebar!A:B,2,FALSE)</f>
        <v>2.044</v>
      </c>
      <c r="W49" s="37">
        <f t="shared" si="18"/>
        <v>0.17887044</v>
      </c>
      <c r="X49" s="22">
        <v>2325</v>
      </c>
      <c r="Y49" s="22">
        <f t="shared" si="19"/>
        <v>415.87377299999997</v>
      </c>
      <c r="Z49" s="20"/>
    </row>
    <row r="50" spans="1:26" s="12" customFormat="1" ht="12.75">
      <c r="A50" s="35" t="s">
        <v>64</v>
      </c>
      <c r="B50" s="20">
        <v>30.96</v>
      </c>
      <c r="C50" s="30">
        <v>23.22</v>
      </c>
      <c r="D50" s="30">
        <v>20.72</v>
      </c>
      <c r="E50" s="30">
        <v>9.15979340528802</v>
      </c>
      <c r="F50" s="20">
        <v>24</v>
      </c>
      <c r="G50" s="20">
        <f t="shared" si="20"/>
        <v>21.5</v>
      </c>
      <c r="H50" s="20">
        <v>12</v>
      </c>
      <c r="I50" s="28">
        <f t="shared" si="12"/>
        <v>123.83999999999999</v>
      </c>
      <c r="J50" s="28">
        <f t="shared" si="13"/>
        <v>30.959999999999997</v>
      </c>
      <c r="K50" s="28">
        <f t="shared" si="14"/>
        <v>154.79999999999998</v>
      </c>
      <c r="L50" s="16">
        <v>9.2</v>
      </c>
      <c r="M50" s="16">
        <v>9.9</v>
      </c>
      <c r="N50" s="22">
        <f t="shared" si="15"/>
        <v>1445.8319999999997</v>
      </c>
      <c r="O50" s="28">
        <f t="shared" si="21"/>
        <v>2.2933333333333334</v>
      </c>
      <c r="P50" s="22">
        <v>190</v>
      </c>
      <c r="Q50" s="22">
        <f t="shared" si="16"/>
        <v>435.73333333333335</v>
      </c>
      <c r="R50" s="30">
        <v>1.75</v>
      </c>
      <c r="S50" s="30">
        <v>3</v>
      </c>
      <c r="T50" s="30">
        <v>7</v>
      </c>
      <c r="U50" s="28">
        <f t="shared" si="17"/>
        <v>92.88</v>
      </c>
      <c r="V50" s="33">
        <f>VLOOKUP(T50,Rebar!A:B,2,FALSE)</f>
        <v>2.044</v>
      </c>
      <c r="W50" s="37">
        <f t="shared" si="18"/>
        <v>0.09492336</v>
      </c>
      <c r="X50" s="22">
        <v>2325</v>
      </c>
      <c r="Y50" s="22">
        <f t="shared" si="19"/>
        <v>220.696812</v>
      </c>
      <c r="Z50" s="20"/>
    </row>
    <row r="51" spans="1:26" s="12" customFormat="1" ht="12.75">
      <c r="A51" s="35" t="s">
        <v>65</v>
      </c>
      <c r="B51" s="20">
        <v>1.79</v>
      </c>
      <c r="C51" s="30"/>
      <c r="D51" s="30"/>
      <c r="E51" s="30"/>
      <c r="F51" s="20"/>
      <c r="G51" s="20"/>
      <c r="H51" s="20"/>
      <c r="I51" s="28"/>
      <c r="J51" s="28"/>
      <c r="K51" s="28"/>
      <c r="L51" s="16"/>
      <c r="M51" s="16"/>
      <c r="N51" s="22"/>
      <c r="O51" s="28"/>
      <c r="P51" s="22">
        <v>190</v>
      </c>
      <c r="Q51" s="22"/>
      <c r="R51" s="30">
        <v>0.42</v>
      </c>
      <c r="S51" s="30">
        <v>2</v>
      </c>
      <c r="T51" s="30">
        <v>5</v>
      </c>
      <c r="U51" s="28">
        <f t="shared" si="17"/>
        <v>3.58</v>
      </c>
      <c r="V51" s="33">
        <f>VLOOKUP(T51,Rebar!A:B,2,FALSE)</f>
        <v>1.043</v>
      </c>
      <c r="W51" s="37">
        <f t="shared" si="18"/>
        <v>0.0018669699999999997</v>
      </c>
      <c r="X51" s="22">
        <v>2325</v>
      </c>
      <c r="Y51" s="22">
        <f t="shared" si="19"/>
        <v>4.340705249999999</v>
      </c>
      <c r="Z51" s="20"/>
    </row>
    <row r="52" spans="1:26" s="12" customFormat="1" ht="12.75">
      <c r="A52" s="20">
        <v>45</v>
      </c>
      <c r="B52" s="20">
        <v>30.96</v>
      </c>
      <c r="C52" s="30">
        <v>23.22</v>
      </c>
      <c r="D52" s="30">
        <v>20.72</v>
      </c>
      <c r="E52" s="30">
        <v>12.2513266881133</v>
      </c>
      <c r="F52" s="20">
        <v>24</v>
      </c>
      <c r="G52" s="20">
        <f t="shared" si="20"/>
        <v>21.5</v>
      </c>
      <c r="H52" s="20">
        <v>18</v>
      </c>
      <c r="I52" s="28">
        <f t="shared" si="12"/>
        <v>123.83999999999999</v>
      </c>
      <c r="J52" s="28">
        <f t="shared" si="13"/>
        <v>46.44</v>
      </c>
      <c r="K52" s="28">
        <f t="shared" si="14"/>
        <v>170.27999999999997</v>
      </c>
      <c r="L52" s="16">
        <v>9.2</v>
      </c>
      <c r="M52" s="16">
        <v>9.9</v>
      </c>
      <c r="N52" s="22">
        <f t="shared" si="15"/>
        <v>1599.0839999999998</v>
      </c>
      <c r="O52" s="28">
        <f t="shared" si="21"/>
        <v>3.44</v>
      </c>
      <c r="P52" s="22">
        <v>190</v>
      </c>
      <c r="Q52" s="22">
        <f t="shared" si="16"/>
        <v>653.6</v>
      </c>
      <c r="R52" s="30">
        <v>2.35</v>
      </c>
      <c r="S52" s="30">
        <v>4</v>
      </c>
      <c r="T52" s="30">
        <v>7</v>
      </c>
      <c r="U52" s="28">
        <f t="shared" si="17"/>
        <v>123.84</v>
      </c>
      <c r="V52" s="33">
        <f>VLOOKUP(T52,Rebar!A:B,2,FALSE)</f>
        <v>2.044</v>
      </c>
      <c r="W52" s="37">
        <f t="shared" si="18"/>
        <v>0.12656448</v>
      </c>
      <c r="X52" s="22">
        <v>2325</v>
      </c>
      <c r="Y52" s="22">
        <f t="shared" si="19"/>
        <v>294.26241600000003</v>
      </c>
      <c r="Z52" s="20"/>
    </row>
    <row r="53" spans="1:26" s="12" customFormat="1" ht="12.75">
      <c r="A53" s="35" t="s">
        <v>66</v>
      </c>
      <c r="B53" s="20">
        <v>30.96</v>
      </c>
      <c r="C53" s="30">
        <v>23.22</v>
      </c>
      <c r="D53" s="30">
        <v>20.72</v>
      </c>
      <c r="E53" s="30">
        <v>9.15979340528802</v>
      </c>
      <c r="F53" s="20">
        <v>24</v>
      </c>
      <c r="G53" s="20">
        <f t="shared" si="20"/>
        <v>21.5</v>
      </c>
      <c r="H53" s="20">
        <v>12</v>
      </c>
      <c r="I53" s="28">
        <f t="shared" si="12"/>
        <v>123.83999999999999</v>
      </c>
      <c r="J53" s="28">
        <f t="shared" si="13"/>
        <v>30.959999999999997</v>
      </c>
      <c r="K53" s="28">
        <f t="shared" si="14"/>
        <v>154.79999999999998</v>
      </c>
      <c r="L53" s="16">
        <v>9.2</v>
      </c>
      <c r="M53" s="16">
        <v>9.9</v>
      </c>
      <c r="N53" s="22">
        <f t="shared" si="15"/>
        <v>1445.8319999999997</v>
      </c>
      <c r="O53" s="28">
        <f t="shared" si="21"/>
        <v>2.2933333333333334</v>
      </c>
      <c r="P53" s="22">
        <v>190</v>
      </c>
      <c r="Q53" s="22">
        <f t="shared" si="16"/>
        <v>435.73333333333335</v>
      </c>
      <c r="R53" s="30">
        <v>1.75</v>
      </c>
      <c r="S53" s="30">
        <v>3</v>
      </c>
      <c r="T53" s="30">
        <v>7</v>
      </c>
      <c r="U53" s="28">
        <f t="shared" si="17"/>
        <v>92.88</v>
      </c>
      <c r="V53" s="33">
        <f>VLOOKUP(T53,Rebar!A:B,2,FALSE)</f>
        <v>2.044</v>
      </c>
      <c r="W53" s="37">
        <f t="shared" si="18"/>
        <v>0.09492336</v>
      </c>
      <c r="X53" s="22">
        <v>2325</v>
      </c>
      <c r="Y53" s="22">
        <f t="shared" si="19"/>
        <v>220.696812</v>
      </c>
      <c r="Z53" s="20"/>
    </row>
    <row r="54" spans="1:26" s="12" customFormat="1" ht="12.75">
      <c r="A54" s="35" t="s">
        <v>67</v>
      </c>
      <c r="B54" s="20">
        <v>1.79</v>
      </c>
      <c r="C54" s="30"/>
      <c r="D54" s="30"/>
      <c r="E54" s="30"/>
      <c r="F54" s="20"/>
      <c r="G54" s="20"/>
      <c r="H54" s="20"/>
      <c r="I54" s="28"/>
      <c r="J54" s="28"/>
      <c r="K54" s="28"/>
      <c r="L54" s="16"/>
      <c r="M54" s="16"/>
      <c r="N54" s="22"/>
      <c r="O54" s="28"/>
      <c r="P54" s="22"/>
      <c r="Q54" s="22"/>
      <c r="R54" s="30">
        <v>0.42</v>
      </c>
      <c r="S54" s="30">
        <v>2</v>
      </c>
      <c r="T54" s="30">
        <v>5</v>
      </c>
      <c r="U54" s="28">
        <f t="shared" si="17"/>
        <v>3.58</v>
      </c>
      <c r="V54" s="33">
        <f>VLOOKUP(T54,Rebar!A:B,2,FALSE)</f>
        <v>1.043</v>
      </c>
      <c r="W54" s="37">
        <f t="shared" si="18"/>
        <v>0.0018669699999999997</v>
      </c>
      <c r="X54" s="22">
        <v>2325</v>
      </c>
      <c r="Y54" s="22">
        <f t="shared" si="19"/>
        <v>4.340705249999999</v>
      </c>
      <c r="Z54" s="20"/>
    </row>
    <row r="55" spans="1:26" s="12" customFormat="1" ht="12.75">
      <c r="A55" s="20">
        <v>47</v>
      </c>
      <c r="B55" s="20">
        <v>29.17</v>
      </c>
      <c r="C55" s="30">
        <v>21.8775</v>
      </c>
      <c r="D55" s="30">
        <v>19.3775</v>
      </c>
      <c r="E55" s="30">
        <v>17.602721147636636</v>
      </c>
      <c r="F55" s="20">
        <v>24</v>
      </c>
      <c r="G55" s="20">
        <f t="shared" si="20"/>
        <v>21.5</v>
      </c>
      <c r="H55" s="20">
        <v>18</v>
      </c>
      <c r="I55" s="28">
        <f t="shared" si="12"/>
        <v>116.68</v>
      </c>
      <c r="J55" s="28">
        <f t="shared" si="13"/>
        <v>43.755</v>
      </c>
      <c r="K55" s="28">
        <f t="shared" si="14"/>
        <v>160.435</v>
      </c>
      <c r="L55" s="16">
        <v>9.55</v>
      </c>
      <c r="M55" s="16">
        <v>9.55</v>
      </c>
      <c r="N55" s="22">
        <f t="shared" si="15"/>
        <v>1532.15425</v>
      </c>
      <c r="O55" s="28">
        <f t="shared" si="21"/>
        <v>3.2411111111111115</v>
      </c>
      <c r="P55" s="22">
        <v>190</v>
      </c>
      <c r="Q55" s="22">
        <f t="shared" si="16"/>
        <v>615.8111111111111</v>
      </c>
      <c r="R55" s="30">
        <v>3.16</v>
      </c>
      <c r="S55" s="30">
        <v>4</v>
      </c>
      <c r="T55" s="30">
        <v>7</v>
      </c>
      <c r="U55" s="28">
        <f t="shared" si="17"/>
        <v>116.68</v>
      </c>
      <c r="V55" s="33">
        <f>VLOOKUP(T55,Rebar!A:B,2,FALSE)</f>
        <v>2.044</v>
      </c>
      <c r="W55" s="37">
        <f t="shared" si="18"/>
        <v>0.11924696000000001</v>
      </c>
      <c r="X55" s="22">
        <v>2325</v>
      </c>
      <c r="Y55" s="22">
        <f t="shared" si="19"/>
        <v>277.249182</v>
      </c>
      <c r="Z55" s="20"/>
    </row>
    <row r="56" spans="1:26" s="12" customFormat="1" ht="12.75">
      <c r="A56" s="20">
        <v>48</v>
      </c>
      <c r="B56" s="20">
        <v>29.17</v>
      </c>
      <c r="C56" s="30">
        <v>21.8775</v>
      </c>
      <c r="D56" s="30">
        <v>19.3775</v>
      </c>
      <c r="E56" s="30">
        <v>19.025346982133776</v>
      </c>
      <c r="F56" s="20">
        <v>24</v>
      </c>
      <c r="G56" s="20">
        <f t="shared" si="20"/>
        <v>21.5</v>
      </c>
      <c r="H56" s="20">
        <v>24</v>
      </c>
      <c r="I56" s="28">
        <f t="shared" si="12"/>
        <v>116.68</v>
      </c>
      <c r="J56" s="28">
        <f t="shared" si="13"/>
        <v>58.34</v>
      </c>
      <c r="K56" s="28">
        <f t="shared" si="14"/>
        <v>175.02</v>
      </c>
      <c r="L56" s="16">
        <v>9.55</v>
      </c>
      <c r="M56" s="16">
        <v>9.55</v>
      </c>
      <c r="N56" s="22">
        <f t="shared" si="15"/>
        <v>1671.4410000000003</v>
      </c>
      <c r="O56" s="28">
        <f t="shared" si="21"/>
        <v>4.321481481481482</v>
      </c>
      <c r="P56" s="22">
        <v>190</v>
      </c>
      <c r="Q56" s="22">
        <f t="shared" si="16"/>
        <v>821.0814814814815</v>
      </c>
      <c r="R56" s="30">
        <v>3.46</v>
      </c>
      <c r="S56" s="30">
        <v>6</v>
      </c>
      <c r="T56" s="30">
        <v>7</v>
      </c>
      <c r="U56" s="28">
        <f t="shared" si="17"/>
        <v>175.02</v>
      </c>
      <c r="V56" s="33">
        <f>VLOOKUP(T56,Rebar!A:B,2,FALSE)</f>
        <v>2.044</v>
      </c>
      <c r="W56" s="37">
        <f t="shared" si="18"/>
        <v>0.17887044</v>
      </c>
      <c r="X56" s="22">
        <v>2325</v>
      </c>
      <c r="Y56" s="22">
        <f t="shared" si="19"/>
        <v>415.87377299999997</v>
      </c>
      <c r="Z56" s="20"/>
    </row>
    <row r="57" spans="1:26" s="12" customFormat="1" ht="12.75">
      <c r="A57" s="20">
        <v>49</v>
      </c>
      <c r="B57" s="20">
        <v>21.63</v>
      </c>
      <c r="C57" s="30">
        <v>16.2225</v>
      </c>
      <c r="D57" s="30">
        <v>13.7225</v>
      </c>
      <c r="E57" s="30">
        <v>14.115695243198589</v>
      </c>
      <c r="F57" s="20">
        <v>18</v>
      </c>
      <c r="G57" s="20">
        <f t="shared" si="20"/>
        <v>15.5</v>
      </c>
      <c r="H57" s="20">
        <v>18</v>
      </c>
      <c r="I57" s="28">
        <f t="shared" si="12"/>
        <v>64.89</v>
      </c>
      <c r="J57" s="28">
        <f t="shared" si="13"/>
        <v>32.445</v>
      </c>
      <c r="K57" s="28">
        <f t="shared" si="14"/>
        <v>97.33500000000001</v>
      </c>
      <c r="L57" s="16">
        <v>9.55</v>
      </c>
      <c r="M57" s="16">
        <v>9.9</v>
      </c>
      <c r="N57" s="22">
        <f t="shared" si="15"/>
        <v>940.9050000000001</v>
      </c>
      <c r="O57" s="28">
        <f t="shared" si="21"/>
        <v>1.8025</v>
      </c>
      <c r="P57" s="22">
        <v>190</v>
      </c>
      <c r="Q57" s="22">
        <f t="shared" si="16"/>
        <v>342.475</v>
      </c>
      <c r="R57" s="30">
        <v>1.8</v>
      </c>
      <c r="S57" s="30">
        <v>4</v>
      </c>
      <c r="T57" s="30">
        <v>7</v>
      </c>
      <c r="U57" s="28">
        <f t="shared" si="17"/>
        <v>86.52</v>
      </c>
      <c r="V57" s="33">
        <f>VLOOKUP(T57,Rebar!A:B,2,FALSE)</f>
        <v>2.044</v>
      </c>
      <c r="W57" s="37">
        <f t="shared" si="18"/>
        <v>0.08842344</v>
      </c>
      <c r="X57" s="22">
        <v>2325</v>
      </c>
      <c r="Y57" s="22">
        <f t="shared" si="19"/>
        <v>205.58449800000002</v>
      </c>
      <c r="Z57" s="20"/>
    </row>
    <row r="58" spans="1:25" s="1" customFormat="1" ht="12.75">
      <c r="A58" s="33">
        <v>50</v>
      </c>
      <c r="B58" s="33">
        <v>13</v>
      </c>
      <c r="C58" s="28">
        <v>9.75</v>
      </c>
      <c r="D58" s="28">
        <f aca="true" t="shared" si="22" ref="D58:D80">C58-2.5</f>
        <v>7.25</v>
      </c>
      <c r="E58" s="28">
        <v>11.55362754811521</v>
      </c>
      <c r="F58" s="33">
        <v>12</v>
      </c>
      <c r="G58" s="33">
        <f>F58-2.5</f>
        <v>9.5</v>
      </c>
      <c r="H58" s="33">
        <v>12</v>
      </c>
      <c r="I58" s="28">
        <f aca="true" t="shared" si="23" ref="I58:I80">F58*B58/12</f>
        <v>13</v>
      </c>
      <c r="J58" s="28">
        <f aca="true" t="shared" si="24" ref="J58:J80">H58*B58/12</f>
        <v>13</v>
      </c>
      <c r="K58" s="28">
        <f aca="true" t="shared" si="25" ref="K58:K80">I58+J58</f>
        <v>26</v>
      </c>
      <c r="L58" s="22">
        <v>9.9</v>
      </c>
      <c r="M58" s="22">
        <v>9.9</v>
      </c>
      <c r="N58" s="22">
        <f aca="true" t="shared" si="26" ref="N58:N80">I58*L58+J58*M58</f>
        <v>257.40000000000003</v>
      </c>
      <c r="O58" s="28">
        <f t="shared" si="21"/>
        <v>0.48148148148148145</v>
      </c>
      <c r="P58" s="22">
        <v>190</v>
      </c>
      <c r="Q58" s="22">
        <f aca="true" t="shared" si="27" ref="Q58:Q111">O58*P58</f>
        <v>91.48148148148148</v>
      </c>
      <c r="R58" s="28">
        <v>0.87</v>
      </c>
      <c r="S58" s="29">
        <v>3</v>
      </c>
      <c r="T58" s="28">
        <v>5</v>
      </c>
      <c r="U58" s="28">
        <f aca="true" t="shared" si="28" ref="U58:U80">S58*B58</f>
        <v>39</v>
      </c>
      <c r="V58" s="33">
        <f>VLOOKUP(T58,Rebar!A:B,2,FALSE)</f>
        <v>1.043</v>
      </c>
      <c r="W58" s="37">
        <f aca="true" t="shared" si="29" ref="W58:W80">U58*V58/2000</f>
        <v>0.0203385</v>
      </c>
      <c r="X58" s="22">
        <v>2325</v>
      </c>
      <c r="Y58" s="22">
        <f aca="true" t="shared" si="30" ref="Y58:Y80">W58*X58</f>
        <v>47.287012499999996</v>
      </c>
    </row>
    <row r="59" spans="1:25" s="1" customFormat="1" ht="12.75">
      <c r="A59" s="33">
        <v>51</v>
      </c>
      <c r="B59" s="33">
        <v>13</v>
      </c>
      <c r="C59" s="28">
        <v>9.75</v>
      </c>
      <c r="D59" s="28">
        <f t="shared" si="22"/>
        <v>7.25</v>
      </c>
      <c r="E59" s="28">
        <v>11.55362754811521</v>
      </c>
      <c r="F59" s="33">
        <v>12</v>
      </c>
      <c r="G59" s="33">
        <f aca="true" t="shared" si="31" ref="G59:G80">F59-2.5</f>
        <v>9.5</v>
      </c>
      <c r="H59" s="33">
        <v>12</v>
      </c>
      <c r="I59" s="28">
        <f t="shared" si="23"/>
        <v>13</v>
      </c>
      <c r="J59" s="28">
        <f t="shared" si="24"/>
        <v>13</v>
      </c>
      <c r="K59" s="28">
        <f t="shared" si="25"/>
        <v>26</v>
      </c>
      <c r="L59" s="22">
        <v>9.9</v>
      </c>
      <c r="M59" s="22">
        <v>9.9</v>
      </c>
      <c r="N59" s="22">
        <f t="shared" si="26"/>
        <v>257.40000000000003</v>
      </c>
      <c r="O59" s="28">
        <f t="shared" si="21"/>
        <v>0.48148148148148145</v>
      </c>
      <c r="P59" s="22">
        <v>190</v>
      </c>
      <c r="Q59" s="22">
        <f t="shared" si="27"/>
        <v>91.48148148148148</v>
      </c>
      <c r="R59" s="28">
        <v>0.87</v>
      </c>
      <c r="S59" s="29">
        <v>3</v>
      </c>
      <c r="T59" s="28">
        <v>5</v>
      </c>
      <c r="U59" s="28">
        <f t="shared" si="28"/>
        <v>39</v>
      </c>
      <c r="V59" s="33">
        <f>VLOOKUP(T59,Rebar!A:B,2,FALSE)</f>
        <v>1.043</v>
      </c>
      <c r="W59" s="37">
        <f t="shared" si="29"/>
        <v>0.0203385</v>
      </c>
      <c r="X59" s="22">
        <v>2325</v>
      </c>
      <c r="Y59" s="22">
        <f t="shared" si="30"/>
        <v>47.287012499999996</v>
      </c>
    </row>
    <row r="60" spans="1:25" s="1" customFormat="1" ht="12.75">
      <c r="A60" s="33">
        <v>52</v>
      </c>
      <c r="B60" s="33">
        <v>13</v>
      </c>
      <c r="C60" s="28">
        <v>9.75</v>
      </c>
      <c r="D60" s="28">
        <f t="shared" si="22"/>
        <v>7.25</v>
      </c>
      <c r="E60" s="28">
        <v>6.312695528075333</v>
      </c>
      <c r="F60" s="33">
        <v>12</v>
      </c>
      <c r="G60" s="33">
        <f t="shared" si="31"/>
        <v>9.5</v>
      </c>
      <c r="H60" s="33">
        <v>12</v>
      </c>
      <c r="I60" s="28">
        <f t="shared" si="23"/>
        <v>13</v>
      </c>
      <c r="J60" s="28">
        <f t="shared" si="24"/>
        <v>13</v>
      </c>
      <c r="K60" s="28">
        <f t="shared" si="25"/>
        <v>26</v>
      </c>
      <c r="L60" s="22">
        <v>9.9</v>
      </c>
      <c r="M60" s="22">
        <v>9.9</v>
      </c>
      <c r="N60" s="22">
        <f t="shared" si="26"/>
        <v>257.40000000000003</v>
      </c>
      <c r="O60" s="28">
        <f t="shared" si="21"/>
        <v>0.48148148148148145</v>
      </c>
      <c r="P60" s="22">
        <v>190</v>
      </c>
      <c r="Q60" s="22">
        <f t="shared" si="27"/>
        <v>91.48148148148148</v>
      </c>
      <c r="R60" s="28">
        <v>0.47</v>
      </c>
      <c r="S60" s="29">
        <v>2</v>
      </c>
      <c r="T60" s="28">
        <v>5</v>
      </c>
      <c r="U60" s="28">
        <f t="shared" si="28"/>
        <v>26</v>
      </c>
      <c r="V60" s="33">
        <f>VLOOKUP(T60,Rebar!A:B,2,FALSE)</f>
        <v>1.043</v>
      </c>
      <c r="W60" s="37">
        <f t="shared" si="29"/>
        <v>0.013559</v>
      </c>
      <c r="X60" s="22">
        <v>2325</v>
      </c>
      <c r="Y60" s="22">
        <f t="shared" si="30"/>
        <v>31.524675</v>
      </c>
    </row>
    <row r="61" spans="1:25" s="1" customFormat="1" ht="12.75">
      <c r="A61" s="33">
        <v>53</v>
      </c>
      <c r="B61" s="33">
        <v>23.21</v>
      </c>
      <c r="C61" s="28">
        <v>17.4075</v>
      </c>
      <c r="D61" s="28">
        <f t="shared" si="22"/>
        <v>14.907499999999999</v>
      </c>
      <c r="E61" s="28">
        <v>17.94576600442265</v>
      </c>
      <c r="F61" s="33">
        <v>18</v>
      </c>
      <c r="G61" s="33">
        <f t="shared" si="31"/>
        <v>15.5</v>
      </c>
      <c r="H61" s="33">
        <v>18</v>
      </c>
      <c r="I61" s="28">
        <f t="shared" si="23"/>
        <v>34.815000000000005</v>
      </c>
      <c r="J61" s="28">
        <f t="shared" si="24"/>
        <v>34.815000000000005</v>
      </c>
      <c r="K61" s="28">
        <f t="shared" si="25"/>
        <v>69.63000000000001</v>
      </c>
      <c r="L61" s="22">
        <v>9.55</v>
      </c>
      <c r="M61" s="22">
        <v>9.55</v>
      </c>
      <c r="N61" s="22">
        <f t="shared" si="26"/>
        <v>664.9665000000001</v>
      </c>
      <c r="O61" s="28">
        <f t="shared" si="21"/>
        <v>1.934166666666667</v>
      </c>
      <c r="P61" s="22">
        <v>190</v>
      </c>
      <c r="Q61" s="22">
        <f t="shared" si="27"/>
        <v>367.49166666666673</v>
      </c>
      <c r="R61" s="28">
        <v>2.8</v>
      </c>
      <c r="S61" s="29">
        <v>5</v>
      </c>
      <c r="T61" s="28">
        <v>7</v>
      </c>
      <c r="U61" s="28">
        <f t="shared" si="28"/>
        <v>116.05000000000001</v>
      </c>
      <c r="V61" s="33">
        <f>VLOOKUP(T61,Rebar!A:B,2,FALSE)</f>
        <v>2.044</v>
      </c>
      <c r="W61" s="37">
        <f t="shared" si="29"/>
        <v>0.11860310000000002</v>
      </c>
      <c r="X61" s="22">
        <v>2325</v>
      </c>
      <c r="Y61" s="22">
        <f t="shared" si="30"/>
        <v>275.75220750000005</v>
      </c>
    </row>
    <row r="62" spans="1:25" s="1" customFormat="1" ht="12.75">
      <c r="A62" s="33">
        <v>54</v>
      </c>
      <c r="B62" s="33">
        <v>23.21</v>
      </c>
      <c r="C62" s="28">
        <v>17.4075</v>
      </c>
      <c r="D62" s="28">
        <f t="shared" si="22"/>
        <v>14.907499999999999</v>
      </c>
      <c r="E62" s="28">
        <v>16.036193353065936</v>
      </c>
      <c r="F62" s="33">
        <v>18</v>
      </c>
      <c r="G62" s="33">
        <f t="shared" si="31"/>
        <v>15.5</v>
      </c>
      <c r="H62" s="33">
        <v>18</v>
      </c>
      <c r="I62" s="28">
        <f t="shared" si="23"/>
        <v>34.815000000000005</v>
      </c>
      <c r="J62" s="28">
        <f t="shared" si="24"/>
        <v>34.815000000000005</v>
      </c>
      <c r="K62" s="28">
        <f t="shared" si="25"/>
        <v>69.63000000000001</v>
      </c>
      <c r="L62" s="22">
        <v>9.55</v>
      </c>
      <c r="M62" s="22">
        <v>9.55</v>
      </c>
      <c r="N62" s="22">
        <f t="shared" si="26"/>
        <v>664.9665000000001</v>
      </c>
      <c r="O62" s="28">
        <f t="shared" si="21"/>
        <v>1.934166666666667</v>
      </c>
      <c r="P62" s="22">
        <v>190</v>
      </c>
      <c r="Q62" s="22">
        <f t="shared" si="27"/>
        <v>367.49166666666673</v>
      </c>
      <c r="R62" s="28">
        <v>2.47</v>
      </c>
      <c r="S62" s="29">
        <v>5</v>
      </c>
      <c r="T62" s="28">
        <v>7</v>
      </c>
      <c r="U62" s="28">
        <f t="shared" si="28"/>
        <v>116.05000000000001</v>
      </c>
      <c r="V62" s="33">
        <f>VLOOKUP(T62,Rebar!A:B,2,FALSE)</f>
        <v>2.044</v>
      </c>
      <c r="W62" s="37">
        <f t="shared" si="29"/>
        <v>0.11860310000000002</v>
      </c>
      <c r="X62" s="22">
        <v>2325</v>
      </c>
      <c r="Y62" s="22">
        <f t="shared" si="30"/>
        <v>275.75220750000005</v>
      </c>
    </row>
    <row r="63" spans="1:25" s="1" customFormat="1" ht="12.75">
      <c r="A63" s="34" t="s">
        <v>68</v>
      </c>
      <c r="B63" s="33">
        <v>25</v>
      </c>
      <c r="C63" s="28">
        <v>18.75</v>
      </c>
      <c r="D63" s="28">
        <f t="shared" si="22"/>
        <v>16.25</v>
      </c>
      <c r="E63" s="28">
        <v>8.099114860412806</v>
      </c>
      <c r="F63" s="33">
        <v>24</v>
      </c>
      <c r="G63" s="33">
        <f t="shared" si="31"/>
        <v>21.5</v>
      </c>
      <c r="H63" s="33">
        <v>12</v>
      </c>
      <c r="I63" s="28">
        <f t="shared" si="23"/>
        <v>50</v>
      </c>
      <c r="J63" s="28">
        <f t="shared" si="24"/>
        <v>25</v>
      </c>
      <c r="K63" s="28">
        <f t="shared" si="25"/>
        <v>75</v>
      </c>
      <c r="L63" s="22">
        <v>9.55</v>
      </c>
      <c r="M63" s="22">
        <v>9.9</v>
      </c>
      <c r="N63" s="22">
        <f t="shared" si="26"/>
        <v>725</v>
      </c>
      <c r="O63" s="28">
        <f t="shared" si="21"/>
        <v>1.8518518518518516</v>
      </c>
      <c r="P63" s="22">
        <v>190</v>
      </c>
      <c r="Q63" s="22">
        <f t="shared" si="27"/>
        <v>351.8518518518518</v>
      </c>
      <c r="R63" s="28">
        <v>1.35</v>
      </c>
      <c r="S63" s="29">
        <v>3</v>
      </c>
      <c r="T63" s="28">
        <v>7</v>
      </c>
      <c r="U63" s="28">
        <f t="shared" si="28"/>
        <v>75</v>
      </c>
      <c r="V63" s="33">
        <f>VLOOKUP(T63,Rebar!A:B,2,FALSE)</f>
        <v>2.044</v>
      </c>
      <c r="W63" s="37">
        <f t="shared" si="29"/>
        <v>0.07665000000000001</v>
      </c>
      <c r="X63" s="22">
        <v>2325</v>
      </c>
      <c r="Y63" s="22">
        <f t="shared" si="30"/>
        <v>178.21125000000004</v>
      </c>
    </row>
    <row r="64" spans="1:25" s="1" customFormat="1" ht="12.75">
      <c r="A64" s="34" t="s">
        <v>69</v>
      </c>
      <c r="B64" s="33">
        <v>1.79</v>
      </c>
      <c r="C64" s="28"/>
      <c r="D64" s="28"/>
      <c r="E64" s="28"/>
      <c r="F64" s="33"/>
      <c r="G64" s="33"/>
      <c r="H64" s="33"/>
      <c r="I64" s="28"/>
      <c r="J64" s="28"/>
      <c r="K64" s="28"/>
      <c r="L64" s="22"/>
      <c r="M64" s="22"/>
      <c r="N64" s="22"/>
      <c r="O64" s="28"/>
      <c r="P64" s="22"/>
      <c r="Q64" s="22"/>
      <c r="R64" s="28">
        <v>0.45</v>
      </c>
      <c r="S64" s="29">
        <v>2</v>
      </c>
      <c r="T64" s="28">
        <v>5</v>
      </c>
      <c r="U64" s="28">
        <f t="shared" si="28"/>
        <v>3.58</v>
      </c>
      <c r="V64" s="33">
        <f>VLOOKUP(T64,Rebar!A:B,2,FALSE)</f>
        <v>1.043</v>
      </c>
      <c r="W64" s="37">
        <f t="shared" si="29"/>
        <v>0.0018669699999999997</v>
      </c>
      <c r="X64" s="22">
        <v>2325</v>
      </c>
      <c r="Y64" s="22">
        <f t="shared" si="30"/>
        <v>4.340705249999999</v>
      </c>
    </row>
    <row r="65" spans="1:25" s="1" customFormat="1" ht="12.75">
      <c r="A65" s="33">
        <v>56</v>
      </c>
      <c r="B65" s="33">
        <v>25</v>
      </c>
      <c r="C65" s="28">
        <v>18.75</v>
      </c>
      <c r="D65" s="28">
        <f t="shared" si="22"/>
        <v>16.25</v>
      </c>
      <c r="E65" s="28">
        <v>10.847585260007726</v>
      </c>
      <c r="F65" s="33">
        <v>24</v>
      </c>
      <c r="G65" s="33">
        <f t="shared" si="31"/>
        <v>21.5</v>
      </c>
      <c r="H65" s="33">
        <v>12</v>
      </c>
      <c r="I65" s="28">
        <f t="shared" si="23"/>
        <v>50</v>
      </c>
      <c r="J65" s="28">
        <f t="shared" si="24"/>
        <v>25</v>
      </c>
      <c r="K65" s="28">
        <f t="shared" si="25"/>
        <v>75</v>
      </c>
      <c r="L65" s="22">
        <v>9.55</v>
      </c>
      <c r="M65" s="22">
        <v>9.9</v>
      </c>
      <c r="N65" s="22">
        <f t="shared" si="26"/>
        <v>725</v>
      </c>
      <c r="O65" s="28">
        <f t="shared" si="21"/>
        <v>1.8518518518518516</v>
      </c>
      <c r="P65" s="22">
        <v>190</v>
      </c>
      <c r="Q65" s="22">
        <f t="shared" si="27"/>
        <v>351.8518518518518</v>
      </c>
      <c r="R65" s="28">
        <v>1.82</v>
      </c>
      <c r="S65" s="29">
        <v>4</v>
      </c>
      <c r="T65" s="28">
        <v>7</v>
      </c>
      <c r="U65" s="28">
        <f t="shared" si="28"/>
        <v>100</v>
      </c>
      <c r="V65" s="33">
        <f>VLOOKUP(T65,Rebar!A:B,2,FALSE)</f>
        <v>2.044</v>
      </c>
      <c r="W65" s="37">
        <f t="shared" si="29"/>
        <v>0.1022</v>
      </c>
      <c r="X65" s="22">
        <v>2325</v>
      </c>
      <c r="Y65" s="22">
        <f t="shared" si="30"/>
        <v>237.615</v>
      </c>
    </row>
    <row r="66" spans="1:25" s="1" customFormat="1" ht="12.75">
      <c r="A66" s="34" t="s">
        <v>70</v>
      </c>
      <c r="B66" s="33">
        <v>25</v>
      </c>
      <c r="C66" s="28">
        <v>18.75</v>
      </c>
      <c r="D66" s="28">
        <f t="shared" si="22"/>
        <v>16.25</v>
      </c>
      <c r="E66" s="28">
        <v>8.099114860412806</v>
      </c>
      <c r="F66" s="33">
        <v>24</v>
      </c>
      <c r="G66" s="33">
        <f t="shared" si="31"/>
        <v>21.5</v>
      </c>
      <c r="H66" s="33">
        <v>12</v>
      </c>
      <c r="I66" s="28">
        <f t="shared" si="23"/>
        <v>50</v>
      </c>
      <c r="J66" s="28">
        <f t="shared" si="24"/>
        <v>25</v>
      </c>
      <c r="K66" s="28">
        <f t="shared" si="25"/>
        <v>75</v>
      </c>
      <c r="L66" s="22">
        <v>9.55</v>
      </c>
      <c r="M66" s="22">
        <v>9.9</v>
      </c>
      <c r="N66" s="22">
        <f t="shared" si="26"/>
        <v>725</v>
      </c>
      <c r="O66" s="28">
        <f aca="true" t="shared" si="32" ref="O66:O80">B66/3*F66/36*H66/36</f>
        <v>1.8518518518518516</v>
      </c>
      <c r="P66" s="22">
        <v>190</v>
      </c>
      <c r="Q66" s="22">
        <f t="shared" si="27"/>
        <v>351.8518518518518</v>
      </c>
      <c r="R66" s="28">
        <v>1.35</v>
      </c>
      <c r="S66" s="29">
        <v>3</v>
      </c>
      <c r="T66" s="28">
        <v>7</v>
      </c>
      <c r="U66" s="28">
        <f t="shared" si="28"/>
        <v>75</v>
      </c>
      <c r="V66" s="33">
        <f>VLOOKUP(T66,Rebar!A:B,2,FALSE)</f>
        <v>2.044</v>
      </c>
      <c r="W66" s="37">
        <f t="shared" si="29"/>
        <v>0.07665000000000001</v>
      </c>
      <c r="X66" s="22">
        <v>2325</v>
      </c>
      <c r="Y66" s="22">
        <f t="shared" si="30"/>
        <v>178.21125000000004</v>
      </c>
    </row>
    <row r="67" spans="1:25" s="1" customFormat="1" ht="12.75">
      <c r="A67" s="34" t="s">
        <v>71</v>
      </c>
      <c r="B67" s="33">
        <v>1.79</v>
      </c>
      <c r="C67" s="28"/>
      <c r="D67" s="28"/>
      <c r="E67" s="28"/>
      <c r="F67" s="33"/>
      <c r="G67" s="33"/>
      <c r="H67" s="33"/>
      <c r="I67" s="28"/>
      <c r="J67" s="28"/>
      <c r="K67" s="28"/>
      <c r="L67" s="22"/>
      <c r="M67" s="22"/>
      <c r="N67" s="22"/>
      <c r="O67" s="28"/>
      <c r="P67" s="22"/>
      <c r="Q67" s="22"/>
      <c r="R67" s="28">
        <v>0.45</v>
      </c>
      <c r="S67" s="29">
        <v>2</v>
      </c>
      <c r="T67" s="28">
        <v>5</v>
      </c>
      <c r="U67" s="28">
        <f t="shared" si="28"/>
        <v>3.58</v>
      </c>
      <c r="V67" s="33">
        <f>VLOOKUP(T67,Rebar!A:B,2,FALSE)</f>
        <v>1.043</v>
      </c>
      <c r="W67" s="37">
        <f t="shared" si="29"/>
        <v>0.0018669699999999997</v>
      </c>
      <c r="X67" s="22">
        <v>2325</v>
      </c>
      <c r="Y67" s="22">
        <f t="shared" si="30"/>
        <v>4.340705249999999</v>
      </c>
    </row>
    <row r="68" spans="1:25" s="1" customFormat="1" ht="12.75">
      <c r="A68" s="33">
        <v>58</v>
      </c>
      <c r="B68" s="33">
        <v>23.21</v>
      </c>
      <c r="C68" s="28">
        <v>17.4075</v>
      </c>
      <c r="D68" s="28">
        <f t="shared" si="22"/>
        <v>14.907499999999999</v>
      </c>
      <c r="E68" s="28">
        <v>15.854290264284895</v>
      </c>
      <c r="F68" s="33">
        <v>18</v>
      </c>
      <c r="G68" s="33">
        <f t="shared" si="31"/>
        <v>15.5</v>
      </c>
      <c r="H68" s="33">
        <v>18</v>
      </c>
      <c r="I68" s="28">
        <f t="shared" si="23"/>
        <v>34.815000000000005</v>
      </c>
      <c r="J68" s="28">
        <f t="shared" si="24"/>
        <v>34.815000000000005</v>
      </c>
      <c r="K68" s="28">
        <f t="shared" si="25"/>
        <v>69.63000000000001</v>
      </c>
      <c r="L68" s="22">
        <v>9.55</v>
      </c>
      <c r="M68" s="22">
        <v>9.9</v>
      </c>
      <c r="N68" s="22">
        <f t="shared" si="26"/>
        <v>677.1517500000001</v>
      </c>
      <c r="O68" s="28">
        <f t="shared" si="32"/>
        <v>1.934166666666667</v>
      </c>
      <c r="P68" s="22">
        <v>190</v>
      </c>
      <c r="Q68" s="22">
        <f t="shared" si="27"/>
        <v>367.49166666666673</v>
      </c>
      <c r="R68" s="28">
        <v>2.45</v>
      </c>
      <c r="S68" s="29">
        <v>5</v>
      </c>
      <c r="T68" s="28">
        <v>7</v>
      </c>
      <c r="U68" s="28">
        <f t="shared" si="28"/>
        <v>116.05000000000001</v>
      </c>
      <c r="V68" s="33">
        <f>VLOOKUP(T68,Rebar!A:B,2,FALSE)</f>
        <v>2.044</v>
      </c>
      <c r="W68" s="37">
        <f t="shared" si="29"/>
        <v>0.11860310000000002</v>
      </c>
      <c r="X68" s="22">
        <v>2325</v>
      </c>
      <c r="Y68" s="22">
        <f t="shared" si="30"/>
        <v>275.75220750000005</v>
      </c>
    </row>
    <row r="69" spans="1:25" s="1" customFormat="1" ht="12.75">
      <c r="A69" s="33">
        <v>59</v>
      </c>
      <c r="B69" s="33">
        <v>23.21</v>
      </c>
      <c r="C69" s="28">
        <v>17.4075</v>
      </c>
      <c r="D69" s="28">
        <f t="shared" si="22"/>
        <v>14.907499999999999</v>
      </c>
      <c r="E69" s="28">
        <v>16.79412288965363</v>
      </c>
      <c r="F69" s="33">
        <v>18</v>
      </c>
      <c r="G69" s="33">
        <f t="shared" si="31"/>
        <v>15.5</v>
      </c>
      <c r="H69" s="33">
        <v>18</v>
      </c>
      <c r="I69" s="28">
        <f t="shared" si="23"/>
        <v>34.815000000000005</v>
      </c>
      <c r="J69" s="28">
        <f t="shared" si="24"/>
        <v>34.815000000000005</v>
      </c>
      <c r="K69" s="28">
        <f t="shared" si="25"/>
        <v>69.63000000000001</v>
      </c>
      <c r="L69" s="22">
        <v>9.55</v>
      </c>
      <c r="M69" s="22">
        <v>9.55</v>
      </c>
      <c r="N69" s="22">
        <f t="shared" si="26"/>
        <v>664.9665000000001</v>
      </c>
      <c r="O69" s="28">
        <f t="shared" si="32"/>
        <v>1.934166666666667</v>
      </c>
      <c r="P69" s="22">
        <v>190</v>
      </c>
      <c r="Q69" s="22">
        <f t="shared" si="27"/>
        <v>367.49166666666673</v>
      </c>
      <c r="R69" s="28">
        <v>2.59</v>
      </c>
      <c r="S69" s="29">
        <v>5</v>
      </c>
      <c r="T69" s="28">
        <v>7</v>
      </c>
      <c r="U69" s="28">
        <f t="shared" si="28"/>
        <v>116.05000000000001</v>
      </c>
      <c r="V69" s="33">
        <f>VLOOKUP(T69,Rebar!A:B,2,FALSE)</f>
        <v>2.044</v>
      </c>
      <c r="W69" s="37">
        <f t="shared" si="29"/>
        <v>0.11860310000000002</v>
      </c>
      <c r="X69" s="22">
        <v>2325</v>
      </c>
      <c r="Y69" s="22">
        <f t="shared" si="30"/>
        <v>275.75220750000005</v>
      </c>
    </row>
    <row r="70" spans="1:25" s="1" customFormat="1" ht="12.75">
      <c r="A70" s="33">
        <v>60</v>
      </c>
      <c r="B70" s="33">
        <v>23.21</v>
      </c>
      <c r="C70" s="28">
        <v>17.4075</v>
      </c>
      <c r="D70" s="28">
        <f t="shared" si="22"/>
        <v>14.907499999999999</v>
      </c>
      <c r="E70" s="28">
        <v>15.854290264284895</v>
      </c>
      <c r="F70" s="33">
        <v>18</v>
      </c>
      <c r="G70" s="33">
        <f t="shared" si="31"/>
        <v>15.5</v>
      </c>
      <c r="H70" s="33">
        <v>16</v>
      </c>
      <c r="I70" s="28">
        <f t="shared" si="23"/>
        <v>34.815000000000005</v>
      </c>
      <c r="J70" s="28">
        <f t="shared" si="24"/>
        <v>30.94666666666667</v>
      </c>
      <c r="K70" s="28">
        <f t="shared" si="25"/>
        <v>65.76166666666667</v>
      </c>
      <c r="L70" s="22">
        <v>9.55</v>
      </c>
      <c r="M70" s="22">
        <v>9.9</v>
      </c>
      <c r="N70" s="22">
        <f t="shared" si="26"/>
        <v>638.8552500000001</v>
      </c>
      <c r="O70" s="28">
        <f t="shared" si="32"/>
        <v>1.7192592592592595</v>
      </c>
      <c r="P70" s="22">
        <v>190</v>
      </c>
      <c r="Q70" s="22">
        <f t="shared" si="27"/>
        <v>326.65925925925933</v>
      </c>
      <c r="R70" s="28">
        <v>2.45</v>
      </c>
      <c r="S70" s="29">
        <v>5</v>
      </c>
      <c r="T70" s="28">
        <v>7</v>
      </c>
      <c r="U70" s="28">
        <f t="shared" si="28"/>
        <v>116.05000000000001</v>
      </c>
      <c r="V70" s="33">
        <f>VLOOKUP(T70,Rebar!A:B,2,FALSE)</f>
        <v>2.044</v>
      </c>
      <c r="W70" s="37">
        <f t="shared" si="29"/>
        <v>0.11860310000000002</v>
      </c>
      <c r="X70" s="22">
        <v>2325</v>
      </c>
      <c r="Y70" s="22">
        <f t="shared" si="30"/>
        <v>275.75220750000005</v>
      </c>
    </row>
    <row r="71" spans="1:25" s="1" customFormat="1" ht="12.75">
      <c r="A71" s="34" t="s">
        <v>72</v>
      </c>
      <c r="B71" s="33">
        <v>25</v>
      </c>
      <c r="C71" s="28">
        <v>18.75</v>
      </c>
      <c r="D71" s="28">
        <f t="shared" si="22"/>
        <v>16.25</v>
      </c>
      <c r="E71" s="28">
        <v>8.099114860412806</v>
      </c>
      <c r="F71" s="33">
        <v>24</v>
      </c>
      <c r="G71" s="33">
        <f t="shared" si="31"/>
        <v>21.5</v>
      </c>
      <c r="H71" s="33">
        <v>12</v>
      </c>
      <c r="I71" s="28">
        <f t="shared" si="23"/>
        <v>50</v>
      </c>
      <c r="J71" s="28">
        <f t="shared" si="24"/>
        <v>25</v>
      </c>
      <c r="K71" s="28">
        <f t="shared" si="25"/>
        <v>75</v>
      </c>
      <c r="L71" s="22">
        <v>9.55</v>
      </c>
      <c r="M71" s="22">
        <v>9.9</v>
      </c>
      <c r="N71" s="22">
        <f t="shared" si="26"/>
        <v>725</v>
      </c>
      <c r="O71" s="28">
        <f t="shared" si="32"/>
        <v>1.8518518518518516</v>
      </c>
      <c r="P71" s="22">
        <v>190</v>
      </c>
      <c r="Q71" s="22">
        <f t="shared" si="27"/>
        <v>351.8518518518518</v>
      </c>
      <c r="R71" s="28">
        <v>1.35</v>
      </c>
      <c r="S71" s="29">
        <v>3</v>
      </c>
      <c r="T71" s="28">
        <v>7</v>
      </c>
      <c r="U71" s="28">
        <f t="shared" si="28"/>
        <v>75</v>
      </c>
      <c r="V71" s="33">
        <f>VLOOKUP(T71,Rebar!A:B,2,FALSE)</f>
        <v>2.044</v>
      </c>
      <c r="W71" s="37">
        <f t="shared" si="29"/>
        <v>0.07665000000000001</v>
      </c>
      <c r="X71" s="22">
        <v>2325</v>
      </c>
      <c r="Y71" s="22">
        <f t="shared" si="30"/>
        <v>178.21125000000004</v>
      </c>
    </row>
    <row r="72" spans="1:25" s="1" customFormat="1" ht="12.75">
      <c r="A72" s="34" t="s">
        <v>73</v>
      </c>
      <c r="B72" s="33">
        <v>1.79</v>
      </c>
      <c r="C72" s="28"/>
      <c r="D72" s="28"/>
      <c r="E72" s="28"/>
      <c r="F72" s="33"/>
      <c r="G72" s="33"/>
      <c r="H72" s="33"/>
      <c r="I72" s="28"/>
      <c r="J72" s="28"/>
      <c r="K72" s="28"/>
      <c r="L72" s="22"/>
      <c r="M72" s="22"/>
      <c r="N72" s="22"/>
      <c r="O72" s="28"/>
      <c r="P72" s="22">
        <v>190</v>
      </c>
      <c r="Q72" s="22"/>
      <c r="R72" s="28">
        <v>0.45</v>
      </c>
      <c r="S72" s="29">
        <v>2</v>
      </c>
      <c r="T72" s="28">
        <v>5</v>
      </c>
      <c r="U72" s="28">
        <f t="shared" si="28"/>
        <v>3.58</v>
      </c>
      <c r="V72" s="33">
        <f>VLOOKUP(T72,Rebar!A:B,2,FALSE)</f>
        <v>1.043</v>
      </c>
      <c r="W72" s="37">
        <f t="shared" si="29"/>
        <v>0.0018669699999999997</v>
      </c>
      <c r="X72" s="22">
        <v>2325</v>
      </c>
      <c r="Y72" s="22">
        <f t="shared" si="30"/>
        <v>4.340705249999999</v>
      </c>
    </row>
    <row r="73" spans="1:25" s="1" customFormat="1" ht="12.75">
      <c r="A73" s="33">
        <v>62</v>
      </c>
      <c r="B73" s="33">
        <v>25</v>
      </c>
      <c r="C73" s="28">
        <v>18.75</v>
      </c>
      <c r="D73" s="28">
        <f t="shared" si="22"/>
        <v>16.25</v>
      </c>
      <c r="E73" s="28">
        <v>10.847585260007726</v>
      </c>
      <c r="F73" s="33">
        <v>24</v>
      </c>
      <c r="G73" s="33">
        <f t="shared" si="31"/>
        <v>21.5</v>
      </c>
      <c r="H73" s="33">
        <v>12</v>
      </c>
      <c r="I73" s="28">
        <f t="shared" si="23"/>
        <v>50</v>
      </c>
      <c r="J73" s="28">
        <f t="shared" si="24"/>
        <v>25</v>
      </c>
      <c r="K73" s="28">
        <f t="shared" si="25"/>
        <v>75</v>
      </c>
      <c r="L73" s="22">
        <v>9.55</v>
      </c>
      <c r="M73" s="22">
        <v>9.9</v>
      </c>
      <c r="N73" s="22">
        <f t="shared" si="26"/>
        <v>725</v>
      </c>
      <c r="O73" s="28">
        <f t="shared" si="32"/>
        <v>1.8518518518518516</v>
      </c>
      <c r="P73" s="22">
        <v>190</v>
      </c>
      <c r="Q73" s="22">
        <f t="shared" si="27"/>
        <v>351.8518518518518</v>
      </c>
      <c r="R73" s="28">
        <v>1.81</v>
      </c>
      <c r="S73" s="29">
        <v>4</v>
      </c>
      <c r="T73" s="28">
        <v>7</v>
      </c>
      <c r="U73" s="28">
        <f t="shared" si="28"/>
        <v>100</v>
      </c>
      <c r="V73" s="33">
        <f>VLOOKUP(T73,Rebar!A:B,2,FALSE)</f>
        <v>2.044</v>
      </c>
      <c r="W73" s="37">
        <f t="shared" si="29"/>
        <v>0.1022</v>
      </c>
      <c r="X73" s="22">
        <v>2325</v>
      </c>
      <c r="Y73" s="22">
        <f t="shared" si="30"/>
        <v>237.615</v>
      </c>
    </row>
    <row r="74" spans="1:25" s="1" customFormat="1" ht="12.75">
      <c r="A74" s="34" t="s">
        <v>74</v>
      </c>
      <c r="B74" s="33">
        <v>25</v>
      </c>
      <c r="C74" s="28">
        <v>18.75</v>
      </c>
      <c r="D74" s="28">
        <f t="shared" si="22"/>
        <v>16.25</v>
      </c>
      <c r="E74" s="28">
        <v>8.099114860412806</v>
      </c>
      <c r="F74" s="33">
        <v>24</v>
      </c>
      <c r="G74" s="33">
        <f t="shared" si="31"/>
        <v>21.5</v>
      </c>
      <c r="H74" s="33">
        <v>12</v>
      </c>
      <c r="I74" s="28">
        <f t="shared" si="23"/>
        <v>50</v>
      </c>
      <c r="J74" s="28">
        <f t="shared" si="24"/>
        <v>25</v>
      </c>
      <c r="K74" s="28">
        <f t="shared" si="25"/>
        <v>75</v>
      </c>
      <c r="L74" s="22">
        <v>9.55</v>
      </c>
      <c r="M74" s="22">
        <v>9.9</v>
      </c>
      <c r="N74" s="22">
        <f t="shared" si="26"/>
        <v>725</v>
      </c>
      <c r="O74" s="28">
        <f t="shared" si="32"/>
        <v>1.8518518518518516</v>
      </c>
      <c r="P74" s="22">
        <v>190</v>
      </c>
      <c r="Q74" s="22">
        <f t="shared" si="27"/>
        <v>351.8518518518518</v>
      </c>
      <c r="R74" s="28">
        <v>1.35</v>
      </c>
      <c r="S74" s="29">
        <v>3</v>
      </c>
      <c r="T74" s="28">
        <v>7</v>
      </c>
      <c r="U74" s="28">
        <f t="shared" si="28"/>
        <v>75</v>
      </c>
      <c r="V74" s="33">
        <f>VLOOKUP(T74,Rebar!A:B,2,FALSE)</f>
        <v>2.044</v>
      </c>
      <c r="W74" s="37">
        <f t="shared" si="29"/>
        <v>0.07665000000000001</v>
      </c>
      <c r="X74" s="22">
        <v>2325</v>
      </c>
      <c r="Y74" s="22">
        <f t="shared" si="30"/>
        <v>178.21125000000004</v>
      </c>
    </row>
    <row r="75" spans="1:25" s="1" customFormat="1" ht="12.75">
      <c r="A75" s="34" t="s">
        <v>75</v>
      </c>
      <c r="B75" s="33">
        <v>1.79</v>
      </c>
      <c r="C75" s="28"/>
      <c r="D75" s="28"/>
      <c r="E75" s="28"/>
      <c r="F75" s="33"/>
      <c r="G75" s="33"/>
      <c r="H75" s="33"/>
      <c r="I75" s="28"/>
      <c r="J75" s="28"/>
      <c r="K75" s="28"/>
      <c r="L75" s="22"/>
      <c r="M75" s="22"/>
      <c r="N75" s="22"/>
      <c r="O75" s="28"/>
      <c r="P75" s="22"/>
      <c r="Q75" s="22"/>
      <c r="R75" s="28">
        <v>0.45</v>
      </c>
      <c r="S75" s="29">
        <v>2</v>
      </c>
      <c r="T75" s="28">
        <v>5</v>
      </c>
      <c r="U75" s="28">
        <f t="shared" si="28"/>
        <v>3.58</v>
      </c>
      <c r="V75" s="33">
        <f>VLOOKUP(T75,Rebar!A:B,2,FALSE)</f>
        <v>1.043</v>
      </c>
      <c r="W75" s="37">
        <f t="shared" si="29"/>
        <v>0.0018669699999999997</v>
      </c>
      <c r="X75" s="22">
        <v>2325</v>
      </c>
      <c r="Y75" s="22">
        <f t="shared" si="30"/>
        <v>4.340705249999999</v>
      </c>
    </row>
    <row r="76" spans="1:25" s="1" customFormat="1" ht="12.75">
      <c r="A76" s="33">
        <v>64</v>
      </c>
      <c r="B76" s="33">
        <v>23.21</v>
      </c>
      <c r="C76" s="28">
        <v>17.4075</v>
      </c>
      <c r="D76" s="28">
        <f t="shared" si="22"/>
        <v>14.907499999999999</v>
      </c>
      <c r="E76" s="28">
        <v>16.036193353065936</v>
      </c>
      <c r="F76" s="33">
        <v>18</v>
      </c>
      <c r="G76" s="33">
        <f t="shared" si="31"/>
        <v>15.5</v>
      </c>
      <c r="H76" s="33">
        <v>18</v>
      </c>
      <c r="I76" s="28">
        <f t="shared" si="23"/>
        <v>34.815000000000005</v>
      </c>
      <c r="J76" s="28">
        <f t="shared" si="24"/>
        <v>34.815000000000005</v>
      </c>
      <c r="K76" s="28">
        <f t="shared" si="25"/>
        <v>69.63000000000001</v>
      </c>
      <c r="L76" s="22">
        <v>9.55</v>
      </c>
      <c r="M76" s="22">
        <v>9.55</v>
      </c>
      <c r="N76" s="22">
        <f t="shared" si="26"/>
        <v>664.9665000000001</v>
      </c>
      <c r="O76" s="28">
        <f t="shared" si="32"/>
        <v>1.934166666666667</v>
      </c>
      <c r="P76" s="22">
        <v>190</v>
      </c>
      <c r="Q76" s="22">
        <f t="shared" si="27"/>
        <v>367.49166666666673</v>
      </c>
      <c r="R76" s="28">
        <v>2.47</v>
      </c>
      <c r="S76" s="29">
        <v>5</v>
      </c>
      <c r="T76" s="28">
        <v>7</v>
      </c>
      <c r="U76" s="28">
        <f t="shared" si="28"/>
        <v>116.05000000000001</v>
      </c>
      <c r="V76" s="33">
        <f>VLOOKUP(T76,Rebar!A:B,2,FALSE)</f>
        <v>2.044</v>
      </c>
      <c r="W76" s="37">
        <f t="shared" si="29"/>
        <v>0.11860310000000002</v>
      </c>
      <c r="X76" s="22">
        <v>2325</v>
      </c>
      <c r="Y76" s="22">
        <f t="shared" si="30"/>
        <v>275.75220750000005</v>
      </c>
    </row>
    <row r="77" spans="1:25" s="1" customFormat="1" ht="12.75">
      <c r="A77" s="33">
        <v>65</v>
      </c>
      <c r="B77" s="33">
        <v>23.21</v>
      </c>
      <c r="C77" s="28">
        <v>17.4075</v>
      </c>
      <c r="D77" s="28">
        <f t="shared" si="22"/>
        <v>14.907499999999999</v>
      </c>
      <c r="E77" s="28">
        <v>17.94576600442265</v>
      </c>
      <c r="F77" s="33">
        <v>18</v>
      </c>
      <c r="G77" s="33">
        <f t="shared" si="31"/>
        <v>15.5</v>
      </c>
      <c r="H77" s="33">
        <v>18</v>
      </c>
      <c r="I77" s="28">
        <f t="shared" si="23"/>
        <v>34.815000000000005</v>
      </c>
      <c r="J77" s="28">
        <f t="shared" si="24"/>
        <v>34.815000000000005</v>
      </c>
      <c r="K77" s="28">
        <f t="shared" si="25"/>
        <v>69.63000000000001</v>
      </c>
      <c r="L77" s="22">
        <v>9.55</v>
      </c>
      <c r="M77" s="22">
        <v>9.55</v>
      </c>
      <c r="N77" s="22">
        <f t="shared" si="26"/>
        <v>664.9665000000001</v>
      </c>
      <c r="O77" s="28">
        <f t="shared" si="32"/>
        <v>1.934166666666667</v>
      </c>
      <c r="P77" s="22">
        <v>190</v>
      </c>
      <c r="Q77" s="22">
        <f t="shared" si="27"/>
        <v>367.49166666666673</v>
      </c>
      <c r="R77" s="28">
        <v>2.8</v>
      </c>
      <c r="S77" s="29">
        <v>5</v>
      </c>
      <c r="T77" s="28">
        <v>7</v>
      </c>
      <c r="U77" s="28">
        <f t="shared" si="28"/>
        <v>116.05000000000001</v>
      </c>
      <c r="V77" s="33">
        <f>VLOOKUP(T77,Rebar!A:B,2,FALSE)</f>
        <v>2.044</v>
      </c>
      <c r="W77" s="37">
        <f t="shared" si="29"/>
        <v>0.11860310000000002</v>
      </c>
      <c r="X77" s="22">
        <v>2325</v>
      </c>
      <c r="Y77" s="22">
        <f t="shared" si="30"/>
        <v>275.75220750000005</v>
      </c>
    </row>
    <row r="78" spans="1:25" s="1" customFormat="1" ht="12.75">
      <c r="A78" s="33">
        <v>66</v>
      </c>
      <c r="B78" s="33">
        <v>13</v>
      </c>
      <c r="C78" s="28">
        <v>9.75</v>
      </c>
      <c r="D78" s="28">
        <f t="shared" si="22"/>
        <v>7.25</v>
      </c>
      <c r="E78" s="28">
        <v>6.312695528075333</v>
      </c>
      <c r="F78" s="33">
        <v>12</v>
      </c>
      <c r="G78" s="33">
        <f t="shared" si="31"/>
        <v>9.5</v>
      </c>
      <c r="H78" s="33">
        <v>12</v>
      </c>
      <c r="I78" s="28">
        <f t="shared" si="23"/>
        <v>13</v>
      </c>
      <c r="J78" s="28">
        <f t="shared" si="24"/>
        <v>13</v>
      </c>
      <c r="K78" s="28">
        <f t="shared" si="25"/>
        <v>26</v>
      </c>
      <c r="L78" s="22">
        <v>9.9</v>
      </c>
      <c r="M78" s="22">
        <v>9.9</v>
      </c>
      <c r="N78" s="22">
        <f t="shared" si="26"/>
        <v>257.40000000000003</v>
      </c>
      <c r="O78" s="28">
        <f t="shared" si="32"/>
        <v>0.48148148148148145</v>
      </c>
      <c r="P78" s="22">
        <v>190</v>
      </c>
      <c r="Q78" s="22">
        <f t="shared" si="27"/>
        <v>91.48148148148148</v>
      </c>
      <c r="R78" s="28">
        <v>0.47</v>
      </c>
      <c r="S78" s="29">
        <v>2</v>
      </c>
      <c r="T78" s="28">
        <v>5</v>
      </c>
      <c r="U78" s="28">
        <f t="shared" si="28"/>
        <v>26</v>
      </c>
      <c r="V78" s="33">
        <f>VLOOKUP(T78,Rebar!A:B,2,FALSE)</f>
        <v>1.043</v>
      </c>
      <c r="W78" s="37">
        <f t="shared" si="29"/>
        <v>0.013559</v>
      </c>
      <c r="X78" s="22">
        <v>2325</v>
      </c>
      <c r="Y78" s="22">
        <f t="shared" si="30"/>
        <v>31.524675</v>
      </c>
    </row>
    <row r="79" spans="1:25" s="1" customFormat="1" ht="12.75">
      <c r="A79" s="33">
        <v>67</v>
      </c>
      <c r="B79" s="33">
        <v>13</v>
      </c>
      <c r="C79" s="28">
        <v>9.75</v>
      </c>
      <c r="D79" s="28">
        <f t="shared" si="22"/>
        <v>7.25</v>
      </c>
      <c r="E79" s="28">
        <v>11.55362754811521</v>
      </c>
      <c r="F79" s="33">
        <v>12</v>
      </c>
      <c r="G79" s="33">
        <f t="shared" si="31"/>
        <v>9.5</v>
      </c>
      <c r="H79" s="33">
        <v>12</v>
      </c>
      <c r="I79" s="28">
        <f t="shared" si="23"/>
        <v>13</v>
      </c>
      <c r="J79" s="28">
        <f t="shared" si="24"/>
        <v>13</v>
      </c>
      <c r="K79" s="28">
        <f t="shared" si="25"/>
        <v>26</v>
      </c>
      <c r="L79" s="22">
        <v>9.9</v>
      </c>
      <c r="M79" s="22">
        <v>9.9</v>
      </c>
      <c r="N79" s="22">
        <f t="shared" si="26"/>
        <v>257.40000000000003</v>
      </c>
      <c r="O79" s="28">
        <f t="shared" si="32"/>
        <v>0.48148148148148145</v>
      </c>
      <c r="P79" s="22">
        <v>190</v>
      </c>
      <c r="Q79" s="22">
        <f t="shared" si="27"/>
        <v>91.48148148148148</v>
      </c>
      <c r="R79" s="28">
        <v>0.87</v>
      </c>
      <c r="S79" s="29">
        <v>3</v>
      </c>
      <c r="T79" s="28">
        <v>5</v>
      </c>
      <c r="U79" s="28">
        <f t="shared" si="28"/>
        <v>39</v>
      </c>
      <c r="V79" s="33">
        <f>VLOOKUP(T79,Rebar!A:B,2,FALSE)</f>
        <v>1.043</v>
      </c>
      <c r="W79" s="37">
        <f t="shared" si="29"/>
        <v>0.0203385</v>
      </c>
      <c r="X79" s="22">
        <v>2325</v>
      </c>
      <c r="Y79" s="22">
        <f t="shared" si="30"/>
        <v>47.287012499999996</v>
      </c>
    </row>
    <row r="80" spans="1:25" s="1" customFormat="1" ht="12.75">
      <c r="A80" s="33">
        <v>68</v>
      </c>
      <c r="B80" s="33">
        <v>13</v>
      </c>
      <c r="C80" s="28">
        <v>9.75</v>
      </c>
      <c r="D80" s="28">
        <f t="shared" si="22"/>
        <v>7.25</v>
      </c>
      <c r="E80" s="28">
        <v>11.55362754811521</v>
      </c>
      <c r="F80" s="33">
        <v>12</v>
      </c>
      <c r="G80" s="33">
        <f t="shared" si="31"/>
        <v>9.5</v>
      </c>
      <c r="H80" s="33">
        <v>12</v>
      </c>
      <c r="I80" s="28">
        <f t="shared" si="23"/>
        <v>13</v>
      </c>
      <c r="J80" s="28">
        <f t="shared" si="24"/>
        <v>13</v>
      </c>
      <c r="K80" s="28">
        <f t="shared" si="25"/>
        <v>26</v>
      </c>
      <c r="L80" s="22">
        <v>9.9</v>
      </c>
      <c r="M80" s="22">
        <v>9.9</v>
      </c>
      <c r="N80" s="22">
        <f t="shared" si="26"/>
        <v>257.40000000000003</v>
      </c>
      <c r="O80" s="28">
        <f t="shared" si="32"/>
        <v>0.48148148148148145</v>
      </c>
      <c r="P80" s="22">
        <v>190</v>
      </c>
      <c r="Q80" s="22">
        <f t="shared" si="27"/>
        <v>91.48148148148148</v>
      </c>
      <c r="R80" s="28">
        <v>0.87</v>
      </c>
      <c r="S80" s="29">
        <v>3</v>
      </c>
      <c r="T80" s="28">
        <v>5</v>
      </c>
      <c r="U80" s="28">
        <f t="shared" si="28"/>
        <v>39</v>
      </c>
      <c r="V80" s="33">
        <f>VLOOKUP(T80,Rebar!A:B,2,FALSE)</f>
        <v>1.043</v>
      </c>
      <c r="W80" s="37">
        <f t="shared" si="29"/>
        <v>0.0203385</v>
      </c>
      <c r="X80" s="22">
        <v>2325</v>
      </c>
      <c r="Y80" s="22">
        <f t="shared" si="30"/>
        <v>47.287012499999996</v>
      </c>
    </row>
    <row r="81" spans="1:25" s="1" customFormat="1" ht="12.75">
      <c r="A81" s="33"/>
      <c r="B81" s="33"/>
      <c r="C81" s="28"/>
      <c r="D81" s="28"/>
      <c r="E81" s="28"/>
      <c r="F81" s="33"/>
      <c r="G81" s="33"/>
      <c r="H81" s="33"/>
      <c r="I81" s="28"/>
      <c r="J81" s="28"/>
      <c r="K81" s="28"/>
      <c r="L81" s="22"/>
      <c r="M81" s="22"/>
      <c r="N81" s="22"/>
      <c r="O81" s="28"/>
      <c r="P81" s="22"/>
      <c r="Q81" s="22"/>
      <c r="R81" s="28"/>
      <c r="S81" s="29"/>
      <c r="T81" s="28"/>
      <c r="U81" s="28"/>
      <c r="V81" s="33"/>
      <c r="W81" s="37"/>
      <c r="X81" s="22"/>
      <c r="Y81" s="22"/>
    </row>
    <row r="82" spans="1:25" s="1" customFormat="1" ht="12.75">
      <c r="A82" s="33">
        <v>6</v>
      </c>
      <c r="B82" s="33">
        <v>29.66</v>
      </c>
      <c r="C82" s="28">
        <v>22.245</v>
      </c>
      <c r="D82" s="28">
        <f aca="true" t="shared" si="33" ref="D82:D117">C82-2.5</f>
        <v>19.745</v>
      </c>
      <c r="E82" s="28">
        <v>20.147524679974584</v>
      </c>
      <c r="F82" s="33">
        <v>24</v>
      </c>
      <c r="G82" s="33">
        <v>21.5</v>
      </c>
      <c r="H82" s="33">
        <v>24</v>
      </c>
      <c r="I82" s="28">
        <f aca="true" t="shared" si="34" ref="I82:I111">2*B82*F82/12</f>
        <v>118.64</v>
      </c>
      <c r="J82" s="28">
        <f aca="true" t="shared" si="35" ref="J82:J117">H82*B82/12</f>
        <v>59.32</v>
      </c>
      <c r="K82" s="28">
        <f aca="true" t="shared" si="36" ref="K82:K117">I82+J82</f>
        <v>177.96</v>
      </c>
      <c r="L82" s="22">
        <v>9.2</v>
      </c>
      <c r="M82" s="22">
        <v>9.55</v>
      </c>
      <c r="N82" s="22">
        <f aca="true" t="shared" si="37" ref="N82:N117">I82*L82+J82*M82</f>
        <v>1657.994</v>
      </c>
      <c r="O82" s="28">
        <f aca="true" t="shared" si="38" ref="O82:O117">B82/3*F82/36*H82/36</f>
        <v>4.394074074074074</v>
      </c>
      <c r="P82" s="22">
        <v>190</v>
      </c>
      <c r="Q82" s="22">
        <f t="shared" si="27"/>
        <v>834.874074074074</v>
      </c>
      <c r="R82" s="28">
        <v>3.7</v>
      </c>
      <c r="S82" s="28">
        <v>7</v>
      </c>
      <c r="T82" s="28">
        <v>7</v>
      </c>
      <c r="U82" s="28">
        <f aca="true" t="shared" si="39" ref="U82:U107">S82*B82</f>
        <v>207.62</v>
      </c>
      <c r="V82" s="33">
        <f>VLOOKUP(T82,Rebar!A:B,2,FALSE)</f>
        <v>2.044</v>
      </c>
      <c r="W82" s="37">
        <f aca="true" t="shared" si="40" ref="W82:W117">U82*V82/2000</f>
        <v>0.21218764</v>
      </c>
      <c r="X82" s="22">
        <v>2325</v>
      </c>
      <c r="Y82" s="22">
        <f aca="true" t="shared" si="41" ref="Y82:Y117">W82*X82</f>
        <v>493.33626300000003</v>
      </c>
    </row>
    <row r="83" spans="1:25" s="1" customFormat="1" ht="12.75">
      <c r="A83" s="33">
        <v>7</v>
      </c>
      <c r="B83" s="33">
        <v>29.66</v>
      </c>
      <c r="C83" s="28">
        <v>22.245</v>
      </c>
      <c r="D83" s="28">
        <f t="shared" si="33"/>
        <v>19.745</v>
      </c>
      <c r="E83" s="28">
        <v>17.222474439405946</v>
      </c>
      <c r="F83" s="33">
        <v>24</v>
      </c>
      <c r="G83" s="33">
        <v>21.5</v>
      </c>
      <c r="H83" s="33">
        <v>18</v>
      </c>
      <c r="I83" s="28">
        <f t="shared" si="34"/>
        <v>118.64</v>
      </c>
      <c r="J83" s="28">
        <f t="shared" si="35"/>
        <v>44.49</v>
      </c>
      <c r="K83" s="28">
        <f t="shared" si="36"/>
        <v>163.13</v>
      </c>
      <c r="L83" s="22">
        <v>9.2</v>
      </c>
      <c r="M83" s="22">
        <v>9.55</v>
      </c>
      <c r="N83" s="22">
        <f t="shared" si="37"/>
        <v>1516.3674999999998</v>
      </c>
      <c r="O83" s="28">
        <f t="shared" si="38"/>
        <v>3.2955555555555556</v>
      </c>
      <c r="P83" s="22">
        <v>190</v>
      </c>
      <c r="Q83" s="22">
        <f t="shared" si="27"/>
        <v>626.1555555555556</v>
      </c>
      <c r="R83" s="28">
        <v>3.51</v>
      </c>
      <c r="S83" s="28">
        <v>6</v>
      </c>
      <c r="T83" s="28">
        <v>7</v>
      </c>
      <c r="U83" s="28">
        <f t="shared" si="39"/>
        <v>177.96</v>
      </c>
      <c r="V83" s="33">
        <f>VLOOKUP(T83,Rebar!A:B,2,FALSE)</f>
        <v>2.044</v>
      </c>
      <c r="W83" s="37">
        <f t="shared" si="40"/>
        <v>0.18187512</v>
      </c>
      <c r="X83" s="22">
        <v>2325</v>
      </c>
      <c r="Y83" s="22">
        <f t="shared" si="41"/>
        <v>422.859654</v>
      </c>
    </row>
    <row r="84" spans="1:25" s="1" customFormat="1" ht="12.75">
      <c r="A84" s="33">
        <v>8</v>
      </c>
      <c r="B84" s="33">
        <v>29.66</v>
      </c>
      <c r="C84" s="28">
        <v>22.245</v>
      </c>
      <c r="D84" s="28">
        <f t="shared" si="33"/>
        <v>19.745</v>
      </c>
      <c r="E84" s="28">
        <v>17.734516931287725</v>
      </c>
      <c r="F84" s="33">
        <v>24</v>
      </c>
      <c r="G84" s="33">
        <v>21.5</v>
      </c>
      <c r="H84" s="33">
        <v>18</v>
      </c>
      <c r="I84" s="28">
        <f t="shared" si="34"/>
        <v>118.64</v>
      </c>
      <c r="J84" s="28">
        <f t="shared" si="35"/>
        <v>44.49</v>
      </c>
      <c r="K84" s="28">
        <f t="shared" si="36"/>
        <v>163.13</v>
      </c>
      <c r="L84" s="22">
        <v>9.2</v>
      </c>
      <c r="M84" s="22">
        <v>9.55</v>
      </c>
      <c r="N84" s="22">
        <f t="shared" si="37"/>
        <v>1516.3674999999998</v>
      </c>
      <c r="O84" s="28">
        <f t="shared" si="38"/>
        <v>3.2955555555555556</v>
      </c>
      <c r="P84" s="22">
        <v>190</v>
      </c>
      <c r="Q84" s="22">
        <f t="shared" si="27"/>
        <v>626.1555555555556</v>
      </c>
      <c r="R84" s="28">
        <v>3.61</v>
      </c>
      <c r="S84" s="28">
        <v>7</v>
      </c>
      <c r="T84" s="28">
        <v>7</v>
      </c>
      <c r="U84" s="28">
        <f t="shared" si="39"/>
        <v>207.62</v>
      </c>
      <c r="V84" s="33">
        <f>VLOOKUP(T84,Rebar!A:B,2,FALSE)</f>
        <v>2.044</v>
      </c>
      <c r="W84" s="37">
        <f t="shared" si="40"/>
        <v>0.21218764</v>
      </c>
      <c r="X84" s="22">
        <v>2325</v>
      </c>
      <c r="Y84" s="22">
        <f t="shared" si="41"/>
        <v>493.33626300000003</v>
      </c>
    </row>
    <row r="85" spans="1:25" s="1" customFormat="1" ht="12.75">
      <c r="A85" s="33">
        <v>9</v>
      </c>
      <c r="B85" s="33">
        <v>29.66</v>
      </c>
      <c r="C85" s="28">
        <v>22.245</v>
      </c>
      <c r="D85" s="28">
        <f t="shared" si="33"/>
        <v>19.745</v>
      </c>
      <c r="E85" s="28">
        <v>16.753102167867738</v>
      </c>
      <c r="F85" s="33">
        <v>24</v>
      </c>
      <c r="G85" s="33">
        <v>21.5</v>
      </c>
      <c r="H85" s="33">
        <v>18</v>
      </c>
      <c r="I85" s="28">
        <f t="shared" si="34"/>
        <v>118.64</v>
      </c>
      <c r="J85" s="28">
        <f t="shared" si="35"/>
        <v>44.49</v>
      </c>
      <c r="K85" s="28">
        <f t="shared" si="36"/>
        <v>163.13</v>
      </c>
      <c r="L85" s="22">
        <v>9.2</v>
      </c>
      <c r="M85" s="22">
        <v>9.55</v>
      </c>
      <c r="N85" s="22">
        <f t="shared" si="37"/>
        <v>1516.3674999999998</v>
      </c>
      <c r="O85" s="28">
        <f t="shared" si="38"/>
        <v>3.2955555555555556</v>
      </c>
      <c r="P85" s="22">
        <v>190</v>
      </c>
      <c r="Q85" s="22">
        <f t="shared" si="27"/>
        <v>626.1555555555556</v>
      </c>
      <c r="R85" s="28">
        <v>3.41</v>
      </c>
      <c r="S85" s="28">
        <v>6</v>
      </c>
      <c r="T85" s="28">
        <v>7</v>
      </c>
      <c r="U85" s="28">
        <f t="shared" si="39"/>
        <v>177.96</v>
      </c>
      <c r="V85" s="33">
        <f>VLOOKUP(T85,Rebar!A:B,2,FALSE)</f>
        <v>2.044</v>
      </c>
      <c r="W85" s="37">
        <f t="shared" si="40"/>
        <v>0.18187512</v>
      </c>
      <c r="X85" s="22">
        <v>2325</v>
      </c>
      <c r="Y85" s="22">
        <f t="shared" si="41"/>
        <v>422.859654</v>
      </c>
    </row>
    <row r="86" spans="1:25" s="1" customFormat="1" ht="12.75">
      <c r="A86" s="33">
        <v>10</v>
      </c>
      <c r="B86" s="33">
        <v>29.66</v>
      </c>
      <c r="C86" s="28">
        <v>22.245</v>
      </c>
      <c r="D86" s="28">
        <f t="shared" si="33"/>
        <v>19.745</v>
      </c>
      <c r="E86" s="28">
        <v>14.349347436510048</v>
      </c>
      <c r="F86" s="33">
        <v>24</v>
      </c>
      <c r="G86" s="33">
        <v>21.5</v>
      </c>
      <c r="H86" s="33">
        <v>18</v>
      </c>
      <c r="I86" s="28">
        <f t="shared" si="34"/>
        <v>118.64</v>
      </c>
      <c r="J86" s="28">
        <f t="shared" si="35"/>
        <v>44.49</v>
      </c>
      <c r="K86" s="28">
        <f t="shared" si="36"/>
        <v>163.13</v>
      </c>
      <c r="L86" s="22">
        <v>9.2</v>
      </c>
      <c r="M86" s="22">
        <v>9.9</v>
      </c>
      <c r="N86" s="22">
        <f t="shared" si="37"/>
        <v>1531.9389999999999</v>
      </c>
      <c r="O86" s="28">
        <f t="shared" si="38"/>
        <v>3.2955555555555556</v>
      </c>
      <c r="P86" s="22">
        <v>190</v>
      </c>
      <c r="Q86" s="22">
        <f t="shared" si="27"/>
        <v>626.1555555555556</v>
      </c>
      <c r="R86" s="28">
        <v>2.91</v>
      </c>
      <c r="S86" s="28">
        <v>5</v>
      </c>
      <c r="T86" s="28">
        <v>7</v>
      </c>
      <c r="U86" s="28">
        <f t="shared" si="39"/>
        <v>148.3</v>
      </c>
      <c r="V86" s="33">
        <f>VLOOKUP(T86,Rebar!A:B,2,FALSE)</f>
        <v>2.044</v>
      </c>
      <c r="W86" s="37">
        <f t="shared" si="40"/>
        <v>0.1515626</v>
      </c>
      <c r="X86" s="22">
        <v>2325</v>
      </c>
      <c r="Y86" s="22">
        <f t="shared" si="41"/>
        <v>352.383045</v>
      </c>
    </row>
    <row r="87" spans="1:25" s="1" customFormat="1" ht="12.75">
      <c r="A87" s="33">
        <v>11</v>
      </c>
      <c r="B87" s="33">
        <v>29.66</v>
      </c>
      <c r="C87" s="28">
        <v>22.245</v>
      </c>
      <c r="D87" s="28">
        <f t="shared" si="33"/>
        <v>19.745</v>
      </c>
      <c r="E87" s="28">
        <v>14.349347436510048</v>
      </c>
      <c r="F87" s="33">
        <v>24</v>
      </c>
      <c r="G87" s="33">
        <v>21.5</v>
      </c>
      <c r="H87" s="33">
        <v>18</v>
      </c>
      <c r="I87" s="28">
        <f t="shared" si="34"/>
        <v>118.64</v>
      </c>
      <c r="J87" s="28">
        <f t="shared" si="35"/>
        <v>44.49</v>
      </c>
      <c r="K87" s="28">
        <f t="shared" si="36"/>
        <v>163.13</v>
      </c>
      <c r="L87" s="22">
        <v>9.2</v>
      </c>
      <c r="M87" s="22">
        <v>9.9</v>
      </c>
      <c r="N87" s="22">
        <f t="shared" si="37"/>
        <v>1531.9389999999999</v>
      </c>
      <c r="O87" s="28">
        <f t="shared" si="38"/>
        <v>3.2955555555555556</v>
      </c>
      <c r="P87" s="22">
        <v>190</v>
      </c>
      <c r="Q87" s="22">
        <f t="shared" si="27"/>
        <v>626.1555555555556</v>
      </c>
      <c r="R87" s="28">
        <v>2.91</v>
      </c>
      <c r="S87" s="28">
        <v>5</v>
      </c>
      <c r="T87" s="28">
        <v>7</v>
      </c>
      <c r="U87" s="28">
        <f t="shared" si="39"/>
        <v>148.3</v>
      </c>
      <c r="V87" s="33">
        <f>VLOOKUP(T87,Rebar!A:B,2,FALSE)</f>
        <v>2.044</v>
      </c>
      <c r="W87" s="37">
        <f t="shared" si="40"/>
        <v>0.1515626</v>
      </c>
      <c r="X87" s="22">
        <v>2325</v>
      </c>
      <c r="Y87" s="22">
        <f t="shared" si="41"/>
        <v>352.383045</v>
      </c>
    </row>
    <row r="88" spans="1:25" s="1" customFormat="1" ht="12.75">
      <c r="A88" s="33">
        <v>22</v>
      </c>
      <c r="B88" s="33">
        <v>22.5</v>
      </c>
      <c r="C88" s="28">
        <v>16.875</v>
      </c>
      <c r="D88" s="28">
        <f t="shared" si="33"/>
        <v>14.375</v>
      </c>
      <c r="E88" s="28">
        <v>12.315915413945108</v>
      </c>
      <c r="F88" s="33">
        <v>18</v>
      </c>
      <c r="G88" s="33">
        <v>15.5</v>
      </c>
      <c r="H88" s="33">
        <v>18</v>
      </c>
      <c r="I88" s="28">
        <f t="shared" si="34"/>
        <v>67.5</v>
      </c>
      <c r="J88" s="28">
        <f t="shared" si="35"/>
        <v>33.75</v>
      </c>
      <c r="K88" s="28">
        <f t="shared" si="36"/>
        <v>101.25</v>
      </c>
      <c r="L88" s="22">
        <v>9.55</v>
      </c>
      <c r="M88" s="22">
        <v>9.9</v>
      </c>
      <c r="N88" s="22">
        <f t="shared" si="37"/>
        <v>978.75</v>
      </c>
      <c r="O88" s="28">
        <f t="shared" si="38"/>
        <v>1.875</v>
      </c>
      <c r="P88" s="22">
        <v>190</v>
      </c>
      <c r="Q88" s="22">
        <f t="shared" si="27"/>
        <v>356.25</v>
      </c>
      <c r="R88" s="28">
        <v>1.82</v>
      </c>
      <c r="S88" s="28">
        <v>4</v>
      </c>
      <c r="T88" s="28">
        <v>7</v>
      </c>
      <c r="U88" s="28">
        <f t="shared" si="39"/>
        <v>90</v>
      </c>
      <c r="V88" s="33">
        <f>VLOOKUP(T88,Rebar!A:B,2,FALSE)</f>
        <v>2.044</v>
      </c>
      <c r="W88" s="37">
        <f t="shared" si="40"/>
        <v>0.09198</v>
      </c>
      <c r="X88" s="22">
        <v>2325</v>
      </c>
      <c r="Y88" s="22">
        <f t="shared" si="41"/>
        <v>213.85350000000003</v>
      </c>
    </row>
    <row r="89" spans="1:25" s="1" customFormat="1" ht="12.75">
      <c r="A89" s="33">
        <v>23</v>
      </c>
      <c r="B89" s="33">
        <v>22.5</v>
      </c>
      <c r="C89" s="28">
        <v>16.875</v>
      </c>
      <c r="D89" s="28">
        <f t="shared" si="33"/>
        <v>14.375</v>
      </c>
      <c r="E89" s="28">
        <v>13.250454235783677</v>
      </c>
      <c r="F89" s="33">
        <v>18</v>
      </c>
      <c r="G89" s="33">
        <v>15.5</v>
      </c>
      <c r="H89" s="33">
        <v>18</v>
      </c>
      <c r="I89" s="28">
        <f t="shared" si="34"/>
        <v>67.5</v>
      </c>
      <c r="J89" s="28">
        <f t="shared" si="35"/>
        <v>33.75</v>
      </c>
      <c r="K89" s="28">
        <f t="shared" si="36"/>
        <v>101.25</v>
      </c>
      <c r="L89" s="22">
        <v>9.55</v>
      </c>
      <c r="M89" s="22">
        <v>9.9</v>
      </c>
      <c r="N89" s="22">
        <f t="shared" si="37"/>
        <v>978.75</v>
      </c>
      <c r="O89" s="28">
        <f t="shared" si="38"/>
        <v>1.875</v>
      </c>
      <c r="P89" s="22">
        <v>190</v>
      </c>
      <c r="Q89" s="22">
        <f t="shared" si="27"/>
        <v>356.25</v>
      </c>
      <c r="R89" s="28">
        <v>1.97</v>
      </c>
      <c r="S89" s="28">
        <v>4</v>
      </c>
      <c r="T89" s="28">
        <v>7</v>
      </c>
      <c r="U89" s="28">
        <f t="shared" si="39"/>
        <v>90</v>
      </c>
      <c r="V89" s="33">
        <f>VLOOKUP(T89,Rebar!A:B,2,FALSE)</f>
        <v>2.044</v>
      </c>
      <c r="W89" s="37">
        <f t="shared" si="40"/>
        <v>0.09198</v>
      </c>
      <c r="X89" s="22">
        <v>2325</v>
      </c>
      <c r="Y89" s="22">
        <f t="shared" si="41"/>
        <v>213.85350000000003</v>
      </c>
    </row>
    <row r="90" spans="1:25" s="1" customFormat="1" ht="12.75">
      <c r="A90" s="33">
        <v>24</v>
      </c>
      <c r="B90" s="33">
        <v>22.5</v>
      </c>
      <c r="C90" s="28">
        <v>16.875</v>
      </c>
      <c r="D90" s="28">
        <f t="shared" si="33"/>
        <v>14.375</v>
      </c>
      <c r="E90" s="28">
        <v>14.675242931373639</v>
      </c>
      <c r="F90" s="33">
        <v>18</v>
      </c>
      <c r="G90" s="33">
        <v>15.5</v>
      </c>
      <c r="H90" s="33">
        <v>18</v>
      </c>
      <c r="I90" s="28">
        <f t="shared" si="34"/>
        <v>67.5</v>
      </c>
      <c r="J90" s="28">
        <f t="shared" si="35"/>
        <v>33.75</v>
      </c>
      <c r="K90" s="28">
        <f t="shared" si="36"/>
        <v>101.25</v>
      </c>
      <c r="L90" s="22">
        <v>9.55</v>
      </c>
      <c r="M90" s="22">
        <v>9.9</v>
      </c>
      <c r="N90" s="22">
        <f t="shared" si="37"/>
        <v>978.75</v>
      </c>
      <c r="O90" s="28">
        <f t="shared" si="38"/>
        <v>1.875</v>
      </c>
      <c r="P90" s="22">
        <v>190</v>
      </c>
      <c r="Q90" s="22">
        <f t="shared" si="27"/>
        <v>356.25</v>
      </c>
      <c r="R90" s="28">
        <v>2.18</v>
      </c>
      <c r="S90" s="28">
        <v>4</v>
      </c>
      <c r="T90" s="28">
        <v>7</v>
      </c>
      <c r="U90" s="28">
        <f t="shared" si="39"/>
        <v>90</v>
      </c>
      <c r="V90" s="33">
        <f>VLOOKUP(T90,Rebar!A:B,2,FALSE)</f>
        <v>2.044</v>
      </c>
      <c r="W90" s="37">
        <f t="shared" si="40"/>
        <v>0.09198</v>
      </c>
      <c r="X90" s="22">
        <v>2325</v>
      </c>
      <c r="Y90" s="22">
        <f t="shared" si="41"/>
        <v>213.85350000000003</v>
      </c>
    </row>
    <row r="91" spans="1:25" s="1" customFormat="1" ht="12.75">
      <c r="A91" s="33">
        <v>25</v>
      </c>
      <c r="B91" s="33">
        <v>22.5</v>
      </c>
      <c r="C91" s="28">
        <v>16.875</v>
      </c>
      <c r="D91" s="28">
        <f t="shared" si="33"/>
        <v>14.375</v>
      </c>
      <c r="E91" s="28">
        <v>14.261594600395908</v>
      </c>
      <c r="F91" s="33">
        <v>18</v>
      </c>
      <c r="G91" s="33">
        <v>15.5</v>
      </c>
      <c r="H91" s="33">
        <v>18</v>
      </c>
      <c r="I91" s="28">
        <f t="shared" si="34"/>
        <v>67.5</v>
      </c>
      <c r="J91" s="28">
        <f t="shared" si="35"/>
        <v>33.75</v>
      </c>
      <c r="K91" s="28">
        <f t="shared" si="36"/>
        <v>101.25</v>
      </c>
      <c r="L91" s="22">
        <v>9.55</v>
      </c>
      <c r="M91" s="22">
        <v>9.9</v>
      </c>
      <c r="N91" s="22">
        <f t="shared" si="37"/>
        <v>978.75</v>
      </c>
      <c r="O91" s="28">
        <f t="shared" si="38"/>
        <v>1.875</v>
      </c>
      <c r="P91" s="22">
        <v>190</v>
      </c>
      <c r="Q91" s="22">
        <f t="shared" si="27"/>
        <v>356.25</v>
      </c>
      <c r="R91" s="28">
        <v>2.12</v>
      </c>
      <c r="S91" s="28">
        <v>4</v>
      </c>
      <c r="T91" s="28">
        <v>7</v>
      </c>
      <c r="U91" s="28">
        <f t="shared" si="39"/>
        <v>90</v>
      </c>
      <c r="V91" s="33">
        <f>VLOOKUP(T91,Rebar!A:B,2,FALSE)</f>
        <v>2.044</v>
      </c>
      <c r="W91" s="37">
        <f t="shared" si="40"/>
        <v>0.09198</v>
      </c>
      <c r="X91" s="22">
        <v>2325</v>
      </c>
      <c r="Y91" s="22">
        <f t="shared" si="41"/>
        <v>213.85350000000003</v>
      </c>
    </row>
    <row r="92" spans="1:25" s="1" customFormat="1" ht="12.75">
      <c r="A92" s="33">
        <v>26</v>
      </c>
      <c r="B92" s="33">
        <v>22.5</v>
      </c>
      <c r="C92" s="28">
        <v>16.875</v>
      </c>
      <c r="D92" s="28">
        <f t="shared" si="33"/>
        <v>14.375</v>
      </c>
      <c r="E92" s="28">
        <v>14.460758611607405</v>
      </c>
      <c r="F92" s="33">
        <v>18</v>
      </c>
      <c r="G92" s="33">
        <v>15.5</v>
      </c>
      <c r="H92" s="33">
        <v>18</v>
      </c>
      <c r="I92" s="28">
        <f t="shared" si="34"/>
        <v>67.5</v>
      </c>
      <c r="J92" s="28">
        <f t="shared" si="35"/>
        <v>33.75</v>
      </c>
      <c r="K92" s="28">
        <f t="shared" si="36"/>
        <v>101.25</v>
      </c>
      <c r="L92" s="22">
        <v>9.55</v>
      </c>
      <c r="M92" s="22">
        <v>9.9</v>
      </c>
      <c r="N92" s="22">
        <f t="shared" si="37"/>
        <v>978.75</v>
      </c>
      <c r="O92" s="28">
        <f t="shared" si="38"/>
        <v>1.875</v>
      </c>
      <c r="P92" s="22">
        <v>190</v>
      </c>
      <c r="Q92" s="22">
        <f t="shared" si="27"/>
        <v>356.25</v>
      </c>
      <c r="R92" s="28">
        <v>2.15</v>
      </c>
      <c r="S92" s="28">
        <v>4</v>
      </c>
      <c r="T92" s="28">
        <v>7</v>
      </c>
      <c r="U92" s="28">
        <f t="shared" si="39"/>
        <v>90</v>
      </c>
      <c r="V92" s="33">
        <f>VLOOKUP(T92,Rebar!A:B,2,FALSE)</f>
        <v>2.044</v>
      </c>
      <c r="W92" s="37">
        <f t="shared" si="40"/>
        <v>0.09198</v>
      </c>
      <c r="X92" s="22">
        <v>2325</v>
      </c>
      <c r="Y92" s="22">
        <f t="shared" si="41"/>
        <v>213.85350000000003</v>
      </c>
    </row>
    <row r="93" spans="1:25" s="1" customFormat="1" ht="12.75">
      <c r="A93" s="33">
        <v>27</v>
      </c>
      <c r="B93" s="33">
        <v>22.5</v>
      </c>
      <c r="C93" s="28">
        <v>16.875</v>
      </c>
      <c r="D93" s="28">
        <f t="shared" si="33"/>
        <v>14.375</v>
      </c>
      <c r="E93" s="28">
        <v>15.563820827548017</v>
      </c>
      <c r="F93" s="33">
        <v>18</v>
      </c>
      <c r="G93" s="33">
        <v>15.5</v>
      </c>
      <c r="H93" s="33">
        <v>18</v>
      </c>
      <c r="I93" s="28">
        <f t="shared" si="34"/>
        <v>67.5</v>
      </c>
      <c r="J93" s="28">
        <f t="shared" si="35"/>
        <v>33.75</v>
      </c>
      <c r="K93" s="28">
        <f t="shared" si="36"/>
        <v>101.25</v>
      </c>
      <c r="L93" s="22">
        <v>9.55</v>
      </c>
      <c r="M93" s="22">
        <v>9.9</v>
      </c>
      <c r="N93" s="22">
        <f t="shared" si="37"/>
        <v>978.75</v>
      </c>
      <c r="O93" s="28">
        <f t="shared" si="38"/>
        <v>1.875</v>
      </c>
      <c r="P93" s="22">
        <v>190</v>
      </c>
      <c r="Q93" s="22">
        <f t="shared" si="27"/>
        <v>356.25</v>
      </c>
      <c r="R93" s="28">
        <v>2.32</v>
      </c>
      <c r="S93" s="28">
        <v>4</v>
      </c>
      <c r="T93" s="28">
        <v>7</v>
      </c>
      <c r="U93" s="28">
        <f t="shared" si="39"/>
        <v>90</v>
      </c>
      <c r="V93" s="33">
        <f>VLOOKUP(T93,Rebar!A:B,2,FALSE)</f>
        <v>2.044</v>
      </c>
      <c r="W93" s="37">
        <f t="shared" si="40"/>
        <v>0.09198</v>
      </c>
      <c r="X93" s="22">
        <v>2325</v>
      </c>
      <c r="Y93" s="22">
        <f t="shared" si="41"/>
        <v>213.85350000000003</v>
      </c>
    </row>
    <row r="94" spans="1:25" s="1" customFormat="1" ht="12.75">
      <c r="A94" s="33">
        <v>28</v>
      </c>
      <c r="B94" s="33">
        <v>22.5</v>
      </c>
      <c r="C94" s="28">
        <v>16.875</v>
      </c>
      <c r="D94" s="28">
        <f t="shared" si="33"/>
        <v>14.375</v>
      </c>
      <c r="E94" s="28">
        <v>13.939868120746562</v>
      </c>
      <c r="F94" s="33">
        <v>18</v>
      </c>
      <c r="G94" s="33">
        <v>15.5</v>
      </c>
      <c r="H94" s="33">
        <v>18</v>
      </c>
      <c r="I94" s="28">
        <f t="shared" si="34"/>
        <v>67.5</v>
      </c>
      <c r="J94" s="28">
        <f t="shared" si="35"/>
        <v>33.75</v>
      </c>
      <c r="K94" s="28">
        <f t="shared" si="36"/>
        <v>101.25</v>
      </c>
      <c r="L94" s="22">
        <v>9.55</v>
      </c>
      <c r="M94" s="22">
        <v>9.9</v>
      </c>
      <c r="N94" s="22">
        <f t="shared" si="37"/>
        <v>978.75</v>
      </c>
      <c r="O94" s="28">
        <f t="shared" si="38"/>
        <v>1.875</v>
      </c>
      <c r="P94" s="22">
        <v>190</v>
      </c>
      <c r="Q94" s="22">
        <f t="shared" si="27"/>
        <v>356.25</v>
      </c>
      <c r="R94" s="28">
        <v>2.07</v>
      </c>
      <c r="S94" s="28">
        <v>4</v>
      </c>
      <c r="T94" s="28">
        <v>7</v>
      </c>
      <c r="U94" s="28">
        <f t="shared" si="39"/>
        <v>90</v>
      </c>
      <c r="V94" s="33">
        <f>VLOOKUP(T94,Rebar!A:B,2,FALSE)</f>
        <v>2.044</v>
      </c>
      <c r="W94" s="37">
        <f t="shared" si="40"/>
        <v>0.09198</v>
      </c>
      <c r="X94" s="22">
        <v>2325</v>
      </c>
      <c r="Y94" s="22">
        <f t="shared" si="41"/>
        <v>213.85350000000003</v>
      </c>
    </row>
    <row r="95" spans="1:25" s="1" customFormat="1" ht="12.75">
      <c r="A95" s="33">
        <v>29</v>
      </c>
      <c r="B95" s="33">
        <v>22.5</v>
      </c>
      <c r="C95" s="28">
        <v>16.875</v>
      </c>
      <c r="D95" s="28">
        <f t="shared" si="33"/>
        <v>14.375</v>
      </c>
      <c r="E95" s="28">
        <v>12.315915413945108</v>
      </c>
      <c r="F95" s="33">
        <v>18</v>
      </c>
      <c r="G95" s="33">
        <v>15.5</v>
      </c>
      <c r="H95" s="33">
        <v>18</v>
      </c>
      <c r="I95" s="28">
        <f t="shared" si="34"/>
        <v>67.5</v>
      </c>
      <c r="J95" s="28">
        <f t="shared" si="35"/>
        <v>33.75</v>
      </c>
      <c r="K95" s="28">
        <f t="shared" si="36"/>
        <v>101.25</v>
      </c>
      <c r="L95" s="22">
        <v>9.55</v>
      </c>
      <c r="M95" s="22">
        <v>9.9</v>
      </c>
      <c r="N95" s="22">
        <f t="shared" si="37"/>
        <v>978.75</v>
      </c>
      <c r="O95" s="28">
        <f t="shared" si="38"/>
        <v>1.875</v>
      </c>
      <c r="P95" s="22">
        <v>190</v>
      </c>
      <c r="Q95" s="22">
        <f t="shared" si="27"/>
        <v>356.25</v>
      </c>
      <c r="R95" s="28">
        <v>1.82</v>
      </c>
      <c r="S95" s="28">
        <v>4</v>
      </c>
      <c r="T95" s="28">
        <v>7</v>
      </c>
      <c r="U95" s="28">
        <f t="shared" si="39"/>
        <v>90</v>
      </c>
      <c r="V95" s="33">
        <f>VLOOKUP(T95,Rebar!A:B,2,FALSE)</f>
        <v>2.044</v>
      </c>
      <c r="W95" s="37">
        <f t="shared" si="40"/>
        <v>0.09198</v>
      </c>
      <c r="X95" s="22">
        <v>2325</v>
      </c>
      <c r="Y95" s="22">
        <f t="shared" si="41"/>
        <v>213.85350000000003</v>
      </c>
    </row>
    <row r="96" spans="1:25" s="1" customFormat="1" ht="12.75">
      <c r="A96" s="33">
        <v>16</v>
      </c>
      <c r="B96" s="33">
        <v>17</v>
      </c>
      <c r="C96" s="28">
        <v>12.75</v>
      </c>
      <c r="D96" s="28">
        <f t="shared" si="33"/>
        <v>10.25</v>
      </c>
      <c r="E96" s="28">
        <v>13.6942669563966</v>
      </c>
      <c r="F96" s="33">
        <v>18</v>
      </c>
      <c r="G96" s="33">
        <v>11.5</v>
      </c>
      <c r="H96" s="33">
        <v>18</v>
      </c>
      <c r="I96" s="28">
        <f t="shared" si="34"/>
        <v>51</v>
      </c>
      <c r="J96" s="28">
        <f t="shared" si="35"/>
        <v>25.5</v>
      </c>
      <c r="K96" s="28">
        <f t="shared" si="36"/>
        <v>76.5</v>
      </c>
      <c r="L96" s="22">
        <v>9.9</v>
      </c>
      <c r="M96" s="22">
        <v>9.9</v>
      </c>
      <c r="N96" s="22">
        <f t="shared" si="37"/>
        <v>757.35</v>
      </c>
      <c r="O96" s="28">
        <f t="shared" si="38"/>
        <v>1.4166666666666667</v>
      </c>
      <c r="P96" s="22">
        <v>190</v>
      </c>
      <c r="Q96" s="22">
        <f t="shared" si="27"/>
        <v>269.1666666666667</v>
      </c>
      <c r="R96" s="28">
        <v>1.47</v>
      </c>
      <c r="S96" s="28">
        <v>3</v>
      </c>
      <c r="T96" s="28">
        <v>7</v>
      </c>
      <c r="U96" s="28">
        <f t="shared" si="39"/>
        <v>51</v>
      </c>
      <c r="V96" s="33">
        <f>VLOOKUP(T96,Rebar!A:B,2,FALSE)</f>
        <v>2.044</v>
      </c>
      <c r="W96" s="37">
        <f t="shared" si="40"/>
        <v>0.052122</v>
      </c>
      <c r="X96" s="22">
        <v>2325</v>
      </c>
      <c r="Y96" s="22">
        <f t="shared" si="41"/>
        <v>121.18365</v>
      </c>
    </row>
    <row r="97" spans="1:25" s="1" customFormat="1" ht="12.75">
      <c r="A97" s="33">
        <v>34</v>
      </c>
      <c r="B97" s="33">
        <v>17</v>
      </c>
      <c r="C97" s="28">
        <v>12.75</v>
      </c>
      <c r="D97" s="28">
        <f t="shared" si="33"/>
        <v>10.25</v>
      </c>
      <c r="E97" s="28">
        <v>13.6942669563966</v>
      </c>
      <c r="F97" s="33">
        <v>18</v>
      </c>
      <c r="G97" s="33">
        <v>11.5</v>
      </c>
      <c r="H97" s="33">
        <v>18</v>
      </c>
      <c r="I97" s="28">
        <f t="shared" si="34"/>
        <v>51</v>
      </c>
      <c r="J97" s="28">
        <f t="shared" si="35"/>
        <v>25.5</v>
      </c>
      <c r="K97" s="28">
        <f t="shared" si="36"/>
        <v>76.5</v>
      </c>
      <c r="L97" s="22">
        <v>9.9</v>
      </c>
      <c r="M97" s="22">
        <v>9.9</v>
      </c>
      <c r="N97" s="22">
        <f t="shared" si="37"/>
        <v>757.35</v>
      </c>
      <c r="O97" s="28">
        <f t="shared" si="38"/>
        <v>1.4166666666666667</v>
      </c>
      <c r="P97" s="22">
        <v>190</v>
      </c>
      <c r="Q97" s="22">
        <f t="shared" si="27"/>
        <v>269.1666666666667</v>
      </c>
      <c r="R97" s="28">
        <v>1.47</v>
      </c>
      <c r="S97" s="28">
        <v>3</v>
      </c>
      <c r="T97" s="28">
        <v>7</v>
      </c>
      <c r="U97" s="28">
        <f t="shared" si="39"/>
        <v>51</v>
      </c>
      <c r="V97" s="33">
        <f>VLOOKUP(T97,Rebar!A:B,2,FALSE)</f>
        <v>2.044</v>
      </c>
      <c r="W97" s="37">
        <f t="shared" si="40"/>
        <v>0.052122</v>
      </c>
      <c r="X97" s="22">
        <v>2325</v>
      </c>
      <c r="Y97" s="22">
        <f t="shared" si="41"/>
        <v>121.18365</v>
      </c>
    </row>
    <row r="98" spans="1:25" s="1" customFormat="1" ht="12.75">
      <c r="A98" s="33">
        <v>1</v>
      </c>
      <c r="B98" s="33">
        <v>17</v>
      </c>
      <c r="C98" s="28">
        <v>12.75</v>
      </c>
      <c r="D98" s="28">
        <f t="shared" si="33"/>
        <v>10.25</v>
      </c>
      <c r="E98" s="28">
        <v>13.6942669563966</v>
      </c>
      <c r="F98" s="33">
        <v>18</v>
      </c>
      <c r="G98" s="33">
        <v>11.5</v>
      </c>
      <c r="H98" s="33">
        <v>18</v>
      </c>
      <c r="I98" s="28">
        <f t="shared" si="34"/>
        <v>51</v>
      </c>
      <c r="J98" s="28">
        <f t="shared" si="35"/>
        <v>25.5</v>
      </c>
      <c r="K98" s="28">
        <f t="shared" si="36"/>
        <v>76.5</v>
      </c>
      <c r="L98" s="22">
        <v>9.9</v>
      </c>
      <c r="M98" s="22">
        <v>9.9</v>
      </c>
      <c r="N98" s="22">
        <f t="shared" si="37"/>
        <v>757.35</v>
      </c>
      <c r="O98" s="28">
        <f t="shared" si="38"/>
        <v>1.4166666666666667</v>
      </c>
      <c r="P98" s="22">
        <v>190</v>
      </c>
      <c r="Q98" s="22">
        <f t="shared" si="27"/>
        <v>269.1666666666667</v>
      </c>
      <c r="R98" s="28">
        <v>1.47</v>
      </c>
      <c r="S98" s="28">
        <v>3</v>
      </c>
      <c r="T98" s="28">
        <v>7</v>
      </c>
      <c r="U98" s="28">
        <f t="shared" si="39"/>
        <v>51</v>
      </c>
      <c r="V98" s="33">
        <f>VLOOKUP(T98,Rebar!A:B,2,FALSE)</f>
        <v>2.044</v>
      </c>
      <c r="W98" s="37">
        <f t="shared" si="40"/>
        <v>0.052122</v>
      </c>
      <c r="X98" s="22">
        <v>2325</v>
      </c>
      <c r="Y98" s="22">
        <f t="shared" si="41"/>
        <v>121.18365</v>
      </c>
    </row>
    <row r="99" spans="1:25" s="1" customFormat="1" ht="12.75">
      <c r="A99" s="33">
        <v>17</v>
      </c>
      <c r="B99" s="33">
        <v>17</v>
      </c>
      <c r="C99" s="28">
        <v>12.75</v>
      </c>
      <c r="D99" s="28">
        <f t="shared" si="33"/>
        <v>10.25</v>
      </c>
      <c r="E99" s="28">
        <v>13.6942669563966</v>
      </c>
      <c r="F99" s="33">
        <v>18</v>
      </c>
      <c r="G99" s="33">
        <v>11.5</v>
      </c>
      <c r="H99" s="33">
        <v>18</v>
      </c>
      <c r="I99" s="28">
        <f t="shared" si="34"/>
        <v>51</v>
      </c>
      <c r="J99" s="28">
        <f t="shared" si="35"/>
        <v>25.5</v>
      </c>
      <c r="K99" s="28">
        <f t="shared" si="36"/>
        <v>76.5</v>
      </c>
      <c r="L99" s="22">
        <v>9.9</v>
      </c>
      <c r="M99" s="22">
        <v>9.9</v>
      </c>
      <c r="N99" s="22">
        <f t="shared" si="37"/>
        <v>757.35</v>
      </c>
      <c r="O99" s="28">
        <f t="shared" si="38"/>
        <v>1.4166666666666667</v>
      </c>
      <c r="P99" s="22">
        <v>190</v>
      </c>
      <c r="Q99" s="22">
        <f t="shared" si="27"/>
        <v>269.1666666666667</v>
      </c>
      <c r="R99" s="28">
        <v>1.47</v>
      </c>
      <c r="S99" s="28">
        <v>3</v>
      </c>
      <c r="T99" s="28">
        <v>7</v>
      </c>
      <c r="U99" s="28">
        <f t="shared" si="39"/>
        <v>51</v>
      </c>
      <c r="V99" s="33">
        <f>VLOOKUP(T99,Rebar!A:B,2,FALSE)</f>
        <v>2.044</v>
      </c>
      <c r="W99" s="37">
        <f t="shared" si="40"/>
        <v>0.052122</v>
      </c>
      <c r="X99" s="22">
        <v>2325</v>
      </c>
      <c r="Y99" s="22">
        <f t="shared" si="41"/>
        <v>121.18365</v>
      </c>
    </row>
    <row r="100" spans="1:25" s="1" customFormat="1" ht="12.75">
      <c r="A100" s="33">
        <v>15</v>
      </c>
      <c r="B100" s="33">
        <v>17</v>
      </c>
      <c r="C100" s="28">
        <v>12.75</v>
      </c>
      <c r="D100" s="28">
        <f t="shared" si="33"/>
        <v>10.25</v>
      </c>
      <c r="E100" s="28">
        <v>13.989409824820857</v>
      </c>
      <c r="F100" s="33">
        <v>18</v>
      </c>
      <c r="G100" s="33">
        <v>11.5</v>
      </c>
      <c r="H100" s="33">
        <v>18</v>
      </c>
      <c r="I100" s="28">
        <f t="shared" si="34"/>
        <v>51</v>
      </c>
      <c r="J100" s="28">
        <f t="shared" si="35"/>
        <v>25.5</v>
      </c>
      <c r="K100" s="28">
        <f t="shared" si="36"/>
        <v>76.5</v>
      </c>
      <c r="L100" s="22">
        <v>9.9</v>
      </c>
      <c r="M100" s="22">
        <v>9.9</v>
      </c>
      <c r="N100" s="22">
        <f t="shared" si="37"/>
        <v>757.35</v>
      </c>
      <c r="O100" s="28">
        <f t="shared" si="38"/>
        <v>1.4166666666666667</v>
      </c>
      <c r="P100" s="22">
        <v>190</v>
      </c>
      <c r="Q100" s="22">
        <f t="shared" si="27"/>
        <v>269.1666666666667</v>
      </c>
      <c r="R100" s="28">
        <v>1.49</v>
      </c>
      <c r="S100" s="28">
        <v>3</v>
      </c>
      <c r="T100" s="28">
        <v>7</v>
      </c>
      <c r="U100" s="28">
        <f t="shared" si="39"/>
        <v>51</v>
      </c>
      <c r="V100" s="33">
        <f>VLOOKUP(T100,Rebar!A:B,2,FALSE)</f>
        <v>2.044</v>
      </c>
      <c r="W100" s="37">
        <f t="shared" si="40"/>
        <v>0.052122</v>
      </c>
      <c r="X100" s="22">
        <v>2325</v>
      </c>
      <c r="Y100" s="22">
        <f t="shared" si="41"/>
        <v>121.18365</v>
      </c>
    </row>
    <row r="101" spans="1:25" s="1" customFormat="1" ht="12.75">
      <c r="A101" s="33">
        <v>33</v>
      </c>
      <c r="B101" s="33">
        <v>17</v>
      </c>
      <c r="C101" s="28">
        <v>12.75</v>
      </c>
      <c r="D101" s="28">
        <f t="shared" si="33"/>
        <v>10.25</v>
      </c>
      <c r="E101" s="28">
        <v>13.989409824820857</v>
      </c>
      <c r="F101" s="33">
        <v>18</v>
      </c>
      <c r="G101" s="33">
        <v>11.5</v>
      </c>
      <c r="H101" s="33">
        <v>18</v>
      </c>
      <c r="I101" s="28">
        <f t="shared" si="34"/>
        <v>51</v>
      </c>
      <c r="J101" s="28">
        <f t="shared" si="35"/>
        <v>25.5</v>
      </c>
      <c r="K101" s="28">
        <f t="shared" si="36"/>
        <v>76.5</v>
      </c>
      <c r="L101" s="22">
        <v>9.9</v>
      </c>
      <c r="M101" s="22">
        <v>9.9</v>
      </c>
      <c r="N101" s="22">
        <f t="shared" si="37"/>
        <v>757.35</v>
      </c>
      <c r="O101" s="28">
        <f t="shared" si="38"/>
        <v>1.4166666666666667</v>
      </c>
      <c r="P101" s="22">
        <v>190</v>
      </c>
      <c r="Q101" s="22">
        <f t="shared" si="27"/>
        <v>269.1666666666667</v>
      </c>
      <c r="R101" s="28">
        <v>1.49</v>
      </c>
      <c r="S101" s="28">
        <v>3</v>
      </c>
      <c r="T101" s="28">
        <v>7</v>
      </c>
      <c r="U101" s="28">
        <f t="shared" si="39"/>
        <v>51</v>
      </c>
      <c r="V101" s="33">
        <f>VLOOKUP(T101,Rebar!A:B,2,FALSE)</f>
        <v>2.044</v>
      </c>
      <c r="W101" s="37">
        <f t="shared" si="40"/>
        <v>0.052122</v>
      </c>
      <c r="X101" s="22">
        <v>2325</v>
      </c>
      <c r="Y101" s="22">
        <f t="shared" si="41"/>
        <v>121.18365</v>
      </c>
    </row>
    <row r="102" spans="1:25" s="1" customFormat="1" ht="12.75">
      <c r="A102" s="33">
        <v>2</v>
      </c>
      <c r="B102" s="33">
        <v>17</v>
      </c>
      <c r="C102" s="28">
        <v>12.75</v>
      </c>
      <c r="D102" s="28">
        <f t="shared" si="33"/>
        <v>10.25</v>
      </c>
      <c r="E102" s="28">
        <v>13.989409824820857</v>
      </c>
      <c r="F102" s="33">
        <v>18</v>
      </c>
      <c r="G102" s="33">
        <v>11.5</v>
      </c>
      <c r="H102" s="33">
        <v>18</v>
      </c>
      <c r="I102" s="28">
        <f t="shared" si="34"/>
        <v>51</v>
      </c>
      <c r="J102" s="28">
        <f t="shared" si="35"/>
        <v>25.5</v>
      </c>
      <c r="K102" s="28">
        <f t="shared" si="36"/>
        <v>76.5</v>
      </c>
      <c r="L102" s="22">
        <v>9.9</v>
      </c>
      <c r="M102" s="22">
        <v>9.9</v>
      </c>
      <c r="N102" s="22">
        <f t="shared" si="37"/>
        <v>757.35</v>
      </c>
      <c r="O102" s="28">
        <f t="shared" si="38"/>
        <v>1.4166666666666667</v>
      </c>
      <c r="P102" s="22">
        <v>190</v>
      </c>
      <c r="Q102" s="22">
        <f t="shared" si="27"/>
        <v>269.1666666666667</v>
      </c>
      <c r="R102" s="28">
        <v>1.49</v>
      </c>
      <c r="S102" s="28">
        <v>3</v>
      </c>
      <c r="T102" s="28">
        <v>7</v>
      </c>
      <c r="U102" s="28">
        <f t="shared" si="39"/>
        <v>51</v>
      </c>
      <c r="V102" s="33">
        <f>VLOOKUP(T102,Rebar!A:B,2,FALSE)</f>
        <v>2.044</v>
      </c>
      <c r="W102" s="37">
        <f t="shared" si="40"/>
        <v>0.052122</v>
      </c>
      <c r="X102" s="22">
        <v>2325</v>
      </c>
      <c r="Y102" s="22">
        <f t="shared" si="41"/>
        <v>121.18365</v>
      </c>
    </row>
    <row r="103" spans="1:25" s="1" customFormat="1" ht="12.75">
      <c r="A103" s="33">
        <v>18</v>
      </c>
      <c r="B103" s="33">
        <v>17</v>
      </c>
      <c r="C103" s="28">
        <v>12.75</v>
      </c>
      <c r="D103" s="28">
        <f t="shared" si="33"/>
        <v>10.25</v>
      </c>
      <c r="E103" s="28">
        <v>13.989409824820857</v>
      </c>
      <c r="F103" s="33">
        <v>18</v>
      </c>
      <c r="G103" s="33">
        <v>11.5</v>
      </c>
      <c r="H103" s="33">
        <v>18</v>
      </c>
      <c r="I103" s="28">
        <f t="shared" si="34"/>
        <v>51</v>
      </c>
      <c r="J103" s="28">
        <f t="shared" si="35"/>
        <v>25.5</v>
      </c>
      <c r="K103" s="28">
        <f t="shared" si="36"/>
        <v>76.5</v>
      </c>
      <c r="L103" s="22">
        <v>9.9</v>
      </c>
      <c r="M103" s="22">
        <v>9.9</v>
      </c>
      <c r="N103" s="22">
        <f t="shared" si="37"/>
        <v>757.35</v>
      </c>
      <c r="O103" s="28">
        <f t="shared" si="38"/>
        <v>1.4166666666666667</v>
      </c>
      <c r="P103" s="22">
        <v>190</v>
      </c>
      <c r="Q103" s="22">
        <f t="shared" si="27"/>
        <v>269.1666666666667</v>
      </c>
      <c r="R103" s="28">
        <v>1.49</v>
      </c>
      <c r="S103" s="28">
        <v>3</v>
      </c>
      <c r="T103" s="28">
        <v>7</v>
      </c>
      <c r="U103" s="28">
        <f t="shared" si="39"/>
        <v>51</v>
      </c>
      <c r="V103" s="33">
        <f>VLOOKUP(T103,Rebar!A:B,2,FALSE)</f>
        <v>2.044</v>
      </c>
      <c r="W103" s="37">
        <f t="shared" si="40"/>
        <v>0.052122</v>
      </c>
      <c r="X103" s="22">
        <v>2325</v>
      </c>
      <c r="Y103" s="22">
        <f t="shared" si="41"/>
        <v>121.18365</v>
      </c>
    </row>
    <row r="104" spans="1:25" s="1" customFormat="1" ht="12.75">
      <c r="A104" s="33">
        <v>4</v>
      </c>
      <c r="B104" s="33">
        <v>22.4</v>
      </c>
      <c r="C104" s="28">
        <v>16.8</v>
      </c>
      <c r="D104" s="28">
        <f t="shared" si="33"/>
        <v>14.3</v>
      </c>
      <c r="E104" s="28">
        <v>16.232469700318365</v>
      </c>
      <c r="F104" s="33">
        <v>18</v>
      </c>
      <c r="G104" s="33">
        <v>15.5</v>
      </c>
      <c r="H104" s="33">
        <v>18</v>
      </c>
      <c r="I104" s="28">
        <f t="shared" si="34"/>
        <v>67.2</v>
      </c>
      <c r="J104" s="28">
        <f t="shared" si="35"/>
        <v>33.6</v>
      </c>
      <c r="K104" s="28">
        <f t="shared" si="36"/>
        <v>100.80000000000001</v>
      </c>
      <c r="L104" s="22">
        <v>9.55</v>
      </c>
      <c r="M104" s="22">
        <v>9.55</v>
      </c>
      <c r="N104" s="22">
        <f t="shared" si="37"/>
        <v>962.6400000000001</v>
      </c>
      <c r="O104" s="28">
        <f t="shared" si="38"/>
        <v>1.8666666666666663</v>
      </c>
      <c r="P104" s="22">
        <v>190</v>
      </c>
      <c r="Q104" s="22">
        <f t="shared" si="27"/>
        <v>354.6666666666666</v>
      </c>
      <c r="R104" s="28">
        <v>2.41</v>
      </c>
      <c r="S104" s="28">
        <v>5</v>
      </c>
      <c r="T104" s="28">
        <v>7</v>
      </c>
      <c r="U104" s="28">
        <f t="shared" si="39"/>
        <v>112</v>
      </c>
      <c r="V104" s="33">
        <f>VLOOKUP(T104,Rebar!A:B,2,FALSE)</f>
        <v>2.044</v>
      </c>
      <c r="W104" s="37">
        <f t="shared" si="40"/>
        <v>0.114464</v>
      </c>
      <c r="X104" s="22">
        <v>2325</v>
      </c>
      <c r="Y104" s="22">
        <f t="shared" si="41"/>
        <v>266.1288</v>
      </c>
    </row>
    <row r="105" spans="1:25" s="1" customFormat="1" ht="12.75">
      <c r="A105" s="33">
        <v>20</v>
      </c>
      <c r="B105" s="33">
        <v>22.4</v>
      </c>
      <c r="C105" s="28">
        <v>16.8</v>
      </c>
      <c r="D105" s="28">
        <f t="shared" si="33"/>
        <v>14.3</v>
      </c>
      <c r="E105" s="28">
        <v>16.232469700318365</v>
      </c>
      <c r="F105" s="33">
        <v>18</v>
      </c>
      <c r="G105" s="33">
        <v>15.5</v>
      </c>
      <c r="H105" s="33">
        <v>18</v>
      </c>
      <c r="I105" s="28">
        <f t="shared" si="34"/>
        <v>67.2</v>
      </c>
      <c r="J105" s="28">
        <f t="shared" si="35"/>
        <v>33.6</v>
      </c>
      <c r="K105" s="28">
        <f t="shared" si="36"/>
        <v>100.80000000000001</v>
      </c>
      <c r="L105" s="22">
        <v>9.55</v>
      </c>
      <c r="M105" s="22">
        <v>9.55</v>
      </c>
      <c r="N105" s="22">
        <f t="shared" si="37"/>
        <v>962.6400000000001</v>
      </c>
      <c r="O105" s="28">
        <f t="shared" si="38"/>
        <v>1.8666666666666663</v>
      </c>
      <c r="P105" s="22">
        <v>190</v>
      </c>
      <c r="Q105" s="22">
        <f t="shared" si="27"/>
        <v>354.6666666666666</v>
      </c>
      <c r="R105" s="28">
        <v>2.41</v>
      </c>
      <c r="S105" s="28">
        <v>5</v>
      </c>
      <c r="T105" s="28">
        <v>7</v>
      </c>
      <c r="U105" s="28">
        <f t="shared" si="39"/>
        <v>112</v>
      </c>
      <c r="V105" s="33">
        <f>VLOOKUP(T105,Rebar!A:B,2,FALSE)</f>
        <v>2.044</v>
      </c>
      <c r="W105" s="37">
        <f t="shared" si="40"/>
        <v>0.114464</v>
      </c>
      <c r="X105" s="22">
        <v>2325</v>
      </c>
      <c r="Y105" s="22">
        <f t="shared" si="41"/>
        <v>266.1288</v>
      </c>
    </row>
    <row r="106" spans="1:25" s="1" customFormat="1" ht="12.75">
      <c r="A106" s="33">
        <v>13</v>
      </c>
      <c r="B106" s="33">
        <v>22.4</v>
      </c>
      <c r="C106" s="28">
        <v>16.8</v>
      </c>
      <c r="D106" s="28">
        <f t="shared" si="33"/>
        <v>14.3</v>
      </c>
      <c r="E106" s="28">
        <v>16.232469700318365</v>
      </c>
      <c r="F106" s="33">
        <v>18</v>
      </c>
      <c r="G106" s="33">
        <v>15.5</v>
      </c>
      <c r="H106" s="33">
        <v>18</v>
      </c>
      <c r="I106" s="28">
        <f t="shared" si="34"/>
        <v>67.2</v>
      </c>
      <c r="J106" s="28">
        <f t="shared" si="35"/>
        <v>33.6</v>
      </c>
      <c r="K106" s="28">
        <f t="shared" si="36"/>
        <v>100.80000000000001</v>
      </c>
      <c r="L106" s="22">
        <v>9.55</v>
      </c>
      <c r="M106" s="22">
        <v>9.55</v>
      </c>
      <c r="N106" s="22">
        <f t="shared" si="37"/>
        <v>962.6400000000001</v>
      </c>
      <c r="O106" s="28">
        <f t="shared" si="38"/>
        <v>1.8666666666666663</v>
      </c>
      <c r="P106" s="22">
        <v>190</v>
      </c>
      <c r="Q106" s="22">
        <f t="shared" si="27"/>
        <v>354.6666666666666</v>
      </c>
      <c r="R106" s="28">
        <v>2.41</v>
      </c>
      <c r="S106" s="28">
        <v>5</v>
      </c>
      <c r="T106" s="28">
        <v>7</v>
      </c>
      <c r="U106" s="28">
        <f t="shared" si="39"/>
        <v>112</v>
      </c>
      <c r="V106" s="33">
        <f>VLOOKUP(T106,Rebar!A:B,2,FALSE)</f>
        <v>2.044</v>
      </c>
      <c r="W106" s="37">
        <f t="shared" si="40"/>
        <v>0.114464</v>
      </c>
      <c r="X106" s="22">
        <v>2325</v>
      </c>
      <c r="Y106" s="22">
        <f t="shared" si="41"/>
        <v>266.1288</v>
      </c>
    </row>
    <row r="107" spans="1:25" s="1" customFormat="1" ht="12.75">
      <c r="A107" s="33">
        <v>31</v>
      </c>
      <c r="B107" s="33">
        <v>22.4</v>
      </c>
      <c r="C107" s="28">
        <v>16.8</v>
      </c>
      <c r="D107" s="28">
        <f t="shared" si="33"/>
        <v>14.3</v>
      </c>
      <c r="E107" s="28">
        <v>16.232469700318365</v>
      </c>
      <c r="F107" s="33">
        <v>18</v>
      </c>
      <c r="G107" s="33">
        <v>15.5</v>
      </c>
      <c r="H107" s="33">
        <v>18</v>
      </c>
      <c r="I107" s="28">
        <f t="shared" si="34"/>
        <v>67.2</v>
      </c>
      <c r="J107" s="28">
        <f t="shared" si="35"/>
        <v>33.6</v>
      </c>
      <c r="K107" s="28">
        <f t="shared" si="36"/>
        <v>100.80000000000001</v>
      </c>
      <c r="L107" s="22">
        <v>9.55</v>
      </c>
      <c r="M107" s="22">
        <v>9.55</v>
      </c>
      <c r="N107" s="22">
        <f t="shared" si="37"/>
        <v>962.6400000000001</v>
      </c>
      <c r="O107" s="28">
        <f t="shared" si="38"/>
        <v>1.8666666666666663</v>
      </c>
      <c r="P107" s="22">
        <v>190</v>
      </c>
      <c r="Q107" s="22">
        <f t="shared" si="27"/>
        <v>354.6666666666666</v>
      </c>
      <c r="R107" s="28">
        <v>2.41</v>
      </c>
      <c r="S107" s="28">
        <v>5</v>
      </c>
      <c r="T107" s="28">
        <v>7</v>
      </c>
      <c r="U107" s="28">
        <f t="shared" si="39"/>
        <v>112</v>
      </c>
      <c r="V107" s="33">
        <f>VLOOKUP(T107,Rebar!A:B,2,FALSE)</f>
        <v>2.044</v>
      </c>
      <c r="W107" s="37">
        <f t="shared" si="40"/>
        <v>0.114464</v>
      </c>
      <c r="X107" s="22">
        <v>2325</v>
      </c>
      <c r="Y107" s="22">
        <f t="shared" si="41"/>
        <v>266.1288</v>
      </c>
    </row>
    <row r="108" spans="1:25" s="1" customFormat="1" ht="12.75">
      <c r="A108" s="34" t="s">
        <v>56</v>
      </c>
      <c r="B108" s="33">
        <v>24</v>
      </c>
      <c r="C108" s="28">
        <v>18</v>
      </c>
      <c r="D108" s="28">
        <f t="shared" si="33"/>
        <v>15.5</v>
      </c>
      <c r="E108" s="28">
        <v>8.757562490617346</v>
      </c>
      <c r="F108" s="33">
        <v>18</v>
      </c>
      <c r="G108" s="33">
        <v>15.5</v>
      </c>
      <c r="H108" s="33">
        <v>12</v>
      </c>
      <c r="I108" s="28">
        <f t="shared" si="34"/>
        <v>72</v>
      </c>
      <c r="J108" s="28">
        <f t="shared" si="35"/>
        <v>24</v>
      </c>
      <c r="K108" s="28">
        <f t="shared" si="36"/>
        <v>96</v>
      </c>
      <c r="L108" s="22">
        <v>9.55</v>
      </c>
      <c r="M108" s="22">
        <v>9.9</v>
      </c>
      <c r="N108" s="22">
        <f t="shared" si="37"/>
        <v>925.2</v>
      </c>
      <c r="O108" s="28">
        <f t="shared" si="38"/>
        <v>1.3333333333333333</v>
      </c>
      <c r="P108" s="22">
        <v>190</v>
      </c>
      <c r="Q108" s="22">
        <f t="shared" si="27"/>
        <v>253.33333333333331</v>
      </c>
      <c r="R108" s="28">
        <v>1.39</v>
      </c>
      <c r="S108" s="28">
        <v>5</v>
      </c>
      <c r="T108" s="28">
        <v>5</v>
      </c>
      <c r="U108" s="28">
        <f>S108*(B108-1.79)</f>
        <v>111.05000000000001</v>
      </c>
      <c r="V108" s="33">
        <f>VLOOKUP(T108,Rebar!A:B,2,FALSE)</f>
        <v>1.043</v>
      </c>
      <c r="W108" s="37">
        <f t="shared" si="40"/>
        <v>0.057912575</v>
      </c>
      <c r="X108" s="22">
        <v>2325</v>
      </c>
      <c r="Y108" s="22">
        <f t="shared" si="41"/>
        <v>134.646736875</v>
      </c>
    </row>
    <row r="109" spans="1:25" s="1" customFormat="1" ht="12.75">
      <c r="A109" s="34" t="s">
        <v>57</v>
      </c>
      <c r="B109" s="33">
        <v>24</v>
      </c>
      <c r="C109" s="28">
        <v>18</v>
      </c>
      <c r="D109" s="28">
        <f t="shared" si="33"/>
        <v>15.5</v>
      </c>
      <c r="E109" s="28">
        <v>3.4339800776641174</v>
      </c>
      <c r="F109" s="33">
        <v>18</v>
      </c>
      <c r="G109" s="33">
        <v>15.5</v>
      </c>
      <c r="H109" s="33">
        <v>12</v>
      </c>
      <c r="I109" s="28">
        <f t="shared" si="34"/>
        <v>72</v>
      </c>
      <c r="J109" s="28">
        <f t="shared" si="35"/>
        <v>24</v>
      </c>
      <c r="K109" s="28">
        <f t="shared" si="36"/>
        <v>96</v>
      </c>
      <c r="L109" s="22">
        <v>9.55</v>
      </c>
      <c r="M109" s="22">
        <v>9.9</v>
      </c>
      <c r="N109" s="22">
        <f t="shared" si="37"/>
        <v>925.2</v>
      </c>
      <c r="O109" s="28">
        <f t="shared" si="38"/>
        <v>1.3333333333333333</v>
      </c>
      <c r="P109" s="22">
        <v>190</v>
      </c>
      <c r="Q109" s="22">
        <f t="shared" si="27"/>
        <v>253.33333333333331</v>
      </c>
      <c r="R109" s="28">
        <v>0.54</v>
      </c>
      <c r="S109" s="28">
        <v>2</v>
      </c>
      <c r="T109" s="28">
        <v>5</v>
      </c>
      <c r="U109" s="28">
        <f>S109*B109</f>
        <v>48</v>
      </c>
      <c r="V109" s="33">
        <f>VLOOKUP(T109,Rebar!A:B,2,FALSE)</f>
        <v>1.043</v>
      </c>
      <c r="W109" s="37">
        <f t="shared" si="40"/>
        <v>0.025031999999999995</v>
      </c>
      <c r="X109" s="22">
        <v>2325</v>
      </c>
      <c r="Y109" s="22">
        <f t="shared" si="41"/>
        <v>58.19939999999999</v>
      </c>
    </row>
    <row r="110" spans="1:25" s="1" customFormat="1" ht="12.75">
      <c r="A110" s="34" t="s">
        <v>58</v>
      </c>
      <c r="B110" s="33">
        <v>24</v>
      </c>
      <c r="C110" s="28">
        <v>18</v>
      </c>
      <c r="D110" s="28">
        <f t="shared" si="33"/>
        <v>15.5</v>
      </c>
      <c r="E110" s="28">
        <v>8.757562490617346</v>
      </c>
      <c r="F110" s="33">
        <v>18</v>
      </c>
      <c r="G110" s="33">
        <v>15.5</v>
      </c>
      <c r="H110" s="33">
        <v>12</v>
      </c>
      <c r="I110" s="28">
        <f t="shared" si="34"/>
        <v>72</v>
      </c>
      <c r="J110" s="28">
        <f t="shared" si="35"/>
        <v>24</v>
      </c>
      <c r="K110" s="28">
        <f t="shared" si="36"/>
        <v>96</v>
      </c>
      <c r="L110" s="22">
        <v>9.55</v>
      </c>
      <c r="M110" s="22">
        <v>9.9</v>
      </c>
      <c r="N110" s="22">
        <f t="shared" si="37"/>
        <v>925.2</v>
      </c>
      <c r="O110" s="28">
        <f t="shared" si="38"/>
        <v>1.3333333333333333</v>
      </c>
      <c r="P110" s="22">
        <v>190</v>
      </c>
      <c r="Q110" s="22">
        <f t="shared" si="27"/>
        <v>253.33333333333331</v>
      </c>
      <c r="R110" s="28">
        <v>1.39</v>
      </c>
      <c r="S110" s="28">
        <v>5</v>
      </c>
      <c r="T110" s="28">
        <v>5</v>
      </c>
      <c r="U110" s="28">
        <f>S110*(B110-1.79)</f>
        <v>111.05000000000001</v>
      </c>
      <c r="V110" s="33">
        <f>VLOOKUP(T110,Rebar!A:B,2,FALSE)</f>
        <v>1.043</v>
      </c>
      <c r="W110" s="37">
        <f t="shared" si="40"/>
        <v>0.057912575</v>
      </c>
      <c r="X110" s="22">
        <v>2325</v>
      </c>
      <c r="Y110" s="22">
        <f t="shared" si="41"/>
        <v>134.646736875</v>
      </c>
    </row>
    <row r="111" spans="1:25" s="1" customFormat="1" ht="12.75">
      <c r="A111" s="34" t="s">
        <v>59</v>
      </c>
      <c r="B111" s="33">
        <v>24</v>
      </c>
      <c r="C111" s="28">
        <v>18</v>
      </c>
      <c r="D111" s="28">
        <f t="shared" si="33"/>
        <v>15.5</v>
      </c>
      <c r="E111" s="28">
        <v>3.4339800776641174</v>
      </c>
      <c r="F111" s="33">
        <v>18</v>
      </c>
      <c r="G111" s="33">
        <v>15.5</v>
      </c>
      <c r="H111" s="33">
        <v>12</v>
      </c>
      <c r="I111" s="28">
        <f t="shared" si="34"/>
        <v>72</v>
      </c>
      <c r="J111" s="28">
        <f t="shared" si="35"/>
        <v>24</v>
      </c>
      <c r="K111" s="28">
        <f t="shared" si="36"/>
        <v>96</v>
      </c>
      <c r="L111" s="22">
        <v>9.55</v>
      </c>
      <c r="M111" s="22">
        <v>9.9</v>
      </c>
      <c r="N111" s="22">
        <f t="shared" si="37"/>
        <v>925.2</v>
      </c>
      <c r="O111" s="28">
        <f t="shared" si="38"/>
        <v>1.3333333333333333</v>
      </c>
      <c r="P111" s="22">
        <v>190</v>
      </c>
      <c r="Q111" s="22">
        <f t="shared" si="27"/>
        <v>253.33333333333331</v>
      </c>
      <c r="R111" s="28">
        <v>0.54</v>
      </c>
      <c r="S111" s="28">
        <v>2</v>
      </c>
      <c r="T111" s="28">
        <v>5</v>
      </c>
      <c r="U111" s="28">
        <f aca="true" t="shared" si="42" ref="U111:U117">S111*B111</f>
        <v>48</v>
      </c>
      <c r="V111" s="33">
        <f>VLOOKUP(T111,Rebar!A:B,2,FALSE)</f>
        <v>1.043</v>
      </c>
      <c r="W111" s="37">
        <f t="shared" si="40"/>
        <v>0.025031999999999995</v>
      </c>
      <c r="X111" s="22">
        <v>2325</v>
      </c>
      <c r="Y111" s="22">
        <f t="shared" si="41"/>
        <v>58.19939999999999</v>
      </c>
    </row>
    <row r="112" spans="1:25" s="1" customFormat="1" ht="12.75">
      <c r="A112" s="33">
        <v>12</v>
      </c>
      <c r="B112" s="33">
        <v>31.45</v>
      </c>
      <c r="C112" s="28">
        <v>23.5875</v>
      </c>
      <c r="D112" s="28">
        <f t="shared" si="33"/>
        <v>21.0875</v>
      </c>
      <c r="E112" s="29">
        <v>17.265512957515565</v>
      </c>
      <c r="F112" s="33">
        <v>24</v>
      </c>
      <c r="G112" s="33">
        <v>25.5</v>
      </c>
      <c r="H112" s="33">
        <v>18</v>
      </c>
      <c r="I112" s="28">
        <f>2*B112*F112/12</f>
        <v>125.8</v>
      </c>
      <c r="J112" s="28">
        <f t="shared" si="35"/>
        <v>47.175000000000004</v>
      </c>
      <c r="K112" s="28">
        <f t="shared" si="36"/>
        <v>172.975</v>
      </c>
      <c r="L112" s="23">
        <v>9.2</v>
      </c>
      <c r="M112" s="22">
        <v>9.55</v>
      </c>
      <c r="N112" s="22">
        <f t="shared" si="37"/>
        <v>1607.88125</v>
      </c>
      <c r="O112" s="28">
        <f t="shared" si="38"/>
        <v>3.494444444444444</v>
      </c>
      <c r="P112" s="22">
        <v>190</v>
      </c>
      <c r="Q112" s="22">
        <f aca="true" t="shared" si="43" ref="Q112:Q117">O112*P112</f>
        <v>663.9444444444443</v>
      </c>
      <c r="R112" s="28">
        <v>7.84</v>
      </c>
      <c r="S112" s="29">
        <v>10</v>
      </c>
      <c r="T112" s="29">
        <v>8</v>
      </c>
      <c r="U112" s="28">
        <f t="shared" si="42"/>
        <v>314.5</v>
      </c>
      <c r="V112" s="33">
        <f>VLOOKUP(T112,Rebar!A:B,2,FALSE)</f>
        <v>2.67</v>
      </c>
      <c r="W112" s="37">
        <f t="shared" si="40"/>
        <v>0.4198575</v>
      </c>
      <c r="X112" s="22">
        <v>2325</v>
      </c>
      <c r="Y112" s="22">
        <f t="shared" si="41"/>
        <v>976.1686875</v>
      </c>
    </row>
    <row r="113" spans="1:25" s="1" customFormat="1" ht="12.75">
      <c r="A113" s="33">
        <v>5</v>
      </c>
      <c r="B113" s="33">
        <v>31.45</v>
      </c>
      <c r="C113" s="28">
        <v>23.5875</v>
      </c>
      <c r="D113" s="28">
        <f t="shared" si="33"/>
        <v>21.0875</v>
      </c>
      <c r="E113" s="29">
        <v>17.265512957515565</v>
      </c>
      <c r="F113" s="33">
        <v>24</v>
      </c>
      <c r="G113" s="33">
        <v>25.5</v>
      </c>
      <c r="H113" s="33">
        <v>18</v>
      </c>
      <c r="I113" s="28">
        <f>2*B113*F113/12</f>
        <v>125.8</v>
      </c>
      <c r="J113" s="28">
        <f t="shared" si="35"/>
        <v>47.175000000000004</v>
      </c>
      <c r="K113" s="28">
        <f t="shared" si="36"/>
        <v>172.975</v>
      </c>
      <c r="L113" s="23">
        <v>9.2</v>
      </c>
      <c r="M113" s="22">
        <v>9.9</v>
      </c>
      <c r="N113" s="22">
        <f t="shared" si="37"/>
        <v>1624.3925</v>
      </c>
      <c r="O113" s="28">
        <f t="shared" si="38"/>
        <v>3.494444444444444</v>
      </c>
      <c r="P113" s="22">
        <v>190</v>
      </c>
      <c r="Q113" s="22">
        <f t="shared" si="43"/>
        <v>663.9444444444443</v>
      </c>
      <c r="R113" s="28">
        <v>3.75</v>
      </c>
      <c r="S113" s="29">
        <v>7</v>
      </c>
      <c r="T113" s="29">
        <v>7</v>
      </c>
      <c r="U113" s="28">
        <f t="shared" si="42"/>
        <v>220.15</v>
      </c>
      <c r="V113" s="33">
        <f>VLOOKUP(T113,Rebar!A:B,2,FALSE)</f>
        <v>2.044</v>
      </c>
      <c r="W113" s="37">
        <f t="shared" si="40"/>
        <v>0.2249933</v>
      </c>
      <c r="X113" s="22">
        <v>2325</v>
      </c>
      <c r="Y113" s="22">
        <f t="shared" si="41"/>
        <v>523.1094225</v>
      </c>
    </row>
    <row r="114" spans="1:25" s="1" customFormat="1" ht="12.75">
      <c r="A114" s="33">
        <v>3</v>
      </c>
      <c r="B114" s="33">
        <v>22.4</v>
      </c>
      <c r="C114" s="28">
        <v>21.934034668847897</v>
      </c>
      <c r="D114" s="28">
        <f t="shared" si="33"/>
        <v>19.434034668847897</v>
      </c>
      <c r="E114" s="29">
        <v>12.956023112565266</v>
      </c>
      <c r="F114" s="33">
        <v>24</v>
      </c>
      <c r="G114" s="33">
        <v>21.5</v>
      </c>
      <c r="H114" s="33">
        <v>18</v>
      </c>
      <c r="I114" s="28">
        <f>2*B114*F114/12</f>
        <v>89.59999999999998</v>
      </c>
      <c r="J114" s="28">
        <f t="shared" si="35"/>
        <v>33.6</v>
      </c>
      <c r="K114" s="28">
        <f t="shared" si="36"/>
        <v>123.19999999999999</v>
      </c>
      <c r="L114" s="23">
        <v>9.2</v>
      </c>
      <c r="M114" s="22">
        <v>9.9</v>
      </c>
      <c r="N114" s="22">
        <f t="shared" si="37"/>
        <v>1156.9599999999998</v>
      </c>
      <c r="O114" s="28">
        <f t="shared" si="38"/>
        <v>2.488888888888889</v>
      </c>
      <c r="P114" s="22">
        <v>190</v>
      </c>
      <c r="Q114" s="22">
        <f t="shared" si="43"/>
        <v>472.8888888888889</v>
      </c>
      <c r="R114" s="28">
        <v>2.6</v>
      </c>
      <c r="S114" s="29">
        <v>5</v>
      </c>
      <c r="T114" s="29">
        <v>7</v>
      </c>
      <c r="U114" s="28">
        <f t="shared" si="42"/>
        <v>112</v>
      </c>
      <c r="V114" s="33">
        <f>VLOOKUP(T114,Rebar!A:B,2,FALSE)</f>
        <v>2.044</v>
      </c>
      <c r="W114" s="37">
        <f t="shared" si="40"/>
        <v>0.114464</v>
      </c>
      <c r="X114" s="22">
        <v>2325</v>
      </c>
      <c r="Y114" s="22">
        <f t="shared" si="41"/>
        <v>266.1288</v>
      </c>
    </row>
    <row r="115" spans="1:25" s="1" customFormat="1" ht="12.75">
      <c r="A115" s="33">
        <v>19</v>
      </c>
      <c r="B115" s="33">
        <v>22.4</v>
      </c>
      <c r="C115" s="28">
        <v>21.934034668847897</v>
      </c>
      <c r="D115" s="28">
        <f t="shared" si="33"/>
        <v>19.434034668847897</v>
      </c>
      <c r="E115" s="29">
        <v>12.956023112565266</v>
      </c>
      <c r="F115" s="33">
        <v>24</v>
      </c>
      <c r="G115" s="33">
        <v>21.5</v>
      </c>
      <c r="H115" s="33">
        <v>18</v>
      </c>
      <c r="I115" s="28">
        <f>2*B115*F115/12</f>
        <v>89.59999999999998</v>
      </c>
      <c r="J115" s="28">
        <f t="shared" si="35"/>
        <v>33.6</v>
      </c>
      <c r="K115" s="28">
        <f t="shared" si="36"/>
        <v>123.19999999999999</v>
      </c>
      <c r="L115" s="23">
        <v>9.2</v>
      </c>
      <c r="M115" s="22">
        <v>9.9</v>
      </c>
      <c r="N115" s="22">
        <f t="shared" si="37"/>
        <v>1156.9599999999998</v>
      </c>
      <c r="O115" s="28">
        <f t="shared" si="38"/>
        <v>2.488888888888889</v>
      </c>
      <c r="P115" s="22">
        <v>190</v>
      </c>
      <c r="Q115" s="22">
        <f t="shared" si="43"/>
        <v>472.8888888888889</v>
      </c>
      <c r="R115" s="28">
        <v>2.6</v>
      </c>
      <c r="S115" s="29">
        <v>5</v>
      </c>
      <c r="T115" s="29">
        <v>7</v>
      </c>
      <c r="U115" s="28">
        <f t="shared" si="42"/>
        <v>112</v>
      </c>
      <c r="V115" s="33">
        <f>VLOOKUP(T115,Rebar!A:B,2,FALSE)</f>
        <v>2.044</v>
      </c>
      <c r="W115" s="37">
        <f t="shared" si="40"/>
        <v>0.114464</v>
      </c>
      <c r="X115" s="22">
        <v>2325</v>
      </c>
      <c r="Y115" s="22">
        <f t="shared" si="41"/>
        <v>266.1288</v>
      </c>
    </row>
    <row r="116" spans="1:25" s="1" customFormat="1" ht="12.75">
      <c r="A116" s="33">
        <v>14</v>
      </c>
      <c r="B116" s="33">
        <v>22.4</v>
      </c>
      <c r="C116" s="28">
        <v>21.934034668847897</v>
      </c>
      <c r="D116" s="28">
        <f t="shared" si="33"/>
        <v>19.434034668847897</v>
      </c>
      <c r="E116" s="29">
        <v>12.956023112565266</v>
      </c>
      <c r="F116" s="33">
        <v>24</v>
      </c>
      <c r="G116" s="33">
        <v>21.5</v>
      </c>
      <c r="H116" s="33">
        <v>18</v>
      </c>
      <c r="I116" s="28">
        <f>2*B116*F116/12</f>
        <v>89.59999999999998</v>
      </c>
      <c r="J116" s="28">
        <f t="shared" si="35"/>
        <v>33.6</v>
      </c>
      <c r="K116" s="28">
        <f t="shared" si="36"/>
        <v>123.19999999999999</v>
      </c>
      <c r="L116" s="23">
        <v>9.2</v>
      </c>
      <c r="M116" s="22">
        <v>9.9</v>
      </c>
      <c r="N116" s="22">
        <f t="shared" si="37"/>
        <v>1156.9599999999998</v>
      </c>
      <c r="O116" s="28">
        <f t="shared" si="38"/>
        <v>2.488888888888889</v>
      </c>
      <c r="P116" s="22">
        <v>190</v>
      </c>
      <c r="Q116" s="22">
        <f t="shared" si="43"/>
        <v>472.8888888888889</v>
      </c>
      <c r="R116" s="28">
        <v>2.6</v>
      </c>
      <c r="S116" s="29">
        <v>5</v>
      </c>
      <c r="T116" s="29">
        <v>7</v>
      </c>
      <c r="U116" s="28">
        <f t="shared" si="42"/>
        <v>112</v>
      </c>
      <c r="V116" s="33">
        <f>VLOOKUP(T116,Rebar!A:B,2,FALSE)</f>
        <v>2.044</v>
      </c>
      <c r="W116" s="37">
        <f t="shared" si="40"/>
        <v>0.114464</v>
      </c>
      <c r="X116" s="22">
        <v>2325</v>
      </c>
      <c r="Y116" s="22">
        <f t="shared" si="41"/>
        <v>266.1288</v>
      </c>
    </row>
    <row r="117" spans="1:25" s="1" customFormat="1" ht="12.75">
      <c r="A117" s="33">
        <v>32</v>
      </c>
      <c r="B117" s="33">
        <v>22.4</v>
      </c>
      <c r="C117" s="28">
        <v>21.934034668847897</v>
      </c>
      <c r="D117" s="28">
        <f t="shared" si="33"/>
        <v>19.434034668847897</v>
      </c>
      <c r="E117" s="29">
        <v>12.956023112565266</v>
      </c>
      <c r="F117" s="33">
        <v>24</v>
      </c>
      <c r="G117" s="33">
        <v>21.5</v>
      </c>
      <c r="H117" s="33">
        <v>18</v>
      </c>
      <c r="I117" s="28">
        <f>F117*B117/12</f>
        <v>44.79999999999999</v>
      </c>
      <c r="J117" s="28">
        <f t="shared" si="35"/>
        <v>33.6</v>
      </c>
      <c r="K117" s="28">
        <f t="shared" si="36"/>
        <v>78.39999999999999</v>
      </c>
      <c r="L117" s="23">
        <v>9.2</v>
      </c>
      <c r="M117" s="22">
        <v>9.9</v>
      </c>
      <c r="N117" s="22">
        <f t="shared" si="37"/>
        <v>744.8</v>
      </c>
      <c r="O117" s="28">
        <f t="shared" si="38"/>
        <v>2.488888888888889</v>
      </c>
      <c r="P117" s="22">
        <v>190</v>
      </c>
      <c r="Q117" s="22">
        <f t="shared" si="43"/>
        <v>472.8888888888889</v>
      </c>
      <c r="R117" s="28">
        <v>2.6</v>
      </c>
      <c r="S117" s="29">
        <v>5</v>
      </c>
      <c r="T117" s="29">
        <v>7</v>
      </c>
      <c r="U117" s="28">
        <f t="shared" si="42"/>
        <v>112</v>
      </c>
      <c r="V117" s="33">
        <f>VLOOKUP(T117,Rebar!A:B,2,FALSE)</f>
        <v>2.044</v>
      </c>
      <c r="W117" s="37">
        <f t="shared" si="40"/>
        <v>0.114464</v>
      </c>
      <c r="X117" s="22">
        <v>2325</v>
      </c>
      <c r="Y117" s="22">
        <f t="shared" si="41"/>
        <v>266.1288</v>
      </c>
    </row>
    <row r="119" spans="14:25" ht="12.75">
      <c r="N119" s="22">
        <f>SUM(N1:N118)</f>
        <v>110386.13416666667</v>
      </c>
      <c r="Q119" s="22">
        <f>SUM(Q1:Q118)</f>
        <v>44279.06604938267</v>
      </c>
      <c r="Y119" s="22">
        <f>SUM(Y1:Y80)</f>
        <v>17291.692298250015</v>
      </c>
    </row>
    <row r="120" spans="1:25" s="31" customFormat="1" ht="12.75">
      <c r="A120" s="33"/>
      <c r="B120" s="33"/>
      <c r="C120" s="28"/>
      <c r="D120" s="28"/>
      <c r="E120" s="28"/>
      <c r="F120" s="33"/>
      <c r="G120" s="33"/>
      <c r="H120" s="33"/>
      <c r="I120" s="28"/>
      <c r="J120" s="28"/>
      <c r="K120" s="28"/>
      <c r="L120" s="28"/>
      <c r="M120" s="28" t="s">
        <v>7</v>
      </c>
      <c r="N120" s="28">
        <v>1.29</v>
      </c>
      <c r="O120" s="28"/>
      <c r="P120" s="28" t="s">
        <v>7</v>
      </c>
      <c r="Q120" s="28">
        <v>1.13</v>
      </c>
      <c r="R120" s="28"/>
      <c r="S120" s="28"/>
      <c r="T120" s="28"/>
      <c r="U120" s="28"/>
      <c r="V120" s="33"/>
      <c r="W120" s="37"/>
      <c r="X120" s="28" t="s">
        <v>7</v>
      </c>
      <c r="Y120" s="28">
        <v>1.21</v>
      </c>
    </row>
    <row r="121" spans="13:25" ht="12.75">
      <c r="M121" s="22" t="s">
        <v>80</v>
      </c>
      <c r="N121" s="22">
        <f>N119*N120</f>
        <v>142398.113075</v>
      </c>
      <c r="Q121" s="22">
        <f>Q119*Q120</f>
        <v>50035.344635802416</v>
      </c>
      <c r="Y121" s="22">
        <f>Y119*Y120</f>
        <v>20922.947680882517</v>
      </c>
    </row>
    <row r="123" spans="13:25" ht="12.75">
      <c r="M123" s="22" t="s">
        <v>130</v>
      </c>
      <c r="N123" s="22">
        <f>4*N121</f>
        <v>569592.4523</v>
      </c>
      <c r="Q123" s="22">
        <f>4*Q121</f>
        <v>200141.37854320966</v>
      </c>
      <c r="Y123" s="22">
        <f>4*Y121</f>
        <v>83691.79072353007</v>
      </c>
    </row>
    <row r="124" spans="24:25" ht="12.75">
      <c r="X124" s="22" t="s">
        <v>120</v>
      </c>
      <c r="Y124" s="22">
        <f>1.1*Y123</f>
        <v>92060.96979588308</v>
      </c>
    </row>
    <row r="127" spans="23:25" ht="12.75">
      <c r="W127" s="42" t="s">
        <v>129</v>
      </c>
      <c r="Y127" s="22">
        <f>Y124+Q123+N123</f>
        <v>861794.8006390927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2"/>
  <sheetViews>
    <sheetView zoomScalePageLayoutView="0" workbookViewId="0" topLeftCell="A1">
      <selection activeCell="R112" sqref="R112"/>
    </sheetView>
  </sheetViews>
  <sheetFormatPr defaultColWidth="9.140625" defaultRowHeight="12.75"/>
  <cols>
    <col min="1" max="1" width="7.8515625" style="1" bestFit="1" customWidth="1"/>
    <col min="2" max="2" width="9.57421875" style="28" bestFit="1" customWidth="1"/>
    <col min="3" max="4" width="10.7109375" style="28" bestFit="1" customWidth="1"/>
    <col min="5" max="5" width="12.28125" style="28" bestFit="1" customWidth="1"/>
    <col min="6" max="6" width="9.421875" style="33" customWidth="1"/>
    <col min="7" max="7" width="12.57421875" style="33" customWidth="1"/>
    <col min="8" max="8" width="14.00390625" style="33" customWidth="1"/>
    <col min="9" max="9" width="16.7109375" style="28" bestFit="1" customWidth="1"/>
    <col min="10" max="10" width="19.140625" style="28" bestFit="1" customWidth="1"/>
    <col min="11" max="11" width="17.28125" style="28" bestFit="1" customWidth="1"/>
    <col min="12" max="12" width="21.00390625" style="1" bestFit="1" customWidth="1"/>
    <col min="13" max="13" width="23.421875" style="1" bestFit="1" customWidth="1"/>
    <col min="14" max="14" width="11.7109375" style="1" bestFit="1" customWidth="1"/>
    <col min="15" max="15" width="12.140625" style="28" bestFit="1" customWidth="1"/>
    <col min="16" max="16" width="18.8515625" style="1" bestFit="1" customWidth="1"/>
    <col min="17" max="17" width="13.7109375" style="1" bestFit="1" customWidth="1"/>
    <col min="18" max="18" width="17.7109375" style="1" bestFit="1" customWidth="1"/>
    <col min="19" max="19" width="8.8515625" style="1" bestFit="1" customWidth="1"/>
    <col min="20" max="20" width="10.00390625" style="1" bestFit="1" customWidth="1"/>
    <col min="21" max="21" width="14.57421875" style="1" bestFit="1" customWidth="1"/>
    <col min="22" max="22" width="20.57421875" style="1" bestFit="1" customWidth="1"/>
    <col min="23" max="23" width="16.421875" style="39" bestFit="1" customWidth="1"/>
    <col min="24" max="24" width="20.00390625" style="1" bestFit="1" customWidth="1"/>
    <col min="25" max="25" width="14.7109375" style="1" bestFit="1" customWidth="1"/>
  </cols>
  <sheetData>
    <row r="1" spans="1:26" s="2" customFormat="1" ht="12.75">
      <c r="A1" s="2" t="s">
        <v>4</v>
      </c>
      <c r="B1" s="27" t="s">
        <v>13</v>
      </c>
      <c r="C1" s="27" t="s">
        <v>14</v>
      </c>
      <c r="D1" s="27" t="s">
        <v>15</v>
      </c>
      <c r="E1" s="27" t="s">
        <v>16</v>
      </c>
      <c r="F1" s="3" t="s">
        <v>17</v>
      </c>
      <c r="G1" s="3" t="s">
        <v>18</v>
      </c>
      <c r="H1" s="3" t="s">
        <v>19</v>
      </c>
      <c r="I1" s="27" t="s">
        <v>25</v>
      </c>
      <c r="J1" s="27" t="s">
        <v>26</v>
      </c>
      <c r="K1" s="27" t="s">
        <v>27</v>
      </c>
      <c r="L1" s="3" t="s">
        <v>29</v>
      </c>
      <c r="M1" s="3" t="s">
        <v>28</v>
      </c>
      <c r="N1" s="3" t="s">
        <v>0</v>
      </c>
      <c r="O1" s="27" t="s">
        <v>1</v>
      </c>
      <c r="P1" s="3" t="s">
        <v>2</v>
      </c>
      <c r="Q1" s="3" t="s">
        <v>3</v>
      </c>
      <c r="R1" s="3" t="s">
        <v>20</v>
      </c>
      <c r="S1" s="3" t="s">
        <v>21</v>
      </c>
      <c r="T1" s="3" t="s">
        <v>5</v>
      </c>
      <c r="U1" s="3" t="s">
        <v>50</v>
      </c>
      <c r="V1" s="27" t="s">
        <v>23</v>
      </c>
      <c r="W1" s="38" t="s">
        <v>22</v>
      </c>
      <c r="X1" s="3" t="s">
        <v>24</v>
      </c>
      <c r="Y1" s="3" t="s">
        <v>6</v>
      </c>
      <c r="Z1" s="3"/>
    </row>
    <row r="2" spans="1:25" ht="12.75">
      <c r="A2" s="1">
        <v>6</v>
      </c>
      <c r="B2" s="28">
        <v>29.66</v>
      </c>
      <c r="C2" s="28">
        <v>22.245</v>
      </c>
      <c r="D2" s="28">
        <v>19.745</v>
      </c>
      <c r="E2" s="28">
        <v>19.1671157331761</v>
      </c>
      <c r="F2" s="33">
        <v>24</v>
      </c>
      <c r="G2" s="20">
        <f aca="true" t="shared" si="0" ref="G2:G28">F2-2.5</f>
        <v>21.5</v>
      </c>
      <c r="H2" s="33">
        <v>24</v>
      </c>
      <c r="I2" s="28">
        <f aca="true" t="shared" si="1" ref="I2:I28">2*B2*F2/12</f>
        <v>118.64</v>
      </c>
      <c r="J2" s="28">
        <f aca="true" t="shared" si="2" ref="J2:J28">H2*B2/12</f>
        <v>59.32</v>
      </c>
      <c r="K2" s="28">
        <f aca="true" t="shared" si="3" ref="K2:K28">I2+J2</f>
        <v>177.96</v>
      </c>
      <c r="L2" s="16">
        <v>9.55</v>
      </c>
      <c r="M2" s="16">
        <v>9.9</v>
      </c>
      <c r="N2" s="8">
        <f aca="true" t="shared" si="4" ref="N2:N28">I2*L2+J2*M2</f>
        <v>1720.2800000000002</v>
      </c>
      <c r="O2" s="28">
        <f aca="true" t="shared" si="5" ref="O2:O28">B2/3*F2/36*H2/36</f>
        <v>4.394074074074074</v>
      </c>
      <c r="P2" s="9">
        <v>190</v>
      </c>
      <c r="Q2" s="8">
        <f aca="true" t="shared" si="6" ref="Q2:Q28">O2*P2</f>
        <v>834.874074074074</v>
      </c>
      <c r="R2" s="1">
        <v>3.94</v>
      </c>
      <c r="S2" s="1">
        <v>7</v>
      </c>
      <c r="T2" s="1">
        <v>7</v>
      </c>
      <c r="U2" s="1">
        <f aca="true" t="shared" si="7" ref="U2:U39">S2*B2</f>
        <v>207.62</v>
      </c>
      <c r="V2" s="1">
        <f>VLOOKUP(T2,Rebar!A:B,2,FALSE)</f>
        <v>2.044</v>
      </c>
      <c r="W2" s="39">
        <f aca="true" t="shared" si="8" ref="W2:W39">U2*V2/2000</f>
        <v>0.21218764</v>
      </c>
      <c r="X2" s="9">
        <v>2325</v>
      </c>
      <c r="Y2" s="8">
        <f aca="true" t="shared" si="9" ref="Y2:Y39">W2*X2</f>
        <v>493.33626300000003</v>
      </c>
    </row>
    <row r="3" spans="1:25" ht="12" customHeight="1">
      <c r="A3" s="1">
        <v>7</v>
      </c>
      <c r="B3" s="28">
        <v>29.66</v>
      </c>
      <c r="C3" s="28">
        <v>22.245</v>
      </c>
      <c r="D3" s="28">
        <v>19.745</v>
      </c>
      <c r="E3" s="28">
        <v>18.194720495158833</v>
      </c>
      <c r="F3" s="33">
        <v>24</v>
      </c>
      <c r="G3" s="20">
        <f t="shared" si="0"/>
        <v>21.5</v>
      </c>
      <c r="H3" s="33">
        <v>24</v>
      </c>
      <c r="I3" s="28">
        <f t="shared" si="1"/>
        <v>118.64</v>
      </c>
      <c r="J3" s="28">
        <f t="shared" si="2"/>
        <v>59.32</v>
      </c>
      <c r="K3" s="28">
        <f t="shared" si="3"/>
        <v>177.96</v>
      </c>
      <c r="L3" s="16">
        <v>9.55</v>
      </c>
      <c r="M3" s="16">
        <v>9.9</v>
      </c>
      <c r="N3" s="8">
        <f t="shared" si="4"/>
        <v>1720.2800000000002</v>
      </c>
      <c r="O3" s="28">
        <f t="shared" si="5"/>
        <v>4.394074074074074</v>
      </c>
      <c r="P3" s="9">
        <v>190</v>
      </c>
      <c r="Q3" s="8">
        <f t="shared" si="6"/>
        <v>834.874074074074</v>
      </c>
      <c r="R3" s="1">
        <v>3.71</v>
      </c>
      <c r="S3" s="1">
        <v>7</v>
      </c>
      <c r="T3" s="1">
        <v>7</v>
      </c>
      <c r="U3" s="1">
        <f t="shared" si="7"/>
        <v>207.62</v>
      </c>
      <c r="V3" s="1">
        <f>VLOOKUP(T3,Rebar!A:B,2,FALSE)</f>
        <v>2.044</v>
      </c>
      <c r="W3" s="39">
        <f t="shared" si="8"/>
        <v>0.21218764</v>
      </c>
      <c r="X3" s="9">
        <v>2325</v>
      </c>
      <c r="Y3" s="8">
        <f t="shared" si="9"/>
        <v>493.33626300000003</v>
      </c>
    </row>
    <row r="4" spans="1:25" ht="12.75">
      <c r="A4" s="1">
        <v>8</v>
      </c>
      <c r="B4" s="28">
        <v>29.66</v>
      </c>
      <c r="C4" s="28">
        <v>22.245</v>
      </c>
      <c r="D4" s="28">
        <v>19.745</v>
      </c>
      <c r="E4" s="28">
        <v>18.741692816543548</v>
      </c>
      <c r="F4" s="33">
        <v>24</v>
      </c>
      <c r="G4" s="20">
        <f t="shared" si="0"/>
        <v>21.5</v>
      </c>
      <c r="H4" s="33">
        <v>24</v>
      </c>
      <c r="I4" s="28">
        <f t="shared" si="1"/>
        <v>118.64</v>
      </c>
      <c r="J4" s="28">
        <f t="shared" si="2"/>
        <v>59.32</v>
      </c>
      <c r="K4" s="28">
        <f t="shared" si="3"/>
        <v>177.96</v>
      </c>
      <c r="L4" s="16">
        <v>9.55</v>
      </c>
      <c r="M4" s="16">
        <v>9.9</v>
      </c>
      <c r="N4" s="8">
        <f t="shared" si="4"/>
        <v>1720.2800000000002</v>
      </c>
      <c r="O4" s="28">
        <f t="shared" si="5"/>
        <v>4.394074074074074</v>
      </c>
      <c r="P4" s="9">
        <v>190</v>
      </c>
      <c r="Q4" s="8">
        <f t="shared" si="6"/>
        <v>834.874074074074</v>
      </c>
      <c r="R4" s="1">
        <v>3.85</v>
      </c>
      <c r="S4" s="1">
        <v>7</v>
      </c>
      <c r="T4" s="1">
        <v>7</v>
      </c>
      <c r="U4" s="1">
        <f t="shared" si="7"/>
        <v>207.62</v>
      </c>
      <c r="V4" s="1">
        <f>VLOOKUP(T4,Rebar!A:B,2,FALSE)</f>
        <v>2.044</v>
      </c>
      <c r="W4" s="39">
        <f t="shared" si="8"/>
        <v>0.21218764</v>
      </c>
      <c r="X4" s="9">
        <v>2325</v>
      </c>
      <c r="Y4" s="8">
        <f t="shared" si="9"/>
        <v>493.33626300000003</v>
      </c>
    </row>
    <row r="5" spans="1:25" ht="12.75">
      <c r="A5" s="1">
        <v>9</v>
      </c>
      <c r="B5" s="28">
        <v>29.66</v>
      </c>
      <c r="C5" s="28">
        <v>22.245</v>
      </c>
      <c r="D5" s="28">
        <v>19.745</v>
      </c>
      <c r="E5" s="28">
        <v>17.693329200556175</v>
      </c>
      <c r="F5" s="33">
        <v>30</v>
      </c>
      <c r="G5" s="20">
        <f t="shared" si="0"/>
        <v>27.5</v>
      </c>
      <c r="H5" s="33">
        <v>24</v>
      </c>
      <c r="I5" s="28">
        <f t="shared" si="1"/>
        <v>148.29999999999998</v>
      </c>
      <c r="J5" s="28">
        <f t="shared" si="2"/>
        <v>59.32</v>
      </c>
      <c r="K5" s="28">
        <f t="shared" si="3"/>
        <v>207.61999999999998</v>
      </c>
      <c r="L5" s="16">
        <v>9.55</v>
      </c>
      <c r="M5" s="16">
        <v>9.9</v>
      </c>
      <c r="N5" s="8">
        <f t="shared" si="4"/>
        <v>2003.533</v>
      </c>
      <c r="O5" s="28">
        <f t="shared" si="5"/>
        <v>5.492592592592593</v>
      </c>
      <c r="P5" s="9">
        <v>190</v>
      </c>
      <c r="Q5" s="8">
        <f t="shared" si="6"/>
        <v>1043.5925925925926</v>
      </c>
      <c r="R5" s="1">
        <v>12.41</v>
      </c>
      <c r="S5" s="1">
        <v>8</v>
      </c>
      <c r="T5" s="1">
        <v>11</v>
      </c>
      <c r="U5" s="1">
        <f t="shared" si="7"/>
        <v>237.28</v>
      </c>
      <c r="V5" s="1">
        <f>VLOOKUP(T5,Rebar!A:B,2,FALSE)</f>
        <v>5.313</v>
      </c>
      <c r="W5" s="39">
        <f t="shared" si="8"/>
        <v>0.6303343199999999</v>
      </c>
      <c r="X5" s="9">
        <v>2325</v>
      </c>
      <c r="Y5" s="8">
        <f t="shared" si="9"/>
        <v>1465.5272939999998</v>
      </c>
    </row>
    <row r="6" spans="1:25" ht="12.75">
      <c r="A6" s="1">
        <v>10</v>
      </c>
      <c r="B6" s="28">
        <v>29.66</v>
      </c>
      <c r="C6" s="28">
        <v>22.245</v>
      </c>
      <c r="D6" s="28">
        <v>19.745</v>
      </c>
      <c r="E6" s="28">
        <v>15.125598025166815</v>
      </c>
      <c r="F6" s="33">
        <v>30</v>
      </c>
      <c r="G6" s="20">
        <v>27.5</v>
      </c>
      <c r="H6" s="33">
        <v>24</v>
      </c>
      <c r="I6" s="28">
        <f t="shared" si="1"/>
        <v>148.29999999999998</v>
      </c>
      <c r="J6" s="28">
        <f t="shared" si="2"/>
        <v>59.32</v>
      </c>
      <c r="K6" s="28">
        <f t="shared" si="3"/>
        <v>207.61999999999998</v>
      </c>
      <c r="L6" s="16">
        <v>9.55</v>
      </c>
      <c r="M6" s="16">
        <v>9.9</v>
      </c>
      <c r="N6" s="8">
        <f t="shared" si="4"/>
        <v>2003.533</v>
      </c>
      <c r="O6" s="28">
        <f t="shared" si="5"/>
        <v>5.492592592592593</v>
      </c>
      <c r="P6" s="9">
        <v>190</v>
      </c>
      <c r="Q6" s="8">
        <f t="shared" si="6"/>
        <v>1043.5925925925926</v>
      </c>
      <c r="R6" s="1">
        <v>10.17</v>
      </c>
      <c r="S6" s="1">
        <v>7</v>
      </c>
      <c r="T6" s="1">
        <v>11</v>
      </c>
      <c r="U6" s="1">
        <f t="shared" si="7"/>
        <v>207.62</v>
      </c>
      <c r="V6" s="1">
        <f>VLOOKUP(T6,Rebar!A:B,2,FALSE)</f>
        <v>5.313</v>
      </c>
      <c r="W6" s="39">
        <f t="shared" si="8"/>
        <v>0.55154253</v>
      </c>
      <c r="X6" s="9">
        <v>2325</v>
      </c>
      <c r="Y6" s="8">
        <f t="shared" si="9"/>
        <v>1282.33638225</v>
      </c>
    </row>
    <row r="7" spans="1:25" ht="12.75">
      <c r="A7" s="1">
        <v>11</v>
      </c>
      <c r="B7" s="28">
        <v>29.66</v>
      </c>
      <c r="C7" s="28">
        <v>22.245</v>
      </c>
      <c r="D7" s="28">
        <v>19.745</v>
      </c>
      <c r="E7" s="28">
        <v>15.125598025166815</v>
      </c>
      <c r="F7" s="33">
        <v>24</v>
      </c>
      <c r="G7" s="20">
        <f t="shared" si="0"/>
        <v>21.5</v>
      </c>
      <c r="H7" s="33">
        <v>18</v>
      </c>
      <c r="I7" s="28">
        <f t="shared" si="1"/>
        <v>118.64</v>
      </c>
      <c r="J7" s="28">
        <f t="shared" si="2"/>
        <v>44.49</v>
      </c>
      <c r="K7" s="28">
        <f t="shared" si="3"/>
        <v>163.13</v>
      </c>
      <c r="L7" s="16">
        <v>9.55</v>
      </c>
      <c r="M7" s="16">
        <v>9.9</v>
      </c>
      <c r="N7" s="8">
        <f t="shared" si="4"/>
        <v>1573.4630000000002</v>
      </c>
      <c r="O7" s="28">
        <f t="shared" si="5"/>
        <v>3.2955555555555556</v>
      </c>
      <c r="P7" s="9">
        <v>190</v>
      </c>
      <c r="Q7" s="8">
        <f t="shared" si="6"/>
        <v>626.1555555555556</v>
      </c>
      <c r="R7" s="1">
        <v>3.07</v>
      </c>
      <c r="S7" s="1">
        <v>6</v>
      </c>
      <c r="T7" s="1">
        <v>7</v>
      </c>
      <c r="U7" s="1">
        <f t="shared" si="7"/>
        <v>177.96</v>
      </c>
      <c r="V7" s="1">
        <f>VLOOKUP(T7,Rebar!A:B,2,FALSE)</f>
        <v>2.044</v>
      </c>
      <c r="W7" s="39">
        <f t="shared" si="8"/>
        <v>0.18187512</v>
      </c>
      <c r="X7" s="9">
        <v>2325</v>
      </c>
      <c r="Y7" s="8">
        <f t="shared" si="9"/>
        <v>422.859654</v>
      </c>
    </row>
    <row r="8" spans="1:25" ht="12.75">
      <c r="A8" s="1">
        <v>22</v>
      </c>
      <c r="B8" s="28">
        <v>22.5</v>
      </c>
      <c r="C8" s="28">
        <v>16.875</v>
      </c>
      <c r="D8" s="28">
        <v>14.375</v>
      </c>
      <c r="E8" s="28">
        <v>13.07554737978384</v>
      </c>
      <c r="F8" s="33">
        <v>18</v>
      </c>
      <c r="G8" s="20">
        <f t="shared" si="0"/>
        <v>15.5</v>
      </c>
      <c r="H8" s="33">
        <v>18</v>
      </c>
      <c r="I8" s="28">
        <f t="shared" si="1"/>
        <v>67.5</v>
      </c>
      <c r="J8" s="28">
        <f t="shared" si="2"/>
        <v>33.75</v>
      </c>
      <c r="K8" s="28">
        <f t="shared" si="3"/>
        <v>101.25</v>
      </c>
      <c r="L8" s="16">
        <v>9.55</v>
      </c>
      <c r="M8" s="16">
        <v>9.9</v>
      </c>
      <c r="N8" s="8">
        <f t="shared" si="4"/>
        <v>978.75</v>
      </c>
      <c r="O8" s="28">
        <f t="shared" si="5"/>
        <v>1.875</v>
      </c>
      <c r="P8" s="9">
        <v>190</v>
      </c>
      <c r="Q8" s="8">
        <f t="shared" si="6"/>
        <v>356.25</v>
      </c>
      <c r="R8" s="1">
        <v>1.94</v>
      </c>
      <c r="S8" s="1">
        <v>4</v>
      </c>
      <c r="T8" s="1">
        <v>7</v>
      </c>
      <c r="U8" s="1">
        <f t="shared" si="7"/>
        <v>90</v>
      </c>
      <c r="V8" s="1">
        <f>VLOOKUP(T8,Rebar!A:B,2,FALSE)</f>
        <v>2.044</v>
      </c>
      <c r="W8" s="39">
        <f t="shared" si="8"/>
        <v>0.09198</v>
      </c>
      <c r="X8" s="9">
        <v>2325</v>
      </c>
      <c r="Y8" s="8">
        <f t="shared" si="9"/>
        <v>213.85350000000003</v>
      </c>
    </row>
    <row r="9" spans="1:25" ht="12.75">
      <c r="A9" s="1">
        <v>23</v>
      </c>
      <c r="B9" s="28">
        <v>22.5</v>
      </c>
      <c r="C9" s="28">
        <v>16.875</v>
      </c>
      <c r="D9" s="28">
        <v>14.375</v>
      </c>
      <c r="E9" s="28">
        <v>14.081816155053003</v>
      </c>
      <c r="F9" s="33">
        <v>18</v>
      </c>
      <c r="G9" s="20">
        <f t="shared" si="0"/>
        <v>15.5</v>
      </c>
      <c r="H9" s="33">
        <v>18</v>
      </c>
      <c r="I9" s="28">
        <f t="shared" si="1"/>
        <v>67.5</v>
      </c>
      <c r="J9" s="28">
        <f t="shared" si="2"/>
        <v>33.75</v>
      </c>
      <c r="K9" s="28">
        <f t="shared" si="3"/>
        <v>101.25</v>
      </c>
      <c r="L9" s="16">
        <v>9.55</v>
      </c>
      <c r="M9" s="16">
        <v>9.9</v>
      </c>
      <c r="N9" s="8">
        <f t="shared" si="4"/>
        <v>978.75</v>
      </c>
      <c r="O9" s="28">
        <f t="shared" si="5"/>
        <v>1.875</v>
      </c>
      <c r="P9" s="9">
        <v>190</v>
      </c>
      <c r="Q9" s="8">
        <f t="shared" si="6"/>
        <v>356.25</v>
      </c>
      <c r="R9" s="1">
        <v>2.09</v>
      </c>
      <c r="S9" s="1">
        <v>4</v>
      </c>
      <c r="T9" s="1">
        <v>7</v>
      </c>
      <c r="U9" s="1">
        <f t="shared" si="7"/>
        <v>90</v>
      </c>
      <c r="V9" s="1">
        <f>VLOOKUP(T9,Rebar!A:B,2,FALSE)</f>
        <v>2.044</v>
      </c>
      <c r="W9" s="39">
        <f t="shared" si="8"/>
        <v>0.09198</v>
      </c>
      <c r="X9" s="9">
        <v>2325</v>
      </c>
      <c r="Y9" s="8">
        <f t="shared" si="9"/>
        <v>213.85350000000003</v>
      </c>
    </row>
    <row r="10" spans="1:25" ht="12.75">
      <c r="A10" s="1">
        <v>24</v>
      </c>
      <c r="B10" s="28">
        <v>22.5</v>
      </c>
      <c r="C10" s="28">
        <v>16.875</v>
      </c>
      <c r="D10" s="28">
        <v>14.375</v>
      </c>
      <c r="E10" s="28">
        <v>15.615963632102718</v>
      </c>
      <c r="F10" s="33">
        <v>18</v>
      </c>
      <c r="G10" s="20">
        <f t="shared" si="0"/>
        <v>15.5</v>
      </c>
      <c r="H10" s="33">
        <v>18</v>
      </c>
      <c r="I10" s="28">
        <f t="shared" si="1"/>
        <v>67.5</v>
      </c>
      <c r="J10" s="28">
        <f t="shared" si="2"/>
        <v>33.75</v>
      </c>
      <c r="K10" s="28">
        <f t="shared" si="3"/>
        <v>101.25</v>
      </c>
      <c r="L10" s="16">
        <v>9.55</v>
      </c>
      <c r="M10" s="16">
        <v>9.9</v>
      </c>
      <c r="N10" s="8">
        <f t="shared" si="4"/>
        <v>978.75</v>
      </c>
      <c r="O10" s="28">
        <f t="shared" si="5"/>
        <v>1.875</v>
      </c>
      <c r="P10" s="9">
        <v>190</v>
      </c>
      <c r="Q10" s="8">
        <f t="shared" si="6"/>
        <v>356.25</v>
      </c>
      <c r="R10" s="1">
        <v>2.33</v>
      </c>
      <c r="S10" s="1">
        <v>4</v>
      </c>
      <c r="T10" s="1">
        <v>7</v>
      </c>
      <c r="U10" s="1">
        <f t="shared" si="7"/>
        <v>90</v>
      </c>
      <c r="V10" s="1">
        <f>VLOOKUP(T10,Rebar!A:B,2,FALSE)</f>
        <v>2.044</v>
      </c>
      <c r="W10" s="39">
        <f t="shared" si="8"/>
        <v>0.09198</v>
      </c>
      <c r="X10" s="9">
        <v>2325</v>
      </c>
      <c r="Y10" s="8">
        <f t="shared" si="9"/>
        <v>213.85350000000003</v>
      </c>
    </row>
    <row r="11" spans="1:25" ht="12.75">
      <c r="A11" s="1">
        <v>25</v>
      </c>
      <c r="B11" s="28">
        <v>22.5</v>
      </c>
      <c r="C11" s="28">
        <v>16.875</v>
      </c>
      <c r="D11" s="28">
        <v>14.375</v>
      </c>
      <c r="E11" s="28">
        <v>15.17056597747538</v>
      </c>
      <c r="F11" s="33">
        <v>18</v>
      </c>
      <c r="G11" s="20">
        <f t="shared" si="0"/>
        <v>15.5</v>
      </c>
      <c r="H11" s="33">
        <v>18</v>
      </c>
      <c r="I11" s="28">
        <f t="shared" si="1"/>
        <v>67.5</v>
      </c>
      <c r="J11" s="28">
        <f t="shared" si="2"/>
        <v>33.75</v>
      </c>
      <c r="K11" s="28">
        <f t="shared" si="3"/>
        <v>101.25</v>
      </c>
      <c r="L11" s="16">
        <v>9.55</v>
      </c>
      <c r="M11" s="16">
        <v>9.9</v>
      </c>
      <c r="N11" s="8">
        <f t="shared" si="4"/>
        <v>978.75</v>
      </c>
      <c r="O11" s="28">
        <f t="shared" si="5"/>
        <v>1.875</v>
      </c>
      <c r="P11" s="9">
        <v>190</v>
      </c>
      <c r="Q11" s="8">
        <f t="shared" si="6"/>
        <v>356.25</v>
      </c>
      <c r="R11" s="1">
        <v>2.26</v>
      </c>
      <c r="S11" s="1">
        <v>4</v>
      </c>
      <c r="T11" s="1">
        <v>7</v>
      </c>
      <c r="U11" s="1">
        <f t="shared" si="7"/>
        <v>90</v>
      </c>
      <c r="V11" s="1">
        <f>VLOOKUP(T11,Rebar!A:B,2,FALSE)</f>
        <v>2.044</v>
      </c>
      <c r="W11" s="39">
        <f t="shared" si="8"/>
        <v>0.09198</v>
      </c>
      <c r="X11" s="9">
        <v>2325</v>
      </c>
      <c r="Y11" s="8">
        <f t="shared" si="9"/>
        <v>213.85350000000003</v>
      </c>
    </row>
    <row r="12" spans="1:25" ht="12.75">
      <c r="A12" s="1">
        <v>26</v>
      </c>
      <c r="B12" s="28">
        <v>22.5</v>
      </c>
      <c r="C12" s="28">
        <v>16.875</v>
      </c>
      <c r="D12" s="28">
        <v>14.375</v>
      </c>
      <c r="E12" s="28">
        <v>15.385016700073727</v>
      </c>
      <c r="F12" s="33">
        <v>24</v>
      </c>
      <c r="G12" s="20">
        <f t="shared" si="0"/>
        <v>21.5</v>
      </c>
      <c r="H12" s="33">
        <v>18</v>
      </c>
      <c r="I12" s="28">
        <f t="shared" si="1"/>
        <v>90</v>
      </c>
      <c r="J12" s="28">
        <f t="shared" si="2"/>
        <v>33.75</v>
      </c>
      <c r="K12" s="28">
        <f t="shared" si="3"/>
        <v>123.75</v>
      </c>
      <c r="L12" s="16">
        <v>9.55</v>
      </c>
      <c r="M12" s="16">
        <v>9.9</v>
      </c>
      <c r="N12" s="8">
        <f t="shared" si="4"/>
        <v>1193.625</v>
      </c>
      <c r="O12" s="28">
        <f t="shared" si="5"/>
        <v>2.5</v>
      </c>
      <c r="P12" s="9">
        <v>190</v>
      </c>
      <c r="Q12" s="8">
        <f t="shared" si="6"/>
        <v>475</v>
      </c>
      <c r="R12" s="1">
        <v>4.84</v>
      </c>
      <c r="S12" s="1">
        <v>9</v>
      </c>
      <c r="T12" s="1">
        <v>7</v>
      </c>
      <c r="U12" s="1">
        <f t="shared" si="7"/>
        <v>202.5</v>
      </c>
      <c r="V12" s="1">
        <f>VLOOKUP(T12,Rebar!A:B,2,FALSE)</f>
        <v>2.044</v>
      </c>
      <c r="W12" s="39">
        <f t="shared" si="8"/>
        <v>0.206955</v>
      </c>
      <c r="X12" s="9">
        <v>2325</v>
      </c>
      <c r="Y12" s="8">
        <f t="shared" si="9"/>
        <v>481.170375</v>
      </c>
    </row>
    <row r="13" spans="1:25" ht="12.75">
      <c r="A13" s="1">
        <v>27</v>
      </c>
      <c r="B13" s="28">
        <v>22.5</v>
      </c>
      <c r="C13" s="28">
        <v>16.875</v>
      </c>
      <c r="D13" s="28">
        <v>14.375</v>
      </c>
      <c r="E13" s="28">
        <v>16.572743779079953</v>
      </c>
      <c r="F13" s="33">
        <v>24</v>
      </c>
      <c r="G13" s="20">
        <f t="shared" si="0"/>
        <v>21.5</v>
      </c>
      <c r="H13" s="33">
        <v>18</v>
      </c>
      <c r="I13" s="28">
        <f t="shared" si="1"/>
        <v>90</v>
      </c>
      <c r="J13" s="28">
        <f t="shared" si="2"/>
        <v>33.75</v>
      </c>
      <c r="K13" s="28">
        <f t="shared" si="3"/>
        <v>123.75</v>
      </c>
      <c r="L13" s="16">
        <v>9.55</v>
      </c>
      <c r="M13" s="16">
        <v>9.9</v>
      </c>
      <c r="N13" s="8">
        <f t="shared" si="4"/>
        <v>1193.625</v>
      </c>
      <c r="O13" s="28">
        <f t="shared" si="5"/>
        <v>2.5</v>
      </c>
      <c r="P13" s="9">
        <v>190</v>
      </c>
      <c r="Q13" s="8">
        <f t="shared" si="6"/>
        <v>475</v>
      </c>
      <c r="R13" s="1">
        <v>6.3</v>
      </c>
      <c r="S13" s="1">
        <v>5</v>
      </c>
      <c r="T13" s="1">
        <v>11</v>
      </c>
      <c r="U13" s="1">
        <f t="shared" si="7"/>
        <v>112.5</v>
      </c>
      <c r="V13" s="1">
        <f>VLOOKUP(T13,Rebar!A:B,2,FALSE)</f>
        <v>5.313</v>
      </c>
      <c r="W13" s="39">
        <f t="shared" si="8"/>
        <v>0.29885625</v>
      </c>
      <c r="X13" s="9">
        <v>2325</v>
      </c>
      <c r="Y13" s="8">
        <f t="shared" si="9"/>
        <v>694.84078125</v>
      </c>
    </row>
    <row r="14" spans="1:25" ht="12.75">
      <c r="A14" s="1">
        <v>28</v>
      </c>
      <c r="B14" s="28">
        <v>22.5</v>
      </c>
      <c r="C14" s="28">
        <v>16.875</v>
      </c>
      <c r="D14" s="28">
        <v>14.375</v>
      </c>
      <c r="E14" s="28">
        <v>14.824145579431898</v>
      </c>
      <c r="F14" s="33">
        <v>24</v>
      </c>
      <c r="G14" s="20">
        <f t="shared" si="0"/>
        <v>21.5</v>
      </c>
      <c r="H14" s="33">
        <v>18</v>
      </c>
      <c r="I14" s="28">
        <f t="shared" si="1"/>
        <v>90</v>
      </c>
      <c r="J14" s="28">
        <f t="shared" si="2"/>
        <v>33.75</v>
      </c>
      <c r="K14" s="28">
        <f t="shared" si="3"/>
        <v>123.75</v>
      </c>
      <c r="L14" s="16">
        <v>9.55</v>
      </c>
      <c r="M14" s="16">
        <v>9.9</v>
      </c>
      <c r="N14" s="8">
        <f t="shared" si="4"/>
        <v>1193.625</v>
      </c>
      <c r="O14" s="28">
        <f t="shared" si="5"/>
        <v>2.5</v>
      </c>
      <c r="P14" s="9">
        <v>190</v>
      </c>
      <c r="Q14" s="8">
        <f t="shared" si="6"/>
        <v>475</v>
      </c>
      <c r="R14" s="1">
        <v>5.33</v>
      </c>
      <c r="S14" s="1">
        <v>4</v>
      </c>
      <c r="T14" s="1">
        <v>7</v>
      </c>
      <c r="U14" s="1">
        <f t="shared" si="7"/>
        <v>90</v>
      </c>
      <c r="V14" s="1">
        <f>VLOOKUP(T14,Rebar!A:B,2,FALSE)</f>
        <v>2.044</v>
      </c>
      <c r="W14" s="39">
        <f t="shared" si="8"/>
        <v>0.09198</v>
      </c>
      <c r="X14" s="9">
        <v>2325</v>
      </c>
      <c r="Y14" s="8">
        <f t="shared" si="9"/>
        <v>213.85350000000003</v>
      </c>
    </row>
    <row r="15" spans="1:25" ht="12.75">
      <c r="A15" s="1">
        <v>29</v>
      </c>
      <c r="B15" s="28">
        <v>22.5</v>
      </c>
      <c r="C15" s="28">
        <v>16.875</v>
      </c>
      <c r="D15" s="28">
        <v>14.375</v>
      </c>
      <c r="E15" s="28">
        <v>13.07554737978384</v>
      </c>
      <c r="F15" s="33">
        <v>18</v>
      </c>
      <c r="G15" s="20">
        <f t="shared" si="0"/>
        <v>15.5</v>
      </c>
      <c r="H15" s="33">
        <v>18</v>
      </c>
      <c r="I15" s="28">
        <f t="shared" si="1"/>
        <v>67.5</v>
      </c>
      <c r="J15" s="28">
        <f t="shared" si="2"/>
        <v>33.75</v>
      </c>
      <c r="K15" s="28">
        <f t="shared" si="3"/>
        <v>101.25</v>
      </c>
      <c r="L15" s="16">
        <v>9.55</v>
      </c>
      <c r="M15" s="16">
        <v>9.9</v>
      </c>
      <c r="N15" s="8">
        <f t="shared" si="4"/>
        <v>978.75</v>
      </c>
      <c r="O15" s="28">
        <f t="shared" si="5"/>
        <v>1.875</v>
      </c>
      <c r="P15" s="9">
        <v>190</v>
      </c>
      <c r="Q15" s="8">
        <f t="shared" si="6"/>
        <v>356.25</v>
      </c>
      <c r="R15" s="1">
        <v>1.94</v>
      </c>
      <c r="S15" s="1">
        <v>4</v>
      </c>
      <c r="T15" s="1">
        <v>7</v>
      </c>
      <c r="U15" s="1">
        <f t="shared" si="7"/>
        <v>90</v>
      </c>
      <c r="V15" s="1">
        <f>VLOOKUP(T15,Rebar!A:B,2,FALSE)</f>
        <v>2.044</v>
      </c>
      <c r="W15" s="39">
        <f t="shared" si="8"/>
        <v>0.09198</v>
      </c>
      <c r="X15" s="9">
        <v>2325</v>
      </c>
      <c r="Y15" s="8">
        <f t="shared" si="9"/>
        <v>213.85350000000003</v>
      </c>
    </row>
    <row r="16" spans="1:25" ht="12.75">
      <c r="A16" s="1">
        <v>16</v>
      </c>
      <c r="B16" s="28">
        <v>17</v>
      </c>
      <c r="C16" s="28">
        <v>12.75</v>
      </c>
      <c r="D16" s="28">
        <v>10.25</v>
      </c>
      <c r="E16" s="28">
        <v>8.367436121760976</v>
      </c>
      <c r="F16" s="33">
        <v>18</v>
      </c>
      <c r="G16" s="20">
        <f t="shared" si="0"/>
        <v>15.5</v>
      </c>
      <c r="H16" s="33">
        <v>12</v>
      </c>
      <c r="I16" s="28">
        <f t="shared" si="1"/>
        <v>51</v>
      </c>
      <c r="J16" s="28">
        <f t="shared" si="2"/>
        <v>17</v>
      </c>
      <c r="K16" s="28">
        <f t="shared" si="3"/>
        <v>68</v>
      </c>
      <c r="L16" s="16">
        <v>9.55</v>
      </c>
      <c r="M16" s="16">
        <v>9.9</v>
      </c>
      <c r="N16" s="8">
        <f t="shared" si="4"/>
        <v>655.35</v>
      </c>
      <c r="O16" s="28">
        <f t="shared" si="5"/>
        <v>0.9444444444444444</v>
      </c>
      <c r="P16" s="9">
        <v>190</v>
      </c>
      <c r="Q16" s="8">
        <f t="shared" si="6"/>
        <v>179.44444444444443</v>
      </c>
      <c r="R16" s="1">
        <v>0.89</v>
      </c>
      <c r="S16" s="1">
        <v>3</v>
      </c>
      <c r="T16" s="1">
        <v>5</v>
      </c>
      <c r="U16" s="1">
        <f t="shared" si="7"/>
        <v>51</v>
      </c>
      <c r="V16" s="1">
        <f>VLOOKUP(T16,Rebar!A:B,2,FALSE)</f>
        <v>1.043</v>
      </c>
      <c r="W16" s="39">
        <f t="shared" si="8"/>
        <v>0.0265965</v>
      </c>
      <c r="X16" s="9">
        <v>2325</v>
      </c>
      <c r="Y16" s="8">
        <f t="shared" si="9"/>
        <v>61.836862499999995</v>
      </c>
    </row>
    <row r="17" spans="1:25" ht="12.75">
      <c r="A17" s="1">
        <v>34</v>
      </c>
      <c r="B17" s="28">
        <v>17</v>
      </c>
      <c r="C17" s="28">
        <v>12.75</v>
      </c>
      <c r="D17" s="28">
        <v>10.25</v>
      </c>
      <c r="E17" s="28">
        <v>8.367436121760976</v>
      </c>
      <c r="F17" s="33">
        <v>18</v>
      </c>
      <c r="G17" s="20">
        <f t="shared" si="0"/>
        <v>15.5</v>
      </c>
      <c r="H17" s="33">
        <v>12</v>
      </c>
      <c r="I17" s="28">
        <f t="shared" si="1"/>
        <v>51</v>
      </c>
      <c r="J17" s="28">
        <f t="shared" si="2"/>
        <v>17</v>
      </c>
      <c r="K17" s="28">
        <f t="shared" si="3"/>
        <v>68</v>
      </c>
      <c r="L17" s="16">
        <v>9.55</v>
      </c>
      <c r="M17" s="16">
        <v>9.9</v>
      </c>
      <c r="N17" s="8">
        <f t="shared" si="4"/>
        <v>655.35</v>
      </c>
      <c r="O17" s="28">
        <f t="shared" si="5"/>
        <v>0.9444444444444444</v>
      </c>
      <c r="P17" s="9">
        <v>190</v>
      </c>
      <c r="Q17" s="8">
        <f t="shared" si="6"/>
        <v>179.44444444444443</v>
      </c>
      <c r="R17" s="1">
        <v>0.89</v>
      </c>
      <c r="S17" s="1">
        <v>3</v>
      </c>
      <c r="T17" s="1">
        <v>5</v>
      </c>
      <c r="U17" s="1">
        <f t="shared" si="7"/>
        <v>51</v>
      </c>
      <c r="V17" s="1">
        <f>VLOOKUP(T17,Rebar!A:B,2,FALSE)</f>
        <v>1.043</v>
      </c>
      <c r="W17" s="39">
        <f t="shared" si="8"/>
        <v>0.0265965</v>
      </c>
      <c r="X17" s="9">
        <v>2325</v>
      </c>
      <c r="Y17" s="8">
        <f t="shared" si="9"/>
        <v>61.836862499999995</v>
      </c>
    </row>
    <row r="18" spans="1:25" ht="12.75">
      <c r="A18" s="1">
        <v>1</v>
      </c>
      <c r="B18" s="28">
        <v>17</v>
      </c>
      <c r="C18" s="28">
        <v>12.75</v>
      </c>
      <c r="D18" s="28">
        <v>10.25</v>
      </c>
      <c r="E18" s="28">
        <v>8.367436121760976</v>
      </c>
      <c r="F18" s="33">
        <v>18</v>
      </c>
      <c r="G18" s="20">
        <f t="shared" si="0"/>
        <v>15.5</v>
      </c>
      <c r="H18" s="33">
        <v>12</v>
      </c>
      <c r="I18" s="28">
        <f t="shared" si="1"/>
        <v>51</v>
      </c>
      <c r="J18" s="28">
        <f t="shared" si="2"/>
        <v>17</v>
      </c>
      <c r="K18" s="28">
        <f t="shared" si="3"/>
        <v>68</v>
      </c>
      <c r="L18" s="16">
        <v>9.55</v>
      </c>
      <c r="M18" s="16">
        <v>9.9</v>
      </c>
      <c r="N18" s="8">
        <f t="shared" si="4"/>
        <v>655.35</v>
      </c>
      <c r="O18" s="28">
        <f t="shared" si="5"/>
        <v>0.9444444444444444</v>
      </c>
      <c r="P18" s="9">
        <v>190</v>
      </c>
      <c r="Q18" s="8">
        <f t="shared" si="6"/>
        <v>179.44444444444443</v>
      </c>
      <c r="R18" s="1">
        <v>0.89</v>
      </c>
      <c r="S18" s="1">
        <v>3</v>
      </c>
      <c r="T18" s="1">
        <v>5</v>
      </c>
      <c r="U18" s="1">
        <f t="shared" si="7"/>
        <v>51</v>
      </c>
      <c r="V18" s="1">
        <f>VLOOKUP(T18,Rebar!A:B,2,FALSE)</f>
        <v>1.043</v>
      </c>
      <c r="W18" s="39">
        <f t="shared" si="8"/>
        <v>0.0265965</v>
      </c>
      <c r="X18" s="9">
        <v>2325</v>
      </c>
      <c r="Y18" s="8">
        <f t="shared" si="9"/>
        <v>61.836862499999995</v>
      </c>
    </row>
    <row r="19" spans="1:25" ht="12.75">
      <c r="A19" s="1">
        <v>17</v>
      </c>
      <c r="B19" s="28">
        <v>17</v>
      </c>
      <c r="C19" s="28">
        <v>12.75</v>
      </c>
      <c r="D19" s="28">
        <v>10.25</v>
      </c>
      <c r="E19" s="28">
        <v>8.367436121760976</v>
      </c>
      <c r="F19" s="33">
        <v>18</v>
      </c>
      <c r="G19" s="20">
        <f t="shared" si="0"/>
        <v>15.5</v>
      </c>
      <c r="H19" s="33">
        <v>12</v>
      </c>
      <c r="I19" s="28">
        <f t="shared" si="1"/>
        <v>51</v>
      </c>
      <c r="J19" s="28">
        <f t="shared" si="2"/>
        <v>17</v>
      </c>
      <c r="K19" s="28">
        <f t="shared" si="3"/>
        <v>68</v>
      </c>
      <c r="L19" s="16">
        <v>9.55</v>
      </c>
      <c r="M19" s="16">
        <v>9.9</v>
      </c>
      <c r="N19" s="8">
        <f t="shared" si="4"/>
        <v>655.35</v>
      </c>
      <c r="O19" s="28">
        <f t="shared" si="5"/>
        <v>0.9444444444444444</v>
      </c>
      <c r="P19" s="9">
        <v>190</v>
      </c>
      <c r="Q19" s="8">
        <f t="shared" si="6"/>
        <v>179.44444444444443</v>
      </c>
      <c r="R19" s="1">
        <v>0.89</v>
      </c>
      <c r="S19" s="1">
        <v>3</v>
      </c>
      <c r="T19" s="1">
        <v>5</v>
      </c>
      <c r="U19" s="1">
        <f t="shared" si="7"/>
        <v>51</v>
      </c>
      <c r="V19" s="1">
        <f>VLOOKUP(T19,Rebar!A:B,2,FALSE)</f>
        <v>1.043</v>
      </c>
      <c r="W19" s="39">
        <f t="shared" si="8"/>
        <v>0.0265965</v>
      </c>
      <c r="X19" s="9">
        <v>2325</v>
      </c>
      <c r="Y19" s="8">
        <f t="shared" si="9"/>
        <v>61.836862499999995</v>
      </c>
    </row>
    <row r="20" spans="1:25" ht="12.75">
      <c r="A20" s="1">
        <v>15</v>
      </c>
      <c r="B20" s="28">
        <v>17</v>
      </c>
      <c r="C20" s="28">
        <v>12.75</v>
      </c>
      <c r="D20" s="28">
        <v>10.25</v>
      </c>
      <c r="E20" s="28">
        <v>14.924179799201365</v>
      </c>
      <c r="F20" s="33">
        <v>18</v>
      </c>
      <c r="G20" s="20">
        <f t="shared" si="0"/>
        <v>15.5</v>
      </c>
      <c r="H20" s="33">
        <v>18</v>
      </c>
      <c r="I20" s="28">
        <f t="shared" si="1"/>
        <v>51</v>
      </c>
      <c r="J20" s="28">
        <f t="shared" si="2"/>
        <v>25.5</v>
      </c>
      <c r="K20" s="28">
        <f t="shared" si="3"/>
        <v>76.5</v>
      </c>
      <c r="L20" s="16">
        <v>9.55</v>
      </c>
      <c r="M20" s="16">
        <v>9.9</v>
      </c>
      <c r="N20" s="8">
        <f t="shared" si="4"/>
        <v>739.5</v>
      </c>
      <c r="O20" s="28">
        <f t="shared" si="5"/>
        <v>1.4166666666666667</v>
      </c>
      <c r="P20" s="9">
        <v>190</v>
      </c>
      <c r="Q20" s="8">
        <f t="shared" si="6"/>
        <v>269.1666666666667</v>
      </c>
      <c r="R20" s="1">
        <v>1.59</v>
      </c>
      <c r="S20" s="1">
        <v>3</v>
      </c>
      <c r="T20" s="1">
        <v>7</v>
      </c>
      <c r="U20" s="1">
        <f t="shared" si="7"/>
        <v>51</v>
      </c>
      <c r="V20" s="1">
        <f>VLOOKUP(T20,Rebar!A:B,2,FALSE)</f>
        <v>2.044</v>
      </c>
      <c r="W20" s="39">
        <f t="shared" si="8"/>
        <v>0.052122</v>
      </c>
      <c r="X20" s="9">
        <v>2325</v>
      </c>
      <c r="Y20" s="8">
        <f t="shared" si="9"/>
        <v>121.18365</v>
      </c>
    </row>
    <row r="21" spans="1:25" ht="12.75">
      <c r="A21" s="1">
        <v>33</v>
      </c>
      <c r="B21" s="28">
        <v>17</v>
      </c>
      <c r="C21" s="28">
        <v>12.75</v>
      </c>
      <c r="D21" s="28">
        <v>10.25</v>
      </c>
      <c r="E21" s="28">
        <v>14.924179799201365</v>
      </c>
      <c r="F21" s="33">
        <v>18</v>
      </c>
      <c r="G21" s="20">
        <f t="shared" si="0"/>
        <v>15.5</v>
      </c>
      <c r="H21" s="33">
        <v>18</v>
      </c>
      <c r="I21" s="28">
        <f t="shared" si="1"/>
        <v>51</v>
      </c>
      <c r="J21" s="28">
        <f t="shared" si="2"/>
        <v>25.5</v>
      </c>
      <c r="K21" s="28">
        <f t="shared" si="3"/>
        <v>76.5</v>
      </c>
      <c r="L21" s="16">
        <v>9.55</v>
      </c>
      <c r="M21" s="16">
        <v>9.9</v>
      </c>
      <c r="N21" s="8">
        <f t="shared" si="4"/>
        <v>739.5</v>
      </c>
      <c r="O21" s="28">
        <f t="shared" si="5"/>
        <v>1.4166666666666667</v>
      </c>
      <c r="P21" s="9">
        <v>190</v>
      </c>
      <c r="Q21" s="8">
        <f t="shared" si="6"/>
        <v>269.1666666666667</v>
      </c>
      <c r="R21" s="1">
        <v>1.59</v>
      </c>
      <c r="S21" s="1">
        <v>3</v>
      </c>
      <c r="T21" s="1">
        <v>7</v>
      </c>
      <c r="U21" s="1">
        <f t="shared" si="7"/>
        <v>51</v>
      </c>
      <c r="V21" s="1">
        <f>VLOOKUP(T21,Rebar!A:B,2,FALSE)</f>
        <v>2.044</v>
      </c>
      <c r="W21" s="39">
        <f t="shared" si="8"/>
        <v>0.052122</v>
      </c>
      <c r="X21" s="9">
        <v>2325</v>
      </c>
      <c r="Y21" s="8">
        <f t="shared" si="9"/>
        <v>121.18365</v>
      </c>
    </row>
    <row r="22" spans="1:25" ht="12.75">
      <c r="A22" s="1">
        <v>2</v>
      </c>
      <c r="B22" s="28">
        <v>17</v>
      </c>
      <c r="C22" s="28">
        <v>12.75</v>
      </c>
      <c r="D22" s="28">
        <v>10.25</v>
      </c>
      <c r="E22" s="28">
        <v>14.924179799201365</v>
      </c>
      <c r="F22" s="33">
        <v>18</v>
      </c>
      <c r="G22" s="20">
        <f t="shared" si="0"/>
        <v>15.5</v>
      </c>
      <c r="H22" s="33">
        <v>18</v>
      </c>
      <c r="I22" s="28">
        <f t="shared" si="1"/>
        <v>51</v>
      </c>
      <c r="J22" s="28">
        <f t="shared" si="2"/>
        <v>25.5</v>
      </c>
      <c r="K22" s="28">
        <f t="shared" si="3"/>
        <v>76.5</v>
      </c>
      <c r="L22" s="16">
        <v>9.55</v>
      </c>
      <c r="M22" s="16">
        <v>9.9</v>
      </c>
      <c r="N22" s="8">
        <f t="shared" si="4"/>
        <v>739.5</v>
      </c>
      <c r="O22" s="28">
        <f t="shared" si="5"/>
        <v>1.4166666666666667</v>
      </c>
      <c r="P22" s="9">
        <v>190</v>
      </c>
      <c r="Q22" s="8">
        <f t="shared" si="6"/>
        <v>269.1666666666667</v>
      </c>
      <c r="R22" s="1">
        <v>1.59</v>
      </c>
      <c r="S22" s="1">
        <v>3</v>
      </c>
      <c r="T22" s="1">
        <v>7</v>
      </c>
      <c r="U22" s="1">
        <f t="shared" si="7"/>
        <v>51</v>
      </c>
      <c r="V22" s="1">
        <f>VLOOKUP(T22,Rebar!A:B,2,FALSE)</f>
        <v>2.044</v>
      </c>
      <c r="W22" s="39">
        <f t="shared" si="8"/>
        <v>0.052122</v>
      </c>
      <c r="X22" s="9">
        <v>2325</v>
      </c>
      <c r="Y22" s="8">
        <f t="shared" si="9"/>
        <v>121.18365</v>
      </c>
    </row>
    <row r="23" spans="1:25" ht="12.75">
      <c r="A23" s="1">
        <v>18</v>
      </c>
      <c r="B23" s="28">
        <v>17</v>
      </c>
      <c r="C23" s="28">
        <v>12.75</v>
      </c>
      <c r="D23" s="28">
        <v>10.25</v>
      </c>
      <c r="E23" s="28">
        <v>14.924179799201365</v>
      </c>
      <c r="F23" s="33">
        <v>18</v>
      </c>
      <c r="G23" s="20">
        <f t="shared" si="0"/>
        <v>15.5</v>
      </c>
      <c r="H23" s="33">
        <v>18</v>
      </c>
      <c r="I23" s="28">
        <f t="shared" si="1"/>
        <v>51</v>
      </c>
      <c r="J23" s="28">
        <f t="shared" si="2"/>
        <v>25.5</v>
      </c>
      <c r="K23" s="28">
        <f t="shared" si="3"/>
        <v>76.5</v>
      </c>
      <c r="L23" s="16">
        <v>9.55</v>
      </c>
      <c r="M23" s="16">
        <v>9.9</v>
      </c>
      <c r="N23" s="8">
        <f t="shared" si="4"/>
        <v>739.5</v>
      </c>
      <c r="O23" s="28">
        <f t="shared" si="5"/>
        <v>1.4166666666666667</v>
      </c>
      <c r="P23" s="9">
        <v>190</v>
      </c>
      <c r="Q23" s="8">
        <f t="shared" si="6"/>
        <v>269.1666666666667</v>
      </c>
      <c r="R23" s="1">
        <v>1.59</v>
      </c>
      <c r="S23" s="1">
        <v>3</v>
      </c>
      <c r="T23" s="1">
        <v>7</v>
      </c>
      <c r="U23" s="1">
        <f t="shared" si="7"/>
        <v>51</v>
      </c>
      <c r="V23" s="1">
        <f>VLOOKUP(T23,Rebar!A:B,2,FALSE)</f>
        <v>2.044</v>
      </c>
      <c r="W23" s="39">
        <f t="shared" si="8"/>
        <v>0.052122</v>
      </c>
      <c r="X23" s="9">
        <v>2325</v>
      </c>
      <c r="Y23" s="8">
        <f t="shared" si="9"/>
        <v>121.18365</v>
      </c>
    </row>
    <row r="24" spans="1:25" ht="12.75">
      <c r="A24" s="1">
        <v>4</v>
      </c>
      <c r="B24" s="28">
        <v>22.4</v>
      </c>
      <c r="C24" s="28">
        <v>16.8</v>
      </c>
      <c r="D24" s="28">
        <v>14.3</v>
      </c>
      <c r="E24" s="28">
        <v>17.292425744182438</v>
      </c>
      <c r="F24" s="33">
        <v>18</v>
      </c>
      <c r="G24" s="20">
        <f t="shared" si="0"/>
        <v>15.5</v>
      </c>
      <c r="H24" s="33">
        <v>18</v>
      </c>
      <c r="I24" s="28">
        <f t="shared" si="1"/>
        <v>67.2</v>
      </c>
      <c r="J24" s="28">
        <f t="shared" si="2"/>
        <v>33.6</v>
      </c>
      <c r="K24" s="28">
        <f t="shared" si="3"/>
        <v>100.80000000000001</v>
      </c>
      <c r="L24" s="16">
        <v>9.55</v>
      </c>
      <c r="M24" s="16">
        <v>9.9</v>
      </c>
      <c r="N24" s="8">
        <f t="shared" si="4"/>
        <v>974.4000000000001</v>
      </c>
      <c r="O24" s="28">
        <f t="shared" si="5"/>
        <v>1.8666666666666663</v>
      </c>
      <c r="P24" s="9">
        <v>190</v>
      </c>
      <c r="Q24" s="8">
        <f t="shared" si="6"/>
        <v>354.6666666666666</v>
      </c>
      <c r="R24" s="1">
        <v>2.57</v>
      </c>
      <c r="S24" s="1">
        <v>5</v>
      </c>
      <c r="T24" s="1">
        <v>7</v>
      </c>
      <c r="U24" s="1">
        <f t="shared" si="7"/>
        <v>112</v>
      </c>
      <c r="V24" s="1">
        <f>VLOOKUP(T24,Rebar!A:B,2,FALSE)</f>
        <v>2.044</v>
      </c>
      <c r="W24" s="39">
        <f t="shared" si="8"/>
        <v>0.114464</v>
      </c>
      <c r="X24" s="9">
        <v>2325</v>
      </c>
      <c r="Y24" s="8">
        <f t="shared" si="9"/>
        <v>266.1288</v>
      </c>
    </row>
    <row r="25" spans="1:25" ht="12.75">
      <c r="A25" s="1">
        <v>20</v>
      </c>
      <c r="B25" s="28">
        <v>22.4</v>
      </c>
      <c r="C25" s="28">
        <v>16.8</v>
      </c>
      <c r="D25" s="28">
        <v>14.3</v>
      </c>
      <c r="E25" s="28">
        <v>17.292425744182438</v>
      </c>
      <c r="F25" s="33">
        <v>18</v>
      </c>
      <c r="G25" s="20">
        <f t="shared" si="0"/>
        <v>15.5</v>
      </c>
      <c r="H25" s="33">
        <v>18</v>
      </c>
      <c r="I25" s="28">
        <f t="shared" si="1"/>
        <v>67.2</v>
      </c>
      <c r="J25" s="28">
        <f t="shared" si="2"/>
        <v>33.6</v>
      </c>
      <c r="K25" s="28">
        <f t="shared" si="3"/>
        <v>100.80000000000001</v>
      </c>
      <c r="L25" s="16">
        <v>9.55</v>
      </c>
      <c r="M25" s="16">
        <v>9.9</v>
      </c>
      <c r="N25" s="8">
        <f t="shared" si="4"/>
        <v>974.4000000000001</v>
      </c>
      <c r="O25" s="28">
        <f t="shared" si="5"/>
        <v>1.8666666666666663</v>
      </c>
      <c r="P25" s="9">
        <v>190</v>
      </c>
      <c r="Q25" s="8">
        <f t="shared" si="6"/>
        <v>354.6666666666666</v>
      </c>
      <c r="R25" s="1">
        <v>2.57</v>
      </c>
      <c r="S25" s="1">
        <v>5</v>
      </c>
      <c r="T25" s="1">
        <v>7</v>
      </c>
      <c r="U25" s="1">
        <f t="shared" si="7"/>
        <v>112</v>
      </c>
      <c r="V25" s="1">
        <f>VLOOKUP(T25,Rebar!A:B,2,FALSE)</f>
        <v>2.044</v>
      </c>
      <c r="W25" s="39">
        <f t="shared" si="8"/>
        <v>0.114464</v>
      </c>
      <c r="X25" s="9">
        <v>2325</v>
      </c>
      <c r="Y25" s="8">
        <f t="shared" si="9"/>
        <v>266.1288</v>
      </c>
    </row>
    <row r="26" spans="1:25" ht="12.75">
      <c r="A26" s="1">
        <v>13</v>
      </c>
      <c r="B26" s="28">
        <v>22.4</v>
      </c>
      <c r="C26" s="28">
        <v>16.8</v>
      </c>
      <c r="D26" s="28">
        <v>14.3</v>
      </c>
      <c r="E26" s="28">
        <v>17.292425744182438</v>
      </c>
      <c r="F26" s="33">
        <v>18</v>
      </c>
      <c r="G26" s="20">
        <f t="shared" si="0"/>
        <v>15.5</v>
      </c>
      <c r="H26" s="33">
        <v>18</v>
      </c>
      <c r="I26" s="28">
        <f t="shared" si="1"/>
        <v>67.2</v>
      </c>
      <c r="J26" s="28">
        <f t="shared" si="2"/>
        <v>33.6</v>
      </c>
      <c r="K26" s="28">
        <f t="shared" si="3"/>
        <v>100.80000000000001</v>
      </c>
      <c r="L26" s="16">
        <v>9.55</v>
      </c>
      <c r="M26" s="16">
        <v>9.9</v>
      </c>
      <c r="N26" s="8">
        <f t="shared" si="4"/>
        <v>974.4000000000001</v>
      </c>
      <c r="O26" s="28">
        <f t="shared" si="5"/>
        <v>1.8666666666666663</v>
      </c>
      <c r="P26" s="9">
        <v>190</v>
      </c>
      <c r="Q26" s="8">
        <f t="shared" si="6"/>
        <v>354.6666666666666</v>
      </c>
      <c r="R26" s="1">
        <v>2.57</v>
      </c>
      <c r="S26" s="1">
        <v>5</v>
      </c>
      <c r="T26" s="1">
        <v>7</v>
      </c>
      <c r="U26" s="1">
        <f t="shared" si="7"/>
        <v>112</v>
      </c>
      <c r="V26" s="1">
        <f>VLOOKUP(T26,Rebar!A:B,2,FALSE)</f>
        <v>2.044</v>
      </c>
      <c r="W26" s="39">
        <f t="shared" si="8"/>
        <v>0.114464</v>
      </c>
      <c r="X26" s="9">
        <v>2325</v>
      </c>
      <c r="Y26" s="8">
        <f t="shared" si="9"/>
        <v>266.1288</v>
      </c>
    </row>
    <row r="27" spans="1:25" ht="12.75">
      <c r="A27" s="1">
        <v>31</v>
      </c>
      <c r="B27" s="28">
        <v>22.4</v>
      </c>
      <c r="C27" s="28">
        <v>16.8</v>
      </c>
      <c r="D27" s="28">
        <v>14.3</v>
      </c>
      <c r="E27" s="28">
        <v>17.292425744182438</v>
      </c>
      <c r="F27" s="33">
        <v>18</v>
      </c>
      <c r="G27" s="20">
        <f t="shared" si="0"/>
        <v>15.5</v>
      </c>
      <c r="H27" s="33">
        <v>18</v>
      </c>
      <c r="I27" s="28">
        <f t="shared" si="1"/>
        <v>67.2</v>
      </c>
      <c r="J27" s="28">
        <f t="shared" si="2"/>
        <v>33.6</v>
      </c>
      <c r="K27" s="28">
        <f t="shared" si="3"/>
        <v>100.80000000000001</v>
      </c>
      <c r="L27" s="16">
        <v>9.55</v>
      </c>
      <c r="M27" s="16">
        <v>9.9</v>
      </c>
      <c r="N27" s="8">
        <f t="shared" si="4"/>
        <v>974.4000000000001</v>
      </c>
      <c r="O27" s="28">
        <f t="shared" si="5"/>
        <v>1.8666666666666663</v>
      </c>
      <c r="P27" s="9">
        <v>190</v>
      </c>
      <c r="Q27" s="8">
        <f t="shared" si="6"/>
        <v>354.6666666666666</v>
      </c>
      <c r="R27" s="1">
        <v>2.57</v>
      </c>
      <c r="S27" s="1">
        <v>5</v>
      </c>
      <c r="T27" s="1">
        <v>7</v>
      </c>
      <c r="U27" s="1">
        <f t="shared" si="7"/>
        <v>112</v>
      </c>
      <c r="V27" s="1">
        <f>VLOOKUP(T27,Rebar!A:B,2,FALSE)</f>
        <v>2.044</v>
      </c>
      <c r="W27" s="39">
        <f t="shared" si="8"/>
        <v>0.114464</v>
      </c>
      <c r="X27" s="9">
        <v>2325</v>
      </c>
      <c r="Y27" s="8">
        <f t="shared" si="9"/>
        <v>266.1288</v>
      </c>
    </row>
    <row r="28" spans="1:25" ht="12.75">
      <c r="A28" s="19" t="s">
        <v>56</v>
      </c>
      <c r="B28" s="28">
        <v>24</v>
      </c>
      <c r="C28" s="28">
        <v>18</v>
      </c>
      <c r="D28" s="28">
        <v>15.5</v>
      </c>
      <c r="E28" s="28">
        <v>10.856308825317385</v>
      </c>
      <c r="F28" s="33">
        <v>24</v>
      </c>
      <c r="G28" s="20">
        <f t="shared" si="0"/>
        <v>21.5</v>
      </c>
      <c r="H28" s="33">
        <v>12</v>
      </c>
      <c r="I28" s="28">
        <f t="shared" si="1"/>
        <v>96</v>
      </c>
      <c r="J28" s="28">
        <f t="shared" si="2"/>
        <v>24</v>
      </c>
      <c r="K28" s="28">
        <f t="shared" si="3"/>
        <v>120</v>
      </c>
      <c r="L28" s="16">
        <v>9.55</v>
      </c>
      <c r="M28" s="16">
        <v>9.9</v>
      </c>
      <c r="N28" s="8">
        <f t="shared" si="4"/>
        <v>1154.4</v>
      </c>
      <c r="O28" s="28">
        <f t="shared" si="5"/>
        <v>1.7777777777777777</v>
      </c>
      <c r="P28" s="9">
        <v>190</v>
      </c>
      <c r="Q28" s="8">
        <f t="shared" si="6"/>
        <v>337.77777777777777</v>
      </c>
      <c r="R28" s="1">
        <v>1.73</v>
      </c>
      <c r="S28" s="1">
        <v>3</v>
      </c>
      <c r="T28" s="1">
        <v>7</v>
      </c>
      <c r="U28" s="1">
        <f t="shared" si="7"/>
        <v>72</v>
      </c>
      <c r="V28" s="1">
        <f>VLOOKUP(T28,Rebar!A:B,2,FALSE)</f>
        <v>2.044</v>
      </c>
      <c r="W28" s="39">
        <f t="shared" si="8"/>
        <v>0.073584</v>
      </c>
      <c r="X28" s="9">
        <v>2325</v>
      </c>
      <c r="Y28" s="8">
        <f t="shared" si="9"/>
        <v>171.0828</v>
      </c>
    </row>
    <row r="29" spans="1:25" ht="12.75">
      <c r="A29" s="19" t="s">
        <v>57</v>
      </c>
      <c r="B29" s="28">
        <v>1.79</v>
      </c>
      <c r="G29" s="20"/>
      <c r="L29" s="16"/>
      <c r="M29" s="16"/>
      <c r="N29" s="8"/>
      <c r="P29" s="9"/>
      <c r="Q29" s="8"/>
      <c r="R29" s="1">
        <v>0.45</v>
      </c>
      <c r="S29" s="1">
        <v>2</v>
      </c>
      <c r="T29" s="1">
        <v>5</v>
      </c>
      <c r="U29" s="1">
        <f t="shared" si="7"/>
        <v>3.58</v>
      </c>
      <c r="V29" s="1">
        <f>VLOOKUP(T29,Rebar!A:B,2,FALSE)</f>
        <v>1.043</v>
      </c>
      <c r="W29" s="39">
        <f t="shared" si="8"/>
        <v>0.0018669699999999997</v>
      </c>
      <c r="X29" s="9">
        <v>2325</v>
      </c>
      <c r="Y29" s="8">
        <f t="shared" si="9"/>
        <v>4.340705249999999</v>
      </c>
    </row>
    <row r="30" spans="1:25" ht="12.75">
      <c r="A30" s="19" t="s">
        <v>58</v>
      </c>
      <c r="B30" s="28">
        <v>24</v>
      </c>
      <c r="C30" s="28">
        <v>18</v>
      </c>
      <c r="D30" s="28">
        <v>15.5</v>
      </c>
      <c r="E30" s="28">
        <v>10.856308825317385</v>
      </c>
      <c r="F30" s="33">
        <v>24</v>
      </c>
      <c r="G30" s="20">
        <f>F30-2.5</f>
        <v>21.5</v>
      </c>
      <c r="H30" s="33">
        <v>12</v>
      </c>
      <c r="I30" s="28">
        <f>2*B30*F30/12</f>
        <v>96</v>
      </c>
      <c r="J30" s="28">
        <f>H30*B30/12</f>
        <v>24</v>
      </c>
      <c r="K30" s="28">
        <f>I30+J30</f>
        <v>120</v>
      </c>
      <c r="L30" s="16">
        <v>9.55</v>
      </c>
      <c r="M30" s="16">
        <v>9.9</v>
      </c>
      <c r="N30" s="8">
        <f>I30*L30+J30*M30</f>
        <v>1154.4</v>
      </c>
      <c r="O30" s="28">
        <f>B30/3*F30/36*H30/36</f>
        <v>1.7777777777777777</v>
      </c>
      <c r="P30" s="9">
        <v>190</v>
      </c>
      <c r="Q30" s="8">
        <f>O30*P30</f>
        <v>337.77777777777777</v>
      </c>
      <c r="R30" s="1">
        <v>1.73</v>
      </c>
      <c r="S30" s="1">
        <v>3</v>
      </c>
      <c r="T30" s="1">
        <v>7</v>
      </c>
      <c r="U30" s="1">
        <f t="shared" si="7"/>
        <v>72</v>
      </c>
      <c r="V30" s="1">
        <f>VLOOKUP(T30,Rebar!A:B,2,FALSE)</f>
        <v>2.044</v>
      </c>
      <c r="W30" s="39">
        <f t="shared" si="8"/>
        <v>0.073584</v>
      </c>
      <c r="X30" s="9">
        <v>2325</v>
      </c>
      <c r="Y30" s="8">
        <f t="shared" si="9"/>
        <v>171.0828</v>
      </c>
    </row>
    <row r="31" spans="1:25" ht="12.75">
      <c r="A31" s="19" t="s">
        <v>59</v>
      </c>
      <c r="B31" s="28">
        <v>1.79</v>
      </c>
      <c r="G31" s="20"/>
      <c r="L31" s="16"/>
      <c r="M31" s="16"/>
      <c r="N31" s="8"/>
      <c r="P31" s="9"/>
      <c r="Q31" s="8"/>
      <c r="R31" s="1">
        <v>0.45</v>
      </c>
      <c r="S31" s="1">
        <v>2</v>
      </c>
      <c r="T31" s="1">
        <v>5</v>
      </c>
      <c r="U31" s="1">
        <f t="shared" si="7"/>
        <v>3.58</v>
      </c>
      <c r="V31" s="1">
        <f>VLOOKUP(T31,Rebar!A:B,2,FALSE)</f>
        <v>1.043</v>
      </c>
      <c r="W31" s="39">
        <f t="shared" si="8"/>
        <v>0.0018669699999999997</v>
      </c>
      <c r="X31" s="9">
        <v>2325</v>
      </c>
      <c r="Y31" s="8">
        <f t="shared" si="9"/>
        <v>4.340705249999999</v>
      </c>
    </row>
    <row r="32" spans="1:25" ht="12.75">
      <c r="A32" s="19" t="s">
        <v>76</v>
      </c>
      <c r="B32" s="28">
        <v>31.45</v>
      </c>
      <c r="C32" s="28">
        <v>23.5875</v>
      </c>
      <c r="D32" s="28">
        <v>21.0875</v>
      </c>
      <c r="E32" s="28">
        <v>12.444235283031137</v>
      </c>
      <c r="F32" s="33">
        <v>24</v>
      </c>
      <c r="G32" s="20">
        <f>F32-2.5</f>
        <v>21.5</v>
      </c>
      <c r="H32" s="33">
        <v>18</v>
      </c>
      <c r="I32" s="28">
        <f>2*B32*F32/12</f>
        <v>125.8</v>
      </c>
      <c r="J32" s="28">
        <f>H32*B32/12</f>
        <v>47.175000000000004</v>
      </c>
      <c r="K32" s="28">
        <f>I32+J32</f>
        <v>172.975</v>
      </c>
      <c r="L32" s="16">
        <v>9.55</v>
      </c>
      <c r="M32" s="16">
        <v>9.9</v>
      </c>
      <c r="N32" s="8">
        <f>I32*L32+J32*M32</f>
        <v>1668.4225000000001</v>
      </c>
      <c r="P32" s="9">
        <v>190</v>
      </c>
      <c r="Q32" s="8">
        <f>O32*P32</f>
        <v>0</v>
      </c>
      <c r="R32" s="1">
        <v>2.69</v>
      </c>
      <c r="S32" s="1">
        <v>5</v>
      </c>
      <c r="T32" s="1">
        <v>7</v>
      </c>
      <c r="U32" s="1">
        <f t="shared" si="7"/>
        <v>157.25</v>
      </c>
      <c r="V32" s="1">
        <f>VLOOKUP(T32,Rebar!A:B,2,FALSE)</f>
        <v>2.044</v>
      </c>
      <c r="W32" s="39">
        <f t="shared" si="8"/>
        <v>0.1607095</v>
      </c>
      <c r="X32" s="9">
        <v>2325</v>
      </c>
      <c r="Y32" s="8">
        <f t="shared" si="9"/>
        <v>373.6495875</v>
      </c>
    </row>
    <row r="33" spans="1:25" ht="12.75">
      <c r="A33" s="19" t="s">
        <v>77</v>
      </c>
      <c r="B33" s="28">
        <v>1.79</v>
      </c>
      <c r="G33" s="20"/>
      <c r="L33" s="16"/>
      <c r="M33" s="16"/>
      <c r="N33" s="8"/>
      <c r="P33" s="9"/>
      <c r="Q33" s="8"/>
      <c r="R33" s="1">
        <v>0.41</v>
      </c>
      <c r="S33" s="1">
        <v>2</v>
      </c>
      <c r="T33" s="1">
        <v>5</v>
      </c>
      <c r="U33" s="1">
        <f t="shared" si="7"/>
        <v>3.58</v>
      </c>
      <c r="V33" s="1">
        <f>VLOOKUP(T33,Rebar!A:B,2,FALSE)</f>
        <v>1.043</v>
      </c>
      <c r="W33" s="39">
        <f t="shared" si="8"/>
        <v>0.0018669699999999997</v>
      </c>
      <c r="X33" s="9">
        <v>2325</v>
      </c>
      <c r="Y33" s="8">
        <f t="shared" si="9"/>
        <v>4.340705249999999</v>
      </c>
    </row>
    <row r="34" spans="1:25" ht="12.75">
      <c r="A34" s="19" t="s">
        <v>78</v>
      </c>
      <c r="B34" s="28">
        <v>31.45</v>
      </c>
      <c r="C34" s="28">
        <v>23.5875</v>
      </c>
      <c r="D34" s="28">
        <v>21.0875</v>
      </c>
      <c r="E34" s="28">
        <v>12.444235283031137</v>
      </c>
      <c r="F34" s="33">
        <v>24</v>
      </c>
      <c r="G34" s="20">
        <f>F34-2.5</f>
        <v>21.5</v>
      </c>
      <c r="H34" s="33">
        <v>18</v>
      </c>
      <c r="I34" s="28">
        <f>2*B34*F34/12</f>
        <v>125.8</v>
      </c>
      <c r="J34" s="28">
        <f>H34*B34/12</f>
        <v>47.175000000000004</v>
      </c>
      <c r="K34" s="28">
        <f>I34+J34</f>
        <v>172.975</v>
      </c>
      <c r="L34" s="16">
        <v>9.55</v>
      </c>
      <c r="M34" s="16">
        <v>9.9</v>
      </c>
      <c r="N34" s="8">
        <f>I34*L34+J34*M34</f>
        <v>1668.4225000000001</v>
      </c>
      <c r="O34" s="28">
        <f>B34/3*F34/36*H34/36</f>
        <v>3.494444444444444</v>
      </c>
      <c r="P34" s="9">
        <v>190</v>
      </c>
      <c r="Q34" s="8">
        <f>O34*P34</f>
        <v>663.9444444444443</v>
      </c>
      <c r="R34" s="1">
        <v>2.69</v>
      </c>
      <c r="S34" s="1">
        <v>5</v>
      </c>
      <c r="T34" s="1">
        <v>7</v>
      </c>
      <c r="U34" s="1">
        <f t="shared" si="7"/>
        <v>157.25</v>
      </c>
      <c r="V34" s="1">
        <f>VLOOKUP(T34,Rebar!A:B,2,FALSE)</f>
        <v>2.044</v>
      </c>
      <c r="W34" s="39">
        <f t="shared" si="8"/>
        <v>0.1607095</v>
      </c>
      <c r="X34" s="9">
        <v>2325</v>
      </c>
      <c r="Y34" s="8">
        <f t="shared" si="9"/>
        <v>373.6495875</v>
      </c>
    </row>
    <row r="35" spans="1:25" ht="12.75">
      <c r="A35" s="19" t="s">
        <v>79</v>
      </c>
      <c r="B35" s="28">
        <v>1.79</v>
      </c>
      <c r="G35" s="20"/>
      <c r="L35" s="16"/>
      <c r="M35" s="16"/>
      <c r="N35" s="8"/>
      <c r="P35" s="9"/>
      <c r="Q35" s="8"/>
      <c r="R35" s="1">
        <v>0.41</v>
      </c>
      <c r="S35" s="1">
        <v>2</v>
      </c>
      <c r="T35" s="1">
        <v>5</v>
      </c>
      <c r="U35" s="1">
        <f t="shared" si="7"/>
        <v>3.58</v>
      </c>
      <c r="V35" s="1">
        <f>VLOOKUP(T35,Rebar!A:B,2,FALSE)</f>
        <v>1.043</v>
      </c>
      <c r="W35" s="39">
        <f t="shared" si="8"/>
        <v>0.0018669699999999997</v>
      </c>
      <c r="X35" s="9">
        <v>2325</v>
      </c>
      <c r="Y35" s="8">
        <f t="shared" si="9"/>
        <v>4.340705249999999</v>
      </c>
    </row>
    <row r="36" spans="1:25" ht="12.75">
      <c r="A36" s="1">
        <v>3</v>
      </c>
      <c r="B36" s="28">
        <v>22.4</v>
      </c>
      <c r="C36" s="28">
        <v>22.25407380021319</v>
      </c>
      <c r="D36" s="28">
        <v>19.75407380021319</v>
      </c>
      <c r="E36" s="28">
        <v>13.169382533475458</v>
      </c>
      <c r="F36" s="33">
        <v>24</v>
      </c>
      <c r="G36" s="20">
        <f>F36-2.5</f>
        <v>21.5</v>
      </c>
      <c r="H36" s="33">
        <v>18</v>
      </c>
      <c r="I36" s="28">
        <f>2*B36*F36/12</f>
        <v>89.59999999999998</v>
      </c>
      <c r="J36" s="28">
        <f>H36*B36/12</f>
        <v>33.6</v>
      </c>
      <c r="K36" s="28">
        <f>I36+J36</f>
        <v>123.19999999999999</v>
      </c>
      <c r="L36" s="16">
        <v>9.55</v>
      </c>
      <c r="M36" s="16">
        <v>9.9</v>
      </c>
      <c r="N36" s="8">
        <f>I36*L36+J36*M36</f>
        <v>1188.32</v>
      </c>
      <c r="O36" s="28">
        <f>B36/3*F36/36*H36/36</f>
        <v>2.488888888888889</v>
      </c>
      <c r="P36" s="9">
        <v>190</v>
      </c>
      <c r="Q36" s="8">
        <f>O36*P36</f>
        <v>472.8888888888889</v>
      </c>
      <c r="R36" s="1">
        <v>2.69</v>
      </c>
      <c r="S36" s="1">
        <v>5</v>
      </c>
      <c r="T36" s="1">
        <v>7</v>
      </c>
      <c r="U36" s="1">
        <f t="shared" si="7"/>
        <v>112</v>
      </c>
      <c r="V36" s="1">
        <f>VLOOKUP(T36,Rebar!A:B,2,FALSE)</f>
        <v>2.044</v>
      </c>
      <c r="W36" s="39">
        <f t="shared" si="8"/>
        <v>0.114464</v>
      </c>
      <c r="X36" s="9">
        <v>2325</v>
      </c>
      <c r="Y36" s="8">
        <f t="shared" si="9"/>
        <v>266.1288</v>
      </c>
    </row>
    <row r="37" spans="1:25" ht="12.75">
      <c r="A37" s="1">
        <v>19</v>
      </c>
      <c r="B37" s="28">
        <v>22.4</v>
      </c>
      <c r="C37" s="28">
        <v>22.25407380021319</v>
      </c>
      <c r="D37" s="28">
        <v>19.75407380021319</v>
      </c>
      <c r="E37" s="28">
        <v>13.169382533475458</v>
      </c>
      <c r="F37" s="33">
        <v>24</v>
      </c>
      <c r="G37" s="20">
        <f>F37-2.5</f>
        <v>21.5</v>
      </c>
      <c r="H37" s="33">
        <v>18</v>
      </c>
      <c r="I37" s="28">
        <f>2*B37*F37/12</f>
        <v>89.59999999999998</v>
      </c>
      <c r="J37" s="28">
        <f>H37*B37/12</f>
        <v>33.6</v>
      </c>
      <c r="K37" s="28">
        <f>I37+J37</f>
        <v>123.19999999999999</v>
      </c>
      <c r="L37" s="16">
        <v>9.55</v>
      </c>
      <c r="M37" s="16">
        <v>9.9</v>
      </c>
      <c r="N37" s="8">
        <f>I37*L37+J37*M37</f>
        <v>1188.32</v>
      </c>
      <c r="O37" s="28">
        <f>B37/3*F37/36*H37/36</f>
        <v>2.488888888888889</v>
      </c>
      <c r="P37" s="9">
        <v>190</v>
      </c>
      <c r="Q37" s="8">
        <f>O37*P37</f>
        <v>472.8888888888889</v>
      </c>
      <c r="R37" s="1">
        <v>2.69</v>
      </c>
      <c r="S37" s="1">
        <v>5</v>
      </c>
      <c r="T37" s="1">
        <v>7</v>
      </c>
      <c r="U37" s="1">
        <f t="shared" si="7"/>
        <v>112</v>
      </c>
      <c r="V37" s="1">
        <f>VLOOKUP(T37,Rebar!A:B,2,FALSE)</f>
        <v>2.044</v>
      </c>
      <c r="W37" s="39">
        <f t="shared" si="8"/>
        <v>0.114464</v>
      </c>
      <c r="X37" s="9">
        <v>2325</v>
      </c>
      <c r="Y37" s="8">
        <f t="shared" si="9"/>
        <v>266.1288</v>
      </c>
    </row>
    <row r="38" spans="1:25" ht="12.75">
      <c r="A38" s="1">
        <v>14</v>
      </c>
      <c r="B38" s="28">
        <v>22.4</v>
      </c>
      <c r="C38" s="28">
        <v>22.25407380021319</v>
      </c>
      <c r="D38" s="28">
        <v>19.75407380021319</v>
      </c>
      <c r="E38" s="28">
        <v>13.169382533475458</v>
      </c>
      <c r="F38" s="33">
        <v>24</v>
      </c>
      <c r="G38" s="20">
        <f>F38-2.5</f>
        <v>21.5</v>
      </c>
      <c r="H38" s="33">
        <v>18</v>
      </c>
      <c r="I38" s="28">
        <f>2*B38*F38/12</f>
        <v>89.59999999999998</v>
      </c>
      <c r="J38" s="28">
        <f>H38*B38/12</f>
        <v>33.6</v>
      </c>
      <c r="K38" s="28">
        <f>I38+J38</f>
        <v>123.19999999999999</v>
      </c>
      <c r="L38" s="16">
        <v>9.55</v>
      </c>
      <c r="M38" s="16">
        <v>9.9</v>
      </c>
      <c r="N38" s="8">
        <f>I38*L38+J38*M38</f>
        <v>1188.32</v>
      </c>
      <c r="O38" s="28">
        <f>B38/3*F38/36*H38/36</f>
        <v>2.488888888888889</v>
      </c>
      <c r="P38" s="9">
        <v>190</v>
      </c>
      <c r="Q38" s="8">
        <f>O38*P38</f>
        <v>472.8888888888889</v>
      </c>
      <c r="R38" s="1">
        <v>2.69</v>
      </c>
      <c r="S38" s="1">
        <v>5</v>
      </c>
      <c r="T38" s="1">
        <v>7</v>
      </c>
      <c r="U38" s="1">
        <f t="shared" si="7"/>
        <v>112</v>
      </c>
      <c r="V38" s="1">
        <f>VLOOKUP(T38,Rebar!A:B,2,FALSE)</f>
        <v>2.044</v>
      </c>
      <c r="W38" s="39">
        <f t="shared" si="8"/>
        <v>0.114464</v>
      </c>
      <c r="X38" s="9">
        <v>2325</v>
      </c>
      <c r="Y38" s="8">
        <f t="shared" si="9"/>
        <v>266.1288</v>
      </c>
    </row>
    <row r="39" spans="1:25" ht="12.75">
      <c r="A39" s="1">
        <v>32</v>
      </c>
      <c r="B39" s="28">
        <v>22.4</v>
      </c>
      <c r="C39" s="28">
        <v>22.25407380021319</v>
      </c>
      <c r="D39" s="28">
        <v>19.75407380021319</v>
      </c>
      <c r="E39" s="28">
        <v>13.169382533475458</v>
      </c>
      <c r="F39" s="33">
        <v>24</v>
      </c>
      <c r="G39" s="20">
        <f>F39-2.5</f>
        <v>21.5</v>
      </c>
      <c r="H39" s="33">
        <v>18</v>
      </c>
      <c r="I39" s="28">
        <f>2*B39*F39/12</f>
        <v>89.59999999999998</v>
      </c>
      <c r="J39" s="28">
        <f>H39*B39/12</f>
        <v>33.6</v>
      </c>
      <c r="K39" s="28">
        <f>I39+J39</f>
        <v>123.19999999999999</v>
      </c>
      <c r="L39" s="16">
        <v>9.55</v>
      </c>
      <c r="M39" s="16">
        <v>9.9</v>
      </c>
      <c r="N39" s="8">
        <f>I39*L39+J39*M39</f>
        <v>1188.32</v>
      </c>
      <c r="O39" s="28">
        <f>B39/3*F39/36*H39/36</f>
        <v>2.488888888888889</v>
      </c>
      <c r="P39" s="9">
        <v>190</v>
      </c>
      <c r="Q39" s="8">
        <f>O39*P39</f>
        <v>472.8888888888889</v>
      </c>
      <c r="R39" s="1">
        <v>2.69</v>
      </c>
      <c r="S39" s="1">
        <v>5</v>
      </c>
      <c r="T39" s="1">
        <v>7</v>
      </c>
      <c r="U39" s="1">
        <f t="shared" si="7"/>
        <v>112</v>
      </c>
      <c r="V39" s="1">
        <f>VLOOKUP(T39,Rebar!A:B,2,FALSE)</f>
        <v>2.044</v>
      </c>
      <c r="W39" s="39">
        <f t="shared" si="8"/>
        <v>0.114464</v>
      </c>
      <c r="X39" s="9">
        <v>2325</v>
      </c>
      <c r="Y39" s="8">
        <f t="shared" si="9"/>
        <v>266.1288</v>
      </c>
    </row>
    <row r="40" spans="7:25" ht="12.75">
      <c r="G40" s="20"/>
      <c r="L40" s="16"/>
      <c r="M40" s="16"/>
      <c r="N40" s="8"/>
      <c r="P40" s="9"/>
      <c r="Q40" s="8"/>
      <c r="X40" s="9"/>
      <c r="Y40" s="8"/>
    </row>
    <row r="41" spans="1:26" s="12" customFormat="1" ht="12.75">
      <c r="A41" s="1">
        <v>35</v>
      </c>
      <c r="B41" s="28">
        <v>21.63</v>
      </c>
      <c r="C41" s="30">
        <v>16.2225</v>
      </c>
      <c r="D41" s="30">
        <v>13.7225</v>
      </c>
      <c r="E41" s="30">
        <v>18.28824171303436</v>
      </c>
      <c r="F41" s="20">
        <v>18</v>
      </c>
      <c r="G41" s="20">
        <f>F41-2.5</f>
        <v>15.5</v>
      </c>
      <c r="H41" s="20">
        <v>24</v>
      </c>
      <c r="I41" s="28">
        <f>2*B41*F41/12</f>
        <v>64.89</v>
      </c>
      <c r="J41" s="28">
        <f>H41*B41/12</f>
        <v>43.26</v>
      </c>
      <c r="K41" s="28">
        <f>I41+J41</f>
        <v>108.15</v>
      </c>
      <c r="L41" s="16">
        <v>9.55</v>
      </c>
      <c r="M41" s="16">
        <v>9.9</v>
      </c>
      <c r="N41" s="8">
        <f>I41*L41+J41*M41</f>
        <v>1047.9735</v>
      </c>
      <c r="O41" s="28">
        <f>B41/3*F41/36*H41/36</f>
        <v>2.4033333333333333</v>
      </c>
      <c r="P41" s="9">
        <v>190</v>
      </c>
      <c r="Q41" s="8">
        <f>O41*P41</f>
        <v>456.6333333333333</v>
      </c>
      <c r="R41" s="20">
        <v>2.61</v>
      </c>
      <c r="S41" s="20">
        <v>5</v>
      </c>
      <c r="T41" s="20">
        <v>7</v>
      </c>
      <c r="U41" s="1">
        <f aca="true" t="shared" si="10" ref="U41:U82">S41*B41</f>
        <v>108.14999999999999</v>
      </c>
      <c r="V41" s="1">
        <f>VLOOKUP(T41,Rebar!A:B,2,FALSE)</f>
        <v>2.044</v>
      </c>
      <c r="W41" s="39">
        <f aca="true" t="shared" si="11" ref="W41:W82">U41*V41/2000</f>
        <v>0.1105293</v>
      </c>
      <c r="X41" s="9">
        <v>2325</v>
      </c>
      <c r="Y41" s="8">
        <f aca="true" t="shared" si="12" ref="Y41:Y82">W41*X41</f>
        <v>256.9806225</v>
      </c>
      <c r="Z41" s="20"/>
    </row>
    <row r="42" spans="1:25" ht="12.75">
      <c r="A42" s="1">
        <v>36</v>
      </c>
      <c r="B42" s="28">
        <v>29.17</v>
      </c>
      <c r="C42" s="28">
        <v>21.8775</v>
      </c>
      <c r="D42" s="28">
        <v>19.3775</v>
      </c>
      <c r="E42" s="28">
        <v>10.446331963513597</v>
      </c>
      <c r="F42" s="33">
        <v>24</v>
      </c>
      <c r="G42" s="20">
        <f>F42-2.5</f>
        <v>21.5</v>
      </c>
      <c r="H42" s="33">
        <v>12</v>
      </c>
      <c r="I42" s="28">
        <f>2*B42*F42/12</f>
        <v>116.68</v>
      </c>
      <c r="J42" s="28">
        <f>H42*B42/12</f>
        <v>29.17</v>
      </c>
      <c r="K42" s="28">
        <f>I42+J42</f>
        <v>145.85000000000002</v>
      </c>
      <c r="L42" s="16">
        <v>9.55</v>
      </c>
      <c r="M42" s="16">
        <v>9.9</v>
      </c>
      <c r="N42" s="8">
        <f>I42*L42+J42*M42</f>
        <v>1403.0770000000002</v>
      </c>
      <c r="O42" s="28">
        <f>B42/3*F42/36*H42/36</f>
        <v>2.160740740740741</v>
      </c>
      <c r="P42" s="9">
        <v>190</v>
      </c>
      <c r="Q42" s="8">
        <f>O42*P42</f>
        <v>410.5407407407408</v>
      </c>
      <c r="R42" s="1">
        <v>2.09</v>
      </c>
      <c r="S42" s="1">
        <v>4</v>
      </c>
      <c r="T42" s="1">
        <v>7</v>
      </c>
      <c r="U42" s="1">
        <f t="shared" si="10"/>
        <v>116.68</v>
      </c>
      <c r="V42" s="1">
        <f>VLOOKUP(T42,Rebar!A:B,2,FALSE)</f>
        <v>2.044</v>
      </c>
      <c r="W42" s="39">
        <f t="shared" si="11"/>
        <v>0.11924696000000001</v>
      </c>
      <c r="X42" s="9">
        <v>2325</v>
      </c>
      <c r="Y42" s="8">
        <f t="shared" si="12"/>
        <v>277.249182</v>
      </c>
    </row>
    <row r="43" spans="1:25" ht="12.75">
      <c r="A43" s="1">
        <v>37</v>
      </c>
      <c r="B43" s="28">
        <v>29.17</v>
      </c>
      <c r="C43" s="28">
        <v>21.8775</v>
      </c>
      <c r="D43" s="28">
        <v>19.3775</v>
      </c>
      <c r="E43" s="28">
        <v>20.146830319636663</v>
      </c>
      <c r="F43" s="33">
        <v>24</v>
      </c>
      <c r="G43" s="20">
        <f>F43-2.5</f>
        <v>21.5</v>
      </c>
      <c r="H43" s="33">
        <v>24</v>
      </c>
      <c r="I43" s="28">
        <f>2*B43*F43/12</f>
        <v>116.68</v>
      </c>
      <c r="J43" s="28">
        <f>H43*B43/12</f>
        <v>58.34</v>
      </c>
      <c r="K43" s="28">
        <f>I43+J43</f>
        <v>175.02</v>
      </c>
      <c r="L43" s="16">
        <v>9.55</v>
      </c>
      <c r="M43" s="16">
        <v>9.9</v>
      </c>
      <c r="N43" s="8">
        <f>I43*L43+J43*M43</f>
        <v>1691.8600000000001</v>
      </c>
      <c r="O43" s="28">
        <f>B43/3*F43/36*H43/36</f>
        <v>4.321481481481482</v>
      </c>
      <c r="P43" s="9">
        <v>190</v>
      </c>
      <c r="Q43" s="8">
        <f>O43*P43</f>
        <v>821.0814814814815</v>
      </c>
      <c r="R43" s="1">
        <v>4.04</v>
      </c>
      <c r="S43" s="1">
        <v>8</v>
      </c>
      <c r="T43" s="1">
        <v>7</v>
      </c>
      <c r="U43" s="1">
        <f t="shared" si="10"/>
        <v>233.36</v>
      </c>
      <c r="V43" s="1">
        <f>VLOOKUP(T43,Rebar!A:B,2,FALSE)</f>
        <v>2.044</v>
      </c>
      <c r="W43" s="39">
        <f t="shared" si="11"/>
        <v>0.23849392000000003</v>
      </c>
      <c r="X43" s="9">
        <v>2325</v>
      </c>
      <c r="Y43" s="8">
        <f t="shared" si="12"/>
        <v>554.498364</v>
      </c>
    </row>
    <row r="44" spans="1:25" ht="12.75">
      <c r="A44" s="19" t="s">
        <v>60</v>
      </c>
      <c r="B44" s="28">
        <v>30.96</v>
      </c>
      <c r="C44" s="28">
        <v>23.22</v>
      </c>
      <c r="D44" s="28">
        <v>20.72</v>
      </c>
      <c r="E44" s="28">
        <v>14.195408285721468</v>
      </c>
      <c r="F44" s="33">
        <v>24</v>
      </c>
      <c r="G44" s="20">
        <f>F44-2.5</f>
        <v>21.5</v>
      </c>
      <c r="H44" s="33">
        <v>18</v>
      </c>
      <c r="I44" s="28">
        <f>2*B44*F44/12</f>
        <v>123.83999999999999</v>
      </c>
      <c r="J44" s="28">
        <f>H44*B44/12</f>
        <v>46.44</v>
      </c>
      <c r="K44" s="28">
        <f>I44+J44</f>
        <v>170.27999999999997</v>
      </c>
      <c r="L44" s="16">
        <v>9.55</v>
      </c>
      <c r="M44" s="16">
        <v>9.9</v>
      </c>
      <c r="N44" s="8">
        <f>I44*L44+J44*M44</f>
        <v>1642.4279999999999</v>
      </c>
      <c r="O44" s="28">
        <f>B44/3*F44/36*H44/36</f>
        <v>3.44</v>
      </c>
      <c r="P44" s="9">
        <v>190</v>
      </c>
      <c r="Q44" s="8">
        <f>O44*P44</f>
        <v>653.6</v>
      </c>
      <c r="R44" s="1">
        <v>3.04</v>
      </c>
      <c r="S44" s="1">
        <v>6</v>
      </c>
      <c r="T44" s="1">
        <v>7</v>
      </c>
      <c r="U44" s="1">
        <f t="shared" si="10"/>
        <v>185.76</v>
      </c>
      <c r="V44" s="1">
        <f>VLOOKUP(T44,Rebar!A:B,2,FALSE)</f>
        <v>2.044</v>
      </c>
      <c r="W44" s="39">
        <f t="shared" si="11"/>
        <v>0.18984672</v>
      </c>
      <c r="X44" s="9">
        <v>2325</v>
      </c>
      <c r="Y44" s="8">
        <f t="shared" si="12"/>
        <v>441.393624</v>
      </c>
    </row>
    <row r="45" spans="1:25" ht="12.75">
      <c r="A45" s="19" t="s">
        <v>61</v>
      </c>
      <c r="B45" s="28">
        <v>1.79</v>
      </c>
      <c r="G45" s="20"/>
      <c r="L45" s="16"/>
      <c r="M45" s="16"/>
      <c r="N45" s="8"/>
      <c r="P45" s="9"/>
      <c r="Q45" s="8"/>
      <c r="R45" s="1">
        <v>0.37</v>
      </c>
      <c r="S45" s="1">
        <v>2</v>
      </c>
      <c r="T45" s="1">
        <v>5</v>
      </c>
      <c r="U45" s="1">
        <f t="shared" si="10"/>
        <v>3.58</v>
      </c>
      <c r="V45" s="1">
        <f>VLOOKUP(T45,Rebar!A:B,2,FALSE)</f>
        <v>1.043</v>
      </c>
      <c r="W45" s="39">
        <f t="shared" si="11"/>
        <v>0.0018669699999999997</v>
      </c>
      <c r="X45" s="9">
        <v>2325</v>
      </c>
      <c r="Y45" s="8">
        <f t="shared" si="12"/>
        <v>4.340705249999999</v>
      </c>
    </row>
    <row r="46" spans="1:25" ht="12.75">
      <c r="A46" s="1">
        <v>39</v>
      </c>
      <c r="B46" s="28">
        <v>30.96</v>
      </c>
      <c r="C46" s="28">
        <v>23.22</v>
      </c>
      <c r="D46" s="28">
        <v>20.72</v>
      </c>
      <c r="E46" s="28">
        <v>14.008465716278213</v>
      </c>
      <c r="F46" s="33">
        <v>24</v>
      </c>
      <c r="G46" s="20">
        <f>F46-2.5</f>
        <v>21.5</v>
      </c>
      <c r="H46" s="33">
        <v>18</v>
      </c>
      <c r="I46" s="28">
        <f>2*B46*F46/12</f>
        <v>123.83999999999999</v>
      </c>
      <c r="J46" s="28">
        <f>H46*B46/12</f>
        <v>46.44</v>
      </c>
      <c r="K46" s="28">
        <f>I46+J46</f>
        <v>170.27999999999997</v>
      </c>
      <c r="L46" s="16">
        <v>9.55</v>
      </c>
      <c r="M46" s="16">
        <v>9.9</v>
      </c>
      <c r="N46" s="8">
        <f>I46*L46+J46*M46</f>
        <v>1642.4279999999999</v>
      </c>
      <c r="O46" s="28">
        <f>B46/3*F46/36*H46/36</f>
        <v>3.44</v>
      </c>
      <c r="P46" s="9">
        <v>190</v>
      </c>
      <c r="Q46" s="8">
        <f>O46*P46</f>
        <v>653.6</v>
      </c>
      <c r="R46" s="1">
        <v>3</v>
      </c>
      <c r="S46" s="1">
        <v>5</v>
      </c>
      <c r="T46" s="1">
        <v>7</v>
      </c>
      <c r="U46" s="1">
        <f t="shared" si="10"/>
        <v>154.8</v>
      </c>
      <c r="V46" s="1">
        <f>VLOOKUP(T46,Rebar!A:B,2,FALSE)</f>
        <v>2.044</v>
      </c>
      <c r="W46" s="39">
        <f t="shared" si="11"/>
        <v>0.1582056</v>
      </c>
      <c r="X46" s="9">
        <v>2325</v>
      </c>
      <c r="Y46" s="8">
        <f t="shared" si="12"/>
        <v>367.82802</v>
      </c>
    </row>
    <row r="47" spans="1:25" ht="12.75">
      <c r="A47" s="19" t="s">
        <v>62</v>
      </c>
      <c r="B47" s="28">
        <v>30.96</v>
      </c>
      <c r="C47" s="28">
        <v>23.22</v>
      </c>
      <c r="D47" s="28">
        <v>20.72</v>
      </c>
      <c r="E47" s="28">
        <v>14.195408285721468</v>
      </c>
      <c r="F47" s="33">
        <v>24</v>
      </c>
      <c r="G47" s="20">
        <f>F47-2.5</f>
        <v>21.5</v>
      </c>
      <c r="H47" s="33">
        <v>18</v>
      </c>
      <c r="I47" s="28">
        <f>2*B47*F47/12</f>
        <v>123.83999999999999</v>
      </c>
      <c r="J47" s="28">
        <f>H47*B47/12</f>
        <v>46.44</v>
      </c>
      <c r="K47" s="28">
        <f>I47+J47</f>
        <v>170.27999999999997</v>
      </c>
      <c r="L47" s="16">
        <v>9.55</v>
      </c>
      <c r="M47" s="16">
        <v>9.9</v>
      </c>
      <c r="N47" s="8">
        <f>I47*L47+J47*M47</f>
        <v>1642.4279999999999</v>
      </c>
      <c r="O47" s="28">
        <f>B47/3*F47/36*H47/36</f>
        <v>3.44</v>
      </c>
      <c r="P47" s="9">
        <v>190</v>
      </c>
      <c r="Q47" s="8">
        <f>O47*P47</f>
        <v>653.6</v>
      </c>
      <c r="R47" s="1">
        <v>3.02</v>
      </c>
      <c r="S47" s="1">
        <v>6</v>
      </c>
      <c r="T47" s="1">
        <v>7</v>
      </c>
      <c r="U47" s="1">
        <f t="shared" si="10"/>
        <v>185.76</v>
      </c>
      <c r="V47" s="1">
        <f>VLOOKUP(T47,Rebar!A:B,2,FALSE)</f>
        <v>2.044</v>
      </c>
      <c r="W47" s="39">
        <f t="shared" si="11"/>
        <v>0.18984672</v>
      </c>
      <c r="X47" s="9">
        <v>2325</v>
      </c>
      <c r="Y47" s="8">
        <f t="shared" si="12"/>
        <v>441.393624</v>
      </c>
    </row>
    <row r="48" spans="1:25" ht="12.75">
      <c r="A48" s="19" t="s">
        <v>63</v>
      </c>
      <c r="B48" s="28">
        <v>1.79</v>
      </c>
      <c r="G48" s="20"/>
      <c r="L48" s="16"/>
      <c r="M48" s="16"/>
      <c r="N48" s="8"/>
      <c r="P48" s="9"/>
      <c r="Q48" s="8"/>
      <c r="R48" s="1">
        <v>0.37</v>
      </c>
      <c r="S48" s="1">
        <v>2</v>
      </c>
      <c r="T48" s="1">
        <v>5</v>
      </c>
      <c r="U48" s="1">
        <f t="shared" si="10"/>
        <v>3.58</v>
      </c>
      <c r="V48" s="1">
        <f>VLOOKUP(T48,Rebar!A:B,2,FALSE)</f>
        <v>1.043</v>
      </c>
      <c r="W48" s="39">
        <f t="shared" si="11"/>
        <v>0.0018669699999999997</v>
      </c>
      <c r="X48" s="9">
        <v>2325</v>
      </c>
      <c r="Y48" s="8">
        <f t="shared" si="12"/>
        <v>4.340705249999999</v>
      </c>
    </row>
    <row r="49" spans="1:25" ht="12.75">
      <c r="A49" s="1">
        <v>41</v>
      </c>
      <c r="B49" s="28">
        <v>29.17</v>
      </c>
      <c r="C49" s="28">
        <v>21.8775</v>
      </c>
      <c r="D49" s="28">
        <v>19.3775</v>
      </c>
      <c r="E49" s="28">
        <v>19.927928155867544</v>
      </c>
      <c r="F49" s="33">
        <v>24</v>
      </c>
      <c r="G49" s="20">
        <f>F49-2.5</f>
        <v>21.5</v>
      </c>
      <c r="H49" s="33">
        <v>24</v>
      </c>
      <c r="I49" s="28">
        <f>2*B49*F49/12</f>
        <v>116.68</v>
      </c>
      <c r="J49" s="28">
        <f>H49*B49/12</f>
        <v>58.34</v>
      </c>
      <c r="K49" s="28">
        <f>I49+J49</f>
        <v>175.02</v>
      </c>
      <c r="L49" s="16">
        <v>9.55</v>
      </c>
      <c r="M49" s="16">
        <v>9.9</v>
      </c>
      <c r="N49" s="8">
        <f>I49*L49+J49*M49</f>
        <v>1691.8600000000001</v>
      </c>
      <c r="O49" s="28">
        <f>B49/3*F49/36*H49/36</f>
        <v>4.321481481481482</v>
      </c>
      <c r="P49" s="9">
        <v>190</v>
      </c>
      <c r="Q49" s="8">
        <f>O49*P49</f>
        <v>821.0814814814815</v>
      </c>
      <c r="R49" s="1">
        <v>4</v>
      </c>
      <c r="S49" s="1">
        <v>7</v>
      </c>
      <c r="T49" s="1">
        <v>7</v>
      </c>
      <c r="U49" s="1">
        <f t="shared" si="10"/>
        <v>204.19</v>
      </c>
      <c r="V49" s="1">
        <f>VLOOKUP(T49,Rebar!A:B,2,FALSE)</f>
        <v>2.044</v>
      </c>
      <c r="W49" s="39">
        <f t="shared" si="11"/>
        <v>0.20868218</v>
      </c>
      <c r="X49" s="9">
        <v>2325</v>
      </c>
      <c r="Y49" s="8">
        <f t="shared" si="12"/>
        <v>485.1860685</v>
      </c>
    </row>
    <row r="50" spans="1:25" ht="12.75">
      <c r="A50" s="1">
        <v>42</v>
      </c>
      <c r="B50" s="28">
        <v>29.17</v>
      </c>
      <c r="C50" s="28">
        <v>21.8775</v>
      </c>
      <c r="D50" s="28">
        <v>19.3775</v>
      </c>
      <c r="E50" s="28">
        <v>21.058922668674665</v>
      </c>
      <c r="F50" s="33">
        <v>24</v>
      </c>
      <c r="G50" s="20">
        <f>F50-2.5</f>
        <v>21.5</v>
      </c>
      <c r="H50" s="33">
        <v>24</v>
      </c>
      <c r="I50" s="28">
        <f>2*B50*F50/12</f>
        <v>116.68</v>
      </c>
      <c r="J50" s="28">
        <f>H50*B50/12</f>
        <v>58.34</v>
      </c>
      <c r="K50" s="28">
        <f>I50+J50</f>
        <v>175.02</v>
      </c>
      <c r="L50" s="16">
        <v>9.55</v>
      </c>
      <c r="M50" s="16">
        <v>9.9</v>
      </c>
      <c r="N50" s="8">
        <f>I50*L50+J50*M50</f>
        <v>1691.8600000000001</v>
      </c>
      <c r="O50" s="28">
        <f>B50/3*F50/36*H50/36</f>
        <v>4.321481481481482</v>
      </c>
      <c r="P50" s="9">
        <v>190</v>
      </c>
      <c r="Q50" s="8">
        <f>O50*P50</f>
        <v>821.0814814814815</v>
      </c>
      <c r="R50" s="1">
        <v>4.25</v>
      </c>
      <c r="S50" s="1">
        <v>8</v>
      </c>
      <c r="T50" s="1">
        <v>7</v>
      </c>
      <c r="U50" s="1">
        <f t="shared" si="10"/>
        <v>233.36</v>
      </c>
      <c r="V50" s="1">
        <f>VLOOKUP(T50,Rebar!A:B,2,FALSE)</f>
        <v>2.044</v>
      </c>
      <c r="W50" s="39">
        <f t="shared" si="11"/>
        <v>0.23849392000000003</v>
      </c>
      <c r="X50" s="9">
        <v>2325</v>
      </c>
      <c r="Y50" s="8">
        <f t="shared" si="12"/>
        <v>554.498364</v>
      </c>
    </row>
    <row r="51" spans="1:25" ht="12.75">
      <c r="A51" s="1">
        <v>43</v>
      </c>
      <c r="B51" s="28">
        <v>29.17</v>
      </c>
      <c r="C51" s="28">
        <v>21.8775</v>
      </c>
      <c r="D51" s="28">
        <v>19.3775</v>
      </c>
      <c r="E51" s="28">
        <v>19.927928155867544</v>
      </c>
      <c r="F51" s="33">
        <v>24</v>
      </c>
      <c r="G51" s="20">
        <f>F51-2.5</f>
        <v>21.5</v>
      </c>
      <c r="H51" s="33">
        <v>24</v>
      </c>
      <c r="I51" s="28">
        <f>2*B51*F51/12</f>
        <v>116.68</v>
      </c>
      <c r="J51" s="28">
        <f>H51*B51/12</f>
        <v>58.34</v>
      </c>
      <c r="K51" s="28">
        <f>I51+J51</f>
        <v>175.02</v>
      </c>
      <c r="L51" s="16">
        <v>9.55</v>
      </c>
      <c r="M51" s="16">
        <v>9.9</v>
      </c>
      <c r="N51" s="8">
        <f>I51*L51+J51*M51</f>
        <v>1691.8600000000001</v>
      </c>
      <c r="O51" s="28">
        <f>B51/3*F51/36*H51/36</f>
        <v>4.321481481481482</v>
      </c>
      <c r="P51" s="9">
        <v>190</v>
      </c>
      <c r="Q51" s="8">
        <f>O51*P51</f>
        <v>821.0814814814815</v>
      </c>
      <c r="R51" s="1">
        <v>4</v>
      </c>
      <c r="S51" s="1">
        <v>7</v>
      </c>
      <c r="T51" s="1">
        <v>7</v>
      </c>
      <c r="U51" s="1">
        <f t="shared" si="10"/>
        <v>204.19</v>
      </c>
      <c r="V51" s="1">
        <f>VLOOKUP(T51,Rebar!A:B,2,FALSE)</f>
        <v>2.044</v>
      </c>
      <c r="W51" s="39">
        <f t="shared" si="11"/>
        <v>0.20868218</v>
      </c>
      <c r="X51" s="9">
        <v>2325</v>
      </c>
      <c r="Y51" s="8">
        <f t="shared" si="12"/>
        <v>485.1860685</v>
      </c>
    </row>
    <row r="52" spans="1:25" ht="12.75">
      <c r="A52" s="19" t="s">
        <v>64</v>
      </c>
      <c r="B52" s="28">
        <v>30.96</v>
      </c>
      <c r="C52" s="28">
        <v>23.22</v>
      </c>
      <c r="D52" s="28">
        <v>20.72</v>
      </c>
      <c r="E52" s="28">
        <v>14.195408285721468</v>
      </c>
      <c r="F52" s="33">
        <v>24</v>
      </c>
      <c r="G52" s="20">
        <f>F52-2.5</f>
        <v>21.5</v>
      </c>
      <c r="H52" s="33">
        <v>18</v>
      </c>
      <c r="I52" s="28">
        <f>2*B52*F52/12</f>
        <v>123.83999999999999</v>
      </c>
      <c r="J52" s="28">
        <f>H52*B52/12</f>
        <v>46.44</v>
      </c>
      <c r="K52" s="28">
        <f>I52+J52</f>
        <v>170.27999999999997</v>
      </c>
      <c r="L52" s="16">
        <v>9.55</v>
      </c>
      <c r="M52" s="16">
        <v>9.9</v>
      </c>
      <c r="N52" s="8">
        <f>I52*L52+J52*M52</f>
        <v>1642.4279999999999</v>
      </c>
      <c r="O52" s="28">
        <f>B52/3*F52/36*H52/36</f>
        <v>3.44</v>
      </c>
      <c r="P52" s="9">
        <v>190</v>
      </c>
      <c r="Q52" s="8">
        <f>O52*P52</f>
        <v>653.6</v>
      </c>
      <c r="R52" s="1">
        <v>3.04</v>
      </c>
      <c r="S52" s="1">
        <v>6</v>
      </c>
      <c r="T52" s="1">
        <v>7</v>
      </c>
      <c r="U52" s="1">
        <f t="shared" si="10"/>
        <v>185.76</v>
      </c>
      <c r="V52" s="1">
        <f>VLOOKUP(T52,Rebar!A:B,2,FALSE)</f>
        <v>2.044</v>
      </c>
      <c r="W52" s="39">
        <f t="shared" si="11"/>
        <v>0.18984672</v>
      </c>
      <c r="X52" s="9">
        <v>2325</v>
      </c>
      <c r="Y52" s="8">
        <f t="shared" si="12"/>
        <v>441.393624</v>
      </c>
    </row>
    <row r="53" spans="1:25" ht="12.75">
      <c r="A53" s="19" t="s">
        <v>65</v>
      </c>
      <c r="B53" s="28">
        <v>1.79</v>
      </c>
      <c r="G53" s="20"/>
      <c r="L53" s="16"/>
      <c r="M53" s="16"/>
      <c r="N53" s="8"/>
      <c r="P53" s="9"/>
      <c r="Q53" s="8"/>
      <c r="R53" s="1">
        <v>0.37</v>
      </c>
      <c r="S53" s="1">
        <v>2</v>
      </c>
      <c r="T53" s="1">
        <v>5</v>
      </c>
      <c r="U53" s="1">
        <f t="shared" si="10"/>
        <v>3.58</v>
      </c>
      <c r="V53" s="1">
        <f>VLOOKUP(T53,Rebar!A:B,2,FALSE)</f>
        <v>1.043</v>
      </c>
      <c r="W53" s="39">
        <f t="shared" si="11"/>
        <v>0.0018669699999999997</v>
      </c>
      <c r="X53" s="9">
        <v>2325</v>
      </c>
      <c r="Y53" s="8">
        <f t="shared" si="12"/>
        <v>4.340705249999999</v>
      </c>
    </row>
    <row r="54" spans="1:25" ht="12.75">
      <c r="A54" s="1">
        <v>45</v>
      </c>
      <c r="B54" s="28">
        <v>30.96</v>
      </c>
      <c r="C54" s="28">
        <v>23.22</v>
      </c>
      <c r="D54" s="28">
        <v>20.72</v>
      </c>
      <c r="E54" s="28">
        <v>14.008465716278213</v>
      </c>
      <c r="F54" s="33">
        <v>24</v>
      </c>
      <c r="G54" s="20">
        <f>F54-2.5</f>
        <v>21.5</v>
      </c>
      <c r="H54" s="33">
        <v>18</v>
      </c>
      <c r="I54" s="28">
        <f>2*B54*F54/12</f>
        <v>123.83999999999999</v>
      </c>
      <c r="J54" s="28">
        <f>H54*B54/12</f>
        <v>46.44</v>
      </c>
      <c r="K54" s="28">
        <f>I54+J54</f>
        <v>170.27999999999997</v>
      </c>
      <c r="L54" s="16">
        <v>9.55</v>
      </c>
      <c r="M54" s="16">
        <v>9.9</v>
      </c>
      <c r="N54" s="8">
        <f>I54*L54+J54*M54</f>
        <v>1642.4279999999999</v>
      </c>
      <c r="O54" s="28">
        <f>B54/3*F54/36*H54/36</f>
        <v>3.44</v>
      </c>
      <c r="P54" s="9">
        <v>190</v>
      </c>
      <c r="Q54" s="8">
        <f>O54*P54</f>
        <v>653.6</v>
      </c>
      <c r="R54" s="1">
        <v>3</v>
      </c>
      <c r="S54" s="1">
        <v>5</v>
      </c>
      <c r="T54" s="1">
        <v>7</v>
      </c>
      <c r="U54" s="1">
        <f t="shared" si="10"/>
        <v>154.8</v>
      </c>
      <c r="V54" s="1">
        <f>VLOOKUP(T54,Rebar!A:B,2,FALSE)</f>
        <v>2.044</v>
      </c>
      <c r="W54" s="39">
        <f t="shared" si="11"/>
        <v>0.1582056</v>
      </c>
      <c r="X54" s="9">
        <v>2325</v>
      </c>
      <c r="Y54" s="8">
        <f t="shared" si="12"/>
        <v>367.82802</v>
      </c>
    </row>
    <row r="55" spans="1:25" ht="12.75">
      <c r="A55" s="19" t="s">
        <v>66</v>
      </c>
      <c r="B55" s="28">
        <v>30.96</v>
      </c>
      <c r="C55" s="28">
        <v>23.22</v>
      </c>
      <c r="D55" s="28">
        <v>20.72</v>
      </c>
      <c r="E55" s="28">
        <v>14.195408285721468</v>
      </c>
      <c r="F55" s="33">
        <v>24</v>
      </c>
      <c r="G55" s="20">
        <f>F55-2.5</f>
        <v>21.5</v>
      </c>
      <c r="H55" s="33">
        <v>18</v>
      </c>
      <c r="I55" s="28">
        <f>2*B55*F55/12</f>
        <v>123.83999999999999</v>
      </c>
      <c r="J55" s="28">
        <f>H55*B55/12</f>
        <v>46.44</v>
      </c>
      <c r="K55" s="28">
        <f>I55+J55</f>
        <v>170.27999999999997</v>
      </c>
      <c r="L55" s="16">
        <v>9.55</v>
      </c>
      <c r="M55" s="16">
        <v>9.9</v>
      </c>
      <c r="N55" s="8">
        <f>I55*L55+J55*M55</f>
        <v>1642.4279999999999</v>
      </c>
      <c r="O55" s="28">
        <f>B55/3*F55/36*H55/36</f>
        <v>3.44</v>
      </c>
      <c r="P55" s="9">
        <v>190</v>
      </c>
      <c r="Q55" s="8">
        <f>O55*P55</f>
        <v>653.6</v>
      </c>
      <c r="R55" s="1">
        <v>3.02</v>
      </c>
      <c r="S55" s="1">
        <v>6</v>
      </c>
      <c r="T55" s="1">
        <v>7</v>
      </c>
      <c r="U55" s="1">
        <f t="shared" si="10"/>
        <v>185.76</v>
      </c>
      <c r="V55" s="1">
        <f>VLOOKUP(T55,Rebar!A:B,2,FALSE)</f>
        <v>2.044</v>
      </c>
      <c r="W55" s="39">
        <f t="shared" si="11"/>
        <v>0.18984672</v>
      </c>
      <c r="X55" s="9">
        <v>2325</v>
      </c>
      <c r="Y55" s="8">
        <f t="shared" si="12"/>
        <v>441.393624</v>
      </c>
    </row>
    <row r="56" spans="1:25" ht="12.75">
      <c r="A56" s="19" t="s">
        <v>67</v>
      </c>
      <c r="B56" s="28">
        <v>1.79</v>
      </c>
      <c r="G56" s="20"/>
      <c r="L56" s="16"/>
      <c r="M56" s="16"/>
      <c r="N56" s="8"/>
      <c r="P56" s="9"/>
      <c r="Q56" s="8"/>
      <c r="R56" s="1">
        <v>0.37</v>
      </c>
      <c r="S56" s="1">
        <v>2</v>
      </c>
      <c r="T56" s="1">
        <v>5</v>
      </c>
      <c r="U56" s="1">
        <f t="shared" si="10"/>
        <v>3.58</v>
      </c>
      <c r="V56" s="1">
        <f>VLOOKUP(T56,Rebar!A:B,2,FALSE)</f>
        <v>1.043</v>
      </c>
      <c r="W56" s="39">
        <f t="shared" si="11"/>
        <v>0.0018669699999999997</v>
      </c>
      <c r="X56" s="9">
        <v>2325</v>
      </c>
      <c r="Y56" s="8">
        <f t="shared" si="12"/>
        <v>4.340705249999999</v>
      </c>
    </row>
    <row r="57" spans="1:25" ht="12.75">
      <c r="A57" s="1">
        <v>47</v>
      </c>
      <c r="B57" s="28">
        <v>29.17</v>
      </c>
      <c r="C57" s="28">
        <v>21.8775</v>
      </c>
      <c r="D57" s="28">
        <v>19.3775</v>
      </c>
      <c r="E57" s="28">
        <v>20.146830319636663</v>
      </c>
      <c r="F57" s="33">
        <v>24</v>
      </c>
      <c r="G57" s="20">
        <f aca="true" t="shared" si="13" ref="G57:G65">F57-2.5</f>
        <v>21.5</v>
      </c>
      <c r="H57" s="33">
        <v>24</v>
      </c>
      <c r="I57" s="28">
        <f aca="true" t="shared" si="14" ref="I57:I65">2*B57*F57/12</f>
        <v>116.68</v>
      </c>
      <c r="J57" s="28">
        <f aca="true" t="shared" si="15" ref="J57:J65">H57*B57/12</f>
        <v>58.34</v>
      </c>
      <c r="K57" s="28">
        <f aca="true" t="shared" si="16" ref="K57:K65">I57+J57</f>
        <v>175.02</v>
      </c>
      <c r="L57" s="16">
        <v>9.55</v>
      </c>
      <c r="M57" s="16">
        <v>9.9</v>
      </c>
      <c r="N57" s="8">
        <f aca="true" t="shared" si="17" ref="N57:N65">I57*L57+J57*M57</f>
        <v>1691.8600000000001</v>
      </c>
      <c r="O57" s="28">
        <f aca="true" t="shared" si="18" ref="O57:O65">B57/3*F57/36*H57/36</f>
        <v>4.321481481481482</v>
      </c>
      <c r="P57" s="9">
        <v>190</v>
      </c>
      <c r="Q57" s="8">
        <f aca="true" t="shared" si="19" ref="Q57:Q65">O57*P57</f>
        <v>821.0814814814815</v>
      </c>
      <c r="R57" s="1">
        <v>4.04</v>
      </c>
      <c r="S57" s="1">
        <v>7</v>
      </c>
      <c r="T57" s="1">
        <v>7</v>
      </c>
      <c r="U57" s="1">
        <f t="shared" si="10"/>
        <v>204.19</v>
      </c>
      <c r="V57" s="1">
        <f>VLOOKUP(T57,Rebar!A:B,2,FALSE)</f>
        <v>2.044</v>
      </c>
      <c r="W57" s="39">
        <f t="shared" si="11"/>
        <v>0.20868218</v>
      </c>
      <c r="X57" s="9">
        <v>2325</v>
      </c>
      <c r="Y57" s="8">
        <f t="shared" si="12"/>
        <v>485.1860685</v>
      </c>
    </row>
    <row r="58" spans="1:25" ht="12.75">
      <c r="A58" s="1">
        <v>48</v>
      </c>
      <c r="B58" s="28">
        <v>29.17</v>
      </c>
      <c r="C58" s="28">
        <v>21.8775</v>
      </c>
      <c r="D58" s="28">
        <v>19.3775</v>
      </c>
      <c r="E58" s="28">
        <v>11.937999178294655</v>
      </c>
      <c r="F58" s="33">
        <v>24</v>
      </c>
      <c r="G58" s="20">
        <f t="shared" si="13"/>
        <v>21.5</v>
      </c>
      <c r="H58" s="33">
        <v>12</v>
      </c>
      <c r="I58" s="28">
        <f t="shared" si="14"/>
        <v>116.68</v>
      </c>
      <c r="J58" s="28">
        <f t="shared" si="15"/>
        <v>29.17</v>
      </c>
      <c r="K58" s="28">
        <f t="shared" si="16"/>
        <v>145.85000000000002</v>
      </c>
      <c r="L58" s="16">
        <v>9.55</v>
      </c>
      <c r="M58" s="16">
        <v>9.9</v>
      </c>
      <c r="N58" s="8">
        <f t="shared" si="17"/>
        <v>1403.0770000000002</v>
      </c>
      <c r="O58" s="28">
        <f t="shared" si="18"/>
        <v>2.160740740740741</v>
      </c>
      <c r="P58" s="9">
        <v>190</v>
      </c>
      <c r="Q58" s="8">
        <f t="shared" si="19"/>
        <v>410.5407407407408</v>
      </c>
      <c r="R58" s="1">
        <v>2.39</v>
      </c>
      <c r="S58" s="1">
        <v>4</v>
      </c>
      <c r="T58" s="1">
        <v>7</v>
      </c>
      <c r="U58" s="1">
        <f t="shared" si="10"/>
        <v>116.68</v>
      </c>
      <c r="V58" s="1">
        <f>VLOOKUP(T58,Rebar!A:B,2,FALSE)</f>
        <v>2.044</v>
      </c>
      <c r="W58" s="39">
        <f t="shared" si="11"/>
        <v>0.11924696000000001</v>
      </c>
      <c r="X58" s="9">
        <v>2325</v>
      </c>
      <c r="Y58" s="8">
        <f t="shared" si="12"/>
        <v>277.249182</v>
      </c>
    </row>
    <row r="59" spans="1:25" ht="12.75">
      <c r="A59" s="1">
        <v>49</v>
      </c>
      <c r="B59" s="28">
        <v>21.63</v>
      </c>
      <c r="C59" s="28">
        <v>16.2225</v>
      </c>
      <c r="D59" s="28">
        <v>13.7225</v>
      </c>
      <c r="E59" s="28">
        <v>15.453436476845331</v>
      </c>
      <c r="F59" s="33">
        <v>18</v>
      </c>
      <c r="G59" s="20">
        <f t="shared" si="13"/>
        <v>15.5</v>
      </c>
      <c r="H59" s="33">
        <v>18</v>
      </c>
      <c r="I59" s="28">
        <f t="shared" si="14"/>
        <v>64.89</v>
      </c>
      <c r="J59" s="28">
        <f t="shared" si="15"/>
        <v>32.445</v>
      </c>
      <c r="K59" s="28">
        <f t="shared" si="16"/>
        <v>97.33500000000001</v>
      </c>
      <c r="L59" s="16">
        <v>9.55</v>
      </c>
      <c r="M59" s="16">
        <v>9.9</v>
      </c>
      <c r="N59" s="8">
        <f t="shared" si="17"/>
        <v>940.9050000000001</v>
      </c>
      <c r="O59" s="28">
        <f t="shared" si="18"/>
        <v>1.8025</v>
      </c>
      <c r="P59" s="9">
        <v>190</v>
      </c>
      <c r="Q59" s="8">
        <f t="shared" si="19"/>
        <v>342.475</v>
      </c>
      <c r="R59" s="1">
        <v>2.2</v>
      </c>
      <c r="S59" s="1">
        <v>4</v>
      </c>
      <c r="T59" s="1">
        <v>7</v>
      </c>
      <c r="U59" s="1">
        <f t="shared" si="10"/>
        <v>86.52</v>
      </c>
      <c r="V59" s="1">
        <f>VLOOKUP(T59,Rebar!A:B,2,FALSE)</f>
        <v>2.044</v>
      </c>
      <c r="W59" s="39">
        <f t="shared" si="11"/>
        <v>0.08842344</v>
      </c>
      <c r="X59" s="9">
        <v>2325</v>
      </c>
      <c r="Y59" s="8">
        <f t="shared" si="12"/>
        <v>205.58449800000002</v>
      </c>
    </row>
    <row r="60" spans="1:25" ht="12.75">
      <c r="A60" s="1">
        <v>50</v>
      </c>
      <c r="B60" s="28">
        <v>13</v>
      </c>
      <c r="C60" s="28">
        <v>9.75</v>
      </c>
      <c r="D60" s="28">
        <v>7.25</v>
      </c>
      <c r="E60" s="28">
        <v>14.56875607820014</v>
      </c>
      <c r="F60" s="33">
        <v>12</v>
      </c>
      <c r="G60" s="20">
        <f t="shared" si="13"/>
        <v>9.5</v>
      </c>
      <c r="H60" s="33">
        <v>18</v>
      </c>
      <c r="I60" s="28">
        <f t="shared" si="14"/>
        <v>26</v>
      </c>
      <c r="J60" s="28">
        <f t="shared" si="15"/>
        <v>19.5</v>
      </c>
      <c r="K60" s="28">
        <f t="shared" si="16"/>
        <v>45.5</v>
      </c>
      <c r="L60" s="16">
        <v>9.55</v>
      </c>
      <c r="M60" s="16">
        <v>9.9</v>
      </c>
      <c r="N60" s="8">
        <f t="shared" si="17"/>
        <v>441.35</v>
      </c>
      <c r="O60" s="28">
        <f t="shared" si="18"/>
        <v>0.7222222222222222</v>
      </c>
      <c r="P60" s="9">
        <v>190</v>
      </c>
      <c r="Q60" s="8">
        <f t="shared" si="19"/>
        <v>137.22222222222223</v>
      </c>
      <c r="R60" s="1">
        <v>1.11</v>
      </c>
      <c r="S60" s="1">
        <v>2</v>
      </c>
      <c r="T60" s="1">
        <v>7</v>
      </c>
      <c r="U60" s="1">
        <f t="shared" si="10"/>
        <v>26</v>
      </c>
      <c r="V60" s="1">
        <f>VLOOKUP(T60,Rebar!A:B,2,FALSE)</f>
        <v>2.044</v>
      </c>
      <c r="W60" s="39">
        <f t="shared" si="11"/>
        <v>0.026572</v>
      </c>
      <c r="X60" s="9">
        <v>2325</v>
      </c>
      <c r="Y60" s="8">
        <f t="shared" si="12"/>
        <v>61.7799</v>
      </c>
    </row>
    <row r="61" spans="1:25" ht="12.75">
      <c r="A61" s="1">
        <v>51</v>
      </c>
      <c r="B61" s="28">
        <v>13</v>
      </c>
      <c r="C61" s="28">
        <v>9.75</v>
      </c>
      <c r="D61" s="28">
        <v>7.25</v>
      </c>
      <c r="E61" s="28">
        <v>14.56875607820014</v>
      </c>
      <c r="F61" s="33">
        <v>12</v>
      </c>
      <c r="G61" s="20">
        <f t="shared" si="13"/>
        <v>9.5</v>
      </c>
      <c r="H61" s="33">
        <v>18</v>
      </c>
      <c r="I61" s="28">
        <f t="shared" si="14"/>
        <v>26</v>
      </c>
      <c r="J61" s="28">
        <f t="shared" si="15"/>
        <v>19.5</v>
      </c>
      <c r="K61" s="28">
        <f t="shared" si="16"/>
        <v>45.5</v>
      </c>
      <c r="L61" s="16">
        <v>9.55</v>
      </c>
      <c r="M61" s="16">
        <v>9.9</v>
      </c>
      <c r="N61" s="8">
        <f t="shared" si="17"/>
        <v>441.35</v>
      </c>
      <c r="O61" s="28">
        <f t="shared" si="18"/>
        <v>0.7222222222222222</v>
      </c>
      <c r="P61" s="9">
        <v>190</v>
      </c>
      <c r="Q61" s="8">
        <f t="shared" si="19"/>
        <v>137.22222222222223</v>
      </c>
      <c r="R61" s="1">
        <v>1.11</v>
      </c>
      <c r="S61" s="1">
        <v>2</v>
      </c>
      <c r="T61" s="1">
        <v>7</v>
      </c>
      <c r="U61" s="1">
        <f t="shared" si="10"/>
        <v>26</v>
      </c>
      <c r="V61" s="1">
        <f>VLOOKUP(T61,Rebar!A:B,2,FALSE)</f>
        <v>2.044</v>
      </c>
      <c r="W61" s="39">
        <f t="shared" si="11"/>
        <v>0.026572</v>
      </c>
      <c r="X61" s="9">
        <v>2325</v>
      </c>
      <c r="Y61" s="8">
        <f t="shared" si="12"/>
        <v>61.7799</v>
      </c>
    </row>
    <row r="62" spans="1:25" ht="12.75">
      <c r="A62" s="1">
        <v>52</v>
      </c>
      <c r="B62" s="28">
        <v>13</v>
      </c>
      <c r="C62" s="28">
        <v>9.75</v>
      </c>
      <c r="D62" s="28">
        <v>7.25</v>
      </c>
      <c r="E62" s="28">
        <v>7.820259793117796</v>
      </c>
      <c r="F62" s="33">
        <v>12</v>
      </c>
      <c r="G62" s="20">
        <f t="shared" si="13"/>
        <v>9.5</v>
      </c>
      <c r="H62" s="33">
        <v>12</v>
      </c>
      <c r="I62" s="28">
        <f t="shared" si="14"/>
        <v>26</v>
      </c>
      <c r="J62" s="28">
        <f t="shared" si="15"/>
        <v>13</v>
      </c>
      <c r="K62" s="28">
        <f t="shared" si="16"/>
        <v>39</v>
      </c>
      <c r="L62" s="16">
        <v>9.55</v>
      </c>
      <c r="M62" s="16">
        <v>9.9</v>
      </c>
      <c r="N62" s="8">
        <f t="shared" si="17"/>
        <v>377</v>
      </c>
      <c r="O62" s="28">
        <f t="shared" si="18"/>
        <v>0.48148148148148145</v>
      </c>
      <c r="P62" s="9">
        <v>190</v>
      </c>
      <c r="Q62" s="8">
        <f t="shared" si="19"/>
        <v>91.48148148148148</v>
      </c>
      <c r="R62" s="1">
        <v>0.59</v>
      </c>
      <c r="S62" s="1">
        <v>2</v>
      </c>
      <c r="T62" s="1">
        <v>5</v>
      </c>
      <c r="U62" s="1">
        <f t="shared" si="10"/>
        <v>26</v>
      </c>
      <c r="V62" s="1">
        <f>VLOOKUP(T62,Rebar!A:B,2,FALSE)</f>
        <v>1.043</v>
      </c>
      <c r="W62" s="39">
        <f t="shared" si="11"/>
        <v>0.013559</v>
      </c>
      <c r="X62" s="9">
        <v>2325</v>
      </c>
      <c r="Y62" s="8">
        <f t="shared" si="12"/>
        <v>31.524675</v>
      </c>
    </row>
    <row r="63" spans="1:25" ht="12.75">
      <c r="A63" s="1">
        <v>53</v>
      </c>
      <c r="B63" s="28">
        <v>23.21</v>
      </c>
      <c r="C63" s="28">
        <v>17.4075</v>
      </c>
      <c r="D63" s="28">
        <v>14.9075</v>
      </c>
      <c r="E63" s="28">
        <v>22.12909625094217</v>
      </c>
      <c r="F63" s="33">
        <v>18</v>
      </c>
      <c r="G63" s="20">
        <f t="shared" si="13"/>
        <v>15.5</v>
      </c>
      <c r="H63" s="33">
        <v>24</v>
      </c>
      <c r="I63" s="28">
        <f t="shared" si="14"/>
        <v>69.63000000000001</v>
      </c>
      <c r="J63" s="28">
        <f t="shared" si="15"/>
        <v>46.419999999999995</v>
      </c>
      <c r="K63" s="28">
        <f t="shared" si="16"/>
        <v>116.05000000000001</v>
      </c>
      <c r="L63" s="16">
        <v>9.55</v>
      </c>
      <c r="M63" s="16">
        <v>9.9</v>
      </c>
      <c r="N63" s="8">
        <f t="shared" si="17"/>
        <v>1124.5245</v>
      </c>
      <c r="O63" s="28">
        <f t="shared" si="18"/>
        <v>2.5788888888888892</v>
      </c>
      <c r="P63" s="9">
        <v>190</v>
      </c>
      <c r="Q63" s="8">
        <f t="shared" si="19"/>
        <v>489.98888888888894</v>
      </c>
      <c r="R63" s="1">
        <v>3.48</v>
      </c>
      <c r="S63" s="1">
        <v>6</v>
      </c>
      <c r="T63" s="1">
        <v>7</v>
      </c>
      <c r="U63" s="1">
        <f t="shared" si="10"/>
        <v>139.26</v>
      </c>
      <c r="V63" s="1">
        <f>VLOOKUP(T63,Rebar!A:B,2,FALSE)</f>
        <v>2.044</v>
      </c>
      <c r="W63" s="39">
        <f t="shared" si="11"/>
        <v>0.14232372</v>
      </c>
      <c r="X63" s="9">
        <v>2325</v>
      </c>
      <c r="Y63" s="8">
        <f t="shared" si="12"/>
        <v>330.902649</v>
      </c>
    </row>
    <row r="64" spans="1:25" ht="12.75">
      <c r="A64" s="1">
        <v>54</v>
      </c>
      <c r="B64" s="28">
        <v>23.21</v>
      </c>
      <c r="C64" s="28">
        <v>17.4075</v>
      </c>
      <c r="D64" s="28">
        <v>14.9075</v>
      </c>
      <c r="E64" s="28">
        <v>19.95548687778914</v>
      </c>
      <c r="F64" s="33">
        <v>18</v>
      </c>
      <c r="G64" s="20">
        <f t="shared" si="13"/>
        <v>15.5</v>
      </c>
      <c r="H64" s="33">
        <v>24</v>
      </c>
      <c r="I64" s="28">
        <f t="shared" si="14"/>
        <v>69.63000000000001</v>
      </c>
      <c r="J64" s="28">
        <f t="shared" si="15"/>
        <v>46.419999999999995</v>
      </c>
      <c r="K64" s="28">
        <f t="shared" si="16"/>
        <v>116.05000000000001</v>
      </c>
      <c r="L64" s="16">
        <v>9.55</v>
      </c>
      <c r="M64" s="16">
        <v>9.9</v>
      </c>
      <c r="N64" s="8">
        <f t="shared" si="17"/>
        <v>1124.5245</v>
      </c>
      <c r="O64" s="28">
        <f t="shared" si="18"/>
        <v>2.5788888888888892</v>
      </c>
      <c r="P64" s="9">
        <v>190</v>
      </c>
      <c r="Q64" s="8">
        <f t="shared" si="19"/>
        <v>489.98888888888894</v>
      </c>
      <c r="R64" s="1">
        <v>3.1</v>
      </c>
      <c r="S64" s="1">
        <v>6</v>
      </c>
      <c r="T64" s="1">
        <v>7</v>
      </c>
      <c r="U64" s="1">
        <f t="shared" si="10"/>
        <v>139.26</v>
      </c>
      <c r="V64" s="1">
        <f>VLOOKUP(T64,Rebar!A:B,2,FALSE)</f>
        <v>2.044</v>
      </c>
      <c r="W64" s="39">
        <f t="shared" si="11"/>
        <v>0.14232372</v>
      </c>
      <c r="X64" s="9">
        <v>2325</v>
      </c>
      <c r="Y64" s="8">
        <f t="shared" si="12"/>
        <v>330.902649</v>
      </c>
    </row>
    <row r="65" spans="1:25" ht="12.75">
      <c r="A65" s="19" t="s">
        <v>68</v>
      </c>
      <c r="B65" s="28">
        <v>25</v>
      </c>
      <c r="C65" s="28">
        <v>18.75</v>
      </c>
      <c r="D65" s="28">
        <v>16.25</v>
      </c>
      <c r="E65" s="28">
        <v>12.831284669590083</v>
      </c>
      <c r="F65" s="33">
        <v>24</v>
      </c>
      <c r="G65" s="20">
        <f t="shared" si="13"/>
        <v>21.5</v>
      </c>
      <c r="H65" s="33">
        <v>18</v>
      </c>
      <c r="I65" s="28">
        <f t="shared" si="14"/>
        <v>100</v>
      </c>
      <c r="J65" s="28">
        <f t="shared" si="15"/>
        <v>37.5</v>
      </c>
      <c r="K65" s="28">
        <f t="shared" si="16"/>
        <v>137.5</v>
      </c>
      <c r="L65" s="16">
        <v>9.55</v>
      </c>
      <c r="M65" s="16">
        <v>9.9</v>
      </c>
      <c r="N65" s="8">
        <f t="shared" si="17"/>
        <v>1326.25</v>
      </c>
      <c r="O65" s="28">
        <f t="shared" si="18"/>
        <v>2.7777777777777777</v>
      </c>
      <c r="P65" s="9">
        <v>190</v>
      </c>
      <c r="Q65" s="8">
        <f t="shared" si="19"/>
        <v>527.7777777777777</v>
      </c>
      <c r="R65" s="1">
        <v>2.15</v>
      </c>
      <c r="S65" s="1">
        <v>4</v>
      </c>
      <c r="T65" s="1">
        <v>7</v>
      </c>
      <c r="U65" s="1">
        <f t="shared" si="10"/>
        <v>100</v>
      </c>
      <c r="V65" s="1">
        <f>VLOOKUP(T65,Rebar!A:B,2,FALSE)</f>
        <v>2.044</v>
      </c>
      <c r="W65" s="39">
        <f t="shared" si="11"/>
        <v>0.1022</v>
      </c>
      <c r="X65" s="9">
        <v>2325</v>
      </c>
      <c r="Y65" s="8">
        <f t="shared" si="12"/>
        <v>237.615</v>
      </c>
    </row>
    <row r="66" spans="1:25" ht="12.75">
      <c r="A66" s="19" t="s">
        <v>69</v>
      </c>
      <c r="B66" s="28">
        <v>1.79</v>
      </c>
      <c r="G66" s="20"/>
      <c r="L66" s="16"/>
      <c r="M66" s="16"/>
      <c r="N66" s="8"/>
      <c r="P66" s="9"/>
      <c r="Q66" s="8"/>
      <c r="R66" s="1">
        <v>0.45</v>
      </c>
      <c r="S66" s="1">
        <v>2</v>
      </c>
      <c r="T66" s="1">
        <v>5</v>
      </c>
      <c r="U66" s="1">
        <f t="shared" si="10"/>
        <v>3.58</v>
      </c>
      <c r="V66" s="1">
        <f>VLOOKUP(T66,Rebar!A:B,2,FALSE)</f>
        <v>1.043</v>
      </c>
      <c r="W66" s="39">
        <f t="shared" si="11"/>
        <v>0.0018669699999999997</v>
      </c>
      <c r="X66" s="9">
        <v>2325</v>
      </c>
      <c r="Y66" s="8">
        <f t="shared" si="12"/>
        <v>4.340705249999999</v>
      </c>
    </row>
    <row r="67" spans="1:25" ht="12.75">
      <c r="A67" s="1">
        <v>56</v>
      </c>
      <c r="B67" s="28">
        <v>25</v>
      </c>
      <c r="C67" s="28">
        <v>18.75</v>
      </c>
      <c r="D67" s="28">
        <v>16.25</v>
      </c>
      <c r="E67" s="28">
        <v>13.292511530833822</v>
      </c>
      <c r="F67" s="33">
        <v>24</v>
      </c>
      <c r="G67" s="20">
        <f>F67-2.5</f>
        <v>21.5</v>
      </c>
      <c r="H67" s="33">
        <v>18</v>
      </c>
      <c r="I67" s="28">
        <f>2*B67*F67/12</f>
        <v>100</v>
      </c>
      <c r="J67" s="28">
        <f>H67*B67/12</f>
        <v>37.5</v>
      </c>
      <c r="K67" s="28">
        <f>I67+J67</f>
        <v>137.5</v>
      </c>
      <c r="L67" s="16">
        <v>9.55</v>
      </c>
      <c r="M67" s="16">
        <v>9.9</v>
      </c>
      <c r="N67" s="8">
        <f>I67*L67+J67*M67</f>
        <v>1326.25</v>
      </c>
      <c r="O67" s="28">
        <f>B67/3*F67/36*H67/36</f>
        <v>2.7777777777777777</v>
      </c>
      <c r="P67" s="9">
        <v>190</v>
      </c>
      <c r="Q67" s="8">
        <f>O67*P67</f>
        <v>527.7777777777777</v>
      </c>
      <c r="R67" s="1">
        <v>2.23</v>
      </c>
      <c r="S67" s="1">
        <v>4</v>
      </c>
      <c r="T67" s="1">
        <v>7</v>
      </c>
      <c r="U67" s="1">
        <f t="shared" si="10"/>
        <v>100</v>
      </c>
      <c r="V67" s="1">
        <f>VLOOKUP(T67,Rebar!A:B,2,FALSE)</f>
        <v>2.044</v>
      </c>
      <c r="W67" s="39">
        <f t="shared" si="11"/>
        <v>0.1022</v>
      </c>
      <c r="X67" s="9">
        <v>2325</v>
      </c>
      <c r="Y67" s="8">
        <f t="shared" si="12"/>
        <v>237.615</v>
      </c>
    </row>
    <row r="68" spans="1:25" ht="12.75">
      <c r="A68" s="19" t="s">
        <v>70</v>
      </c>
      <c r="B68" s="28">
        <v>25</v>
      </c>
      <c r="C68" s="28">
        <v>18.75</v>
      </c>
      <c r="D68" s="28">
        <v>16.25</v>
      </c>
      <c r="E68" s="28">
        <v>12.831284669590083</v>
      </c>
      <c r="F68" s="33">
        <v>24</v>
      </c>
      <c r="G68" s="20">
        <f>F68-2.5</f>
        <v>21.5</v>
      </c>
      <c r="H68" s="33">
        <v>18</v>
      </c>
      <c r="I68" s="28">
        <f>2*B68*F68/12</f>
        <v>100</v>
      </c>
      <c r="J68" s="28">
        <f>H68*B68/12</f>
        <v>37.5</v>
      </c>
      <c r="K68" s="28">
        <f>I68+J68</f>
        <v>137.5</v>
      </c>
      <c r="L68" s="16">
        <v>9.55</v>
      </c>
      <c r="M68" s="16">
        <v>9.9</v>
      </c>
      <c r="N68" s="8">
        <f>I68*L68+J68*M68</f>
        <v>1326.25</v>
      </c>
      <c r="O68" s="28">
        <f>B68/3*F68/36*H68/36</f>
        <v>2.7777777777777777</v>
      </c>
      <c r="P68" s="9">
        <v>190</v>
      </c>
      <c r="Q68" s="8">
        <f>O68*P68</f>
        <v>527.7777777777777</v>
      </c>
      <c r="R68" s="1">
        <v>2.15</v>
      </c>
      <c r="S68" s="1">
        <v>4</v>
      </c>
      <c r="T68" s="1">
        <v>7</v>
      </c>
      <c r="U68" s="1">
        <f t="shared" si="10"/>
        <v>100</v>
      </c>
      <c r="V68" s="1">
        <f>VLOOKUP(T68,Rebar!A:B,2,FALSE)</f>
        <v>2.044</v>
      </c>
      <c r="W68" s="39">
        <f t="shared" si="11"/>
        <v>0.1022</v>
      </c>
      <c r="X68" s="9">
        <v>2325</v>
      </c>
      <c r="Y68" s="8">
        <f t="shared" si="12"/>
        <v>237.615</v>
      </c>
    </row>
    <row r="69" spans="1:25" ht="12.75">
      <c r="A69" s="19" t="s">
        <v>71</v>
      </c>
      <c r="B69" s="28">
        <v>1.79</v>
      </c>
      <c r="G69" s="20"/>
      <c r="L69" s="16"/>
      <c r="M69" s="16"/>
      <c r="N69" s="8"/>
      <c r="P69" s="9"/>
      <c r="Q69" s="8"/>
      <c r="R69" s="1">
        <v>0.45</v>
      </c>
      <c r="S69" s="1">
        <v>2</v>
      </c>
      <c r="T69" s="1">
        <v>5</v>
      </c>
      <c r="U69" s="1">
        <f t="shared" si="10"/>
        <v>3.58</v>
      </c>
      <c r="V69" s="1">
        <f>VLOOKUP(T69,Rebar!A:B,2,FALSE)</f>
        <v>1.043</v>
      </c>
      <c r="W69" s="39">
        <f t="shared" si="11"/>
        <v>0.0018669699999999997</v>
      </c>
      <c r="X69" s="9">
        <v>2325</v>
      </c>
      <c r="Y69" s="8">
        <f t="shared" si="12"/>
        <v>4.340705249999999</v>
      </c>
    </row>
    <row r="70" spans="1:25" ht="12.75">
      <c r="A70" s="1">
        <v>58</v>
      </c>
      <c r="B70" s="28">
        <v>23.21</v>
      </c>
      <c r="C70" s="28">
        <v>17.4075</v>
      </c>
      <c r="D70" s="28">
        <v>14.9075</v>
      </c>
      <c r="E70" s="28">
        <v>19.721326542011795</v>
      </c>
      <c r="F70" s="33">
        <v>18</v>
      </c>
      <c r="G70" s="20">
        <f>F70-2.5</f>
        <v>15.5</v>
      </c>
      <c r="H70" s="33">
        <v>24</v>
      </c>
      <c r="I70" s="28">
        <f>2*B70*F70/12</f>
        <v>69.63000000000001</v>
      </c>
      <c r="J70" s="28">
        <f>H70*B70/12</f>
        <v>46.419999999999995</v>
      </c>
      <c r="K70" s="28">
        <f>I70+J70</f>
        <v>116.05000000000001</v>
      </c>
      <c r="L70" s="16">
        <v>9.55</v>
      </c>
      <c r="M70" s="16">
        <v>9.9</v>
      </c>
      <c r="N70" s="8">
        <f>I70*L70+J70*M70</f>
        <v>1124.5245</v>
      </c>
      <c r="O70" s="28">
        <f>B70/3*F70/36*H70/36</f>
        <v>2.5788888888888892</v>
      </c>
      <c r="P70" s="9">
        <v>190</v>
      </c>
      <c r="Q70" s="8">
        <f>O70*P70</f>
        <v>489.98888888888894</v>
      </c>
      <c r="R70" s="1">
        <v>3.06</v>
      </c>
      <c r="S70" s="1">
        <v>6</v>
      </c>
      <c r="T70" s="1">
        <v>7</v>
      </c>
      <c r="U70" s="1">
        <f t="shared" si="10"/>
        <v>139.26</v>
      </c>
      <c r="V70" s="1">
        <f>VLOOKUP(T70,Rebar!A:B,2,FALSE)</f>
        <v>2.044</v>
      </c>
      <c r="W70" s="39">
        <f t="shared" si="11"/>
        <v>0.14232372</v>
      </c>
      <c r="X70" s="9">
        <v>2325</v>
      </c>
      <c r="Y70" s="8">
        <f t="shared" si="12"/>
        <v>330.902649</v>
      </c>
    </row>
    <row r="71" spans="1:25" ht="12.75">
      <c r="A71" s="1">
        <v>59</v>
      </c>
      <c r="B71" s="28">
        <v>23.21</v>
      </c>
      <c r="C71" s="28">
        <v>17.4075</v>
      </c>
      <c r="D71" s="28">
        <v>14.9075</v>
      </c>
      <c r="E71" s="28">
        <v>20.931154943528128</v>
      </c>
      <c r="F71" s="33">
        <v>18</v>
      </c>
      <c r="G71" s="20">
        <f>F71-2.5</f>
        <v>15.5</v>
      </c>
      <c r="H71" s="33">
        <v>24</v>
      </c>
      <c r="I71" s="28">
        <f>2*B71*F71/12</f>
        <v>69.63000000000001</v>
      </c>
      <c r="J71" s="28">
        <f>H71*B71/12</f>
        <v>46.419999999999995</v>
      </c>
      <c r="K71" s="28">
        <f>I71+J71</f>
        <v>116.05000000000001</v>
      </c>
      <c r="L71" s="16">
        <v>9.55</v>
      </c>
      <c r="M71" s="16">
        <v>9.9</v>
      </c>
      <c r="N71" s="8">
        <f>I71*L71+J71*M71</f>
        <v>1124.5245</v>
      </c>
      <c r="O71" s="28">
        <f>B71/3*F71/36*H71/36</f>
        <v>2.5788888888888892</v>
      </c>
      <c r="P71" s="9">
        <v>190</v>
      </c>
      <c r="Q71" s="8">
        <f>O71*P71</f>
        <v>489.98888888888894</v>
      </c>
      <c r="R71" s="1">
        <v>3.25</v>
      </c>
      <c r="S71" s="1">
        <v>6</v>
      </c>
      <c r="T71" s="1">
        <v>7</v>
      </c>
      <c r="U71" s="1">
        <f t="shared" si="10"/>
        <v>139.26</v>
      </c>
      <c r="V71" s="1">
        <f>VLOOKUP(T71,Rebar!A:B,2,FALSE)</f>
        <v>2.044</v>
      </c>
      <c r="W71" s="39">
        <f t="shared" si="11"/>
        <v>0.14232372</v>
      </c>
      <c r="X71" s="9">
        <v>2325</v>
      </c>
      <c r="Y71" s="8">
        <f t="shared" si="12"/>
        <v>330.902649</v>
      </c>
    </row>
    <row r="72" spans="1:25" ht="12.75">
      <c r="A72" s="1">
        <v>60</v>
      </c>
      <c r="B72" s="28">
        <v>23.21</v>
      </c>
      <c r="C72" s="28">
        <v>17.4075</v>
      </c>
      <c r="D72" s="28">
        <v>14.9075</v>
      </c>
      <c r="E72" s="28">
        <v>19.721326542011795</v>
      </c>
      <c r="F72" s="33">
        <v>18</v>
      </c>
      <c r="G72" s="20">
        <f>F72-2.5</f>
        <v>15.5</v>
      </c>
      <c r="H72" s="33">
        <v>24</v>
      </c>
      <c r="I72" s="28">
        <f>2*B72*F72/12</f>
        <v>69.63000000000001</v>
      </c>
      <c r="J72" s="28">
        <f>H72*B72/12</f>
        <v>46.419999999999995</v>
      </c>
      <c r="K72" s="28">
        <f>I72+J72</f>
        <v>116.05000000000001</v>
      </c>
      <c r="L72" s="16">
        <v>9.55</v>
      </c>
      <c r="M72" s="16">
        <v>9.9</v>
      </c>
      <c r="N72" s="8">
        <f>I72*L72+J72*M72</f>
        <v>1124.5245</v>
      </c>
      <c r="O72" s="28">
        <f>B72/3*F72/36*H72/36</f>
        <v>2.5788888888888892</v>
      </c>
      <c r="P72" s="9">
        <v>190</v>
      </c>
      <c r="Q72" s="8">
        <f>O72*P72</f>
        <v>489.98888888888894</v>
      </c>
      <c r="R72" s="1">
        <v>3.06</v>
      </c>
      <c r="S72" s="1">
        <v>6</v>
      </c>
      <c r="T72" s="1">
        <v>7</v>
      </c>
      <c r="U72" s="1">
        <f t="shared" si="10"/>
        <v>139.26</v>
      </c>
      <c r="V72" s="1">
        <f>VLOOKUP(T72,Rebar!A:B,2,FALSE)</f>
        <v>2.044</v>
      </c>
      <c r="W72" s="39">
        <f t="shared" si="11"/>
        <v>0.14232372</v>
      </c>
      <c r="X72" s="9">
        <v>2325</v>
      </c>
      <c r="Y72" s="8">
        <f t="shared" si="12"/>
        <v>330.902649</v>
      </c>
    </row>
    <row r="73" spans="1:25" ht="12.75">
      <c r="A73" s="19" t="s">
        <v>72</v>
      </c>
      <c r="B73" s="28">
        <v>25</v>
      </c>
      <c r="C73" s="28">
        <v>18.75</v>
      </c>
      <c r="D73" s="28">
        <v>16.25</v>
      </c>
      <c r="E73" s="28">
        <v>12.831284669590083</v>
      </c>
      <c r="F73" s="33">
        <v>24</v>
      </c>
      <c r="G73" s="20">
        <f>F73-2.5</f>
        <v>21.5</v>
      </c>
      <c r="H73" s="33">
        <v>18</v>
      </c>
      <c r="I73" s="28">
        <f>2*B73*F73/12</f>
        <v>100</v>
      </c>
      <c r="J73" s="28">
        <f>H73*B73/12</f>
        <v>37.5</v>
      </c>
      <c r="K73" s="28">
        <f>I73+J73</f>
        <v>137.5</v>
      </c>
      <c r="L73" s="16">
        <v>9.55</v>
      </c>
      <c r="M73" s="16">
        <v>9.9</v>
      </c>
      <c r="N73" s="8">
        <f>I73*L73+J73*M73</f>
        <v>1326.25</v>
      </c>
      <c r="O73" s="28">
        <f>B73/3*F73/36*H73/36</f>
        <v>2.7777777777777777</v>
      </c>
      <c r="P73" s="9">
        <v>190</v>
      </c>
      <c r="Q73" s="8">
        <f>O73*P73</f>
        <v>527.7777777777777</v>
      </c>
      <c r="R73" s="1">
        <v>2.15</v>
      </c>
      <c r="S73" s="1">
        <v>4</v>
      </c>
      <c r="T73" s="1">
        <v>7</v>
      </c>
      <c r="U73" s="1">
        <f t="shared" si="10"/>
        <v>100</v>
      </c>
      <c r="V73" s="1">
        <f>VLOOKUP(T73,Rebar!A:B,2,FALSE)</f>
        <v>2.044</v>
      </c>
      <c r="W73" s="39">
        <f t="shared" si="11"/>
        <v>0.1022</v>
      </c>
      <c r="X73" s="9">
        <v>2325</v>
      </c>
      <c r="Y73" s="8">
        <f t="shared" si="12"/>
        <v>237.615</v>
      </c>
    </row>
    <row r="74" spans="1:25" ht="12.75">
      <c r="A74" s="19" t="s">
        <v>73</v>
      </c>
      <c r="B74" s="28">
        <v>1.79</v>
      </c>
      <c r="G74" s="20"/>
      <c r="L74" s="16"/>
      <c r="M74" s="16"/>
      <c r="N74" s="8"/>
      <c r="P74" s="9"/>
      <c r="Q74" s="8"/>
      <c r="R74" s="1">
        <v>0.45</v>
      </c>
      <c r="S74" s="1">
        <v>2</v>
      </c>
      <c r="T74" s="1">
        <v>5</v>
      </c>
      <c r="U74" s="1">
        <f t="shared" si="10"/>
        <v>3.58</v>
      </c>
      <c r="V74" s="1">
        <f>VLOOKUP(T74,Rebar!A:B,2,FALSE)</f>
        <v>1.043</v>
      </c>
      <c r="W74" s="39">
        <f t="shared" si="11"/>
        <v>0.0018669699999999997</v>
      </c>
      <c r="X74" s="9">
        <v>2325</v>
      </c>
      <c r="Y74" s="8">
        <f t="shared" si="12"/>
        <v>4.340705249999999</v>
      </c>
    </row>
    <row r="75" spans="1:25" ht="12.75">
      <c r="A75" s="1">
        <v>62</v>
      </c>
      <c r="B75" s="28">
        <v>25</v>
      </c>
      <c r="C75" s="28">
        <v>18.75</v>
      </c>
      <c r="D75" s="28">
        <v>16.25</v>
      </c>
      <c r="E75" s="28">
        <v>13.292511530833822</v>
      </c>
      <c r="F75" s="33">
        <v>24</v>
      </c>
      <c r="G75" s="20">
        <f>F75-2.5</f>
        <v>21.5</v>
      </c>
      <c r="H75" s="33">
        <v>18</v>
      </c>
      <c r="I75" s="28">
        <f>2*B75*F75/12</f>
        <v>100</v>
      </c>
      <c r="J75" s="28">
        <f>H75*B75/12</f>
        <v>37.5</v>
      </c>
      <c r="K75" s="28">
        <f>I75+J75</f>
        <v>137.5</v>
      </c>
      <c r="L75" s="16">
        <v>9.55</v>
      </c>
      <c r="M75" s="16">
        <v>9.9</v>
      </c>
      <c r="N75" s="8">
        <f>I75*L75+J75*M75</f>
        <v>1326.25</v>
      </c>
      <c r="O75" s="28">
        <f>B75/3*F75/36*H75/36</f>
        <v>2.7777777777777777</v>
      </c>
      <c r="P75" s="9">
        <v>190</v>
      </c>
      <c r="Q75" s="8">
        <f>O75*P75</f>
        <v>527.7777777777777</v>
      </c>
      <c r="R75" s="1">
        <v>2.23</v>
      </c>
      <c r="S75" s="1">
        <v>4</v>
      </c>
      <c r="T75" s="1">
        <v>7</v>
      </c>
      <c r="U75" s="1">
        <f t="shared" si="10"/>
        <v>100</v>
      </c>
      <c r="V75" s="1">
        <f>VLOOKUP(T75,Rebar!A:B,2,FALSE)</f>
        <v>2.044</v>
      </c>
      <c r="W75" s="39">
        <f t="shared" si="11"/>
        <v>0.1022</v>
      </c>
      <c r="X75" s="9">
        <v>2325</v>
      </c>
      <c r="Y75" s="8">
        <f t="shared" si="12"/>
        <v>237.615</v>
      </c>
    </row>
    <row r="76" spans="1:25" ht="12.75">
      <c r="A76" s="19" t="s">
        <v>74</v>
      </c>
      <c r="B76" s="28">
        <v>25</v>
      </c>
      <c r="C76" s="28">
        <v>18.75</v>
      </c>
      <c r="D76" s="28">
        <v>16.25</v>
      </c>
      <c r="E76" s="28">
        <v>12.831284669590083</v>
      </c>
      <c r="F76" s="33">
        <v>24</v>
      </c>
      <c r="G76" s="20">
        <f>F76-2.5</f>
        <v>21.5</v>
      </c>
      <c r="H76" s="33">
        <v>18</v>
      </c>
      <c r="I76" s="28">
        <f>2*B76*F76/12</f>
        <v>100</v>
      </c>
      <c r="J76" s="28">
        <f>H76*B76/12</f>
        <v>37.5</v>
      </c>
      <c r="K76" s="28">
        <f>I76+J76</f>
        <v>137.5</v>
      </c>
      <c r="L76" s="16">
        <v>9.55</v>
      </c>
      <c r="M76" s="16">
        <v>9.9</v>
      </c>
      <c r="N76" s="8">
        <f>I76*L76+J76*M76</f>
        <v>1326.25</v>
      </c>
      <c r="O76" s="28">
        <f>B76/3*F76/36*H76/36</f>
        <v>2.7777777777777777</v>
      </c>
      <c r="P76" s="9">
        <v>190</v>
      </c>
      <c r="Q76" s="8">
        <f>O76*P76</f>
        <v>527.7777777777777</v>
      </c>
      <c r="R76" s="1">
        <v>2.15</v>
      </c>
      <c r="S76" s="1">
        <v>4</v>
      </c>
      <c r="T76" s="1">
        <v>7</v>
      </c>
      <c r="U76" s="1">
        <f t="shared" si="10"/>
        <v>100</v>
      </c>
      <c r="V76" s="1">
        <f>VLOOKUP(T76,Rebar!A:B,2,FALSE)</f>
        <v>2.044</v>
      </c>
      <c r="W76" s="39">
        <f t="shared" si="11"/>
        <v>0.1022</v>
      </c>
      <c r="X76" s="9">
        <v>2325</v>
      </c>
      <c r="Y76" s="8">
        <f t="shared" si="12"/>
        <v>237.615</v>
      </c>
    </row>
    <row r="77" spans="1:25" ht="12.75">
      <c r="A77" s="19" t="s">
        <v>75</v>
      </c>
      <c r="B77" s="28">
        <v>1.79</v>
      </c>
      <c r="G77" s="20"/>
      <c r="L77" s="16"/>
      <c r="M77" s="16"/>
      <c r="N77" s="8"/>
      <c r="P77" s="9"/>
      <c r="Q77" s="8"/>
      <c r="R77" s="1">
        <v>0.45</v>
      </c>
      <c r="S77" s="1">
        <v>2</v>
      </c>
      <c r="T77" s="1">
        <v>5</v>
      </c>
      <c r="U77" s="1">
        <f t="shared" si="10"/>
        <v>3.58</v>
      </c>
      <c r="V77" s="1">
        <f>VLOOKUP(T77,Rebar!A:B,2,FALSE)</f>
        <v>1.043</v>
      </c>
      <c r="W77" s="39">
        <f t="shared" si="11"/>
        <v>0.0018669699999999997</v>
      </c>
      <c r="X77" s="9">
        <v>2325</v>
      </c>
      <c r="Y77" s="8">
        <f t="shared" si="12"/>
        <v>4.340705249999999</v>
      </c>
    </row>
    <row r="78" spans="1:25" ht="12.75">
      <c r="A78" s="1">
        <v>64</v>
      </c>
      <c r="B78" s="28">
        <v>23.21</v>
      </c>
      <c r="C78" s="28">
        <v>17.4075</v>
      </c>
      <c r="D78" s="28">
        <v>14.9075</v>
      </c>
      <c r="E78" s="28">
        <v>19.95548687778914</v>
      </c>
      <c r="F78" s="33">
        <v>18</v>
      </c>
      <c r="G78" s="20">
        <f>F78-2.5</f>
        <v>15.5</v>
      </c>
      <c r="H78" s="33">
        <v>24</v>
      </c>
      <c r="I78" s="28">
        <f>2*B78*F78/12</f>
        <v>69.63000000000001</v>
      </c>
      <c r="J78" s="28">
        <f>H78*B78/12</f>
        <v>46.419999999999995</v>
      </c>
      <c r="K78" s="28">
        <f>I78+J78</f>
        <v>116.05000000000001</v>
      </c>
      <c r="L78" s="16">
        <v>9.55</v>
      </c>
      <c r="M78" s="16">
        <v>9.9</v>
      </c>
      <c r="N78" s="8">
        <f>I78*L78+J78*M78</f>
        <v>1124.5245</v>
      </c>
      <c r="O78" s="28">
        <f>B78/3*F78/36*H78/36</f>
        <v>2.5788888888888892</v>
      </c>
      <c r="P78" s="9">
        <v>190</v>
      </c>
      <c r="Q78" s="8">
        <f>O78*P78</f>
        <v>489.98888888888894</v>
      </c>
      <c r="R78" s="1">
        <v>3.1</v>
      </c>
      <c r="S78" s="1">
        <v>6</v>
      </c>
      <c r="T78" s="1">
        <v>7</v>
      </c>
      <c r="U78" s="1">
        <f t="shared" si="10"/>
        <v>139.26</v>
      </c>
      <c r="V78" s="1">
        <f>VLOOKUP(T78,Rebar!A:B,2,FALSE)</f>
        <v>2.044</v>
      </c>
      <c r="W78" s="39">
        <f t="shared" si="11"/>
        <v>0.14232372</v>
      </c>
      <c r="X78" s="9">
        <v>2325</v>
      </c>
      <c r="Y78" s="8">
        <f t="shared" si="12"/>
        <v>330.902649</v>
      </c>
    </row>
    <row r="79" spans="1:25" ht="12.75">
      <c r="A79" s="1">
        <v>65</v>
      </c>
      <c r="B79" s="28">
        <v>23.21</v>
      </c>
      <c r="C79" s="28">
        <v>17.4075</v>
      </c>
      <c r="D79" s="28">
        <v>14.9075</v>
      </c>
      <c r="E79" s="28">
        <v>22.12909625094217</v>
      </c>
      <c r="F79" s="33">
        <v>18</v>
      </c>
      <c r="G79" s="20">
        <f>F79-2.5</f>
        <v>15.5</v>
      </c>
      <c r="H79" s="33">
        <v>24</v>
      </c>
      <c r="I79" s="28">
        <f>2*B79*F79/12</f>
        <v>69.63000000000001</v>
      </c>
      <c r="J79" s="28">
        <f>H79*B79/12</f>
        <v>46.419999999999995</v>
      </c>
      <c r="K79" s="28">
        <f>I79+J79</f>
        <v>116.05000000000001</v>
      </c>
      <c r="L79" s="16">
        <v>9.55</v>
      </c>
      <c r="M79" s="16">
        <v>9.9</v>
      </c>
      <c r="N79" s="8">
        <f>I79*L79+J79*M79</f>
        <v>1124.5245</v>
      </c>
      <c r="O79" s="28">
        <f>B79/3*F79/36*H79/36</f>
        <v>2.5788888888888892</v>
      </c>
      <c r="P79" s="9">
        <v>190</v>
      </c>
      <c r="Q79" s="8">
        <f>O79*P79</f>
        <v>489.98888888888894</v>
      </c>
      <c r="R79" s="1">
        <v>3.48</v>
      </c>
      <c r="S79" s="1">
        <v>6</v>
      </c>
      <c r="T79" s="1">
        <v>7</v>
      </c>
      <c r="U79" s="1">
        <f t="shared" si="10"/>
        <v>139.26</v>
      </c>
      <c r="V79" s="1">
        <f>VLOOKUP(T79,Rebar!A:B,2,FALSE)</f>
        <v>2.044</v>
      </c>
      <c r="W79" s="39">
        <f t="shared" si="11"/>
        <v>0.14232372</v>
      </c>
      <c r="X79" s="9">
        <v>2325</v>
      </c>
      <c r="Y79" s="8">
        <f t="shared" si="12"/>
        <v>330.902649</v>
      </c>
    </row>
    <row r="80" spans="1:25" ht="12.75">
      <c r="A80" s="1">
        <v>66</v>
      </c>
      <c r="B80" s="28">
        <v>13</v>
      </c>
      <c r="C80" s="28">
        <v>9.75</v>
      </c>
      <c r="D80" s="28">
        <v>7.25</v>
      </c>
      <c r="E80" s="28">
        <v>7.820259793117796</v>
      </c>
      <c r="F80" s="33">
        <v>12</v>
      </c>
      <c r="G80" s="20">
        <f>F80-2.5</f>
        <v>9.5</v>
      </c>
      <c r="H80" s="33">
        <v>12</v>
      </c>
      <c r="I80" s="28">
        <f>2*B80*F80/12</f>
        <v>26</v>
      </c>
      <c r="J80" s="28">
        <f>H80*B80/12</f>
        <v>13</v>
      </c>
      <c r="K80" s="28">
        <f>I80+J80</f>
        <v>39</v>
      </c>
      <c r="L80" s="16">
        <v>9.55</v>
      </c>
      <c r="M80" s="16">
        <v>9.9</v>
      </c>
      <c r="N80" s="8">
        <f>I80*L80+J80*M80</f>
        <v>377</v>
      </c>
      <c r="O80" s="28">
        <f>B80/3*F80/36*H80/36</f>
        <v>0.48148148148148145</v>
      </c>
      <c r="P80" s="9">
        <v>190</v>
      </c>
      <c r="Q80" s="8">
        <f>O80*P80</f>
        <v>91.48148148148148</v>
      </c>
      <c r="R80" s="1">
        <v>0.59</v>
      </c>
      <c r="S80" s="1">
        <v>2</v>
      </c>
      <c r="T80" s="1">
        <v>5</v>
      </c>
      <c r="U80" s="1">
        <f t="shared" si="10"/>
        <v>26</v>
      </c>
      <c r="V80" s="1">
        <f>VLOOKUP(T80,Rebar!A:B,2,FALSE)</f>
        <v>1.043</v>
      </c>
      <c r="W80" s="39">
        <f t="shared" si="11"/>
        <v>0.013559</v>
      </c>
      <c r="X80" s="9">
        <v>2325</v>
      </c>
      <c r="Y80" s="8">
        <f t="shared" si="12"/>
        <v>31.524675</v>
      </c>
    </row>
    <row r="81" spans="1:25" ht="12.75">
      <c r="A81" s="1">
        <v>67</v>
      </c>
      <c r="B81" s="28">
        <v>13</v>
      </c>
      <c r="C81" s="28">
        <v>9.75</v>
      </c>
      <c r="D81" s="28">
        <v>7.25</v>
      </c>
      <c r="E81" s="28">
        <v>14.56875607820014</v>
      </c>
      <c r="F81" s="33">
        <v>12</v>
      </c>
      <c r="G81" s="20">
        <f>F81-2.5</f>
        <v>9.5</v>
      </c>
      <c r="H81" s="33">
        <v>18</v>
      </c>
      <c r="I81" s="28">
        <f>2*B81*F81/12</f>
        <v>26</v>
      </c>
      <c r="J81" s="28">
        <f>H81*B81/12</f>
        <v>19.5</v>
      </c>
      <c r="K81" s="28">
        <f>I81+J81</f>
        <v>45.5</v>
      </c>
      <c r="L81" s="16">
        <v>9.55</v>
      </c>
      <c r="M81" s="16">
        <v>9.9</v>
      </c>
      <c r="N81" s="8">
        <f>I81*L81+J81*M81</f>
        <v>441.35</v>
      </c>
      <c r="O81" s="28">
        <f>B81/3*F81/36*H81/36</f>
        <v>0.7222222222222222</v>
      </c>
      <c r="P81" s="9">
        <v>190</v>
      </c>
      <c r="Q81" s="8">
        <f>O81*P81</f>
        <v>137.22222222222223</v>
      </c>
      <c r="R81" s="1">
        <v>1.11</v>
      </c>
      <c r="S81" s="1">
        <v>2</v>
      </c>
      <c r="T81" s="1">
        <v>7</v>
      </c>
      <c r="U81" s="1">
        <f t="shared" si="10"/>
        <v>26</v>
      </c>
      <c r="V81" s="1">
        <f>VLOOKUP(T81,Rebar!A:B,2,FALSE)</f>
        <v>2.044</v>
      </c>
      <c r="W81" s="39">
        <f t="shared" si="11"/>
        <v>0.026572</v>
      </c>
      <c r="X81" s="9">
        <v>2325</v>
      </c>
      <c r="Y81" s="8">
        <f t="shared" si="12"/>
        <v>61.7799</v>
      </c>
    </row>
    <row r="82" spans="1:25" ht="12.75">
      <c r="A82" s="1">
        <v>68</v>
      </c>
      <c r="B82" s="28">
        <v>13</v>
      </c>
      <c r="C82" s="28">
        <v>9.75</v>
      </c>
      <c r="D82" s="28">
        <v>7.25</v>
      </c>
      <c r="E82" s="28">
        <v>14.56875607820014</v>
      </c>
      <c r="F82" s="33">
        <v>12</v>
      </c>
      <c r="G82" s="20">
        <f>F82-2.5</f>
        <v>9.5</v>
      </c>
      <c r="H82" s="33">
        <v>18</v>
      </c>
      <c r="I82" s="28">
        <f>2*B82*F82/12</f>
        <v>26</v>
      </c>
      <c r="J82" s="28">
        <f>H82*B82/12</f>
        <v>19.5</v>
      </c>
      <c r="K82" s="28">
        <f>I82+J82</f>
        <v>45.5</v>
      </c>
      <c r="L82" s="16">
        <v>9.55</v>
      </c>
      <c r="M82" s="16">
        <v>9.9</v>
      </c>
      <c r="N82" s="8">
        <f>I82*L82+J82*M82</f>
        <v>441.35</v>
      </c>
      <c r="O82" s="28">
        <f>B82/3*F82/36*H82/36</f>
        <v>0.7222222222222222</v>
      </c>
      <c r="P82" s="9">
        <v>190</v>
      </c>
      <c r="Q82" s="8">
        <f>O82*P82</f>
        <v>137.22222222222223</v>
      </c>
      <c r="R82" s="1">
        <v>1.11</v>
      </c>
      <c r="S82" s="1">
        <v>2</v>
      </c>
      <c r="T82" s="1">
        <v>7</v>
      </c>
      <c r="U82" s="1">
        <f t="shared" si="10"/>
        <v>26</v>
      </c>
      <c r="V82" s="1">
        <f>VLOOKUP(T82,Rebar!A:B,2,FALSE)</f>
        <v>2.044</v>
      </c>
      <c r="W82" s="39">
        <f t="shared" si="11"/>
        <v>0.026572</v>
      </c>
      <c r="X82" s="9">
        <v>2325</v>
      </c>
      <c r="Y82" s="8">
        <f t="shared" si="12"/>
        <v>61.7799</v>
      </c>
    </row>
    <row r="83" spans="7:25" ht="12.75">
      <c r="G83" s="20"/>
      <c r="L83" s="16"/>
      <c r="M83" s="16"/>
      <c r="N83" s="8"/>
      <c r="P83" s="9"/>
      <c r="Q83" s="8"/>
      <c r="X83" s="9"/>
      <c r="Y83" s="8"/>
    </row>
    <row r="84" spans="1:25" ht="12.75">
      <c r="A84" s="1">
        <v>6</v>
      </c>
      <c r="B84" s="28">
        <v>29.66</v>
      </c>
      <c r="C84" s="28">
        <v>22.245</v>
      </c>
      <c r="D84" s="28">
        <v>19.745</v>
      </c>
      <c r="E84" s="28">
        <v>19.1671157331761</v>
      </c>
      <c r="F84" s="33">
        <v>24</v>
      </c>
      <c r="G84" s="20">
        <f aca="true" t="shared" si="20" ref="G84:G110">F84-2.5</f>
        <v>21.5</v>
      </c>
      <c r="H84" s="33">
        <v>24</v>
      </c>
      <c r="I84" s="28">
        <f aca="true" t="shared" si="21" ref="I84:I110">2*B84*F84/12</f>
        <v>118.64</v>
      </c>
      <c r="J84" s="28">
        <f aca="true" t="shared" si="22" ref="J84:J110">H84*B84/12</f>
        <v>59.32</v>
      </c>
      <c r="K84" s="28">
        <f aca="true" t="shared" si="23" ref="K84:K110">I84+J84</f>
        <v>177.96</v>
      </c>
      <c r="L84" s="16">
        <v>9.55</v>
      </c>
      <c r="M84" s="16">
        <v>9.9</v>
      </c>
      <c r="N84" s="8">
        <f aca="true" t="shared" si="24" ref="N84:N110">I84*L84+J84*M84</f>
        <v>1720.2800000000002</v>
      </c>
      <c r="O84" s="28">
        <f aca="true" t="shared" si="25" ref="O84:O110">B84/3*F84/36*H84/36</f>
        <v>4.394074074074074</v>
      </c>
      <c r="P84" s="9">
        <v>190</v>
      </c>
      <c r="Q84" s="8">
        <f aca="true" t="shared" si="26" ref="Q84:Q110">O84*P84</f>
        <v>834.874074074074</v>
      </c>
      <c r="R84" s="1">
        <v>3.94</v>
      </c>
      <c r="S84" s="1">
        <v>7</v>
      </c>
      <c r="T84" s="1">
        <v>7</v>
      </c>
      <c r="U84" s="1">
        <f aca="true" t="shared" si="27" ref="U84:U121">S84*B84</f>
        <v>207.62</v>
      </c>
      <c r="V84" s="1">
        <f>VLOOKUP(T84,Rebar!A:B,2,FALSE)</f>
        <v>2.044</v>
      </c>
      <c r="W84" s="39">
        <f aca="true" t="shared" si="28" ref="W84:W121">U84*V84/2000</f>
        <v>0.21218764</v>
      </c>
      <c r="X84" s="9">
        <v>2325</v>
      </c>
      <c r="Y84" s="8">
        <f aca="true" t="shared" si="29" ref="Y84:Y121">W84*X84</f>
        <v>493.33626300000003</v>
      </c>
    </row>
    <row r="85" spans="1:25" ht="12" customHeight="1">
      <c r="A85" s="1">
        <v>7</v>
      </c>
      <c r="B85" s="28">
        <v>29.66</v>
      </c>
      <c r="C85" s="28">
        <v>22.245</v>
      </c>
      <c r="D85" s="28">
        <v>19.745</v>
      </c>
      <c r="E85" s="28">
        <v>18.194720495158833</v>
      </c>
      <c r="F85" s="33">
        <v>24</v>
      </c>
      <c r="G85" s="20">
        <f t="shared" si="20"/>
        <v>21.5</v>
      </c>
      <c r="H85" s="33">
        <v>24</v>
      </c>
      <c r="I85" s="28">
        <f t="shared" si="21"/>
        <v>118.64</v>
      </c>
      <c r="J85" s="28">
        <f t="shared" si="22"/>
        <v>59.32</v>
      </c>
      <c r="K85" s="28">
        <f t="shared" si="23"/>
        <v>177.96</v>
      </c>
      <c r="L85" s="16">
        <v>9.55</v>
      </c>
      <c r="M85" s="16">
        <v>9.9</v>
      </c>
      <c r="N85" s="8">
        <f t="shared" si="24"/>
        <v>1720.2800000000002</v>
      </c>
      <c r="O85" s="28">
        <f t="shared" si="25"/>
        <v>4.394074074074074</v>
      </c>
      <c r="P85" s="9">
        <v>190</v>
      </c>
      <c r="Q85" s="8">
        <f t="shared" si="26"/>
        <v>834.874074074074</v>
      </c>
      <c r="R85" s="1">
        <v>3.71</v>
      </c>
      <c r="S85" s="1">
        <v>7</v>
      </c>
      <c r="T85" s="1">
        <v>7</v>
      </c>
      <c r="U85" s="1">
        <f t="shared" si="27"/>
        <v>207.62</v>
      </c>
      <c r="V85" s="1">
        <f>VLOOKUP(T85,Rebar!A:B,2,FALSE)</f>
        <v>2.044</v>
      </c>
      <c r="W85" s="39">
        <f t="shared" si="28"/>
        <v>0.21218764</v>
      </c>
      <c r="X85" s="9">
        <v>2325</v>
      </c>
      <c r="Y85" s="8">
        <f t="shared" si="29"/>
        <v>493.33626300000003</v>
      </c>
    </row>
    <row r="86" spans="1:25" ht="12.75">
      <c r="A86" s="1">
        <v>8</v>
      </c>
      <c r="B86" s="28">
        <v>29.66</v>
      </c>
      <c r="C86" s="28">
        <v>22.245</v>
      </c>
      <c r="D86" s="28">
        <v>19.745</v>
      </c>
      <c r="E86" s="28">
        <v>18.741692816543548</v>
      </c>
      <c r="F86" s="33">
        <v>24</v>
      </c>
      <c r="G86" s="20">
        <f t="shared" si="20"/>
        <v>21.5</v>
      </c>
      <c r="H86" s="33">
        <v>24</v>
      </c>
      <c r="I86" s="28">
        <f t="shared" si="21"/>
        <v>118.64</v>
      </c>
      <c r="J86" s="28">
        <f t="shared" si="22"/>
        <v>59.32</v>
      </c>
      <c r="K86" s="28">
        <f t="shared" si="23"/>
        <v>177.96</v>
      </c>
      <c r="L86" s="16">
        <v>9.55</v>
      </c>
      <c r="M86" s="16">
        <v>9.9</v>
      </c>
      <c r="N86" s="8">
        <f t="shared" si="24"/>
        <v>1720.2800000000002</v>
      </c>
      <c r="O86" s="28">
        <f t="shared" si="25"/>
        <v>4.394074074074074</v>
      </c>
      <c r="P86" s="9">
        <v>190</v>
      </c>
      <c r="Q86" s="8">
        <f t="shared" si="26"/>
        <v>834.874074074074</v>
      </c>
      <c r="R86" s="1">
        <v>3.85</v>
      </c>
      <c r="S86" s="1">
        <v>7</v>
      </c>
      <c r="T86" s="1">
        <v>7</v>
      </c>
      <c r="U86" s="1">
        <f t="shared" si="27"/>
        <v>207.62</v>
      </c>
      <c r="V86" s="1">
        <f>VLOOKUP(T86,Rebar!A:B,2,FALSE)</f>
        <v>2.044</v>
      </c>
      <c r="W86" s="39">
        <f t="shared" si="28"/>
        <v>0.21218764</v>
      </c>
      <c r="X86" s="9">
        <v>2325</v>
      </c>
      <c r="Y86" s="8">
        <f t="shared" si="29"/>
        <v>493.33626300000003</v>
      </c>
    </row>
    <row r="87" spans="1:25" ht="12.75">
      <c r="A87" s="1">
        <v>9</v>
      </c>
      <c r="B87" s="28">
        <v>29.66</v>
      </c>
      <c r="C87" s="28">
        <v>22.245</v>
      </c>
      <c r="D87" s="28">
        <v>19.745</v>
      </c>
      <c r="E87" s="28">
        <v>17.693329200556175</v>
      </c>
      <c r="F87" s="33">
        <v>24</v>
      </c>
      <c r="G87" s="20">
        <f t="shared" si="20"/>
        <v>21.5</v>
      </c>
      <c r="H87" s="33">
        <v>18</v>
      </c>
      <c r="I87" s="28">
        <f t="shared" si="21"/>
        <v>118.64</v>
      </c>
      <c r="J87" s="28">
        <f t="shared" si="22"/>
        <v>44.49</v>
      </c>
      <c r="K87" s="28">
        <f t="shared" si="23"/>
        <v>163.13</v>
      </c>
      <c r="L87" s="16">
        <v>9.55</v>
      </c>
      <c r="M87" s="16">
        <v>9.9</v>
      </c>
      <c r="N87" s="8">
        <f t="shared" si="24"/>
        <v>1573.4630000000002</v>
      </c>
      <c r="O87" s="28">
        <f t="shared" si="25"/>
        <v>3.2955555555555556</v>
      </c>
      <c r="P87" s="9">
        <v>190</v>
      </c>
      <c r="Q87" s="8">
        <f t="shared" si="26"/>
        <v>626.1555555555556</v>
      </c>
      <c r="R87" s="1">
        <v>3.61</v>
      </c>
      <c r="S87" s="1">
        <v>7</v>
      </c>
      <c r="T87" s="1">
        <v>7</v>
      </c>
      <c r="U87" s="1">
        <f t="shared" si="27"/>
        <v>207.62</v>
      </c>
      <c r="V87" s="1">
        <f>VLOOKUP(T87,Rebar!A:B,2,FALSE)</f>
        <v>2.044</v>
      </c>
      <c r="W87" s="39">
        <f t="shared" si="28"/>
        <v>0.21218764</v>
      </c>
      <c r="X87" s="9">
        <v>2325</v>
      </c>
      <c r="Y87" s="8">
        <f t="shared" si="29"/>
        <v>493.33626300000003</v>
      </c>
    </row>
    <row r="88" spans="1:25" ht="12.75">
      <c r="A88" s="1">
        <v>10</v>
      </c>
      <c r="B88" s="28">
        <v>29.66</v>
      </c>
      <c r="C88" s="28">
        <v>22.245</v>
      </c>
      <c r="D88" s="28">
        <v>19.745</v>
      </c>
      <c r="E88" s="28">
        <v>15.125598025166815</v>
      </c>
      <c r="F88" s="33">
        <v>24</v>
      </c>
      <c r="G88" s="20">
        <f t="shared" si="20"/>
        <v>21.5</v>
      </c>
      <c r="H88" s="33">
        <v>18</v>
      </c>
      <c r="I88" s="28">
        <f t="shared" si="21"/>
        <v>118.64</v>
      </c>
      <c r="J88" s="28">
        <f t="shared" si="22"/>
        <v>44.49</v>
      </c>
      <c r="K88" s="28">
        <f t="shared" si="23"/>
        <v>163.13</v>
      </c>
      <c r="L88" s="16">
        <v>9.55</v>
      </c>
      <c r="M88" s="16">
        <v>9.9</v>
      </c>
      <c r="N88" s="8">
        <f t="shared" si="24"/>
        <v>1573.4630000000002</v>
      </c>
      <c r="O88" s="28">
        <f t="shared" si="25"/>
        <v>3.2955555555555556</v>
      </c>
      <c r="P88" s="9">
        <v>190</v>
      </c>
      <c r="Q88" s="8">
        <f t="shared" si="26"/>
        <v>626.1555555555556</v>
      </c>
      <c r="R88" s="1">
        <v>3.09</v>
      </c>
      <c r="S88" s="1">
        <v>6</v>
      </c>
      <c r="T88" s="1">
        <v>7</v>
      </c>
      <c r="U88" s="1">
        <f t="shared" si="27"/>
        <v>177.96</v>
      </c>
      <c r="V88" s="1">
        <f>VLOOKUP(T88,Rebar!A:B,2,FALSE)</f>
        <v>2.044</v>
      </c>
      <c r="W88" s="39">
        <f t="shared" si="28"/>
        <v>0.18187512</v>
      </c>
      <c r="X88" s="9">
        <v>2325</v>
      </c>
      <c r="Y88" s="8">
        <f t="shared" si="29"/>
        <v>422.859654</v>
      </c>
    </row>
    <row r="89" spans="1:25" ht="12.75">
      <c r="A89" s="1">
        <v>11</v>
      </c>
      <c r="B89" s="28">
        <v>29.66</v>
      </c>
      <c r="C89" s="28">
        <v>22.245</v>
      </c>
      <c r="D89" s="28">
        <v>19.745</v>
      </c>
      <c r="E89" s="28">
        <v>15.125598025166815</v>
      </c>
      <c r="F89" s="33">
        <v>24</v>
      </c>
      <c r="G89" s="20">
        <f t="shared" si="20"/>
        <v>21.5</v>
      </c>
      <c r="H89" s="33">
        <v>18</v>
      </c>
      <c r="I89" s="28">
        <f t="shared" si="21"/>
        <v>118.64</v>
      </c>
      <c r="J89" s="28">
        <f t="shared" si="22"/>
        <v>44.49</v>
      </c>
      <c r="K89" s="28">
        <f t="shared" si="23"/>
        <v>163.13</v>
      </c>
      <c r="L89" s="16">
        <v>9.55</v>
      </c>
      <c r="M89" s="16">
        <v>9.9</v>
      </c>
      <c r="N89" s="8">
        <f t="shared" si="24"/>
        <v>1573.4630000000002</v>
      </c>
      <c r="O89" s="28">
        <f t="shared" si="25"/>
        <v>3.2955555555555556</v>
      </c>
      <c r="P89" s="9">
        <v>190</v>
      </c>
      <c r="Q89" s="8">
        <f t="shared" si="26"/>
        <v>626.1555555555556</v>
      </c>
      <c r="R89" s="1">
        <v>3.07</v>
      </c>
      <c r="S89" s="1">
        <v>6</v>
      </c>
      <c r="T89" s="1">
        <v>7</v>
      </c>
      <c r="U89" s="1">
        <f t="shared" si="27"/>
        <v>177.96</v>
      </c>
      <c r="V89" s="1">
        <f>VLOOKUP(T89,Rebar!A:B,2,FALSE)</f>
        <v>2.044</v>
      </c>
      <c r="W89" s="39">
        <f t="shared" si="28"/>
        <v>0.18187512</v>
      </c>
      <c r="X89" s="9">
        <v>2325</v>
      </c>
      <c r="Y89" s="8">
        <f t="shared" si="29"/>
        <v>422.859654</v>
      </c>
    </row>
    <row r="90" spans="1:25" ht="12.75">
      <c r="A90" s="1">
        <v>22</v>
      </c>
      <c r="B90" s="28">
        <v>22.5</v>
      </c>
      <c r="C90" s="28">
        <v>16.875</v>
      </c>
      <c r="D90" s="28">
        <v>14.375</v>
      </c>
      <c r="E90" s="28">
        <v>13.07554737978384</v>
      </c>
      <c r="F90" s="33">
        <v>18</v>
      </c>
      <c r="G90" s="20">
        <f t="shared" si="20"/>
        <v>15.5</v>
      </c>
      <c r="H90" s="33">
        <v>18</v>
      </c>
      <c r="I90" s="28">
        <f t="shared" si="21"/>
        <v>67.5</v>
      </c>
      <c r="J90" s="28">
        <f t="shared" si="22"/>
        <v>33.75</v>
      </c>
      <c r="K90" s="28">
        <f t="shared" si="23"/>
        <v>101.25</v>
      </c>
      <c r="L90" s="16">
        <v>9.55</v>
      </c>
      <c r="M90" s="16">
        <v>9.9</v>
      </c>
      <c r="N90" s="8">
        <f t="shared" si="24"/>
        <v>978.75</v>
      </c>
      <c r="O90" s="28">
        <f t="shared" si="25"/>
        <v>1.875</v>
      </c>
      <c r="P90" s="9">
        <v>190</v>
      </c>
      <c r="Q90" s="8">
        <f t="shared" si="26"/>
        <v>356.25</v>
      </c>
      <c r="R90" s="1">
        <v>1.94</v>
      </c>
      <c r="S90" s="1">
        <v>4</v>
      </c>
      <c r="T90" s="1">
        <v>7</v>
      </c>
      <c r="U90" s="1">
        <f t="shared" si="27"/>
        <v>90</v>
      </c>
      <c r="V90" s="1">
        <f>VLOOKUP(T90,Rebar!A:B,2,FALSE)</f>
        <v>2.044</v>
      </c>
      <c r="W90" s="39">
        <f t="shared" si="28"/>
        <v>0.09198</v>
      </c>
      <c r="X90" s="9">
        <v>2325</v>
      </c>
      <c r="Y90" s="8">
        <f t="shared" si="29"/>
        <v>213.85350000000003</v>
      </c>
    </row>
    <row r="91" spans="1:25" ht="12.75">
      <c r="A91" s="1">
        <v>23</v>
      </c>
      <c r="B91" s="28">
        <v>22.5</v>
      </c>
      <c r="C91" s="28">
        <v>16.875</v>
      </c>
      <c r="D91" s="28">
        <v>14.375</v>
      </c>
      <c r="E91" s="28">
        <v>14.081816155053003</v>
      </c>
      <c r="F91" s="33">
        <v>18</v>
      </c>
      <c r="G91" s="20">
        <f t="shared" si="20"/>
        <v>15.5</v>
      </c>
      <c r="H91" s="33">
        <v>18</v>
      </c>
      <c r="I91" s="28">
        <f t="shared" si="21"/>
        <v>67.5</v>
      </c>
      <c r="J91" s="28">
        <f t="shared" si="22"/>
        <v>33.75</v>
      </c>
      <c r="K91" s="28">
        <f t="shared" si="23"/>
        <v>101.25</v>
      </c>
      <c r="L91" s="16">
        <v>9.55</v>
      </c>
      <c r="M91" s="16">
        <v>9.9</v>
      </c>
      <c r="N91" s="8">
        <f t="shared" si="24"/>
        <v>978.75</v>
      </c>
      <c r="O91" s="28">
        <f t="shared" si="25"/>
        <v>1.875</v>
      </c>
      <c r="P91" s="9">
        <v>190</v>
      </c>
      <c r="Q91" s="8">
        <f t="shared" si="26"/>
        <v>356.25</v>
      </c>
      <c r="R91" s="1">
        <v>2.09</v>
      </c>
      <c r="S91" s="1">
        <v>4</v>
      </c>
      <c r="T91" s="1">
        <v>7</v>
      </c>
      <c r="U91" s="1">
        <f t="shared" si="27"/>
        <v>90</v>
      </c>
      <c r="V91" s="1">
        <f>VLOOKUP(T91,Rebar!A:B,2,FALSE)</f>
        <v>2.044</v>
      </c>
      <c r="W91" s="39">
        <f t="shared" si="28"/>
        <v>0.09198</v>
      </c>
      <c r="X91" s="9">
        <v>2325</v>
      </c>
      <c r="Y91" s="8">
        <f t="shared" si="29"/>
        <v>213.85350000000003</v>
      </c>
    </row>
    <row r="92" spans="1:25" ht="12.75">
      <c r="A92" s="1">
        <v>24</v>
      </c>
      <c r="B92" s="28">
        <v>22.5</v>
      </c>
      <c r="C92" s="28">
        <v>16.875</v>
      </c>
      <c r="D92" s="28">
        <v>14.375</v>
      </c>
      <c r="E92" s="28">
        <v>15.615963632102718</v>
      </c>
      <c r="F92" s="33">
        <v>18</v>
      </c>
      <c r="G92" s="20">
        <f t="shared" si="20"/>
        <v>15.5</v>
      </c>
      <c r="H92" s="33">
        <v>18</v>
      </c>
      <c r="I92" s="28">
        <f t="shared" si="21"/>
        <v>67.5</v>
      </c>
      <c r="J92" s="28">
        <f t="shared" si="22"/>
        <v>33.75</v>
      </c>
      <c r="K92" s="28">
        <f t="shared" si="23"/>
        <v>101.25</v>
      </c>
      <c r="L92" s="16">
        <v>9.55</v>
      </c>
      <c r="M92" s="16">
        <v>9.9</v>
      </c>
      <c r="N92" s="8">
        <f t="shared" si="24"/>
        <v>978.75</v>
      </c>
      <c r="O92" s="28">
        <f t="shared" si="25"/>
        <v>1.875</v>
      </c>
      <c r="P92" s="9">
        <v>190</v>
      </c>
      <c r="Q92" s="8">
        <f t="shared" si="26"/>
        <v>356.25</v>
      </c>
      <c r="R92" s="1">
        <v>2.33</v>
      </c>
      <c r="S92" s="1">
        <v>4</v>
      </c>
      <c r="T92" s="1">
        <v>7</v>
      </c>
      <c r="U92" s="1">
        <f t="shared" si="27"/>
        <v>90</v>
      </c>
      <c r="V92" s="1">
        <f>VLOOKUP(T92,Rebar!A:B,2,FALSE)</f>
        <v>2.044</v>
      </c>
      <c r="W92" s="39">
        <f t="shared" si="28"/>
        <v>0.09198</v>
      </c>
      <c r="X92" s="9">
        <v>2325</v>
      </c>
      <c r="Y92" s="8">
        <f t="shared" si="29"/>
        <v>213.85350000000003</v>
      </c>
    </row>
    <row r="93" spans="1:25" ht="12.75">
      <c r="A93" s="1">
        <v>25</v>
      </c>
      <c r="B93" s="28">
        <v>22.5</v>
      </c>
      <c r="C93" s="28">
        <v>16.875</v>
      </c>
      <c r="D93" s="28">
        <v>14.375</v>
      </c>
      <c r="E93" s="28">
        <v>15.17056597747538</v>
      </c>
      <c r="F93" s="33">
        <v>18</v>
      </c>
      <c r="G93" s="20">
        <f t="shared" si="20"/>
        <v>15.5</v>
      </c>
      <c r="H93" s="33">
        <v>18</v>
      </c>
      <c r="I93" s="28">
        <f t="shared" si="21"/>
        <v>67.5</v>
      </c>
      <c r="J93" s="28">
        <f t="shared" si="22"/>
        <v>33.75</v>
      </c>
      <c r="K93" s="28">
        <f t="shared" si="23"/>
        <v>101.25</v>
      </c>
      <c r="L93" s="16">
        <v>9.55</v>
      </c>
      <c r="M93" s="16">
        <v>9.9</v>
      </c>
      <c r="N93" s="8">
        <f t="shared" si="24"/>
        <v>978.75</v>
      </c>
      <c r="O93" s="28">
        <f t="shared" si="25"/>
        <v>1.875</v>
      </c>
      <c r="P93" s="9">
        <v>190</v>
      </c>
      <c r="Q93" s="8">
        <f t="shared" si="26"/>
        <v>356.25</v>
      </c>
      <c r="R93" s="1">
        <v>2.26</v>
      </c>
      <c r="S93" s="1">
        <v>4</v>
      </c>
      <c r="T93" s="1">
        <v>7</v>
      </c>
      <c r="U93" s="1">
        <f t="shared" si="27"/>
        <v>90</v>
      </c>
      <c r="V93" s="1">
        <f>VLOOKUP(T93,Rebar!A:B,2,FALSE)</f>
        <v>2.044</v>
      </c>
      <c r="W93" s="39">
        <f t="shared" si="28"/>
        <v>0.09198</v>
      </c>
      <c r="X93" s="9">
        <v>2325</v>
      </c>
      <c r="Y93" s="8">
        <f t="shared" si="29"/>
        <v>213.85350000000003</v>
      </c>
    </row>
    <row r="94" spans="1:25" ht="12.75">
      <c r="A94" s="1">
        <v>26</v>
      </c>
      <c r="B94" s="28">
        <v>22.5</v>
      </c>
      <c r="C94" s="28">
        <v>16.875</v>
      </c>
      <c r="D94" s="28">
        <v>14.375</v>
      </c>
      <c r="E94" s="28">
        <v>15.385016700073727</v>
      </c>
      <c r="F94" s="33">
        <v>18</v>
      </c>
      <c r="G94" s="20">
        <f t="shared" si="20"/>
        <v>15.5</v>
      </c>
      <c r="H94" s="33">
        <v>18</v>
      </c>
      <c r="I94" s="28">
        <f t="shared" si="21"/>
        <v>67.5</v>
      </c>
      <c r="J94" s="28">
        <f t="shared" si="22"/>
        <v>33.75</v>
      </c>
      <c r="K94" s="28">
        <f t="shared" si="23"/>
        <v>101.25</v>
      </c>
      <c r="L94" s="16">
        <v>9.55</v>
      </c>
      <c r="M94" s="16">
        <v>9.9</v>
      </c>
      <c r="N94" s="8">
        <f t="shared" si="24"/>
        <v>978.75</v>
      </c>
      <c r="O94" s="28">
        <f t="shared" si="25"/>
        <v>1.875</v>
      </c>
      <c r="P94" s="9">
        <v>190</v>
      </c>
      <c r="Q94" s="8">
        <f t="shared" si="26"/>
        <v>356.25</v>
      </c>
      <c r="R94" s="1">
        <v>2.29</v>
      </c>
      <c r="S94" s="1">
        <v>4</v>
      </c>
      <c r="T94" s="1">
        <v>7</v>
      </c>
      <c r="U94" s="1">
        <f t="shared" si="27"/>
        <v>90</v>
      </c>
      <c r="V94" s="1">
        <f>VLOOKUP(T94,Rebar!A:B,2,FALSE)</f>
        <v>2.044</v>
      </c>
      <c r="W94" s="39">
        <f t="shared" si="28"/>
        <v>0.09198</v>
      </c>
      <c r="X94" s="9">
        <v>2325</v>
      </c>
      <c r="Y94" s="8">
        <f t="shared" si="29"/>
        <v>213.85350000000003</v>
      </c>
    </row>
    <row r="95" spans="1:25" ht="12.75">
      <c r="A95" s="1">
        <v>27</v>
      </c>
      <c r="B95" s="28">
        <v>22.5</v>
      </c>
      <c r="C95" s="28">
        <v>16.875</v>
      </c>
      <c r="D95" s="28">
        <v>14.375</v>
      </c>
      <c r="E95" s="28">
        <v>16.572743779079953</v>
      </c>
      <c r="F95" s="33">
        <v>18</v>
      </c>
      <c r="G95" s="20">
        <f t="shared" si="20"/>
        <v>15.5</v>
      </c>
      <c r="H95" s="33">
        <v>18</v>
      </c>
      <c r="I95" s="28">
        <f t="shared" si="21"/>
        <v>67.5</v>
      </c>
      <c r="J95" s="28">
        <f t="shared" si="22"/>
        <v>33.75</v>
      </c>
      <c r="K95" s="28">
        <f t="shared" si="23"/>
        <v>101.25</v>
      </c>
      <c r="L95" s="16">
        <v>9.55</v>
      </c>
      <c r="M95" s="16">
        <v>9.9</v>
      </c>
      <c r="N95" s="8">
        <f t="shared" si="24"/>
        <v>978.75</v>
      </c>
      <c r="O95" s="28">
        <f t="shared" si="25"/>
        <v>1.875</v>
      </c>
      <c r="P95" s="9">
        <v>190</v>
      </c>
      <c r="Q95" s="8">
        <f t="shared" si="26"/>
        <v>356.25</v>
      </c>
      <c r="R95" s="1">
        <v>2.47</v>
      </c>
      <c r="S95" s="1">
        <v>5</v>
      </c>
      <c r="T95" s="1">
        <v>7</v>
      </c>
      <c r="U95" s="1">
        <f t="shared" si="27"/>
        <v>112.5</v>
      </c>
      <c r="V95" s="1">
        <f>VLOOKUP(T95,Rebar!A:B,2,FALSE)</f>
        <v>2.044</v>
      </c>
      <c r="W95" s="39">
        <f t="shared" si="28"/>
        <v>0.11497500000000001</v>
      </c>
      <c r="X95" s="9">
        <v>2325</v>
      </c>
      <c r="Y95" s="8">
        <f t="shared" si="29"/>
        <v>267.31687500000004</v>
      </c>
    </row>
    <row r="96" spans="1:25" ht="12.75">
      <c r="A96" s="1">
        <v>28</v>
      </c>
      <c r="B96" s="28">
        <v>22.5</v>
      </c>
      <c r="C96" s="28">
        <v>16.875</v>
      </c>
      <c r="D96" s="28">
        <v>14.375</v>
      </c>
      <c r="E96" s="28">
        <v>14.824145579431898</v>
      </c>
      <c r="F96" s="33">
        <v>18</v>
      </c>
      <c r="G96" s="20">
        <f t="shared" si="20"/>
        <v>15.5</v>
      </c>
      <c r="H96" s="33">
        <v>18</v>
      </c>
      <c r="I96" s="28">
        <f t="shared" si="21"/>
        <v>67.5</v>
      </c>
      <c r="J96" s="28">
        <f t="shared" si="22"/>
        <v>33.75</v>
      </c>
      <c r="K96" s="28">
        <f t="shared" si="23"/>
        <v>101.25</v>
      </c>
      <c r="L96" s="16">
        <v>9.55</v>
      </c>
      <c r="M96" s="16">
        <v>9.9</v>
      </c>
      <c r="N96" s="8">
        <f t="shared" si="24"/>
        <v>978.75</v>
      </c>
      <c r="O96" s="28">
        <f t="shared" si="25"/>
        <v>1.875</v>
      </c>
      <c r="P96" s="9">
        <v>190</v>
      </c>
      <c r="Q96" s="8">
        <f t="shared" si="26"/>
        <v>356.25</v>
      </c>
      <c r="R96" s="1">
        <v>2.21</v>
      </c>
      <c r="S96" s="1">
        <v>4</v>
      </c>
      <c r="T96" s="1">
        <v>7</v>
      </c>
      <c r="U96" s="1">
        <f t="shared" si="27"/>
        <v>90</v>
      </c>
      <c r="V96" s="1">
        <f>VLOOKUP(T96,Rebar!A:B,2,FALSE)</f>
        <v>2.044</v>
      </c>
      <c r="W96" s="39">
        <f t="shared" si="28"/>
        <v>0.09198</v>
      </c>
      <c r="X96" s="9">
        <v>2325</v>
      </c>
      <c r="Y96" s="8">
        <f t="shared" si="29"/>
        <v>213.85350000000003</v>
      </c>
    </row>
    <row r="97" spans="1:25" ht="12.75">
      <c r="A97" s="1">
        <v>29</v>
      </c>
      <c r="B97" s="28">
        <v>22.5</v>
      </c>
      <c r="C97" s="28">
        <v>16.875</v>
      </c>
      <c r="D97" s="28">
        <v>14.375</v>
      </c>
      <c r="E97" s="28">
        <v>13.07554737978384</v>
      </c>
      <c r="F97" s="33">
        <v>18</v>
      </c>
      <c r="G97" s="20">
        <f t="shared" si="20"/>
        <v>15.5</v>
      </c>
      <c r="H97" s="33">
        <v>18</v>
      </c>
      <c r="I97" s="28">
        <f t="shared" si="21"/>
        <v>67.5</v>
      </c>
      <c r="J97" s="28">
        <f t="shared" si="22"/>
        <v>33.75</v>
      </c>
      <c r="K97" s="28">
        <f t="shared" si="23"/>
        <v>101.25</v>
      </c>
      <c r="L97" s="16">
        <v>9.55</v>
      </c>
      <c r="M97" s="16">
        <v>9.9</v>
      </c>
      <c r="N97" s="8">
        <f t="shared" si="24"/>
        <v>978.75</v>
      </c>
      <c r="O97" s="28">
        <f t="shared" si="25"/>
        <v>1.875</v>
      </c>
      <c r="P97" s="9">
        <v>190</v>
      </c>
      <c r="Q97" s="8">
        <f t="shared" si="26"/>
        <v>356.25</v>
      </c>
      <c r="R97" s="1">
        <v>1.94</v>
      </c>
      <c r="S97" s="1">
        <v>4</v>
      </c>
      <c r="T97" s="1">
        <v>7</v>
      </c>
      <c r="U97" s="1">
        <f t="shared" si="27"/>
        <v>90</v>
      </c>
      <c r="V97" s="1">
        <f>VLOOKUP(T97,Rebar!A:B,2,FALSE)</f>
        <v>2.044</v>
      </c>
      <c r="W97" s="39">
        <f t="shared" si="28"/>
        <v>0.09198</v>
      </c>
      <c r="X97" s="9">
        <v>2325</v>
      </c>
      <c r="Y97" s="8">
        <f t="shared" si="29"/>
        <v>213.85350000000003</v>
      </c>
    </row>
    <row r="98" spans="1:25" ht="12.75">
      <c r="A98" s="1">
        <v>16</v>
      </c>
      <c r="B98" s="28">
        <v>17</v>
      </c>
      <c r="C98" s="28">
        <v>12.75</v>
      </c>
      <c r="D98" s="28">
        <v>10.25</v>
      </c>
      <c r="E98" s="28">
        <v>8.367436121760976</v>
      </c>
      <c r="F98" s="33">
        <v>18</v>
      </c>
      <c r="G98" s="20">
        <f t="shared" si="20"/>
        <v>15.5</v>
      </c>
      <c r="H98" s="33">
        <v>12</v>
      </c>
      <c r="I98" s="28">
        <f t="shared" si="21"/>
        <v>51</v>
      </c>
      <c r="J98" s="28">
        <f t="shared" si="22"/>
        <v>17</v>
      </c>
      <c r="K98" s="28">
        <f t="shared" si="23"/>
        <v>68</v>
      </c>
      <c r="L98" s="16">
        <v>9.55</v>
      </c>
      <c r="M98" s="16">
        <v>9.9</v>
      </c>
      <c r="N98" s="8">
        <f t="shared" si="24"/>
        <v>655.35</v>
      </c>
      <c r="O98" s="28">
        <f t="shared" si="25"/>
        <v>0.9444444444444444</v>
      </c>
      <c r="P98" s="9">
        <v>190</v>
      </c>
      <c r="Q98" s="8">
        <f t="shared" si="26"/>
        <v>179.44444444444443</v>
      </c>
      <c r="R98" s="1">
        <v>0.89</v>
      </c>
      <c r="S98" s="1">
        <v>3</v>
      </c>
      <c r="T98" s="1">
        <v>5</v>
      </c>
      <c r="U98" s="1">
        <f t="shared" si="27"/>
        <v>51</v>
      </c>
      <c r="V98" s="1">
        <f>VLOOKUP(T98,Rebar!A:B,2,FALSE)</f>
        <v>1.043</v>
      </c>
      <c r="W98" s="39">
        <f t="shared" si="28"/>
        <v>0.0265965</v>
      </c>
      <c r="X98" s="9">
        <v>2325</v>
      </c>
      <c r="Y98" s="8">
        <f t="shared" si="29"/>
        <v>61.836862499999995</v>
      </c>
    </row>
    <row r="99" spans="1:25" ht="12.75">
      <c r="A99" s="1">
        <v>34</v>
      </c>
      <c r="B99" s="28">
        <v>17</v>
      </c>
      <c r="C99" s="28">
        <v>12.75</v>
      </c>
      <c r="D99" s="28">
        <v>10.25</v>
      </c>
      <c r="E99" s="28">
        <v>8.367436121760976</v>
      </c>
      <c r="F99" s="33">
        <v>18</v>
      </c>
      <c r="G99" s="20">
        <f t="shared" si="20"/>
        <v>15.5</v>
      </c>
      <c r="H99" s="33">
        <v>12</v>
      </c>
      <c r="I99" s="28">
        <f t="shared" si="21"/>
        <v>51</v>
      </c>
      <c r="J99" s="28">
        <f t="shared" si="22"/>
        <v>17</v>
      </c>
      <c r="K99" s="28">
        <f t="shared" si="23"/>
        <v>68</v>
      </c>
      <c r="L99" s="16">
        <v>9.55</v>
      </c>
      <c r="M99" s="16">
        <v>9.9</v>
      </c>
      <c r="N99" s="8">
        <f t="shared" si="24"/>
        <v>655.35</v>
      </c>
      <c r="O99" s="28">
        <f t="shared" si="25"/>
        <v>0.9444444444444444</v>
      </c>
      <c r="P99" s="9">
        <v>190</v>
      </c>
      <c r="Q99" s="8">
        <f t="shared" si="26"/>
        <v>179.44444444444443</v>
      </c>
      <c r="R99" s="1">
        <v>0.89</v>
      </c>
      <c r="S99" s="1">
        <v>3</v>
      </c>
      <c r="T99" s="1">
        <v>5</v>
      </c>
      <c r="U99" s="1">
        <f t="shared" si="27"/>
        <v>51</v>
      </c>
      <c r="V99" s="1">
        <f>VLOOKUP(T99,Rebar!A:B,2,FALSE)</f>
        <v>1.043</v>
      </c>
      <c r="W99" s="39">
        <f t="shared" si="28"/>
        <v>0.0265965</v>
      </c>
      <c r="X99" s="9">
        <v>2325</v>
      </c>
      <c r="Y99" s="8">
        <f t="shared" si="29"/>
        <v>61.836862499999995</v>
      </c>
    </row>
    <row r="100" spans="1:25" ht="12.75">
      <c r="A100" s="1">
        <v>1</v>
      </c>
      <c r="B100" s="28">
        <v>17</v>
      </c>
      <c r="C100" s="28">
        <v>12.75</v>
      </c>
      <c r="D100" s="28">
        <v>10.25</v>
      </c>
      <c r="E100" s="28">
        <v>8.367436121760976</v>
      </c>
      <c r="F100" s="33">
        <v>18</v>
      </c>
      <c r="G100" s="20">
        <f t="shared" si="20"/>
        <v>15.5</v>
      </c>
      <c r="H100" s="33">
        <v>12</v>
      </c>
      <c r="I100" s="28">
        <f t="shared" si="21"/>
        <v>51</v>
      </c>
      <c r="J100" s="28">
        <f t="shared" si="22"/>
        <v>17</v>
      </c>
      <c r="K100" s="28">
        <f t="shared" si="23"/>
        <v>68</v>
      </c>
      <c r="L100" s="16">
        <v>9.55</v>
      </c>
      <c r="M100" s="16">
        <v>9.9</v>
      </c>
      <c r="N100" s="8">
        <f t="shared" si="24"/>
        <v>655.35</v>
      </c>
      <c r="O100" s="28">
        <f t="shared" si="25"/>
        <v>0.9444444444444444</v>
      </c>
      <c r="P100" s="9">
        <v>190</v>
      </c>
      <c r="Q100" s="8">
        <f t="shared" si="26"/>
        <v>179.44444444444443</v>
      </c>
      <c r="R100" s="1">
        <v>0.89</v>
      </c>
      <c r="S100" s="1">
        <v>3</v>
      </c>
      <c r="T100" s="1">
        <v>5</v>
      </c>
      <c r="U100" s="1">
        <f t="shared" si="27"/>
        <v>51</v>
      </c>
      <c r="V100" s="1">
        <f>VLOOKUP(T100,Rebar!A:B,2,FALSE)</f>
        <v>1.043</v>
      </c>
      <c r="W100" s="39">
        <f t="shared" si="28"/>
        <v>0.0265965</v>
      </c>
      <c r="X100" s="9">
        <v>2325</v>
      </c>
      <c r="Y100" s="8">
        <f t="shared" si="29"/>
        <v>61.836862499999995</v>
      </c>
    </row>
    <row r="101" spans="1:25" ht="12.75">
      <c r="A101" s="1">
        <v>17</v>
      </c>
      <c r="B101" s="28">
        <v>17</v>
      </c>
      <c r="C101" s="28">
        <v>12.75</v>
      </c>
      <c r="D101" s="28">
        <v>10.25</v>
      </c>
      <c r="E101" s="28">
        <v>8.367436121760976</v>
      </c>
      <c r="F101" s="33">
        <v>18</v>
      </c>
      <c r="G101" s="20">
        <f t="shared" si="20"/>
        <v>15.5</v>
      </c>
      <c r="H101" s="33">
        <v>12</v>
      </c>
      <c r="I101" s="28">
        <f t="shared" si="21"/>
        <v>51</v>
      </c>
      <c r="J101" s="28">
        <f t="shared" si="22"/>
        <v>17</v>
      </c>
      <c r="K101" s="28">
        <f t="shared" si="23"/>
        <v>68</v>
      </c>
      <c r="L101" s="16">
        <v>9.55</v>
      </c>
      <c r="M101" s="16">
        <v>9.9</v>
      </c>
      <c r="N101" s="8">
        <f t="shared" si="24"/>
        <v>655.35</v>
      </c>
      <c r="O101" s="28">
        <f t="shared" si="25"/>
        <v>0.9444444444444444</v>
      </c>
      <c r="P101" s="9">
        <v>190</v>
      </c>
      <c r="Q101" s="8">
        <f t="shared" si="26"/>
        <v>179.44444444444443</v>
      </c>
      <c r="R101" s="1">
        <v>0.89</v>
      </c>
      <c r="S101" s="1">
        <v>3</v>
      </c>
      <c r="T101" s="1">
        <v>5</v>
      </c>
      <c r="U101" s="1">
        <f t="shared" si="27"/>
        <v>51</v>
      </c>
      <c r="V101" s="1">
        <f>VLOOKUP(T101,Rebar!A:B,2,FALSE)</f>
        <v>1.043</v>
      </c>
      <c r="W101" s="39">
        <f t="shared" si="28"/>
        <v>0.0265965</v>
      </c>
      <c r="X101" s="9">
        <v>2325</v>
      </c>
      <c r="Y101" s="8">
        <f t="shared" si="29"/>
        <v>61.836862499999995</v>
      </c>
    </row>
    <row r="102" spans="1:25" ht="12.75">
      <c r="A102" s="1">
        <v>15</v>
      </c>
      <c r="B102" s="28">
        <v>17</v>
      </c>
      <c r="C102" s="28">
        <v>12.75</v>
      </c>
      <c r="D102" s="28">
        <v>10.25</v>
      </c>
      <c r="E102" s="28">
        <v>14.924179799201365</v>
      </c>
      <c r="F102" s="33">
        <v>18</v>
      </c>
      <c r="G102" s="20">
        <f t="shared" si="20"/>
        <v>15.5</v>
      </c>
      <c r="H102" s="33">
        <v>18</v>
      </c>
      <c r="I102" s="28">
        <f t="shared" si="21"/>
        <v>51</v>
      </c>
      <c r="J102" s="28">
        <f t="shared" si="22"/>
        <v>25.5</v>
      </c>
      <c r="K102" s="28">
        <f t="shared" si="23"/>
        <v>76.5</v>
      </c>
      <c r="L102" s="16">
        <v>9.55</v>
      </c>
      <c r="M102" s="16">
        <v>9.9</v>
      </c>
      <c r="N102" s="8">
        <f t="shared" si="24"/>
        <v>739.5</v>
      </c>
      <c r="O102" s="28">
        <f t="shared" si="25"/>
        <v>1.4166666666666667</v>
      </c>
      <c r="P102" s="9">
        <v>190</v>
      </c>
      <c r="Q102" s="8">
        <f t="shared" si="26"/>
        <v>269.1666666666667</v>
      </c>
      <c r="R102" s="1">
        <v>1.59</v>
      </c>
      <c r="S102" s="1">
        <v>3</v>
      </c>
      <c r="T102" s="1">
        <v>7</v>
      </c>
      <c r="U102" s="1">
        <f t="shared" si="27"/>
        <v>51</v>
      </c>
      <c r="V102" s="1">
        <f>VLOOKUP(T102,Rebar!A:B,2,FALSE)</f>
        <v>2.044</v>
      </c>
      <c r="W102" s="39">
        <f t="shared" si="28"/>
        <v>0.052122</v>
      </c>
      <c r="X102" s="9">
        <v>2325</v>
      </c>
      <c r="Y102" s="8">
        <f t="shared" si="29"/>
        <v>121.18365</v>
      </c>
    </row>
    <row r="103" spans="1:25" ht="12.75">
      <c r="A103" s="1">
        <v>33</v>
      </c>
      <c r="B103" s="28">
        <v>17</v>
      </c>
      <c r="C103" s="28">
        <v>12.75</v>
      </c>
      <c r="D103" s="28">
        <v>10.25</v>
      </c>
      <c r="E103" s="28">
        <v>14.924179799201365</v>
      </c>
      <c r="F103" s="33">
        <v>18</v>
      </c>
      <c r="G103" s="20">
        <f t="shared" si="20"/>
        <v>15.5</v>
      </c>
      <c r="H103" s="33">
        <v>18</v>
      </c>
      <c r="I103" s="28">
        <f t="shared" si="21"/>
        <v>51</v>
      </c>
      <c r="J103" s="28">
        <f t="shared" si="22"/>
        <v>25.5</v>
      </c>
      <c r="K103" s="28">
        <f t="shared" si="23"/>
        <v>76.5</v>
      </c>
      <c r="L103" s="16">
        <v>9.55</v>
      </c>
      <c r="M103" s="16">
        <v>9.9</v>
      </c>
      <c r="N103" s="8">
        <f t="shared" si="24"/>
        <v>739.5</v>
      </c>
      <c r="O103" s="28">
        <f t="shared" si="25"/>
        <v>1.4166666666666667</v>
      </c>
      <c r="P103" s="9">
        <v>190</v>
      </c>
      <c r="Q103" s="8">
        <f t="shared" si="26"/>
        <v>269.1666666666667</v>
      </c>
      <c r="R103" s="1">
        <v>1.59</v>
      </c>
      <c r="S103" s="1">
        <v>3</v>
      </c>
      <c r="T103" s="1">
        <v>7</v>
      </c>
      <c r="U103" s="1">
        <f t="shared" si="27"/>
        <v>51</v>
      </c>
      <c r="V103" s="1">
        <f>VLOOKUP(T103,Rebar!A:B,2,FALSE)</f>
        <v>2.044</v>
      </c>
      <c r="W103" s="39">
        <f t="shared" si="28"/>
        <v>0.052122</v>
      </c>
      <c r="X103" s="9">
        <v>2325</v>
      </c>
      <c r="Y103" s="8">
        <f t="shared" si="29"/>
        <v>121.18365</v>
      </c>
    </row>
    <row r="104" spans="1:25" ht="12.75">
      <c r="A104" s="1">
        <v>2</v>
      </c>
      <c r="B104" s="28">
        <v>17</v>
      </c>
      <c r="C104" s="28">
        <v>12.75</v>
      </c>
      <c r="D104" s="28">
        <v>10.25</v>
      </c>
      <c r="E104" s="28">
        <v>14.924179799201365</v>
      </c>
      <c r="F104" s="33">
        <v>18</v>
      </c>
      <c r="G104" s="20">
        <f t="shared" si="20"/>
        <v>15.5</v>
      </c>
      <c r="H104" s="33">
        <v>18</v>
      </c>
      <c r="I104" s="28">
        <f t="shared" si="21"/>
        <v>51</v>
      </c>
      <c r="J104" s="28">
        <f t="shared" si="22"/>
        <v>25.5</v>
      </c>
      <c r="K104" s="28">
        <f t="shared" si="23"/>
        <v>76.5</v>
      </c>
      <c r="L104" s="16">
        <v>9.55</v>
      </c>
      <c r="M104" s="16">
        <v>9.9</v>
      </c>
      <c r="N104" s="8">
        <f t="shared" si="24"/>
        <v>739.5</v>
      </c>
      <c r="O104" s="28">
        <f t="shared" si="25"/>
        <v>1.4166666666666667</v>
      </c>
      <c r="P104" s="9">
        <v>190</v>
      </c>
      <c r="Q104" s="8">
        <f t="shared" si="26"/>
        <v>269.1666666666667</v>
      </c>
      <c r="R104" s="1">
        <v>1.59</v>
      </c>
      <c r="S104" s="1">
        <v>3</v>
      </c>
      <c r="T104" s="1">
        <v>7</v>
      </c>
      <c r="U104" s="1">
        <f t="shared" si="27"/>
        <v>51</v>
      </c>
      <c r="V104" s="1">
        <f>VLOOKUP(T104,Rebar!A:B,2,FALSE)</f>
        <v>2.044</v>
      </c>
      <c r="W104" s="39">
        <f t="shared" si="28"/>
        <v>0.052122</v>
      </c>
      <c r="X104" s="9">
        <v>2325</v>
      </c>
      <c r="Y104" s="8">
        <f t="shared" si="29"/>
        <v>121.18365</v>
      </c>
    </row>
    <row r="105" spans="1:25" ht="12.75">
      <c r="A105" s="1">
        <v>18</v>
      </c>
      <c r="B105" s="28">
        <v>17</v>
      </c>
      <c r="C105" s="28">
        <v>12.75</v>
      </c>
      <c r="D105" s="28">
        <v>10.25</v>
      </c>
      <c r="E105" s="28">
        <v>14.924179799201365</v>
      </c>
      <c r="F105" s="33">
        <v>18</v>
      </c>
      <c r="G105" s="20">
        <f t="shared" si="20"/>
        <v>15.5</v>
      </c>
      <c r="H105" s="33">
        <v>18</v>
      </c>
      <c r="I105" s="28">
        <f t="shared" si="21"/>
        <v>51</v>
      </c>
      <c r="J105" s="28">
        <f t="shared" si="22"/>
        <v>25.5</v>
      </c>
      <c r="K105" s="28">
        <f t="shared" si="23"/>
        <v>76.5</v>
      </c>
      <c r="L105" s="16">
        <v>9.55</v>
      </c>
      <c r="M105" s="16">
        <v>9.9</v>
      </c>
      <c r="N105" s="8">
        <f t="shared" si="24"/>
        <v>739.5</v>
      </c>
      <c r="O105" s="28">
        <f t="shared" si="25"/>
        <v>1.4166666666666667</v>
      </c>
      <c r="P105" s="9">
        <v>190</v>
      </c>
      <c r="Q105" s="8">
        <f t="shared" si="26"/>
        <v>269.1666666666667</v>
      </c>
      <c r="R105" s="1">
        <v>1.59</v>
      </c>
      <c r="S105" s="1">
        <v>3</v>
      </c>
      <c r="T105" s="1">
        <v>7</v>
      </c>
      <c r="U105" s="1">
        <f t="shared" si="27"/>
        <v>51</v>
      </c>
      <c r="V105" s="1">
        <f>VLOOKUP(T105,Rebar!A:B,2,FALSE)</f>
        <v>2.044</v>
      </c>
      <c r="W105" s="39">
        <f t="shared" si="28"/>
        <v>0.052122</v>
      </c>
      <c r="X105" s="9">
        <v>2325</v>
      </c>
      <c r="Y105" s="8">
        <f t="shared" si="29"/>
        <v>121.18365</v>
      </c>
    </row>
    <row r="106" spans="1:25" ht="12.75">
      <c r="A106" s="1">
        <v>4</v>
      </c>
      <c r="B106" s="28">
        <v>22.4</v>
      </c>
      <c r="C106" s="28">
        <v>16.8</v>
      </c>
      <c r="D106" s="28">
        <v>14.3</v>
      </c>
      <c r="E106" s="28">
        <v>17.292425744182438</v>
      </c>
      <c r="F106" s="33">
        <v>18</v>
      </c>
      <c r="G106" s="20">
        <f t="shared" si="20"/>
        <v>15.5</v>
      </c>
      <c r="H106" s="33">
        <v>18</v>
      </c>
      <c r="I106" s="28">
        <f t="shared" si="21"/>
        <v>67.2</v>
      </c>
      <c r="J106" s="28">
        <f t="shared" si="22"/>
        <v>33.6</v>
      </c>
      <c r="K106" s="28">
        <f t="shared" si="23"/>
        <v>100.80000000000001</v>
      </c>
      <c r="L106" s="16">
        <v>9.55</v>
      </c>
      <c r="M106" s="16">
        <v>9.9</v>
      </c>
      <c r="N106" s="8">
        <f t="shared" si="24"/>
        <v>974.4000000000001</v>
      </c>
      <c r="O106" s="28">
        <f t="shared" si="25"/>
        <v>1.8666666666666663</v>
      </c>
      <c r="P106" s="9">
        <v>190</v>
      </c>
      <c r="Q106" s="8">
        <f t="shared" si="26"/>
        <v>354.6666666666666</v>
      </c>
      <c r="R106" s="1">
        <v>2.57</v>
      </c>
      <c r="S106" s="1">
        <v>5</v>
      </c>
      <c r="T106" s="1">
        <v>7</v>
      </c>
      <c r="U106" s="1">
        <f t="shared" si="27"/>
        <v>112</v>
      </c>
      <c r="V106" s="1">
        <f>VLOOKUP(T106,Rebar!A:B,2,FALSE)</f>
        <v>2.044</v>
      </c>
      <c r="W106" s="39">
        <f t="shared" si="28"/>
        <v>0.114464</v>
      </c>
      <c r="X106" s="9">
        <v>2325</v>
      </c>
      <c r="Y106" s="8">
        <f t="shared" si="29"/>
        <v>266.1288</v>
      </c>
    </row>
    <row r="107" spans="1:25" ht="12.75">
      <c r="A107" s="1">
        <v>20</v>
      </c>
      <c r="B107" s="28">
        <v>22.4</v>
      </c>
      <c r="C107" s="28">
        <v>16.8</v>
      </c>
      <c r="D107" s="28">
        <v>14.3</v>
      </c>
      <c r="E107" s="28">
        <v>17.292425744182438</v>
      </c>
      <c r="F107" s="33">
        <v>18</v>
      </c>
      <c r="G107" s="20">
        <f t="shared" si="20"/>
        <v>15.5</v>
      </c>
      <c r="H107" s="33">
        <v>18</v>
      </c>
      <c r="I107" s="28">
        <f t="shared" si="21"/>
        <v>67.2</v>
      </c>
      <c r="J107" s="28">
        <f t="shared" si="22"/>
        <v>33.6</v>
      </c>
      <c r="K107" s="28">
        <f t="shared" si="23"/>
        <v>100.80000000000001</v>
      </c>
      <c r="L107" s="16">
        <v>9.55</v>
      </c>
      <c r="M107" s="16">
        <v>9.9</v>
      </c>
      <c r="N107" s="8">
        <f t="shared" si="24"/>
        <v>974.4000000000001</v>
      </c>
      <c r="O107" s="28">
        <f t="shared" si="25"/>
        <v>1.8666666666666663</v>
      </c>
      <c r="P107" s="9">
        <v>190</v>
      </c>
      <c r="Q107" s="8">
        <f t="shared" si="26"/>
        <v>354.6666666666666</v>
      </c>
      <c r="R107" s="1">
        <v>2.57</v>
      </c>
      <c r="S107" s="1">
        <v>5</v>
      </c>
      <c r="T107" s="1">
        <v>7</v>
      </c>
      <c r="U107" s="1">
        <f t="shared" si="27"/>
        <v>112</v>
      </c>
      <c r="V107" s="1">
        <f>VLOOKUP(T107,Rebar!A:B,2,FALSE)</f>
        <v>2.044</v>
      </c>
      <c r="W107" s="39">
        <f t="shared" si="28"/>
        <v>0.114464</v>
      </c>
      <c r="X107" s="9">
        <v>2325</v>
      </c>
      <c r="Y107" s="8">
        <f t="shared" si="29"/>
        <v>266.1288</v>
      </c>
    </row>
    <row r="108" spans="1:25" ht="12.75">
      <c r="A108" s="1">
        <v>13</v>
      </c>
      <c r="B108" s="28">
        <v>22.4</v>
      </c>
      <c r="C108" s="28">
        <v>16.8</v>
      </c>
      <c r="D108" s="28">
        <v>14.3</v>
      </c>
      <c r="E108" s="28">
        <v>17.292425744182438</v>
      </c>
      <c r="F108" s="33">
        <v>18</v>
      </c>
      <c r="G108" s="20">
        <f t="shared" si="20"/>
        <v>15.5</v>
      </c>
      <c r="H108" s="33">
        <v>18</v>
      </c>
      <c r="I108" s="28">
        <f t="shared" si="21"/>
        <v>67.2</v>
      </c>
      <c r="J108" s="28">
        <f t="shared" si="22"/>
        <v>33.6</v>
      </c>
      <c r="K108" s="28">
        <f t="shared" si="23"/>
        <v>100.80000000000001</v>
      </c>
      <c r="L108" s="16">
        <v>9.55</v>
      </c>
      <c r="M108" s="16">
        <v>9.9</v>
      </c>
      <c r="N108" s="8">
        <f t="shared" si="24"/>
        <v>974.4000000000001</v>
      </c>
      <c r="O108" s="28">
        <f t="shared" si="25"/>
        <v>1.8666666666666663</v>
      </c>
      <c r="P108" s="9">
        <v>190</v>
      </c>
      <c r="Q108" s="8">
        <f t="shared" si="26"/>
        <v>354.6666666666666</v>
      </c>
      <c r="R108" s="1">
        <v>2.57</v>
      </c>
      <c r="S108" s="1">
        <v>5</v>
      </c>
      <c r="T108" s="1">
        <v>7</v>
      </c>
      <c r="U108" s="1">
        <f t="shared" si="27"/>
        <v>112</v>
      </c>
      <c r="V108" s="1">
        <f>VLOOKUP(T108,Rebar!A:B,2,FALSE)</f>
        <v>2.044</v>
      </c>
      <c r="W108" s="39">
        <f t="shared" si="28"/>
        <v>0.114464</v>
      </c>
      <c r="X108" s="9">
        <v>2325</v>
      </c>
      <c r="Y108" s="8">
        <f t="shared" si="29"/>
        <v>266.1288</v>
      </c>
    </row>
    <row r="109" spans="1:25" ht="12.75">
      <c r="A109" s="1">
        <v>31</v>
      </c>
      <c r="B109" s="28">
        <v>22.4</v>
      </c>
      <c r="C109" s="28">
        <v>16.8</v>
      </c>
      <c r="D109" s="28">
        <v>14.3</v>
      </c>
      <c r="E109" s="28">
        <v>17.292425744182438</v>
      </c>
      <c r="F109" s="33">
        <v>18</v>
      </c>
      <c r="G109" s="20">
        <f t="shared" si="20"/>
        <v>15.5</v>
      </c>
      <c r="H109" s="33">
        <v>18</v>
      </c>
      <c r="I109" s="28">
        <f t="shared" si="21"/>
        <v>67.2</v>
      </c>
      <c r="J109" s="28">
        <f t="shared" si="22"/>
        <v>33.6</v>
      </c>
      <c r="K109" s="28">
        <f t="shared" si="23"/>
        <v>100.80000000000001</v>
      </c>
      <c r="L109" s="16">
        <v>9.55</v>
      </c>
      <c r="M109" s="16">
        <v>9.9</v>
      </c>
      <c r="N109" s="8">
        <f t="shared" si="24"/>
        <v>974.4000000000001</v>
      </c>
      <c r="O109" s="28">
        <f t="shared" si="25"/>
        <v>1.8666666666666663</v>
      </c>
      <c r="P109" s="9">
        <v>190</v>
      </c>
      <c r="Q109" s="8">
        <f t="shared" si="26"/>
        <v>354.6666666666666</v>
      </c>
      <c r="R109" s="1">
        <v>2.57</v>
      </c>
      <c r="S109" s="1">
        <v>5</v>
      </c>
      <c r="T109" s="1">
        <v>7</v>
      </c>
      <c r="U109" s="1">
        <f t="shared" si="27"/>
        <v>112</v>
      </c>
      <c r="V109" s="1">
        <f>VLOOKUP(T109,Rebar!A:B,2,FALSE)</f>
        <v>2.044</v>
      </c>
      <c r="W109" s="39">
        <f t="shared" si="28"/>
        <v>0.114464</v>
      </c>
      <c r="X109" s="9">
        <v>2325</v>
      </c>
      <c r="Y109" s="8">
        <f t="shared" si="29"/>
        <v>266.1288</v>
      </c>
    </row>
    <row r="110" spans="1:25" ht="12.75">
      <c r="A110" s="19" t="s">
        <v>56</v>
      </c>
      <c r="B110" s="28">
        <v>24</v>
      </c>
      <c r="C110" s="28">
        <v>18</v>
      </c>
      <c r="D110" s="28">
        <v>15.5</v>
      </c>
      <c r="E110" s="28">
        <v>10.856308825317385</v>
      </c>
      <c r="F110" s="33">
        <v>24</v>
      </c>
      <c r="G110" s="20">
        <f t="shared" si="20"/>
        <v>21.5</v>
      </c>
      <c r="H110" s="33">
        <v>12</v>
      </c>
      <c r="I110" s="28">
        <f t="shared" si="21"/>
        <v>96</v>
      </c>
      <c r="J110" s="28">
        <f t="shared" si="22"/>
        <v>24</v>
      </c>
      <c r="K110" s="28">
        <f t="shared" si="23"/>
        <v>120</v>
      </c>
      <c r="L110" s="16">
        <v>9.55</v>
      </c>
      <c r="M110" s="16">
        <v>9.9</v>
      </c>
      <c r="N110" s="8">
        <f t="shared" si="24"/>
        <v>1154.4</v>
      </c>
      <c r="O110" s="28">
        <f t="shared" si="25"/>
        <v>1.7777777777777777</v>
      </c>
      <c r="P110" s="9">
        <v>190</v>
      </c>
      <c r="Q110" s="8">
        <f t="shared" si="26"/>
        <v>337.77777777777777</v>
      </c>
      <c r="R110" s="1">
        <v>1.73</v>
      </c>
      <c r="S110" s="1">
        <v>3</v>
      </c>
      <c r="T110" s="1">
        <v>7</v>
      </c>
      <c r="U110" s="1">
        <f t="shared" si="27"/>
        <v>72</v>
      </c>
      <c r="V110" s="1">
        <f>VLOOKUP(T110,Rebar!A:B,2,FALSE)</f>
        <v>2.044</v>
      </c>
      <c r="W110" s="39">
        <f t="shared" si="28"/>
        <v>0.073584</v>
      </c>
      <c r="X110" s="9">
        <v>2325</v>
      </c>
      <c r="Y110" s="8">
        <f t="shared" si="29"/>
        <v>171.0828</v>
      </c>
    </row>
    <row r="111" spans="1:25" ht="12.75">
      <c r="A111" s="19" t="s">
        <v>57</v>
      </c>
      <c r="B111" s="28">
        <v>1.79</v>
      </c>
      <c r="G111" s="20"/>
      <c r="L111" s="16"/>
      <c r="M111" s="16"/>
      <c r="N111" s="8"/>
      <c r="P111" s="9"/>
      <c r="Q111" s="8"/>
      <c r="R111" s="1">
        <v>0.45</v>
      </c>
      <c r="S111" s="1">
        <v>2</v>
      </c>
      <c r="T111" s="1">
        <v>5</v>
      </c>
      <c r="U111" s="1">
        <f t="shared" si="27"/>
        <v>3.58</v>
      </c>
      <c r="V111" s="1">
        <f>VLOOKUP(T111,Rebar!A:B,2,FALSE)</f>
        <v>1.043</v>
      </c>
      <c r="W111" s="39">
        <f t="shared" si="28"/>
        <v>0.0018669699999999997</v>
      </c>
      <c r="X111" s="9">
        <v>2325</v>
      </c>
      <c r="Y111" s="8">
        <f t="shared" si="29"/>
        <v>4.340705249999999</v>
      </c>
    </row>
    <row r="112" spans="1:25" ht="12.75">
      <c r="A112" s="19" t="s">
        <v>58</v>
      </c>
      <c r="B112" s="28">
        <v>24</v>
      </c>
      <c r="C112" s="28">
        <v>18</v>
      </c>
      <c r="D112" s="28">
        <v>15.5</v>
      </c>
      <c r="E112" s="28">
        <v>10.856308825317385</v>
      </c>
      <c r="F112" s="33">
        <v>24</v>
      </c>
      <c r="G112" s="20">
        <f>F112-2.5</f>
        <v>21.5</v>
      </c>
      <c r="H112" s="33">
        <v>12</v>
      </c>
      <c r="I112" s="28">
        <f>2*B112*F112/12</f>
        <v>96</v>
      </c>
      <c r="J112" s="28">
        <f>H112*B112/12</f>
        <v>24</v>
      </c>
      <c r="K112" s="28">
        <f>I112+J112</f>
        <v>120</v>
      </c>
      <c r="L112" s="16">
        <v>9.55</v>
      </c>
      <c r="M112" s="16">
        <v>9.9</v>
      </c>
      <c r="N112" s="8">
        <f>I112*L112+J112*M112</f>
        <v>1154.4</v>
      </c>
      <c r="O112" s="28">
        <f>B112/3*F112/36*H112/36</f>
        <v>1.7777777777777777</v>
      </c>
      <c r="P112" s="9">
        <v>190</v>
      </c>
      <c r="Q112" s="8">
        <f>O112*P112</f>
        <v>337.77777777777777</v>
      </c>
      <c r="R112" s="1">
        <v>1.73</v>
      </c>
      <c r="S112" s="1">
        <v>3</v>
      </c>
      <c r="T112" s="1">
        <v>7</v>
      </c>
      <c r="U112" s="1">
        <f t="shared" si="27"/>
        <v>72</v>
      </c>
      <c r="V112" s="1">
        <f>VLOOKUP(T112,Rebar!A:B,2,FALSE)</f>
        <v>2.044</v>
      </c>
      <c r="W112" s="39">
        <f t="shared" si="28"/>
        <v>0.073584</v>
      </c>
      <c r="X112" s="9">
        <v>2325</v>
      </c>
      <c r="Y112" s="8">
        <f t="shared" si="29"/>
        <v>171.0828</v>
      </c>
    </row>
    <row r="113" spans="1:25" ht="12.75">
      <c r="A113" s="19" t="s">
        <v>59</v>
      </c>
      <c r="B113" s="28">
        <v>1.79</v>
      </c>
      <c r="G113" s="20"/>
      <c r="L113" s="16"/>
      <c r="M113" s="16"/>
      <c r="N113" s="8"/>
      <c r="P113" s="9"/>
      <c r="Q113" s="8"/>
      <c r="R113" s="1">
        <v>0.45</v>
      </c>
      <c r="S113" s="1">
        <v>2</v>
      </c>
      <c r="T113" s="1">
        <v>5</v>
      </c>
      <c r="U113" s="1">
        <f t="shared" si="27"/>
        <v>3.58</v>
      </c>
      <c r="V113" s="1">
        <f>VLOOKUP(T113,Rebar!A:B,2,FALSE)</f>
        <v>1.043</v>
      </c>
      <c r="W113" s="39">
        <f t="shared" si="28"/>
        <v>0.0018669699999999997</v>
      </c>
      <c r="X113" s="9">
        <v>2325</v>
      </c>
      <c r="Y113" s="8">
        <f t="shared" si="29"/>
        <v>4.340705249999999</v>
      </c>
    </row>
    <row r="114" spans="1:25" ht="12.75">
      <c r="A114" s="19" t="s">
        <v>76</v>
      </c>
      <c r="B114" s="28">
        <v>31.45</v>
      </c>
      <c r="C114" s="28">
        <v>23.5875</v>
      </c>
      <c r="D114" s="28">
        <v>21.0875</v>
      </c>
      <c r="E114" s="28">
        <v>12.444235283031137</v>
      </c>
      <c r="F114" s="33">
        <v>24</v>
      </c>
      <c r="G114" s="20">
        <f>F114-2.5</f>
        <v>21.5</v>
      </c>
      <c r="H114" s="33">
        <v>18</v>
      </c>
      <c r="I114" s="28">
        <f>2*B114*F114/12</f>
        <v>125.8</v>
      </c>
      <c r="J114" s="28">
        <f>H114*B114/12</f>
        <v>47.175000000000004</v>
      </c>
      <c r="K114" s="28">
        <f>I114+J114</f>
        <v>172.975</v>
      </c>
      <c r="L114" s="16">
        <v>9.55</v>
      </c>
      <c r="M114" s="16">
        <v>9.9</v>
      </c>
      <c r="N114" s="8">
        <f>I114*L114+J114*M114</f>
        <v>1668.4225000000001</v>
      </c>
      <c r="P114" s="9">
        <v>190</v>
      </c>
      <c r="Q114" s="8">
        <f>O114*P114</f>
        <v>0</v>
      </c>
      <c r="R114" s="1">
        <v>2.69</v>
      </c>
      <c r="S114" s="1">
        <v>5</v>
      </c>
      <c r="T114" s="1">
        <v>7</v>
      </c>
      <c r="U114" s="1">
        <f t="shared" si="27"/>
        <v>157.25</v>
      </c>
      <c r="V114" s="1">
        <f>VLOOKUP(T114,Rebar!A:B,2,FALSE)</f>
        <v>2.044</v>
      </c>
      <c r="W114" s="39">
        <f t="shared" si="28"/>
        <v>0.1607095</v>
      </c>
      <c r="X114" s="9">
        <v>2325</v>
      </c>
      <c r="Y114" s="8">
        <f t="shared" si="29"/>
        <v>373.6495875</v>
      </c>
    </row>
    <row r="115" spans="1:25" ht="12.75">
      <c r="A115" s="19" t="s">
        <v>77</v>
      </c>
      <c r="B115" s="28">
        <v>1.79</v>
      </c>
      <c r="G115" s="20"/>
      <c r="L115" s="16"/>
      <c r="M115" s="16"/>
      <c r="N115" s="8"/>
      <c r="P115" s="9"/>
      <c r="Q115" s="8"/>
      <c r="R115" s="1">
        <v>0.41</v>
      </c>
      <c r="S115" s="1">
        <v>2</v>
      </c>
      <c r="T115" s="1">
        <v>5</v>
      </c>
      <c r="U115" s="1">
        <f t="shared" si="27"/>
        <v>3.58</v>
      </c>
      <c r="V115" s="1">
        <f>VLOOKUP(T115,Rebar!A:B,2,FALSE)</f>
        <v>1.043</v>
      </c>
      <c r="W115" s="39">
        <f t="shared" si="28"/>
        <v>0.0018669699999999997</v>
      </c>
      <c r="X115" s="9">
        <v>2325</v>
      </c>
      <c r="Y115" s="8">
        <f t="shared" si="29"/>
        <v>4.340705249999999</v>
      </c>
    </row>
    <row r="116" spans="1:25" ht="12.75">
      <c r="A116" s="19" t="s">
        <v>78</v>
      </c>
      <c r="B116" s="28">
        <v>31.45</v>
      </c>
      <c r="C116" s="28">
        <v>23.5875</v>
      </c>
      <c r="D116" s="28">
        <v>21.0875</v>
      </c>
      <c r="E116" s="28">
        <v>12.444235283031137</v>
      </c>
      <c r="F116" s="33">
        <v>24</v>
      </c>
      <c r="G116" s="20">
        <f>F116-2.5</f>
        <v>21.5</v>
      </c>
      <c r="H116" s="33">
        <v>18</v>
      </c>
      <c r="I116" s="28">
        <f>2*B116*F116/12</f>
        <v>125.8</v>
      </c>
      <c r="J116" s="28">
        <f>H116*B116/12</f>
        <v>47.175000000000004</v>
      </c>
      <c r="K116" s="28">
        <f>I116+J116</f>
        <v>172.975</v>
      </c>
      <c r="L116" s="16">
        <v>9.55</v>
      </c>
      <c r="M116" s="16">
        <v>9.9</v>
      </c>
      <c r="N116" s="8">
        <f>I116*L116+J116*M116</f>
        <v>1668.4225000000001</v>
      </c>
      <c r="O116" s="28">
        <f>B116/3*F116/36*H116/36</f>
        <v>3.494444444444444</v>
      </c>
      <c r="P116" s="9">
        <v>190</v>
      </c>
      <c r="Q116" s="8">
        <f>O116*P116</f>
        <v>663.9444444444443</v>
      </c>
      <c r="R116" s="1">
        <v>2.69</v>
      </c>
      <c r="S116" s="1">
        <v>5</v>
      </c>
      <c r="T116" s="1">
        <v>7</v>
      </c>
      <c r="U116" s="1">
        <f t="shared" si="27"/>
        <v>157.25</v>
      </c>
      <c r="V116" s="1">
        <f>VLOOKUP(T116,Rebar!A:B,2,FALSE)</f>
        <v>2.044</v>
      </c>
      <c r="W116" s="39">
        <f t="shared" si="28"/>
        <v>0.1607095</v>
      </c>
      <c r="X116" s="9">
        <v>2325</v>
      </c>
      <c r="Y116" s="8">
        <f t="shared" si="29"/>
        <v>373.6495875</v>
      </c>
    </row>
    <row r="117" spans="1:25" ht="12.75">
      <c r="A117" s="19" t="s">
        <v>79</v>
      </c>
      <c r="B117" s="28">
        <v>1.79</v>
      </c>
      <c r="G117" s="20"/>
      <c r="L117" s="16"/>
      <c r="M117" s="16"/>
      <c r="N117" s="8"/>
      <c r="P117" s="9"/>
      <c r="Q117" s="8"/>
      <c r="R117" s="1">
        <v>0.41</v>
      </c>
      <c r="S117" s="1">
        <v>2</v>
      </c>
      <c r="T117" s="1">
        <v>5</v>
      </c>
      <c r="U117" s="1">
        <f t="shared" si="27"/>
        <v>3.58</v>
      </c>
      <c r="V117" s="1">
        <f>VLOOKUP(T117,Rebar!A:B,2,FALSE)</f>
        <v>1.043</v>
      </c>
      <c r="W117" s="39">
        <f t="shared" si="28"/>
        <v>0.0018669699999999997</v>
      </c>
      <c r="X117" s="9">
        <v>2325</v>
      </c>
      <c r="Y117" s="8">
        <f t="shared" si="29"/>
        <v>4.340705249999999</v>
      </c>
    </row>
    <row r="118" spans="1:25" ht="12.75">
      <c r="A118" s="1">
        <v>3</v>
      </c>
      <c r="B118" s="28">
        <v>22.4</v>
      </c>
      <c r="C118" s="28">
        <v>22.25407380021319</v>
      </c>
      <c r="D118" s="28">
        <v>19.75407380021319</v>
      </c>
      <c r="E118" s="28">
        <v>13.169382533475458</v>
      </c>
      <c r="F118" s="33">
        <v>24</v>
      </c>
      <c r="G118" s="20">
        <f>F118-2.5</f>
        <v>21.5</v>
      </c>
      <c r="H118" s="33">
        <v>18</v>
      </c>
      <c r="I118" s="28">
        <f>2*B118*F118/12</f>
        <v>89.59999999999998</v>
      </c>
      <c r="J118" s="28">
        <f>H118*B118/12</f>
        <v>33.6</v>
      </c>
      <c r="K118" s="28">
        <f>I118+J118</f>
        <v>123.19999999999999</v>
      </c>
      <c r="L118" s="16">
        <v>9.55</v>
      </c>
      <c r="M118" s="16">
        <v>9.9</v>
      </c>
      <c r="N118" s="8">
        <f>I118*L118+J118*M118</f>
        <v>1188.32</v>
      </c>
      <c r="O118" s="28">
        <f>B118/3*F118/36*H118/36</f>
        <v>2.488888888888889</v>
      </c>
      <c r="P118" s="9">
        <v>190</v>
      </c>
      <c r="Q118" s="8">
        <f>O118*P118</f>
        <v>472.8888888888889</v>
      </c>
      <c r="R118" s="1">
        <v>2.69</v>
      </c>
      <c r="S118" s="1">
        <v>5</v>
      </c>
      <c r="T118" s="1">
        <v>7</v>
      </c>
      <c r="U118" s="1">
        <f t="shared" si="27"/>
        <v>112</v>
      </c>
      <c r="V118" s="1">
        <f>VLOOKUP(T118,Rebar!A:B,2,FALSE)</f>
        <v>2.044</v>
      </c>
      <c r="W118" s="39">
        <f t="shared" si="28"/>
        <v>0.114464</v>
      </c>
      <c r="X118" s="9">
        <v>2325</v>
      </c>
      <c r="Y118" s="8">
        <f t="shared" si="29"/>
        <v>266.1288</v>
      </c>
    </row>
    <row r="119" spans="1:25" ht="12.75">
      <c r="A119" s="1">
        <v>19</v>
      </c>
      <c r="B119" s="28">
        <v>22.4</v>
      </c>
      <c r="C119" s="28">
        <v>22.25407380021319</v>
      </c>
      <c r="D119" s="28">
        <v>19.75407380021319</v>
      </c>
      <c r="E119" s="28">
        <v>13.169382533475458</v>
      </c>
      <c r="F119" s="33">
        <v>24</v>
      </c>
      <c r="G119" s="20">
        <f>F119-2.5</f>
        <v>21.5</v>
      </c>
      <c r="H119" s="33">
        <v>18</v>
      </c>
      <c r="I119" s="28">
        <f>2*B119*F119/12</f>
        <v>89.59999999999998</v>
      </c>
      <c r="J119" s="28">
        <f>H119*B119/12</f>
        <v>33.6</v>
      </c>
      <c r="K119" s="28">
        <f>I119+J119</f>
        <v>123.19999999999999</v>
      </c>
      <c r="L119" s="16">
        <v>9.55</v>
      </c>
      <c r="M119" s="16">
        <v>9.9</v>
      </c>
      <c r="N119" s="8">
        <f>I119*L119+J119*M119</f>
        <v>1188.32</v>
      </c>
      <c r="O119" s="28">
        <f>B119/3*F119/36*H119/36</f>
        <v>2.488888888888889</v>
      </c>
      <c r="P119" s="9">
        <v>190</v>
      </c>
      <c r="Q119" s="8">
        <f>O119*P119</f>
        <v>472.8888888888889</v>
      </c>
      <c r="R119" s="1">
        <v>2.69</v>
      </c>
      <c r="S119" s="1">
        <v>5</v>
      </c>
      <c r="T119" s="1">
        <v>7</v>
      </c>
      <c r="U119" s="1">
        <f t="shared" si="27"/>
        <v>112</v>
      </c>
      <c r="V119" s="1">
        <f>VLOOKUP(T119,Rebar!A:B,2,FALSE)</f>
        <v>2.044</v>
      </c>
      <c r="W119" s="39">
        <f t="shared" si="28"/>
        <v>0.114464</v>
      </c>
      <c r="X119" s="9">
        <v>2325</v>
      </c>
      <c r="Y119" s="8">
        <f t="shared" si="29"/>
        <v>266.1288</v>
      </c>
    </row>
    <row r="120" spans="1:25" ht="12.75">
      <c r="A120" s="1">
        <v>14</v>
      </c>
      <c r="B120" s="28">
        <v>22.4</v>
      </c>
      <c r="C120" s="28">
        <v>22.25407380021319</v>
      </c>
      <c r="D120" s="28">
        <v>19.75407380021319</v>
      </c>
      <c r="E120" s="28">
        <v>13.169382533475458</v>
      </c>
      <c r="F120" s="33">
        <v>24</v>
      </c>
      <c r="G120" s="20">
        <f>F120-2.5</f>
        <v>21.5</v>
      </c>
      <c r="H120" s="33">
        <v>18</v>
      </c>
      <c r="I120" s="28">
        <f>2*B120*F120/12</f>
        <v>89.59999999999998</v>
      </c>
      <c r="J120" s="28">
        <f>H120*B120/12</f>
        <v>33.6</v>
      </c>
      <c r="K120" s="28">
        <f>I120+J120</f>
        <v>123.19999999999999</v>
      </c>
      <c r="L120" s="16">
        <v>9.55</v>
      </c>
      <c r="M120" s="16">
        <v>9.9</v>
      </c>
      <c r="N120" s="8">
        <f>I120*L120+J120*M120</f>
        <v>1188.32</v>
      </c>
      <c r="O120" s="28">
        <f>B120/3*F120/36*H120/36</f>
        <v>2.488888888888889</v>
      </c>
      <c r="P120" s="9">
        <v>190</v>
      </c>
      <c r="Q120" s="8">
        <f>O120*P120</f>
        <v>472.8888888888889</v>
      </c>
      <c r="R120" s="1">
        <v>2.69</v>
      </c>
      <c r="S120" s="1">
        <v>5</v>
      </c>
      <c r="T120" s="1">
        <v>7</v>
      </c>
      <c r="U120" s="1">
        <f t="shared" si="27"/>
        <v>112</v>
      </c>
      <c r="V120" s="1">
        <f>VLOOKUP(T120,Rebar!A:B,2,FALSE)</f>
        <v>2.044</v>
      </c>
      <c r="W120" s="39">
        <f t="shared" si="28"/>
        <v>0.114464</v>
      </c>
      <c r="X120" s="9">
        <v>2325</v>
      </c>
      <c r="Y120" s="8">
        <f t="shared" si="29"/>
        <v>266.1288</v>
      </c>
    </row>
    <row r="121" spans="1:25" ht="12.75">
      <c r="A121" s="1">
        <v>32</v>
      </c>
      <c r="B121" s="28">
        <v>22.4</v>
      </c>
      <c r="C121" s="28">
        <v>22.25407380021319</v>
      </c>
      <c r="D121" s="28">
        <v>19.75407380021319</v>
      </c>
      <c r="E121" s="28">
        <v>13.169382533475458</v>
      </c>
      <c r="F121" s="33">
        <v>24</v>
      </c>
      <c r="G121" s="20">
        <f>F121-2.5</f>
        <v>21.5</v>
      </c>
      <c r="H121" s="33">
        <v>18</v>
      </c>
      <c r="I121" s="28">
        <f>2*B121*F121/12</f>
        <v>89.59999999999998</v>
      </c>
      <c r="J121" s="28">
        <f>H121*B121/12</f>
        <v>33.6</v>
      </c>
      <c r="K121" s="28">
        <f>I121+J121</f>
        <v>123.19999999999999</v>
      </c>
      <c r="L121" s="16">
        <v>9.55</v>
      </c>
      <c r="M121" s="16">
        <v>9.9</v>
      </c>
      <c r="N121" s="8">
        <f>I121*L121+J121*M121</f>
        <v>1188.32</v>
      </c>
      <c r="O121" s="28">
        <f>B121/3*F121/36*H121/36</f>
        <v>2.488888888888889</v>
      </c>
      <c r="P121" s="9">
        <v>190</v>
      </c>
      <c r="Q121" s="8">
        <f>O121*P121</f>
        <v>472.8888888888889</v>
      </c>
      <c r="R121" s="1">
        <v>2.69</v>
      </c>
      <c r="S121" s="1">
        <v>5</v>
      </c>
      <c r="T121" s="1">
        <v>7</v>
      </c>
      <c r="U121" s="1">
        <f t="shared" si="27"/>
        <v>112</v>
      </c>
      <c r="V121" s="1">
        <f>VLOOKUP(T121,Rebar!A:B,2,FALSE)</f>
        <v>2.044</v>
      </c>
      <c r="W121" s="39">
        <f t="shared" si="28"/>
        <v>0.114464</v>
      </c>
      <c r="X121" s="9">
        <v>2325</v>
      </c>
      <c r="Y121" s="8">
        <f t="shared" si="29"/>
        <v>266.1288</v>
      </c>
    </row>
    <row r="122" spans="7:25" ht="12.75">
      <c r="G122" s="20"/>
      <c r="L122" s="16"/>
      <c r="M122" s="16"/>
      <c r="N122" s="8"/>
      <c r="P122" s="9"/>
      <c r="Q122" s="8"/>
      <c r="X122" s="9"/>
      <c r="Y122" s="8"/>
    </row>
    <row r="123" spans="7:25" ht="12.75">
      <c r="G123" s="20"/>
      <c r="L123" s="16"/>
      <c r="M123" s="16"/>
      <c r="N123" s="8"/>
      <c r="P123" s="9"/>
      <c r="Q123" s="8"/>
      <c r="X123" s="9"/>
      <c r="Y123" s="8"/>
    </row>
    <row r="124" spans="7:25" ht="12.75">
      <c r="G124" s="20"/>
      <c r="L124" s="16"/>
      <c r="M124" s="16"/>
      <c r="N124" s="8"/>
      <c r="P124" s="9"/>
      <c r="Q124" s="8"/>
      <c r="X124" s="9"/>
      <c r="Y124" s="8"/>
    </row>
    <row r="126" spans="14:25" ht="12.75">
      <c r="N126" s="8">
        <f>SUM(N2:N82)</f>
        <v>80549.391</v>
      </c>
      <c r="P126" s="8"/>
      <c r="Q126" s="8">
        <f>SUM(Q2:Q82)</f>
        <v>31844.017592592572</v>
      </c>
      <c r="Y126" s="8">
        <f>SUM(Y2:Y82)</f>
        <v>21247.556410500023</v>
      </c>
    </row>
    <row r="127" spans="13:25" ht="12.75">
      <c r="M127" s="8" t="s">
        <v>7</v>
      </c>
      <c r="N127" s="1">
        <v>1.29</v>
      </c>
      <c r="P127" s="8" t="s">
        <v>7</v>
      </c>
      <c r="Q127" s="1">
        <v>1.125</v>
      </c>
      <c r="X127" s="1" t="s">
        <v>7</v>
      </c>
      <c r="Y127" s="1">
        <v>1.206</v>
      </c>
    </row>
    <row r="128" spans="13:25" ht="12.75">
      <c r="M128" s="1" t="s">
        <v>80</v>
      </c>
      <c r="N128" s="8">
        <f>N126*N127</f>
        <v>103908.71439000001</v>
      </c>
      <c r="Q128" s="8">
        <f>Q126*Q127</f>
        <v>35824.519791666644</v>
      </c>
      <c r="Y128" s="8">
        <f>Y126*Y127</f>
        <v>25624.553031063027</v>
      </c>
    </row>
    <row r="129" spans="24:25" ht="12.75">
      <c r="X129" s="1" t="s">
        <v>120</v>
      </c>
      <c r="Y129" s="8">
        <f>1.1*Y128</f>
        <v>28187.00833416933</v>
      </c>
    </row>
    <row r="130" spans="14:17" ht="12.75">
      <c r="N130" s="8"/>
      <c r="Q130" s="8"/>
    </row>
    <row r="132" spans="24:25" ht="12.75">
      <c r="X132" s="1" t="s">
        <v>87</v>
      </c>
      <c r="Y132" s="8">
        <f>Y129+Q128+N128</f>
        <v>167920.24251583597</v>
      </c>
    </row>
  </sheetData>
  <sheetProtection/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8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10.57421875" style="1" customWidth="1"/>
    <col min="2" max="2" width="9.140625" style="1" customWidth="1"/>
    <col min="3" max="3" width="16.57421875" style="1" customWidth="1"/>
    <col min="4" max="4" width="11.28125" style="1" customWidth="1"/>
    <col min="5" max="5" width="12.57421875" style="28" customWidth="1"/>
    <col min="6" max="6" width="9.140625" style="1" customWidth="1"/>
    <col min="7" max="8" width="12.7109375" style="1" customWidth="1"/>
    <col min="9" max="9" width="16.7109375" style="28" bestFit="1" customWidth="1"/>
    <col min="10" max="10" width="19.140625" style="28" bestFit="1" customWidth="1"/>
    <col min="11" max="11" width="17.28125" style="28" bestFit="1" customWidth="1"/>
    <col min="12" max="12" width="21.00390625" style="1" bestFit="1" customWidth="1"/>
    <col min="13" max="13" width="23.421875" style="1" bestFit="1" customWidth="1"/>
    <col min="14" max="14" width="12.28125" style="1" customWidth="1"/>
    <col min="15" max="15" width="18.8515625" style="28" bestFit="1" customWidth="1"/>
    <col min="16" max="16" width="18.8515625" style="1" bestFit="1" customWidth="1"/>
    <col min="17" max="17" width="13.7109375" style="1" bestFit="1" customWidth="1"/>
    <col min="18" max="18" width="17.7109375" style="1" bestFit="1" customWidth="1"/>
    <col min="19" max="19" width="8.8515625" style="1" bestFit="1" customWidth="1"/>
    <col min="20" max="20" width="10.00390625" style="1" bestFit="1" customWidth="1"/>
    <col min="21" max="21" width="16.7109375" style="1" customWidth="1"/>
    <col min="22" max="22" width="22.28125" style="1" customWidth="1"/>
    <col min="23" max="23" width="18.140625" style="37" customWidth="1"/>
    <col min="24" max="24" width="25.421875" style="1" customWidth="1"/>
    <col min="25" max="25" width="14.7109375" style="1" customWidth="1"/>
  </cols>
  <sheetData>
    <row r="1" spans="1:26" s="2" customFormat="1" ht="12.75">
      <c r="A1" s="2" t="s">
        <v>133</v>
      </c>
      <c r="B1" s="2" t="s">
        <v>13</v>
      </c>
      <c r="C1" s="3" t="s">
        <v>14</v>
      </c>
      <c r="D1" s="3" t="s">
        <v>15</v>
      </c>
      <c r="E1" s="27" t="s">
        <v>16</v>
      </c>
      <c r="F1" s="3" t="s">
        <v>17</v>
      </c>
      <c r="G1" s="3" t="s">
        <v>18</v>
      </c>
      <c r="H1" s="3" t="s">
        <v>19</v>
      </c>
      <c r="I1" s="27" t="s">
        <v>25</v>
      </c>
      <c r="J1" s="27" t="s">
        <v>26</v>
      </c>
      <c r="K1" s="27" t="s">
        <v>27</v>
      </c>
      <c r="L1" s="3" t="s">
        <v>29</v>
      </c>
      <c r="M1" s="3" t="s">
        <v>28</v>
      </c>
      <c r="N1" s="3" t="s">
        <v>0</v>
      </c>
      <c r="O1" s="27" t="s">
        <v>1</v>
      </c>
      <c r="P1" s="3" t="s">
        <v>2</v>
      </c>
      <c r="Q1" s="3" t="s">
        <v>3</v>
      </c>
      <c r="R1" s="3" t="s">
        <v>20</v>
      </c>
      <c r="S1" s="3" t="s">
        <v>21</v>
      </c>
      <c r="T1" s="3" t="s">
        <v>5</v>
      </c>
      <c r="U1" s="3" t="s">
        <v>50</v>
      </c>
      <c r="V1" s="3" t="s">
        <v>23</v>
      </c>
      <c r="W1" s="36" t="s">
        <v>22</v>
      </c>
      <c r="X1" s="3" t="s">
        <v>24</v>
      </c>
      <c r="Y1" s="3" t="s">
        <v>6</v>
      </c>
      <c r="Z1" s="3"/>
    </row>
    <row r="2" spans="1:26" s="12" customFormat="1" ht="12.75">
      <c r="A2" s="1" t="s">
        <v>89</v>
      </c>
      <c r="B2" s="1">
        <v>17.16</v>
      </c>
      <c r="C2" s="1">
        <v>12.87</v>
      </c>
      <c r="D2" s="1">
        <f>C2-2.5</f>
        <v>10.37</v>
      </c>
      <c r="E2" s="30">
        <v>12.780242745978542</v>
      </c>
      <c r="F2" s="20">
        <v>18</v>
      </c>
      <c r="G2" s="20">
        <f>F2-2.5</f>
        <v>15.5</v>
      </c>
      <c r="H2" s="20">
        <v>18</v>
      </c>
      <c r="I2" s="28">
        <f aca="true" t="shared" si="0" ref="I2:I31">2*B2*F2/12</f>
        <v>51.48</v>
      </c>
      <c r="J2" s="28">
        <f aca="true" t="shared" si="1" ref="J2:J31">H2*B2/12</f>
        <v>25.74</v>
      </c>
      <c r="K2" s="28">
        <f aca="true" t="shared" si="2" ref="K2:K31">I2+J2</f>
        <v>77.22</v>
      </c>
      <c r="L2" s="16">
        <v>9.9</v>
      </c>
      <c r="M2" s="16">
        <v>9.9</v>
      </c>
      <c r="N2" s="8">
        <f aca="true" t="shared" si="3" ref="N2:N31">I2*L2+J2*M2</f>
        <v>764.478</v>
      </c>
      <c r="O2" s="28">
        <f>B2/3*F2/36*H2/36</f>
        <v>1.43</v>
      </c>
      <c r="P2" s="9">
        <v>190</v>
      </c>
      <c r="Q2" s="8">
        <f aca="true" t="shared" si="4" ref="Q2:Q31">O2*P2</f>
        <v>271.7</v>
      </c>
      <c r="R2" s="20">
        <v>2.44</v>
      </c>
      <c r="S2" s="20">
        <v>5</v>
      </c>
      <c r="T2" s="20">
        <v>7</v>
      </c>
      <c r="U2" s="1">
        <f aca="true" t="shared" si="5" ref="U2:U31">S2*B2</f>
        <v>85.8</v>
      </c>
      <c r="V2" s="1">
        <f>VLOOKUP(T2,Rebar!A:B,2,FALSE)</f>
        <v>2.044</v>
      </c>
      <c r="W2" s="37">
        <f aca="true" t="shared" si="6" ref="W2:W31">U2*V2/2000</f>
        <v>0.0876876</v>
      </c>
      <c r="X2" s="9">
        <v>2325</v>
      </c>
      <c r="Y2" s="8">
        <f aca="true" t="shared" si="7" ref="Y2:Y31">W2*X2</f>
        <v>203.87367</v>
      </c>
      <c r="Z2" s="20"/>
    </row>
    <row r="3" spans="1:25" s="1" customFormat="1" ht="12.75">
      <c r="A3" s="1" t="s">
        <v>90</v>
      </c>
      <c r="B3" s="1">
        <v>23.08</v>
      </c>
      <c r="C3" s="1">
        <v>17.31</v>
      </c>
      <c r="D3" s="1">
        <f>C3-2.5</f>
        <v>14.809999999999999</v>
      </c>
      <c r="E3" s="28">
        <v>13.867695027654458</v>
      </c>
      <c r="F3" s="1">
        <v>18</v>
      </c>
      <c r="G3" s="20">
        <f aca="true" t="shared" si="8" ref="G3:G47">F3-2.5</f>
        <v>15.5</v>
      </c>
      <c r="H3" s="1">
        <v>18</v>
      </c>
      <c r="I3" s="28">
        <f t="shared" si="0"/>
        <v>69.24</v>
      </c>
      <c r="J3" s="28">
        <f t="shared" si="1"/>
        <v>34.62</v>
      </c>
      <c r="K3" s="28">
        <f t="shared" si="2"/>
        <v>103.85999999999999</v>
      </c>
      <c r="L3" s="16">
        <v>9.9</v>
      </c>
      <c r="M3" s="16">
        <v>9.9</v>
      </c>
      <c r="N3" s="8">
        <f t="shared" si="3"/>
        <v>1028.214</v>
      </c>
      <c r="O3" s="28">
        <f aca="true" t="shared" si="9" ref="O3:O31">B3/3*F3/36*H3/36</f>
        <v>1.9233333333333331</v>
      </c>
      <c r="P3" s="9">
        <v>190</v>
      </c>
      <c r="Q3" s="8">
        <f t="shared" si="4"/>
        <v>365.4333333333333</v>
      </c>
      <c r="R3" s="1">
        <v>2.87</v>
      </c>
      <c r="S3" s="1">
        <v>6</v>
      </c>
      <c r="T3" s="1">
        <v>7</v>
      </c>
      <c r="U3" s="1">
        <f t="shared" si="5"/>
        <v>138.48</v>
      </c>
      <c r="V3" s="1">
        <f>VLOOKUP(T3,Rebar!A:B,2,FALSE)</f>
        <v>2.044</v>
      </c>
      <c r="W3" s="37">
        <f t="shared" si="6"/>
        <v>0.14152656</v>
      </c>
      <c r="X3" s="9">
        <v>2325</v>
      </c>
      <c r="Y3" s="8">
        <f t="shared" si="7"/>
        <v>329.04925199999997</v>
      </c>
    </row>
    <row r="4" spans="1:25" s="1" customFormat="1" ht="12.75">
      <c r="A4" s="1" t="s">
        <v>91</v>
      </c>
      <c r="B4" s="1">
        <v>14.16</v>
      </c>
      <c r="C4" s="1">
        <v>10.62</v>
      </c>
      <c r="D4" s="1">
        <f>C4-2.5</f>
        <v>8.12</v>
      </c>
      <c r="E4" s="28">
        <v>10.19593739254321</v>
      </c>
      <c r="F4" s="1">
        <v>12</v>
      </c>
      <c r="G4" s="20">
        <f t="shared" si="8"/>
        <v>9.5</v>
      </c>
      <c r="H4" s="1">
        <v>12</v>
      </c>
      <c r="I4" s="28">
        <f t="shared" si="0"/>
        <v>28.320000000000004</v>
      </c>
      <c r="J4" s="28">
        <f t="shared" si="1"/>
        <v>14.160000000000002</v>
      </c>
      <c r="K4" s="28">
        <f t="shared" si="2"/>
        <v>42.480000000000004</v>
      </c>
      <c r="L4" s="16">
        <v>9.9</v>
      </c>
      <c r="M4" s="8">
        <v>9.9</v>
      </c>
      <c r="N4" s="8">
        <f t="shared" si="3"/>
        <v>420.5520000000001</v>
      </c>
      <c r="O4" s="28">
        <f t="shared" si="9"/>
        <v>0.5244444444444444</v>
      </c>
      <c r="P4" s="9">
        <v>190</v>
      </c>
      <c r="Q4" s="8">
        <f t="shared" si="4"/>
        <v>99.64444444444443</v>
      </c>
      <c r="R4" s="1">
        <v>1.55</v>
      </c>
      <c r="S4" s="1">
        <v>3</v>
      </c>
      <c r="T4" s="1">
        <v>7</v>
      </c>
      <c r="U4" s="1">
        <f t="shared" si="5"/>
        <v>42.480000000000004</v>
      </c>
      <c r="V4" s="1">
        <f>VLOOKUP(T4,Rebar!A:B,2,FALSE)</f>
        <v>2.044</v>
      </c>
      <c r="W4" s="37">
        <f t="shared" si="6"/>
        <v>0.043414560000000005</v>
      </c>
      <c r="X4" s="9">
        <v>2325</v>
      </c>
      <c r="Y4" s="8">
        <f t="shared" si="7"/>
        <v>100.93885200000001</v>
      </c>
    </row>
    <row r="5" spans="1:25" s="1" customFormat="1" ht="12.75">
      <c r="A5" s="1" t="s">
        <v>92</v>
      </c>
      <c r="B5" s="1">
        <v>14.16</v>
      </c>
      <c r="C5" s="1">
        <v>10.62</v>
      </c>
      <c r="D5" s="1">
        <f>C5-2.5</f>
        <v>8.12</v>
      </c>
      <c r="E5" s="28">
        <v>10.19593739254321</v>
      </c>
      <c r="F5" s="1">
        <v>12</v>
      </c>
      <c r="G5" s="20">
        <f t="shared" si="8"/>
        <v>9.5</v>
      </c>
      <c r="H5" s="1">
        <v>12</v>
      </c>
      <c r="I5" s="28">
        <f t="shared" si="0"/>
        <v>28.320000000000004</v>
      </c>
      <c r="J5" s="28">
        <f t="shared" si="1"/>
        <v>14.160000000000002</v>
      </c>
      <c r="K5" s="28">
        <f t="shared" si="2"/>
        <v>42.480000000000004</v>
      </c>
      <c r="L5" s="16">
        <v>9.9</v>
      </c>
      <c r="M5" s="8">
        <v>9.9</v>
      </c>
      <c r="N5" s="8">
        <f t="shared" si="3"/>
        <v>420.5520000000001</v>
      </c>
      <c r="O5" s="28">
        <f t="shared" si="9"/>
        <v>0.5244444444444444</v>
      </c>
      <c r="P5" s="9">
        <v>190</v>
      </c>
      <c r="Q5" s="8">
        <f t="shared" si="4"/>
        <v>99.64444444444443</v>
      </c>
      <c r="R5" s="1">
        <v>1.55</v>
      </c>
      <c r="S5" s="1">
        <v>3</v>
      </c>
      <c r="T5" s="1">
        <v>7</v>
      </c>
      <c r="U5" s="1">
        <f t="shared" si="5"/>
        <v>42.480000000000004</v>
      </c>
      <c r="V5" s="1">
        <f>VLOOKUP(T5,Rebar!A:B,2,FALSE)</f>
        <v>2.044</v>
      </c>
      <c r="W5" s="37">
        <f t="shared" si="6"/>
        <v>0.043414560000000005</v>
      </c>
      <c r="X5" s="9">
        <v>2325</v>
      </c>
      <c r="Y5" s="8">
        <f t="shared" si="7"/>
        <v>100.93885200000001</v>
      </c>
    </row>
    <row r="6" spans="1:25" s="1" customFormat="1" ht="12.75">
      <c r="A6" s="1" t="s">
        <v>93</v>
      </c>
      <c r="B6" s="1">
        <v>12.92</v>
      </c>
      <c r="C6" s="1">
        <v>9.69</v>
      </c>
      <c r="D6" s="1">
        <f aca="true" t="shared" si="10" ref="D6:D31">C6-2.5</f>
        <v>7.1899999999999995</v>
      </c>
      <c r="E6" s="28">
        <v>10.656088128775107</v>
      </c>
      <c r="F6" s="1">
        <v>12</v>
      </c>
      <c r="G6" s="20">
        <f t="shared" si="8"/>
        <v>9.5</v>
      </c>
      <c r="H6" s="1">
        <v>12</v>
      </c>
      <c r="I6" s="28">
        <f t="shared" si="0"/>
        <v>25.84</v>
      </c>
      <c r="J6" s="28">
        <f t="shared" si="1"/>
        <v>12.92</v>
      </c>
      <c r="K6" s="28">
        <f t="shared" si="2"/>
        <v>38.76</v>
      </c>
      <c r="L6" s="16">
        <v>9.9</v>
      </c>
      <c r="M6" s="8">
        <v>9.9</v>
      </c>
      <c r="N6" s="8">
        <f t="shared" si="3"/>
        <v>383.724</v>
      </c>
      <c r="O6" s="28">
        <f t="shared" si="9"/>
        <v>0.4785185185185185</v>
      </c>
      <c r="P6" s="9">
        <v>190</v>
      </c>
      <c r="Q6" s="8">
        <f t="shared" si="4"/>
        <v>90.91851851851851</v>
      </c>
      <c r="R6" s="1">
        <v>1.7</v>
      </c>
      <c r="S6" s="1">
        <v>3</v>
      </c>
      <c r="T6" s="1">
        <v>7</v>
      </c>
      <c r="U6" s="1">
        <f t="shared" si="5"/>
        <v>38.76</v>
      </c>
      <c r="V6" s="1">
        <f>VLOOKUP(T6,Rebar!A:B,2,FALSE)</f>
        <v>2.044</v>
      </c>
      <c r="W6" s="37">
        <f t="shared" si="6"/>
        <v>0.03961272</v>
      </c>
      <c r="X6" s="9">
        <v>2325</v>
      </c>
      <c r="Y6" s="8">
        <f t="shared" si="7"/>
        <v>92.09957399999999</v>
      </c>
    </row>
    <row r="7" spans="1:25" s="1" customFormat="1" ht="12.75">
      <c r="A7" s="1" t="s">
        <v>94</v>
      </c>
      <c r="B7" s="1">
        <v>24</v>
      </c>
      <c r="C7" s="1">
        <v>18</v>
      </c>
      <c r="D7" s="1">
        <f t="shared" si="10"/>
        <v>15.5</v>
      </c>
      <c r="E7" s="28">
        <v>17.36856052281683</v>
      </c>
      <c r="F7" s="1">
        <v>24</v>
      </c>
      <c r="G7" s="20">
        <f t="shared" si="8"/>
        <v>21.5</v>
      </c>
      <c r="H7" s="1">
        <v>18</v>
      </c>
      <c r="I7" s="28">
        <f t="shared" si="0"/>
        <v>96</v>
      </c>
      <c r="J7" s="28">
        <f t="shared" si="1"/>
        <v>36</v>
      </c>
      <c r="K7" s="28">
        <f t="shared" si="2"/>
        <v>132</v>
      </c>
      <c r="L7" s="16">
        <v>9.9</v>
      </c>
      <c r="M7" s="8">
        <v>9.9</v>
      </c>
      <c r="N7" s="8">
        <f t="shared" si="3"/>
        <v>1306.8000000000002</v>
      </c>
      <c r="O7" s="28">
        <f t="shared" si="9"/>
        <v>2.6666666666666665</v>
      </c>
      <c r="P7" s="9">
        <v>190</v>
      </c>
      <c r="Q7" s="8">
        <f t="shared" si="4"/>
        <v>506.66666666666663</v>
      </c>
      <c r="R7" s="1">
        <v>4.51</v>
      </c>
      <c r="S7" s="1">
        <v>8</v>
      </c>
      <c r="T7" s="1">
        <v>7</v>
      </c>
      <c r="U7" s="1">
        <f t="shared" si="5"/>
        <v>192</v>
      </c>
      <c r="V7" s="1">
        <f>VLOOKUP(T7,Rebar!A:B,2,FALSE)</f>
        <v>2.044</v>
      </c>
      <c r="W7" s="37">
        <f t="shared" si="6"/>
        <v>0.19622399999999998</v>
      </c>
      <c r="X7" s="9">
        <v>2325</v>
      </c>
      <c r="Y7" s="8">
        <f t="shared" si="7"/>
        <v>456.22079999999994</v>
      </c>
    </row>
    <row r="8" spans="1:25" s="1" customFormat="1" ht="12.75">
      <c r="A8" s="26" t="s">
        <v>95</v>
      </c>
      <c r="B8" s="1">
        <v>21.33</v>
      </c>
      <c r="C8" s="1">
        <v>15.9975</v>
      </c>
      <c r="D8" s="1">
        <f t="shared" si="10"/>
        <v>13.4975</v>
      </c>
      <c r="E8" s="28">
        <v>16.05571279974145</v>
      </c>
      <c r="F8" s="1">
        <v>18</v>
      </c>
      <c r="G8" s="20">
        <f t="shared" si="8"/>
        <v>15.5</v>
      </c>
      <c r="H8" s="1">
        <v>18</v>
      </c>
      <c r="I8" s="28">
        <f t="shared" si="0"/>
        <v>63.98999999999999</v>
      </c>
      <c r="J8" s="28">
        <f t="shared" si="1"/>
        <v>31.994999999999994</v>
      </c>
      <c r="K8" s="28">
        <f t="shared" si="2"/>
        <v>95.98499999999999</v>
      </c>
      <c r="L8" s="16">
        <v>9.9</v>
      </c>
      <c r="M8" s="8">
        <v>9.9</v>
      </c>
      <c r="N8" s="8">
        <f t="shared" si="3"/>
        <v>950.2514999999999</v>
      </c>
      <c r="O8" s="28">
        <f t="shared" si="9"/>
        <v>1.7774999999999999</v>
      </c>
      <c r="P8" s="9">
        <v>190</v>
      </c>
      <c r="Q8" s="8">
        <f t="shared" si="4"/>
        <v>337.72499999999997</v>
      </c>
      <c r="R8" s="1">
        <v>3.85</v>
      </c>
      <c r="S8" s="1">
        <v>7</v>
      </c>
      <c r="T8" s="1">
        <v>7</v>
      </c>
      <c r="U8" s="1">
        <f t="shared" si="5"/>
        <v>149.31</v>
      </c>
      <c r="V8" s="1">
        <f>VLOOKUP(T8,Rebar!A:B,2,FALSE)</f>
        <v>2.044</v>
      </c>
      <c r="W8" s="37">
        <f t="shared" si="6"/>
        <v>0.15259482</v>
      </c>
      <c r="X8" s="9">
        <v>2325</v>
      </c>
      <c r="Y8" s="8">
        <f t="shared" si="7"/>
        <v>354.78295649999995</v>
      </c>
    </row>
    <row r="9" spans="1:25" s="1" customFormat="1" ht="12.75">
      <c r="A9" s="1" t="s">
        <v>96</v>
      </c>
      <c r="B9" s="1">
        <v>12.92</v>
      </c>
      <c r="C9" s="1">
        <v>9.69</v>
      </c>
      <c r="D9" s="1">
        <f t="shared" si="10"/>
        <v>7.1899999999999995</v>
      </c>
      <c r="E9" s="28">
        <v>10.656088128775107</v>
      </c>
      <c r="F9" s="1">
        <v>12</v>
      </c>
      <c r="G9" s="20">
        <f t="shared" si="8"/>
        <v>9.5</v>
      </c>
      <c r="H9" s="1">
        <v>12</v>
      </c>
      <c r="I9" s="28">
        <f t="shared" si="0"/>
        <v>25.84</v>
      </c>
      <c r="J9" s="28">
        <f t="shared" si="1"/>
        <v>12.92</v>
      </c>
      <c r="K9" s="28">
        <f t="shared" si="2"/>
        <v>38.76</v>
      </c>
      <c r="L9" s="16">
        <v>9.9</v>
      </c>
      <c r="M9" s="8">
        <v>9.9</v>
      </c>
      <c r="N9" s="8">
        <f t="shared" si="3"/>
        <v>383.724</v>
      </c>
      <c r="O9" s="28">
        <f t="shared" si="9"/>
        <v>0.4785185185185185</v>
      </c>
      <c r="P9" s="9">
        <v>190</v>
      </c>
      <c r="Q9" s="8">
        <f t="shared" si="4"/>
        <v>90.91851851851851</v>
      </c>
      <c r="R9" s="1">
        <v>1.7</v>
      </c>
      <c r="S9" s="1">
        <v>3</v>
      </c>
      <c r="T9" s="1">
        <v>7</v>
      </c>
      <c r="U9" s="1">
        <f t="shared" si="5"/>
        <v>38.76</v>
      </c>
      <c r="V9" s="1">
        <f>VLOOKUP(T9,Rebar!A:B,2,FALSE)</f>
        <v>2.044</v>
      </c>
      <c r="W9" s="37">
        <f t="shared" si="6"/>
        <v>0.03961272</v>
      </c>
      <c r="X9" s="9">
        <v>2325</v>
      </c>
      <c r="Y9" s="8">
        <f t="shared" si="7"/>
        <v>92.09957399999999</v>
      </c>
    </row>
    <row r="10" spans="1:25" s="1" customFormat="1" ht="12.75">
      <c r="A10" s="1" t="s">
        <v>97</v>
      </c>
      <c r="B10" s="1">
        <v>18</v>
      </c>
      <c r="C10" s="1">
        <v>13.5</v>
      </c>
      <c r="D10" s="1">
        <f t="shared" si="10"/>
        <v>11</v>
      </c>
      <c r="E10" s="28">
        <v>13.051085726638972</v>
      </c>
      <c r="F10" s="1">
        <v>18</v>
      </c>
      <c r="G10" s="20">
        <f t="shared" si="8"/>
        <v>15.5</v>
      </c>
      <c r="H10" s="1">
        <v>18</v>
      </c>
      <c r="I10" s="28">
        <f t="shared" si="0"/>
        <v>54</v>
      </c>
      <c r="J10" s="28">
        <f t="shared" si="1"/>
        <v>27</v>
      </c>
      <c r="K10" s="28">
        <f t="shared" si="2"/>
        <v>81</v>
      </c>
      <c r="L10" s="16">
        <v>9.9</v>
      </c>
      <c r="M10" s="8">
        <v>9.9</v>
      </c>
      <c r="N10" s="8">
        <f t="shared" si="3"/>
        <v>801.9000000000001</v>
      </c>
      <c r="O10" s="28">
        <f t="shared" si="9"/>
        <v>1.5</v>
      </c>
      <c r="P10" s="9">
        <v>190</v>
      </c>
      <c r="Q10" s="8">
        <f t="shared" si="4"/>
        <v>285</v>
      </c>
      <c r="R10" s="1">
        <v>2.54</v>
      </c>
      <c r="S10" s="1">
        <v>5</v>
      </c>
      <c r="T10" s="1">
        <v>7</v>
      </c>
      <c r="U10" s="1">
        <f t="shared" si="5"/>
        <v>90</v>
      </c>
      <c r="V10" s="1">
        <f>VLOOKUP(T10,Rebar!A:B,2,FALSE)</f>
        <v>2.044</v>
      </c>
      <c r="W10" s="37">
        <f t="shared" si="6"/>
        <v>0.09198</v>
      </c>
      <c r="X10" s="9">
        <v>2325</v>
      </c>
      <c r="Y10" s="8">
        <f t="shared" si="7"/>
        <v>213.85350000000003</v>
      </c>
    </row>
    <row r="11" spans="1:25" s="1" customFormat="1" ht="12.75">
      <c r="A11" s="1" t="s">
        <v>98</v>
      </c>
      <c r="B11" s="1">
        <v>18</v>
      </c>
      <c r="C11" s="1">
        <v>13.5</v>
      </c>
      <c r="D11" s="1">
        <f t="shared" si="10"/>
        <v>11</v>
      </c>
      <c r="E11" s="28">
        <v>13.051085726638972</v>
      </c>
      <c r="F11" s="1">
        <v>18</v>
      </c>
      <c r="G11" s="20">
        <f t="shared" si="8"/>
        <v>15.5</v>
      </c>
      <c r="H11" s="1">
        <v>18</v>
      </c>
      <c r="I11" s="28">
        <f t="shared" si="0"/>
        <v>54</v>
      </c>
      <c r="J11" s="28">
        <f t="shared" si="1"/>
        <v>27</v>
      </c>
      <c r="K11" s="28">
        <f t="shared" si="2"/>
        <v>81</v>
      </c>
      <c r="L11" s="16">
        <v>9.9</v>
      </c>
      <c r="M11" s="8">
        <v>9.9</v>
      </c>
      <c r="N11" s="8">
        <f t="shared" si="3"/>
        <v>801.9000000000001</v>
      </c>
      <c r="O11" s="28">
        <f t="shared" si="9"/>
        <v>1.5</v>
      </c>
      <c r="P11" s="9">
        <v>190</v>
      </c>
      <c r="Q11" s="8">
        <f t="shared" si="4"/>
        <v>285</v>
      </c>
      <c r="R11" s="1">
        <v>2.54</v>
      </c>
      <c r="S11" s="1">
        <v>5</v>
      </c>
      <c r="T11" s="1">
        <v>7</v>
      </c>
      <c r="U11" s="1">
        <f t="shared" si="5"/>
        <v>90</v>
      </c>
      <c r="V11" s="1">
        <f>VLOOKUP(T11,Rebar!A:B,2,FALSE)</f>
        <v>2.044</v>
      </c>
      <c r="W11" s="37">
        <f t="shared" si="6"/>
        <v>0.09198</v>
      </c>
      <c r="X11" s="9">
        <v>2325</v>
      </c>
      <c r="Y11" s="8">
        <f t="shared" si="7"/>
        <v>213.85350000000003</v>
      </c>
    </row>
    <row r="12" spans="1:25" s="1" customFormat="1" ht="12.75">
      <c r="A12" s="1" t="s">
        <v>99</v>
      </c>
      <c r="B12" s="1">
        <v>18</v>
      </c>
      <c r="C12" s="1">
        <v>13.5</v>
      </c>
      <c r="D12" s="1">
        <f t="shared" si="10"/>
        <v>11</v>
      </c>
      <c r="E12" s="28">
        <v>13.051085726638972</v>
      </c>
      <c r="F12" s="1">
        <v>18</v>
      </c>
      <c r="G12" s="20">
        <f t="shared" si="8"/>
        <v>15.5</v>
      </c>
      <c r="H12" s="1">
        <v>18</v>
      </c>
      <c r="I12" s="28">
        <f t="shared" si="0"/>
        <v>54</v>
      </c>
      <c r="J12" s="28">
        <f t="shared" si="1"/>
        <v>27</v>
      </c>
      <c r="K12" s="28">
        <f t="shared" si="2"/>
        <v>81</v>
      </c>
      <c r="L12" s="16">
        <v>9.9</v>
      </c>
      <c r="M12" s="8">
        <v>9.9</v>
      </c>
      <c r="N12" s="8">
        <f t="shared" si="3"/>
        <v>801.9000000000001</v>
      </c>
      <c r="O12" s="28">
        <f t="shared" si="9"/>
        <v>1.5</v>
      </c>
      <c r="P12" s="9">
        <v>190</v>
      </c>
      <c r="Q12" s="8">
        <f t="shared" si="4"/>
        <v>285</v>
      </c>
      <c r="R12" s="1">
        <v>2.54</v>
      </c>
      <c r="S12" s="1">
        <v>5</v>
      </c>
      <c r="T12" s="1">
        <v>7</v>
      </c>
      <c r="U12" s="1">
        <f t="shared" si="5"/>
        <v>90</v>
      </c>
      <c r="V12" s="1">
        <f>VLOOKUP(T12,Rebar!A:B,2,FALSE)</f>
        <v>2.044</v>
      </c>
      <c r="W12" s="37">
        <f t="shared" si="6"/>
        <v>0.09198</v>
      </c>
      <c r="X12" s="9">
        <v>2325</v>
      </c>
      <c r="Y12" s="8">
        <f t="shared" si="7"/>
        <v>213.85350000000003</v>
      </c>
    </row>
    <row r="13" spans="1:25" s="1" customFormat="1" ht="12.75">
      <c r="A13" s="1" t="s">
        <v>100</v>
      </c>
      <c r="B13" s="1">
        <v>18</v>
      </c>
      <c r="C13" s="1">
        <v>13.5</v>
      </c>
      <c r="D13" s="1">
        <f t="shared" si="10"/>
        <v>11</v>
      </c>
      <c r="E13" s="28">
        <v>13.051085726638972</v>
      </c>
      <c r="F13" s="1">
        <v>18</v>
      </c>
      <c r="G13" s="20">
        <f t="shared" si="8"/>
        <v>15.5</v>
      </c>
      <c r="H13" s="1">
        <v>18</v>
      </c>
      <c r="I13" s="28">
        <f t="shared" si="0"/>
        <v>54</v>
      </c>
      <c r="J13" s="28">
        <f t="shared" si="1"/>
        <v>27</v>
      </c>
      <c r="K13" s="28">
        <f t="shared" si="2"/>
        <v>81</v>
      </c>
      <c r="L13" s="16">
        <v>9.9</v>
      </c>
      <c r="M13" s="8">
        <v>9.9</v>
      </c>
      <c r="N13" s="8">
        <f t="shared" si="3"/>
        <v>801.9000000000001</v>
      </c>
      <c r="O13" s="28">
        <f t="shared" si="9"/>
        <v>1.5</v>
      </c>
      <c r="P13" s="9">
        <v>190</v>
      </c>
      <c r="Q13" s="8">
        <f t="shared" si="4"/>
        <v>285</v>
      </c>
      <c r="R13" s="1">
        <v>2.54</v>
      </c>
      <c r="S13" s="1">
        <v>5</v>
      </c>
      <c r="T13" s="1">
        <v>7</v>
      </c>
      <c r="U13" s="1">
        <f t="shared" si="5"/>
        <v>90</v>
      </c>
      <c r="V13" s="1">
        <f>VLOOKUP(T13,Rebar!A:B,2,FALSE)</f>
        <v>2.044</v>
      </c>
      <c r="W13" s="37">
        <f t="shared" si="6"/>
        <v>0.09198</v>
      </c>
      <c r="X13" s="9">
        <v>2325</v>
      </c>
      <c r="Y13" s="8">
        <f t="shared" si="7"/>
        <v>213.85350000000003</v>
      </c>
    </row>
    <row r="14" spans="1:25" s="1" customFormat="1" ht="12.75">
      <c r="A14" s="1" t="s">
        <v>101</v>
      </c>
      <c r="B14" s="1">
        <v>14.16</v>
      </c>
      <c r="C14" s="1">
        <v>10.62</v>
      </c>
      <c r="D14" s="1">
        <f t="shared" si="10"/>
        <v>8.12</v>
      </c>
      <c r="E14" s="28">
        <v>10.19593739254321</v>
      </c>
      <c r="F14" s="1">
        <v>12</v>
      </c>
      <c r="G14" s="20">
        <f t="shared" si="8"/>
        <v>9.5</v>
      </c>
      <c r="H14" s="1">
        <v>12</v>
      </c>
      <c r="I14" s="28">
        <f t="shared" si="0"/>
        <v>28.320000000000004</v>
      </c>
      <c r="J14" s="28">
        <f t="shared" si="1"/>
        <v>14.160000000000002</v>
      </c>
      <c r="K14" s="28">
        <f t="shared" si="2"/>
        <v>42.480000000000004</v>
      </c>
      <c r="L14" s="16">
        <v>9.9</v>
      </c>
      <c r="M14" s="8">
        <v>9.9</v>
      </c>
      <c r="N14" s="8">
        <f t="shared" si="3"/>
        <v>420.5520000000001</v>
      </c>
      <c r="O14" s="28">
        <f t="shared" si="9"/>
        <v>0.5244444444444444</v>
      </c>
      <c r="P14" s="9">
        <v>190</v>
      </c>
      <c r="Q14" s="8">
        <f t="shared" si="4"/>
        <v>99.64444444444443</v>
      </c>
      <c r="R14" s="1">
        <v>1.55</v>
      </c>
      <c r="S14" s="1">
        <v>3</v>
      </c>
      <c r="T14" s="1">
        <v>7</v>
      </c>
      <c r="U14" s="1">
        <f t="shared" si="5"/>
        <v>42.480000000000004</v>
      </c>
      <c r="V14" s="1">
        <f>VLOOKUP(T14,Rebar!A:B,2,FALSE)</f>
        <v>2.044</v>
      </c>
      <c r="W14" s="37">
        <f t="shared" si="6"/>
        <v>0.043414560000000005</v>
      </c>
      <c r="X14" s="9">
        <v>2325</v>
      </c>
      <c r="Y14" s="8">
        <f t="shared" si="7"/>
        <v>100.93885200000001</v>
      </c>
    </row>
    <row r="15" spans="1:25" s="1" customFormat="1" ht="12.75">
      <c r="A15" s="1" t="s">
        <v>102</v>
      </c>
      <c r="B15" s="1">
        <v>14.16</v>
      </c>
      <c r="C15" s="1">
        <v>10.62</v>
      </c>
      <c r="D15" s="1">
        <f t="shared" si="10"/>
        <v>8.12</v>
      </c>
      <c r="E15" s="28">
        <v>10.19593739254321</v>
      </c>
      <c r="F15" s="1">
        <v>12</v>
      </c>
      <c r="G15" s="20">
        <f t="shared" si="8"/>
        <v>9.5</v>
      </c>
      <c r="H15" s="1">
        <v>12</v>
      </c>
      <c r="I15" s="28">
        <f t="shared" si="0"/>
        <v>28.320000000000004</v>
      </c>
      <c r="J15" s="28">
        <f t="shared" si="1"/>
        <v>14.160000000000002</v>
      </c>
      <c r="K15" s="28">
        <f t="shared" si="2"/>
        <v>42.480000000000004</v>
      </c>
      <c r="L15" s="16">
        <v>9.9</v>
      </c>
      <c r="M15" s="8">
        <v>9.9</v>
      </c>
      <c r="N15" s="8">
        <f t="shared" si="3"/>
        <v>420.5520000000001</v>
      </c>
      <c r="O15" s="28">
        <f t="shared" si="9"/>
        <v>0.5244444444444444</v>
      </c>
      <c r="P15" s="9">
        <v>190</v>
      </c>
      <c r="Q15" s="8">
        <f t="shared" si="4"/>
        <v>99.64444444444443</v>
      </c>
      <c r="R15" s="1">
        <v>1.55</v>
      </c>
      <c r="S15" s="1">
        <v>3</v>
      </c>
      <c r="T15" s="1">
        <v>7</v>
      </c>
      <c r="U15" s="1">
        <f t="shared" si="5"/>
        <v>42.480000000000004</v>
      </c>
      <c r="V15" s="1">
        <f>VLOOKUP(T15,Rebar!A:B,2,FALSE)</f>
        <v>2.044</v>
      </c>
      <c r="W15" s="37">
        <f t="shared" si="6"/>
        <v>0.043414560000000005</v>
      </c>
      <c r="X15" s="9">
        <v>2325</v>
      </c>
      <c r="Y15" s="8">
        <f t="shared" si="7"/>
        <v>100.93885200000001</v>
      </c>
    </row>
    <row r="16" spans="1:25" s="1" customFormat="1" ht="12.75">
      <c r="A16" s="1" t="s">
        <v>103</v>
      </c>
      <c r="B16" s="1">
        <v>20.75</v>
      </c>
      <c r="C16" s="1">
        <v>15.5625</v>
      </c>
      <c r="D16" s="1">
        <f t="shared" si="10"/>
        <v>13.0625</v>
      </c>
      <c r="E16" s="28">
        <v>15.845691871669935</v>
      </c>
      <c r="F16" s="1">
        <v>18</v>
      </c>
      <c r="G16" s="20">
        <f t="shared" si="8"/>
        <v>15.5</v>
      </c>
      <c r="H16" s="1">
        <v>18</v>
      </c>
      <c r="I16" s="28">
        <f t="shared" si="0"/>
        <v>62.25</v>
      </c>
      <c r="J16" s="28">
        <f t="shared" si="1"/>
        <v>31.125</v>
      </c>
      <c r="K16" s="28">
        <f t="shared" si="2"/>
        <v>93.375</v>
      </c>
      <c r="L16" s="16">
        <v>9.9</v>
      </c>
      <c r="M16" s="8">
        <v>9.9</v>
      </c>
      <c r="N16" s="8">
        <f t="shared" si="3"/>
        <v>924.4124999999999</v>
      </c>
      <c r="O16" s="28">
        <f t="shared" si="9"/>
        <v>1.7291666666666667</v>
      </c>
      <c r="P16" s="9">
        <v>190</v>
      </c>
      <c r="Q16" s="8">
        <f t="shared" si="4"/>
        <v>328.5416666666667</v>
      </c>
      <c r="R16" s="1">
        <v>3.75</v>
      </c>
      <c r="S16" s="1">
        <v>7</v>
      </c>
      <c r="T16" s="1">
        <v>7</v>
      </c>
      <c r="U16" s="1">
        <f t="shared" si="5"/>
        <v>145.25</v>
      </c>
      <c r="V16" s="1">
        <f>VLOOKUP(T16,Rebar!A:B,2,FALSE)</f>
        <v>2.044</v>
      </c>
      <c r="W16" s="37">
        <f t="shared" si="6"/>
        <v>0.1484455</v>
      </c>
      <c r="X16" s="9">
        <v>2325</v>
      </c>
      <c r="Y16" s="8">
        <f t="shared" si="7"/>
        <v>345.1357875</v>
      </c>
    </row>
    <row r="17" spans="5:25" s="1" customFormat="1" ht="12.75">
      <c r="E17" s="28"/>
      <c r="G17" s="20"/>
      <c r="I17" s="28"/>
      <c r="J17" s="28"/>
      <c r="K17" s="28"/>
      <c r="L17" s="16"/>
      <c r="M17" s="8"/>
      <c r="N17" s="8"/>
      <c r="O17" s="28"/>
      <c r="P17" s="9"/>
      <c r="Q17" s="8"/>
      <c r="W17" s="37"/>
      <c r="X17" s="9"/>
      <c r="Y17" s="8"/>
    </row>
    <row r="18" spans="1:25" s="1" customFormat="1" ht="12.75">
      <c r="A18" s="18" t="s">
        <v>104</v>
      </c>
      <c r="B18" s="18">
        <v>13</v>
      </c>
      <c r="C18" s="1">
        <v>9.75</v>
      </c>
      <c r="D18" s="1">
        <f t="shared" si="10"/>
        <v>7.25</v>
      </c>
      <c r="E18" s="28">
        <v>10.590069995219679</v>
      </c>
      <c r="F18" s="1">
        <v>12</v>
      </c>
      <c r="G18" s="20">
        <f t="shared" si="8"/>
        <v>9.5</v>
      </c>
      <c r="H18" s="1">
        <v>12</v>
      </c>
      <c r="I18" s="28">
        <f t="shared" si="0"/>
        <v>26</v>
      </c>
      <c r="J18" s="28">
        <f t="shared" si="1"/>
        <v>13</v>
      </c>
      <c r="K18" s="28">
        <f t="shared" si="2"/>
        <v>39</v>
      </c>
      <c r="L18" s="16">
        <v>9.9</v>
      </c>
      <c r="M18" s="8">
        <v>9.9</v>
      </c>
      <c r="N18" s="8">
        <f t="shared" si="3"/>
        <v>386.1</v>
      </c>
      <c r="O18" s="28">
        <f t="shared" si="9"/>
        <v>0.48148148148148145</v>
      </c>
      <c r="P18" s="9">
        <v>190</v>
      </c>
      <c r="Q18" s="8">
        <f t="shared" si="4"/>
        <v>91.48148148148148</v>
      </c>
      <c r="R18" s="1">
        <v>1.68</v>
      </c>
      <c r="S18" s="1">
        <v>3</v>
      </c>
      <c r="T18" s="1">
        <v>7</v>
      </c>
      <c r="U18" s="1">
        <f t="shared" si="5"/>
        <v>39</v>
      </c>
      <c r="V18" s="1">
        <f>VLOOKUP(T18,Rebar!A:B,2,FALSE)</f>
        <v>2.044</v>
      </c>
      <c r="W18" s="37">
        <f t="shared" si="6"/>
        <v>0.039858000000000005</v>
      </c>
      <c r="X18" s="9">
        <v>2325</v>
      </c>
      <c r="Y18" s="8">
        <f t="shared" si="7"/>
        <v>92.66985000000001</v>
      </c>
    </row>
    <row r="19" spans="1:25" s="1" customFormat="1" ht="12.75">
      <c r="A19" s="18" t="s">
        <v>105</v>
      </c>
      <c r="B19" s="18">
        <v>18</v>
      </c>
      <c r="C19" s="1">
        <v>13.5</v>
      </c>
      <c r="D19" s="1">
        <f t="shared" si="10"/>
        <v>11</v>
      </c>
      <c r="E19" s="28">
        <v>14.353779098002663</v>
      </c>
      <c r="F19" s="1">
        <v>18</v>
      </c>
      <c r="G19" s="20">
        <f t="shared" si="8"/>
        <v>15.5</v>
      </c>
      <c r="H19" s="1">
        <v>18</v>
      </c>
      <c r="I19" s="28">
        <f t="shared" si="0"/>
        <v>54</v>
      </c>
      <c r="J19" s="28">
        <f t="shared" si="1"/>
        <v>27</v>
      </c>
      <c r="K19" s="28">
        <f t="shared" si="2"/>
        <v>81</v>
      </c>
      <c r="L19" s="16">
        <v>9.9</v>
      </c>
      <c r="M19" s="8">
        <v>9.9</v>
      </c>
      <c r="N19" s="8">
        <f t="shared" si="3"/>
        <v>801.9000000000001</v>
      </c>
      <c r="O19" s="28">
        <f t="shared" si="9"/>
        <v>1.5</v>
      </c>
      <c r="P19" s="9">
        <v>190</v>
      </c>
      <c r="Q19" s="8">
        <f t="shared" si="4"/>
        <v>285</v>
      </c>
      <c r="R19" s="1">
        <v>3.08</v>
      </c>
      <c r="S19" s="1">
        <v>6</v>
      </c>
      <c r="T19" s="1">
        <v>7</v>
      </c>
      <c r="U19" s="1">
        <f t="shared" si="5"/>
        <v>108</v>
      </c>
      <c r="V19" s="1">
        <f>VLOOKUP(T19,Rebar!A:B,2,FALSE)</f>
        <v>2.044</v>
      </c>
      <c r="W19" s="37">
        <f t="shared" si="6"/>
        <v>0.110376</v>
      </c>
      <c r="X19" s="9">
        <v>2325</v>
      </c>
      <c r="Y19" s="8">
        <f t="shared" si="7"/>
        <v>256.62420000000003</v>
      </c>
    </row>
    <row r="20" spans="1:25" s="1" customFormat="1" ht="12.75">
      <c r="A20" s="18" t="s">
        <v>106</v>
      </c>
      <c r="B20" s="18">
        <v>11.42</v>
      </c>
      <c r="C20" s="1">
        <v>8.565</v>
      </c>
      <c r="D20" s="1">
        <f t="shared" si="10"/>
        <v>6.0649999999999995</v>
      </c>
      <c r="E20" s="28">
        <v>11.159193366203274</v>
      </c>
      <c r="F20" s="1">
        <v>12</v>
      </c>
      <c r="G20" s="20">
        <f t="shared" si="8"/>
        <v>9.5</v>
      </c>
      <c r="H20" s="1">
        <v>12</v>
      </c>
      <c r="I20" s="28">
        <f t="shared" si="0"/>
        <v>22.84</v>
      </c>
      <c r="J20" s="28">
        <f t="shared" si="1"/>
        <v>11.42</v>
      </c>
      <c r="K20" s="28">
        <f t="shared" si="2"/>
        <v>34.26</v>
      </c>
      <c r="L20" s="16">
        <v>9.9</v>
      </c>
      <c r="M20" s="8">
        <v>9.9</v>
      </c>
      <c r="N20" s="8">
        <f t="shared" si="3"/>
        <v>339.17400000000004</v>
      </c>
      <c r="O20" s="28">
        <f t="shared" si="9"/>
        <v>0.422962962962963</v>
      </c>
      <c r="P20" s="9">
        <v>190</v>
      </c>
      <c r="Q20" s="8">
        <f t="shared" si="4"/>
        <v>80.36296296296297</v>
      </c>
      <c r="R20" s="1">
        <v>1.86</v>
      </c>
      <c r="S20" s="1">
        <v>4</v>
      </c>
      <c r="T20" s="1">
        <v>7</v>
      </c>
      <c r="U20" s="1">
        <f t="shared" si="5"/>
        <v>45.68</v>
      </c>
      <c r="V20" s="1">
        <f>VLOOKUP(T20,Rebar!A:B,2,FALSE)</f>
        <v>2.044</v>
      </c>
      <c r="W20" s="37">
        <f t="shared" si="6"/>
        <v>0.046684960000000005</v>
      </c>
      <c r="X20" s="9">
        <v>2325</v>
      </c>
      <c r="Y20" s="8">
        <f t="shared" si="7"/>
        <v>108.54253200000001</v>
      </c>
    </row>
    <row r="21" spans="1:25" s="1" customFormat="1" ht="12.75">
      <c r="A21" s="18" t="s">
        <v>107</v>
      </c>
      <c r="B21" s="18">
        <v>17.75</v>
      </c>
      <c r="C21" s="1">
        <v>13.3125</v>
      </c>
      <c r="D21" s="1">
        <f t="shared" si="10"/>
        <v>10.8125</v>
      </c>
      <c r="E21" s="28">
        <v>14.206186940054067</v>
      </c>
      <c r="F21" s="1">
        <v>18</v>
      </c>
      <c r="G21" s="20">
        <f t="shared" si="8"/>
        <v>15.5</v>
      </c>
      <c r="H21" s="1">
        <v>18</v>
      </c>
      <c r="I21" s="28">
        <f t="shared" si="0"/>
        <v>53.25</v>
      </c>
      <c r="J21" s="28">
        <f t="shared" si="1"/>
        <v>26.625</v>
      </c>
      <c r="K21" s="28">
        <f t="shared" si="2"/>
        <v>79.875</v>
      </c>
      <c r="L21" s="16">
        <v>9.9</v>
      </c>
      <c r="M21" s="8">
        <v>9.9</v>
      </c>
      <c r="N21" s="8">
        <f t="shared" si="3"/>
        <v>790.7625</v>
      </c>
      <c r="O21" s="28">
        <f t="shared" si="9"/>
        <v>1.4791666666666667</v>
      </c>
      <c r="P21" s="9">
        <v>190</v>
      </c>
      <c r="Q21" s="8">
        <f t="shared" si="4"/>
        <v>281.0416666666667</v>
      </c>
      <c r="R21" s="1">
        <v>3.01</v>
      </c>
      <c r="S21" s="1">
        <v>6</v>
      </c>
      <c r="T21" s="1">
        <v>7</v>
      </c>
      <c r="U21" s="1">
        <f t="shared" si="5"/>
        <v>106.5</v>
      </c>
      <c r="V21" s="1">
        <f>VLOOKUP(T21,Rebar!A:B,2,FALSE)</f>
        <v>2.044</v>
      </c>
      <c r="W21" s="37">
        <f t="shared" si="6"/>
        <v>0.10884300000000001</v>
      </c>
      <c r="X21" s="9">
        <v>2325</v>
      </c>
      <c r="Y21" s="8">
        <f t="shared" si="7"/>
        <v>253.059975</v>
      </c>
    </row>
    <row r="22" spans="1:25" s="1" customFormat="1" ht="12.75">
      <c r="A22" s="1" t="s">
        <v>108</v>
      </c>
      <c r="B22" s="1">
        <v>17.75</v>
      </c>
      <c r="C22" s="1">
        <v>13.3125</v>
      </c>
      <c r="D22" s="1">
        <f t="shared" si="10"/>
        <v>10.8125</v>
      </c>
      <c r="E22" s="28">
        <v>14.206186940054067</v>
      </c>
      <c r="F22" s="1">
        <v>18</v>
      </c>
      <c r="G22" s="20">
        <f t="shared" si="8"/>
        <v>15.5</v>
      </c>
      <c r="H22" s="1">
        <v>18</v>
      </c>
      <c r="I22" s="28">
        <f t="shared" si="0"/>
        <v>53.25</v>
      </c>
      <c r="J22" s="28">
        <f t="shared" si="1"/>
        <v>26.625</v>
      </c>
      <c r="K22" s="28">
        <f t="shared" si="2"/>
        <v>79.875</v>
      </c>
      <c r="L22" s="16">
        <v>9.9</v>
      </c>
      <c r="M22" s="8">
        <v>9.9</v>
      </c>
      <c r="N22" s="8">
        <f t="shared" si="3"/>
        <v>790.7625</v>
      </c>
      <c r="O22" s="28">
        <f t="shared" si="9"/>
        <v>1.4791666666666667</v>
      </c>
      <c r="P22" s="9">
        <v>190</v>
      </c>
      <c r="Q22" s="8">
        <f t="shared" si="4"/>
        <v>281.0416666666667</v>
      </c>
      <c r="R22" s="1">
        <v>3.01</v>
      </c>
      <c r="S22" s="1">
        <v>6</v>
      </c>
      <c r="T22" s="1">
        <v>7</v>
      </c>
      <c r="U22" s="1">
        <f t="shared" si="5"/>
        <v>106.5</v>
      </c>
      <c r="V22" s="1">
        <f>VLOOKUP(T22,Rebar!A:B,2,FALSE)</f>
        <v>2.044</v>
      </c>
      <c r="W22" s="37">
        <f t="shared" si="6"/>
        <v>0.10884300000000001</v>
      </c>
      <c r="X22" s="9">
        <v>2325</v>
      </c>
      <c r="Y22" s="8">
        <f t="shared" si="7"/>
        <v>253.059975</v>
      </c>
    </row>
    <row r="23" spans="1:25" s="1" customFormat="1" ht="12.75">
      <c r="A23" s="1" t="s">
        <v>109</v>
      </c>
      <c r="B23" s="1">
        <v>11.42</v>
      </c>
      <c r="C23" s="1">
        <v>8.565</v>
      </c>
      <c r="D23" s="1">
        <f t="shared" si="10"/>
        <v>6.0649999999999995</v>
      </c>
      <c r="E23" s="28">
        <v>11.159193366203274</v>
      </c>
      <c r="F23" s="1">
        <v>12</v>
      </c>
      <c r="G23" s="20">
        <f t="shared" si="8"/>
        <v>9.5</v>
      </c>
      <c r="H23" s="1">
        <v>12</v>
      </c>
      <c r="I23" s="28">
        <f t="shared" si="0"/>
        <v>22.84</v>
      </c>
      <c r="J23" s="28">
        <f t="shared" si="1"/>
        <v>11.42</v>
      </c>
      <c r="K23" s="28">
        <f t="shared" si="2"/>
        <v>34.26</v>
      </c>
      <c r="L23" s="16">
        <v>9.9</v>
      </c>
      <c r="M23" s="8">
        <v>9.9</v>
      </c>
      <c r="N23" s="8">
        <f t="shared" si="3"/>
        <v>339.17400000000004</v>
      </c>
      <c r="O23" s="28">
        <f t="shared" si="9"/>
        <v>0.422962962962963</v>
      </c>
      <c r="P23" s="9">
        <v>190</v>
      </c>
      <c r="Q23" s="8">
        <f t="shared" si="4"/>
        <v>80.36296296296297</v>
      </c>
      <c r="R23" s="1">
        <v>1.86</v>
      </c>
      <c r="S23" s="1">
        <v>4</v>
      </c>
      <c r="T23" s="1">
        <v>7</v>
      </c>
      <c r="U23" s="1">
        <f t="shared" si="5"/>
        <v>45.68</v>
      </c>
      <c r="V23" s="1">
        <f>VLOOKUP(T23,Rebar!A:B,2,FALSE)</f>
        <v>2.044</v>
      </c>
      <c r="W23" s="37">
        <f t="shared" si="6"/>
        <v>0.046684960000000005</v>
      </c>
      <c r="X23" s="9">
        <v>2325</v>
      </c>
      <c r="Y23" s="8">
        <f t="shared" si="7"/>
        <v>108.54253200000001</v>
      </c>
    </row>
    <row r="24" spans="1:25" s="1" customFormat="1" ht="12.75">
      <c r="A24" s="1" t="s">
        <v>110</v>
      </c>
      <c r="B24" s="1">
        <v>18</v>
      </c>
      <c r="C24" s="1">
        <v>13.5</v>
      </c>
      <c r="D24" s="1">
        <f t="shared" si="10"/>
        <v>11</v>
      </c>
      <c r="E24" s="28">
        <v>14.353779098002663</v>
      </c>
      <c r="F24" s="1">
        <v>18</v>
      </c>
      <c r="G24" s="20">
        <f t="shared" si="8"/>
        <v>15.5</v>
      </c>
      <c r="H24" s="1">
        <v>18</v>
      </c>
      <c r="I24" s="28">
        <f t="shared" si="0"/>
        <v>54</v>
      </c>
      <c r="J24" s="28">
        <f t="shared" si="1"/>
        <v>27</v>
      </c>
      <c r="K24" s="28">
        <f t="shared" si="2"/>
        <v>81</v>
      </c>
      <c r="L24" s="16">
        <v>9.9</v>
      </c>
      <c r="M24" s="8">
        <v>9.9</v>
      </c>
      <c r="N24" s="8">
        <f t="shared" si="3"/>
        <v>801.9000000000001</v>
      </c>
      <c r="O24" s="28">
        <f t="shared" si="9"/>
        <v>1.5</v>
      </c>
      <c r="P24" s="9">
        <v>190</v>
      </c>
      <c r="Q24" s="8">
        <f t="shared" si="4"/>
        <v>285</v>
      </c>
      <c r="R24" s="1">
        <v>3.08</v>
      </c>
      <c r="S24" s="1">
        <v>6</v>
      </c>
      <c r="T24" s="1">
        <v>7</v>
      </c>
      <c r="U24" s="1">
        <f t="shared" si="5"/>
        <v>108</v>
      </c>
      <c r="V24" s="1">
        <f>VLOOKUP(T24,Rebar!A:B,2,FALSE)</f>
        <v>2.044</v>
      </c>
      <c r="W24" s="37">
        <f t="shared" si="6"/>
        <v>0.110376</v>
      </c>
      <c r="X24" s="9">
        <v>2325</v>
      </c>
      <c r="Y24" s="8">
        <f t="shared" si="7"/>
        <v>256.62420000000003</v>
      </c>
    </row>
    <row r="25" spans="1:25" s="1" customFormat="1" ht="12.75">
      <c r="A25" s="1" t="s">
        <v>111</v>
      </c>
      <c r="B25" s="1">
        <v>13</v>
      </c>
      <c r="C25" s="1">
        <v>9.75</v>
      </c>
      <c r="D25" s="1">
        <f t="shared" si="10"/>
        <v>7.25</v>
      </c>
      <c r="E25" s="28">
        <v>10.590069995219679</v>
      </c>
      <c r="F25" s="1">
        <v>12</v>
      </c>
      <c r="G25" s="20">
        <f t="shared" si="8"/>
        <v>9.5</v>
      </c>
      <c r="H25" s="1">
        <v>12</v>
      </c>
      <c r="I25" s="28">
        <f t="shared" si="0"/>
        <v>26</v>
      </c>
      <c r="J25" s="28">
        <f t="shared" si="1"/>
        <v>13</v>
      </c>
      <c r="K25" s="28">
        <f t="shared" si="2"/>
        <v>39</v>
      </c>
      <c r="L25" s="16">
        <v>9.9</v>
      </c>
      <c r="M25" s="8">
        <v>9.9</v>
      </c>
      <c r="N25" s="8">
        <f t="shared" si="3"/>
        <v>386.1</v>
      </c>
      <c r="O25" s="28">
        <f t="shared" si="9"/>
        <v>0.48148148148148145</v>
      </c>
      <c r="P25" s="9">
        <v>190</v>
      </c>
      <c r="Q25" s="8">
        <f t="shared" si="4"/>
        <v>91.48148148148148</v>
      </c>
      <c r="R25" s="1">
        <v>1.68</v>
      </c>
      <c r="S25" s="1">
        <v>3</v>
      </c>
      <c r="T25" s="1">
        <v>7</v>
      </c>
      <c r="U25" s="1">
        <f t="shared" si="5"/>
        <v>39</v>
      </c>
      <c r="V25" s="1">
        <f>VLOOKUP(T25,Rebar!A:B,2,FALSE)</f>
        <v>2.044</v>
      </c>
      <c r="W25" s="37">
        <f t="shared" si="6"/>
        <v>0.039858000000000005</v>
      </c>
      <c r="X25" s="9">
        <v>2325</v>
      </c>
      <c r="Y25" s="8">
        <f t="shared" si="7"/>
        <v>92.66985000000001</v>
      </c>
    </row>
    <row r="26" spans="1:25" s="1" customFormat="1" ht="12.75">
      <c r="A26" s="1" t="s">
        <v>112</v>
      </c>
      <c r="B26" s="1">
        <v>18</v>
      </c>
      <c r="C26" s="1">
        <v>13.5</v>
      </c>
      <c r="D26" s="1">
        <f t="shared" si="10"/>
        <v>11</v>
      </c>
      <c r="E26" s="28">
        <v>6.278570966593543</v>
      </c>
      <c r="F26" s="1">
        <v>18</v>
      </c>
      <c r="G26" s="20">
        <f t="shared" si="8"/>
        <v>15.5</v>
      </c>
      <c r="H26" s="1">
        <v>12</v>
      </c>
      <c r="I26" s="28">
        <f t="shared" si="0"/>
        <v>54</v>
      </c>
      <c r="J26" s="28">
        <f t="shared" si="1"/>
        <v>18</v>
      </c>
      <c r="K26" s="28">
        <f t="shared" si="2"/>
        <v>72</v>
      </c>
      <c r="L26" s="16">
        <v>9.9</v>
      </c>
      <c r="M26" s="8">
        <v>9.9</v>
      </c>
      <c r="N26" s="8">
        <f t="shared" si="3"/>
        <v>712.8000000000001</v>
      </c>
      <c r="O26" s="28">
        <f t="shared" si="9"/>
        <v>1</v>
      </c>
      <c r="P26" s="9">
        <v>190</v>
      </c>
      <c r="Q26" s="8">
        <f t="shared" si="4"/>
        <v>190</v>
      </c>
      <c r="R26" s="1">
        <v>0.59</v>
      </c>
      <c r="S26" s="1">
        <v>1</v>
      </c>
      <c r="T26" s="1">
        <v>7</v>
      </c>
      <c r="U26" s="1">
        <f t="shared" si="5"/>
        <v>18</v>
      </c>
      <c r="V26" s="1">
        <f>VLOOKUP(T26,Rebar!A:B,2,FALSE)</f>
        <v>2.044</v>
      </c>
      <c r="W26" s="37">
        <f t="shared" si="6"/>
        <v>0.018396</v>
      </c>
      <c r="X26" s="9">
        <v>2325</v>
      </c>
      <c r="Y26" s="8">
        <f t="shared" si="7"/>
        <v>42.7707</v>
      </c>
    </row>
    <row r="27" spans="1:25" s="1" customFormat="1" ht="12.75">
      <c r="A27" s="1" t="s">
        <v>113</v>
      </c>
      <c r="B27" s="1">
        <v>11.42</v>
      </c>
      <c r="C27" s="1">
        <v>8.565</v>
      </c>
      <c r="D27" s="1">
        <f t="shared" si="10"/>
        <v>6.0649999999999995</v>
      </c>
      <c r="E27" s="28">
        <v>10.224849986602125</v>
      </c>
      <c r="F27" s="1">
        <v>12</v>
      </c>
      <c r="G27" s="20">
        <f t="shared" si="8"/>
        <v>9.5</v>
      </c>
      <c r="H27" s="1">
        <v>12</v>
      </c>
      <c r="I27" s="28">
        <f t="shared" si="0"/>
        <v>22.84</v>
      </c>
      <c r="J27" s="28">
        <f t="shared" si="1"/>
        <v>11.42</v>
      </c>
      <c r="K27" s="28">
        <f t="shared" si="2"/>
        <v>34.26</v>
      </c>
      <c r="L27" s="16">
        <v>9.9</v>
      </c>
      <c r="M27" s="8">
        <v>9.9</v>
      </c>
      <c r="N27" s="8">
        <f t="shared" si="3"/>
        <v>339.17400000000004</v>
      </c>
      <c r="O27" s="28">
        <f t="shared" si="9"/>
        <v>0.422962962962963</v>
      </c>
      <c r="P27" s="9">
        <v>190</v>
      </c>
      <c r="Q27" s="8">
        <f t="shared" si="4"/>
        <v>80.36296296296297</v>
      </c>
      <c r="R27" s="1">
        <v>1.56</v>
      </c>
      <c r="S27" s="1">
        <v>3</v>
      </c>
      <c r="T27" s="1">
        <v>7</v>
      </c>
      <c r="U27" s="1">
        <f t="shared" si="5"/>
        <v>34.26</v>
      </c>
      <c r="V27" s="1">
        <f>VLOOKUP(T27,Rebar!A:B,2,FALSE)</f>
        <v>2.044</v>
      </c>
      <c r="W27" s="37">
        <f t="shared" si="6"/>
        <v>0.03501372</v>
      </c>
      <c r="X27" s="9">
        <v>2325</v>
      </c>
      <c r="Y27" s="8">
        <f t="shared" si="7"/>
        <v>81.406899</v>
      </c>
    </row>
    <row r="28" spans="1:25" s="1" customFormat="1" ht="12.75">
      <c r="A28" s="1" t="s">
        <v>114</v>
      </c>
      <c r="B28" s="1">
        <v>17.75</v>
      </c>
      <c r="C28" s="1">
        <v>13.3125</v>
      </c>
      <c r="D28" s="1">
        <f t="shared" si="10"/>
        <v>10.8125</v>
      </c>
      <c r="E28" s="28">
        <v>12.92457801809472</v>
      </c>
      <c r="F28" s="1">
        <v>18</v>
      </c>
      <c r="G28" s="20">
        <f t="shared" si="8"/>
        <v>15.5</v>
      </c>
      <c r="H28" s="1">
        <v>18</v>
      </c>
      <c r="I28" s="28">
        <f t="shared" si="0"/>
        <v>53.25</v>
      </c>
      <c r="J28" s="28">
        <f t="shared" si="1"/>
        <v>26.625</v>
      </c>
      <c r="K28" s="28">
        <f t="shared" si="2"/>
        <v>79.875</v>
      </c>
      <c r="L28" s="16">
        <v>9.9</v>
      </c>
      <c r="M28" s="8">
        <v>9.9</v>
      </c>
      <c r="N28" s="8">
        <f t="shared" si="3"/>
        <v>790.7625</v>
      </c>
      <c r="O28" s="28">
        <f t="shared" si="9"/>
        <v>1.4791666666666667</v>
      </c>
      <c r="P28" s="9">
        <v>190</v>
      </c>
      <c r="Q28" s="8">
        <f t="shared" si="4"/>
        <v>281.0416666666667</v>
      </c>
      <c r="R28" s="1">
        <v>2.5</v>
      </c>
      <c r="S28" s="1">
        <v>4</v>
      </c>
      <c r="T28" s="1">
        <v>7</v>
      </c>
      <c r="U28" s="1">
        <f t="shared" si="5"/>
        <v>71</v>
      </c>
      <c r="V28" s="1">
        <f>VLOOKUP(T28,Rebar!A:B,2,FALSE)</f>
        <v>2.044</v>
      </c>
      <c r="W28" s="37">
        <f t="shared" si="6"/>
        <v>0.072562</v>
      </c>
      <c r="X28" s="9">
        <v>2325</v>
      </c>
      <c r="Y28" s="8">
        <f t="shared" si="7"/>
        <v>168.70665</v>
      </c>
    </row>
    <row r="29" spans="1:25" s="1" customFormat="1" ht="12.75">
      <c r="A29" s="1" t="s">
        <v>115</v>
      </c>
      <c r="B29" s="1">
        <v>17.75</v>
      </c>
      <c r="C29" s="1">
        <v>13.3125</v>
      </c>
      <c r="D29" s="1">
        <f t="shared" si="10"/>
        <v>10.8125</v>
      </c>
      <c r="E29" s="28">
        <v>12.92457801809472</v>
      </c>
      <c r="F29" s="1">
        <v>18</v>
      </c>
      <c r="G29" s="20">
        <f t="shared" si="8"/>
        <v>15.5</v>
      </c>
      <c r="H29" s="1">
        <v>18</v>
      </c>
      <c r="I29" s="28">
        <f t="shared" si="0"/>
        <v>53.25</v>
      </c>
      <c r="J29" s="28">
        <f t="shared" si="1"/>
        <v>26.625</v>
      </c>
      <c r="K29" s="28">
        <f t="shared" si="2"/>
        <v>79.875</v>
      </c>
      <c r="L29" s="16">
        <v>9.9</v>
      </c>
      <c r="M29" s="8">
        <v>9.9</v>
      </c>
      <c r="N29" s="8">
        <f t="shared" si="3"/>
        <v>790.7625</v>
      </c>
      <c r="O29" s="28">
        <f t="shared" si="9"/>
        <v>1.4791666666666667</v>
      </c>
      <c r="P29" s="9">
        <v>190</v>
      </c>
      <c r="Q29" s="8">
        <f t="shared" si="4"/>
        <v>281.0416666666667</v>
      </c>
      <c r="R29" s="1">
        <v>2.5</v>
      </c>
      <c r="S29" s="1">
        <v>4</v>
      </c>
      <c r="T29" s="1">
        <v>7</v>
      </c>
      <c r="U29" s="1">
        <f t="shared" si="5"/>
        <v>71</v>
      </c>
      <c r="V29" s="1">
        <f>VLOOKUP(T29,Rebar!A:B,2,FALSE)</f>
        <v>2.044</v>
      </c>
      <c r="W29" s="37">
        <f t="shared" si="6"/>
        <v>0.072562</v>
      </c>
      <c r="X29" s="9">
        <v>2325</v>
      </c>
      <c r="Y29" s="8">
        <f t="shared" si="7"/>
        <v>168.70665</v>
      </c>
    </row>
    <row r="30" spans="1:25" s="1" customFormat="1" ht="12.75">
      <c r="A30" s="1" t="s">
        <v>116</v>
      </c>
      <c r="B30" s="1">
        <v>11.42</v>
      </c>
      <c r="C30" s="1">
        <v>8.565</v>
      </c>
      <c r="D30" s="1">
        <f t="shared" si="10"/>
        <v>6.0649999999999995</v>
      </c>
      <c r="E30" s="28">
        <v>10.224849986602125</v>
      </c>
      <c r="F30" s="1">
        <v>12</v>
      </c>
      <c r="G30" s="20">
        <f t="shared" si="8"/>
        <v>9.5</v>
      </c>
      <c r="H30" s="1">
        <v>12</v>
      </c>
      <c r="I30" s="28">
        <f t="shared" si="0"/>
        <v>22.84</v>
      </c>
      <c r="J30" s="28">
        <f t="shared" si="1"/>
        <v>11.42</v>
      </c>
      <c r="K30" s="28">
        <f t="shared" si="2"/>
        <v>34.26</v>
      </c>
      <c r="L30" s="16">
        <v>9.9</v>
      </c>
      <c r="M30" s="8">
        <v>9.9</v>
      </c>
      <c r="N30" s="8">
        <f t="shared" si="3"/>
        <v>339.17400000000004</v>
      </c>
      <c r="O30" s="28">
        <f t="shared" si="9"/>
        <v>0.422962962962963</v>
      </c>
      <c r="P30" s="9">
        <v>190</v>
      </c>
      <c r="Q30" s="8">
        <f t="shared" si="4"/>
        <v>80.36296296296297</v>
      </c>
      <c r="R30" s="1">
        <v>1.56</v>
      </c>
      <c r="S30" s="1">
        <v>3</v>
      </c>
      <c r="T30" s="1">
        <v>7</v>
      </c>
      <c r="U30" s="1">
        <f t="shared" si="5"/>
        <v>34.26</v>
      </c>
      <c r="V30" s="1">
        <f>VLOOKUP(T30,Rebar!A:B,2,FALSE)</f>
        <v>2.044</v>
      </c>
      <c r="W30" s="37">
        <f t="shared" si="6"/>
        <v>0.03501372</v>
      </c>
      <c r="X30" s="9">
        <v>2325</v>
      </c>
      <c r="Y30" s="8">
        <f t="shared" si="7"/>
        <v>81.406899</v>
      </c>
    </row>
    <row r="31" spans="1:25" s="1" customFormat="1" ht="12.75">
      <c r="A31" s="1" t="s">
        <v>117</v>
      </c>
      <c r="B31" s="1">
        <v>18</v>
      </c>
      <c r="C31" s="1">
        <v>13.5</v>
      </c>
      <c r="D31" s="1">
        <f t="shared" si="10"/>
        <v>11</v>
      </c>
      <c r="E31" s="28">
        <v>11.607722165203876</v>
      </c>
      <c r="F31" s="1">
        <v>18</v>
      </c>
      <c r="G31" s="20">
        <f t="shared" si="8"/>
        <v>15.5</v>
      </c>
      <c r="H31" s="1">
        <v>12</v>
      </c>
      <c r="I31" s="28">
        <f t="shared" si="0"/>
        <v>54</v>
      </c>
      <c r="J31" s="28">
        <f t="shared" si="1"/>
        <v>18</v>
      </c>
      <c r="K31" s="28">
        <f t="shared" si="2"/>
        <v>72</v>
      </c>
      <c r="L31" s="16">
        <v>9.9</v>
      </c>
      <c r="M31" s="8">
        <v>9.9</v>
      </c>
      <c r="N31" s="8">
        <f t="shared" si="3"/>
        <v>712.8000000000001</v>
      </c>
      <c r="O31" s="28">
        <f t="shared" si="9"/>
        <v>1</v>
      </c>
      <c r="P31" s="9">
        <v>190</v>
      </c>
      <c r="Q31" s="8">
        <f t="shared" si="4"/>
        <v>190</v>
      </c>
      <c r="R31" s="1">
        <v>2.01</v>
      </c>
      <c r="S31" s="1">
        <v>4</v>
      </c>
      <c r="T31" s="1">
        <v>7</v>
      </c>
      <c r="U31" s="1">
        <f t="shared" si="5"/>
        <v>72</v>
      </c>
      <c r="V31" s="1">
        <f>VLOOKUP(T31,Rebar!A:B,2,FALSE)</f>
        <v>2.044</v>
      </c>
      <c r="W31" s="37">
        <f t="shared" si="6"/>
        <v>0.073584</v>
      </c>
      <c r="X31" s="9">
        <v>2325</v>
      </c>
      <c r="Y31" s="8">
        <f t="shared" si="7"/>
        <v>171.0828</v>
      </c>
    </row>
    <row r="32" spans="5:25" s="1" customFormat="1" ht="12.75">
      <c r="E32" s="28"/>
      <c r="G32" s="20"/>
      <c r="I32" s="28"/>
      <c r="J32" s="28"/>
      <c r="K32" s="28"/>
      <c r="L32" s="16"/>
      <c r="M32" s="8"/>
      <c r="N32" s="8"/>
      <c r="O32" s="28"/>
      <c r="P32" s="9"/>
      <c r="Q32" s="8"/>
      <c r="W32" s="37"/>
      <c r="X32" s="9"/>
      <c r="Y32" s="8"/>
    </row>
    <row r="33" spans="1:26" s="12" customFormat="1" ht="12.75">
      <c r="A33" s="1" t="s">
        <v>89</v>
      </c>
      <c r="B33" s="1">
        <v>17.16</v>
      </c>
      <c r="C33" s="1">
        <v>12.87</v>
      </c>
      <c r="D33" s="1">
        <f>C33-2.5</f>
        <v>10.37</v>
      </c>
      <c r="E33" s="30">
        <v>12.780242745978542</v>
      </c>
      <c r="F33" s="20">
        <v>18</v>
      </c>
      <c r="G33" s="20">
        <f>F33-2.5</f>
        <v>15.5</v>
      </c>
      <c r="H33" s="20">
        <v>18</v>
      </c>
      <c r="I33" s="28">
        <f aca="true" t="shared" si="11" ref="I33:I47">2*B33*F33/12</f>
        <v>51.48</v>
      </c>
      <c r="J33" s="28">
        <f aca="true" t="shared" si="12" ref="J33:J47">H33*B33/12</f>
        <v>25.74</v>
      </c>
      <c r="K33" s="28">
        <f aca="true" t="shared" si="13" ref="K33:K47">I33+J33</f>
        <v>77.22</v>
      </c>
      <c r="L33" s="16">
        <v>9.9</v>
      </c>
      <c r="M33" s="16">
        <v>9.9</v>
      </c>
      <c r="N33" s="8">
        <f aca="true" t="shared" si="14" ref="N33:N47">I33*L33+J33*M33</f>
        <v>764.478</v>
      </c>
      <c r="O33" s="28">
        <f>B33/3*F33/36*H33/36</f>
        <v>1.43</v>
      </c>
      <c r="P33" s="9">
        <v>190</v>
      </c>
      <c r="Q33" s="8">
        <f aca="true" t="shared" si="15" ref="Q33:Q47">O33*P33</f>
        <v>271.7</v>
      </c>
      <c r="R33" s="20">
        <v>2.44</v>
      </c>
      <c r="S33" s="20">
        <v>5</v>
      </c>
      <c r="T33" s="20">
        <v>7</v>
      </c>
      <c r="U33" s="1">
        <f aca="true" t="shared" si="16" ref="U33:U47">S33*B33</f>
        <v>85.8</v>
      </c>
      <c r="V33" s="1">
        <f>VLOOKUP(T33,Rebar!A:B,2,FALSE)</f>
        <v>2.044</v>
      </c>
      <c r="W33" s="37">
        <f aca="true" t="shared" si="17" ref="W33:W47">U33*V33/2000</f>
        <v>0.0876876</v>
      </c>
      <c r="X33" s="9">
        <v>2325</v>
      </c>
      <c r="Y33" s="8">
        <f aca="true" t="shared" si="18" ref="Y33:Y47">W33*X33</f>
        <v>203.87367</v>
      </c>
      <c r="Z33" s="20"/>
    </row>
    <row r="34" spans="1:25" s="1" customFormat="1" ht="12.75">
      <c r="A34" s="1" t="s">
        <v>90</v>
      </c>
      <c r="B34" s="1">
        <v>23.08</v>
      </c>
      <c r="C34" s="1">
        <v>17.31</v>
      </c>
      <c r="D34" s="1">
        <f>C34-2.5</f>
        <v>14.809999999999999</v>
      </c>
      <c r="E34" s="28">
        <v>13.867695027654458</v>
      </c>
      <c r="F34" s="1">
        <v>18</v>
      </c>
      <c r="G34" s="20">
        <f t="shared" si="8"/>
        <v>15.5</v>
      </c>
      <c r="H34" s="1">
        <v>18</v>
      </c>
      <c r="I34" s="28">
        <f t="shared" si="11"/>
        <v>69.24</v>
      </c>
      <c r="J34" s="28">
        <f t="shared" si="12"/>
        <v>34.62</v>
      </c>
      <c r="K34" s="28">
        <f t="shared" si="13"/>
        <v>103.85999999999999</v>
      </c>
      <c r="L34" s="16">
        <v>9.9</v>
      </c>
      <c r="M34" s="16">
        <v>9.9</v>
      </c>
      <c r="N34" s="8">
        <f t="shared" si="14"/>
        <v>1028.214</v>
      </c>
      <c r="O34" s="28">
        <f aca="true" t="shared" si="19" ref="O34:O47">B34/3*F34/36*H34/36</f>
        <v>1.9233333333333331</v>
      </c>
      <c r="P34" s="9">
        <v>190</v>
      </c>
      <c r="Q34" s="8">
        <f t="shared" si="15"/>
        <v>365.4333333333333</v>
      </c>
      <c r="R34" s="1">
        <v>2.87</v>
      </c>
      <c r="S34" s="1">
        <v>6</v>
      </c>
      <c r="T34" s="1">
        <v>7</v>
      </c>
      <c r="U34" s="1">
        <f t="shared" si="16"/>
        <v>138.48</v>
      </c>
      <c r="V34" s="1">
        <f>VLOOKUP(T34,Rebar!A:B,2,FALSE)</f>
        <v>2.044</v>
      </c>
      <c r="W34" s="37">
        <f t="shared" si="17"/>
        <v>0.14152656</v>
      </c>
      <c r="X34" s="9">
        <v>2325</v>
      </c>
      <c r="Y34" s="8">
        <f t="shared" si="18"/>
        <v>329.04925199999997</v>
      </c>
    </row>
    <row r="35" spans="1:25" s="1" customFormat="1" ht="12.75">
      <c r="A35" s="1" t="s">
        <v>91</v>
      </c>
      <c r="B35" s="1">
        <v>14.16</v>
      </c>
      <c r="C35" s="1">
        <v>10.62</v>
      </c>
      <c r="D35" s="1">
        <f>C35-2.5</f>
        <v>8.12</v>
      </c>
      <c r="E35" s="28">
        <v>10.19593739254321</v>
      </c>
      <c r="F35" s="1">
        <v>12</v>
      </c>
      <c r="G35" s="20">
        <f t="shared" si="8"/>
        <v>9.5</v>
      </c>
      <c r="H35" s="1">
        <v>12</v>
      </c>
      <c r="I35" s="28">
        <f t="shared" si="11"/>
        <v>28.320000000000004</v>
      </c>
      <c r="J35" s="28">
        <f t="shared" si="12"/>
        <v>14.160000000000002</v>
      </c>
      <c r="K35" s="28">
        <f t="shared" si="13"/>
        <v>42.480000000000004</v>
      </c>
      <c r="L35" s="16">
        <v>9.9</v>
      </c>
      <c r="M35" s="8">
        <v>9.9</v>
      </c>
      <c r="N35" s="8">
        <f t="shared" si="14"/>
        <v>420.5520000000001</v>
      </c>
      <c r="O35" s="28">
        <f t="shared" si="19"/>
        <v>0.5244444444444444</v>
      </c>
      <c r="P35" s="9">
        <v>190</v>
      </c>
      <c r="Q35" s="8">
        <f t="shared" si="15"/>
        <v>99.64444444444443</v>
      </c>
      <c r="R35" s="1">
        <v>1.55</v>
      </c>
      <c r="S35" s="1">
        <v>3</v>
      </c>
      <c r="T35" s="1">
        <v>7</v>
      </c>
      <c r="U35" s="1">
        <f t="shared" si="16"/>
        <v>42.480000000000004</v>
      </c>
      <c r="V35" s="1">
        <f>VLOOKUP(T35,Rebar!A:B,2,FALSE)</f>
        <v>2.044</v>
      </c>
      <c r="W35" s="37">
        <f t="shared" si="17"/>
        <v>0.043414560000000005</v>
      </c>
      <c r="X35" s="9">
        <v>2325</v>
      </c>
      <c r="Y35" s="8">
        <f t="shared" si="18"/>
        <v>100.93885200000001</v>
      </c>
    </row>
    <row r="36" spans="1:25" s="1" customFormat="1" ht="12.75">
      <c r="A36" s="1" t="s">
        <v>92</v>
      </c>
      <c r="B36" s="1">
        <v>14.16</v>
      </c>
      <c r="C36" s="1">
        <v>10.62</v>
      </c>
      <c r="D36" s="1">
        <f>C36-2.5</f>
        <v>8.12</v>
      </c>
      <c r="E36" s="28">
        <v>10.19593739254321</v>
      </c>
      <c r="F36" s="1">
        <v>12</v>
      </c>
      <c r="G36" s="20">
        <f t="shared" si="8"/>
        <v>9.5</v>
      </c>
      <c r="H36" s="1">
        <v>12</v>
      </c>
      <c r="I36" s="28">
        <f t="shared" si="11"/>
        <v>28.320000000000004</v>
      </c>
      <c r="J36" s="28">
        <f t="shared" si="12"/>
        <v>14.160000000000002</v>
      </c>
      <c r="K36" s="28">
        <f t="shared" si="13"/>
        <v>42.480000000000004</v>
      </c>
      <c r="L36" s="16">
        <v>9.9</v>
      </c>
      <c r="M36" s="8">
        <v>9.9</v>
      </c>
      <c r="N36" s="8">
        <f t="shared" si="14"/>
        <v>420.5520000000001</v>
      </c>
      <c r="O36" s="28">
        <f t="shared" si="19"/>
        <v>0.5244444444444444</v>
      </c>
      <c r="P36" s="9">
        <v>190</v>
      </c>
      <c r="Q36" s="8">
        <f t="shared" si="15"/>
        <v>99.64444444444443</v>
      </c>
      <c r="R36" s="1">
        <v>1.55</v>
      </c>
      <c r="S36" s="1">
        <v>3</v>
      </c>
      <c r="T36" s="1">
        <v>7</v>
      </c>
      <c r="U36" s="1">
        <f t="shared" si="16"/>
        <v>42.480000000000004</v>
      </c>
      <c r="V36" s="1">
        <f>VLOOKUP(T36,Rebar!A:B,2,FALSE)</f>
        <v>2.044</v>
      </c>
      <c r="W36" s="37">
        <f t="shared" si="17"/>
        <v>0.043414560000000005</v>
      </c>
      <c r="X36" s="9">
        <v>2325</v>
      </c>
      <c r="Y36" s="8">
        <f t="shared" si="18"/>
        <v>100.93885200000001</v>
      </c>
    </row>
    <row r="37" spans="1:25" s="1" customFormat="1" ht="12.75">
      <c r="A37" s="1" t="s">
        <v>93</v>
      </c>
      <c r="B37" s="1">
        <v>12.92</v>
      </c>
      <c r="C37" s="1">
        <v>9.69</v>
      </c>
      <c r="D37" s="1">
        <f aca="true" t="shared" si="20" ref="D37:D47">C37-2.5</f>
        <v>7.1899999999999995</v>
      </c>
      <c r="E37" s="28">
        <v>10.656088128775107</v>
      </c>
      <c r="F37" s="1">
        <v>12</v>
      </c>
      <c r="G37" s="20">
        <f t="shared" si="8"/>
        <v>9.5</v>
      </c>
      <c r="H37" s="1">
        <v>12</v>
      </c>
      <c r="I37" s="28">
        <f t="shared" si="11"/>
        <v>25.84</v>
      </c>
      <c r="J37" s="28">
        <f t="shared" si="12"/>
        <v>12.92</v>
      </c>
      <c r="K37" s="28">
        <f t="shared" si="13"/>
        <v>38.76</v>
      </c>
      <c r="L37" s="16">
        <v>9.9</v>
      </c>
      <c r="M37" s="8">
        <v>9.9</v>
      </c>
      <c r="N37" s="8">
        <f t="shared" si="14"/>
        <v>383.724</v>
      </c>
      <c r="O37" s="28">
        <f t="shared" si="19"/>
        <v>0.4785185185185185</v>
      </c>
      <c r="P37" s="9">
        <v>190</v>
      </c>
      <c r="Q37" s="8">
        <f t="shared" si="15"/>
        <v>90.91851851851851</v>
      </c>
      <c r="R37" s="1">
        <v>1.7</v>
      </c>
      <c r="S37" s="1">
        <v>3</v>
      </c>
      <c r="T37" s="1">
        <v>7</v>
      </c>
      <c r="U37" s="1">
        <f t="shared" si="16"/>
        <v>38.76</v>
      </c>
      <c r="V37" s="1">
        <f>VLOOKUP(T37,Rebar!A:B,2,FALSE)</f>
        <v>2.044</v>
      </c>
      <c r="W37" s="37">
        <f t="shared" si="17"/>
        <v>0.03961272</v>
      </c>
      <c r="X37" s="9">
        <v>2325</v>
      </c>
      <c r="Y37" s="8">
        <f t="shared" si="18"/>
        <v>92.09957399999999</v>
      </c>
    </row>
    <row r="38" spans="1:25" s="1" customFormat="1" ht="12.75">
      <c r="A38" s="1" t="s">
        <v>94</v>
      </c>
      <c r="B38" s="1">
        <v>24</v>
      </c>
      <c r="C38" s="1">
        <v>18</v>
      </c>
      <c r="D38" s="1">
        <f t="shared" si="20"/>
        <v>15.5</v>
      </c>
      <c r="E38" s="28">
        <v>17.36856052281683</v>
      </c>
      <c r="F38" s="1">
        <v>24</v>
      </c>
      <c r="G38" s="20">
        <f t="shared" si="8"/>
        <v>21.5</v>
      </c>
      <c r="H38" s="1">
        <v>18</v>
      </c>
      <c r="I38" s="28">
        <f t="shared" si="11"/>
        <v>96</v>
      </c>
      <c r="J38" s="28">
        <f t="shared" si="12"/>
        <v>36</v>
      </c>
      <c r="K38" s="28">
        <f t="shared" si="13"/>
        <v>132</v>
      </c>
      <c r="L38" s="16">
        <v>9.9</v>
      </c>
      <c r="M38" s="8">
        <v>9.9</v>
      </c>
      <c r="N38" s="8">
        <f t="shared" si="14"/>
        <v>1306.8000000000002</v>
      </c>
      <c r="O38" s="28">
        <f t="shared" si="19"/>
        <v>2.6666666666666665</v>
      </c>
      <c r="P38" s="9">
        <v>190</v>
      </c>
      <c r="Q38" s="8">
        <f t="shared" si="15"/>
        <v>506.66666666666663</v>
      </c>
      <c r="R38" s="1">
        <v>4.51</v>
      </c>
      <c r="S38" s="1">
        <v>8</v>
      </c>
      <c r="T38" s="1">
        <v>7</v>
      </c>
      <c r="U38" s="1">
        <f t="shared" si="16"/>
        <v>192</v>
      </c>
      <c r="V38" s="1">
        <f>VLOOKUP(T38,Rebar!A:B,2,FALSE)</f>
        <v>2.044</v>
      </c>
      <c r="W38" s="37">
        <f t="shared" si="17"/>
        <v>0.19622399999999998</v>
      </c>
      <c r="X38" s="9">
        <v>2325</v>
      </c>
      <c r="Y38" s="8">
        <f t="shared" si="18"/>
        <v>456.22079999999994</v>
      </c>
    </row>
    <row r="39" spans="1:25" s="1" customFormat="1" ht="12.75">
      <c r="A39" s="26" t="s">
        <v>95</v>
      </c>
      <c r="B39" s="1">
        <v>21.33</v>
      </c>
      <c r="C39" s="1">
        <v>15.9975</v>
      </c>
      <c r="D39" s="1">
        <f t="shared" si="20"/>
        <v>13.4975</v>
      </c>
      <c r="E39" s="28">
        <v>16.05571279974145</v>
      </c>
      <c r="F39" s="1">
        <v>18</v>
      </c>
      <c r="G39" s="20">
        <f t="shared" si="8"/>
        <v>15.5</v>
      </c>
      <c r="H39" s="1">
        <v>18</v>
      </c>
      <c r="I39" s="28">
        <f t="shared" si="11"/>
        <v>63.98999999999999</v>
      </c>
      <c r="J39" s="28">
        <f t="shared" si="12"/>
        <v>31.994999999999994</v>
      </c>
      <c r="K39" s="28">
        <f t="shared" si="13"/>
        <v>95.98499999999999</v>
      </c>
      <c r="L39" s="16">
        <v>9.9</v>
      </c>
      <c r="M39" s="8">
        <v>9.9</v>
      </c>
      <c r="N39" s="8">
        <f t="shared" si="14"/>
        <v>950.2514999999999</v>
      </c>
      <c r="O39" s="28">
        <f t="shared" si="19"/>
        <v>1.7774999999999999</v>
      </c>
      <c r="P39" s="9">
        <v>190</v>
      </c>
      <c r="Q39" s="8">
        <f t="shared" si="15"/>
        <v>337.72499999999997</v>
      </c>
      <c r="R39" s="1">
        <v>3.85</v>
      </c>
      <c r="S39" s="1">
        <v>7</v>
      </c>
      <c r="T39" s="1">
        <v>7</v>
      </c>
      <c r="U39" s="1">
        <f t="shared" si="16"/>
        <v>149.31</v>
      </c>
      <c r="V39" s="1">
        <f>VLOOKUP(T39,Rebar!A:B,2,FALSE)</f>
        <v>2.044</v>
      </c>
      <c r="W39" s="37">
        <f t="shared" si="17"/>
        <v>0.15259482</v>
      </c>
      <c r="X39" s="9">
        <v>2325</v>
      </c>
      <c r="Y39" s="8">
        <f t="shared" si="18"/>
        <v>354.78295649999995</v>
      </c>
    </row>
    <row r="40" spans="1:25" s="1" customFormat="1" ht="12.75">
      <c r="A40" s="1" t="s">
        <v>96</v>
      </c>
      <c r="B40" s="1">
        <v>12.92</v>
      </c>
      <c r="C40" s="1">
        <v>9.69</v>
      </c>
      <c r="D40" s="1">
        <f t="shared" si="20"/>
        <v>7.1899999999999995</v>
      </c>
      <c r="E40" s="28">
        <v>10.656088128775107</v>
      </c>
      <c r="F40" s="1">
        <v>12</v>
      </c>
      <c r="G40" s="20">
        <f t="shared" si="8"/>
        <v>9.5</v>
      </c>
      <c r="H40" s="1">
        <v>12</v>
      </c>
      <c r="I40" s="28">
        <f t="shared" si="11"/>
        <v>25.84</v>
      </c>
      <c r="J40" s="28">
        <f t="shared" si="12"/>
        <v>12.92</v>
      </c>
      <c r="K40" s="28">
        <f t="shared" si="13"/>
        <v>38.76</v>
      </c>
      <c r="L40" s="16">
        <v>9.9</v>
      </c>
      <c r="M40" s="8">
        <v>9.9</v>
      </c>
      <c r="N40" s="8">
        <f t="shared" si="14"/>
        <v>383.724</v>
      </c>
      <c r="O40" s="28">
        <f t="shared" si="19"/>
        <v>0.4785185185185185</v>
      </c>
      <c r="P40" s="9">
        <v>190</v>
      </c>
      <c r="Q40" s="8">
        <f t="shared" si="15"/>
        <v>90.91851851851851</v>
      </c>
      <c r="R40" s="1">
        <v>1.7</v>
      </c>
      <c r="S40" s="1">
        <v>3</v>
      </c>
      <c r="T40" s="1">
        <v>7</v>
      </c>
      <c r="U40" s="1">
        <f t="shared" si="16"/>
        <v>38.76</v>
      </c>
      <c r="V40" s="1">
        <f>VLOOKUP(T40,Rebar!A:B,2,FALSE)</f>
        <v>2.044</v>
      </c>
      <c r="W40" s="37">
        <f t="shared" si="17"/>
        <v>0.03961272</v>
      </c>
      <c r="X40" s="9">
        <v>2325</v>
      </c>
      <c r="Y40" s="8">
        <f t="shared" si="18"/>
        <v>92.09957399999999</v>
      </c>
    </row>
    <row r="41" spans="1:25" s="1" customFormat="1" ht="12.75">
      <c r="A41" s="1" t="s">
        <v>97</v>
      </c>
      <c r="B41" s="1">
        <v>18</v>
      </c>
      <c r="C41" s="1">
        <v>13.5</v>
      </c>
      <c r="D41" s="1">
        <f t="shared" si="20"/>
        <v>11</v>
      </c>
      <c r="E41" s="28">
        <v>13.051085726638972</v>
      </c>
      <c r="F41" s="1">
        <v>18</v>
      </c>
      <c r="G41" s="20">
        <f t="shared" si="8"/>
        <v>15.5</v>
      </c>
      <c r="H41" s="1">
        <v>18</v>
      </c>
      <c r="I41" s="28">
        <f t="shared" si="11"/>
        <v>54</v>
      </c>
      <c r="J41" s="28">
        <f t="shared" si="12"/>
        <v>27</v>
      </c>
      <c r="K41" s="28">
        <f t="shared" si="13"/>
        <v>81</v>
      </c>
      <c r="L41" s="16">
        <v>9.9</v>
      </c>
      <c r="M41" s="8">
        <v>9.9</v>
      </c>
      <c r="N41" s="8">
        <f t="shared" si="14"/>
        <v>801.9000000000001</v>
      </c>
      <c r="O41" s="28">
        <f t="shared" si="19"/>
        <v>1.5</v>
      </c>
      <c r="P41" s="9">
        <v>190</v>
      </c>
      <c r="Q41" s="8">
        <f t="shared" si="15"/>
        <v>285</v>
      </c>
      <c r="R41" s="1">
        <v>2.54</v>
      </c>
      <c r="S41" s="1">
        <v>5</v>
      </c>
      <c r="T41" s="1">
        <v>7</v>
      </c>
      <c r="U41" s="1">
        <f t="shared" si="16"/>
        <v>90</v>
      </c>
      <c r="V41" s="1">
        <f>VLOOKUP(T41,Rebar!A:B,2,FALSE)</f>
        <v>2.044</v>
      </c>
      <c r="W41" s="37">
        <f t="shared" si="17"/>
        <v>0.09198</v>
      </c>
      <c r="X41" s="9">
        <v>2325</v>
      </c>
      <c r="Y41" s="8">
        <f t="shared" si="18"/>
        <v>213.85350000000003</v>
      </c>
    </row>
    <row r="42" spans="1:25" s="1" customFormat="1" ht="12.75">
      <c r="A42" s="1" t="s">
        <v>98</v>
      </c>
      <c r="B42" s="1">
        <v>18</v>
      </c>
      <c r="C42" s="1">
        <v>13.5</v>
      </c>
      <c r="D42" s="1">
        <f t="shared" si="20"/>
        <v>11</v>
      </c>
      <c r="E42" s="28">
        <v>13.051085726638972</v>
      </c>
      <c r="F42" s="1">
        <v>18</v>
      </c>
      <c r="G42" s="20">
        <f t="shared" si="8"/>
        <v>15.5</v>
      </c>
      <c r="H42" s="1">
        <v>18</v>
      </c>
      <c r="I42" s="28">
        <f t="shared" si="11"/>
        <v>54</v>
      </c>
      <c r="J42" s="28">
        <f t="shared" si="12"/>
        <v>27</v>
      </c>
      <c r="K42" s="28">
        <f t="shared" si="13"/>
        <v>81</v>
      </c>
      <c r="L42" s="16">
        <v>9.9</v>
      </c>
      <c r="M42" s="8">
        <v>9.9</v>
      </c>
      <c r="N42" s="8">
        <f t="shared" si="14"/>
        <v>801.9000000000001</v>
      </c>
      <c r="O42" s="28">
        <f t="shared" si="19"/>
        <v>1.5</v>
      </c>
      <c r="P42" s="9">
        <v>190</v>
      </c>
      <c r="Q42" s="8">
        <f t="shared" si="15"/>
        <v>285</v>
      </c>
      <c r="R42" s="1">
        <v>2.54</v>
      </c>
      <c r="S42" s="1">
        <v>5</v>
      </c>
      <c r="T42" s="1">
        <v>7</v>
      </c>
      <c r="U42" s="1">
        <f t="shared" si="16"/>
        <v>90</v>
      </c>
      <c r="V42" s="1">
        <f>VLOOKUP(T42,Rebar!A:B,2,FALSE)</f>
        <v>2.044</v>
      </c>
      <c r="W42" s="37">
        <f t="shared" si="17"/>
        <v>0.09198</v>
      </c>
      <c r="X42" s="9">
        <v>2325</v>
      </c>
      <c r="Y42" s="8">
        <f t="shared" si="18"/>
        <v>213.85350000000003</v>
      </c>
    </row>
    <row r="43" spans="1:25" s="1" customFormat="1" ht="12.75">
      <c r="A43" s="1" t="s">
        <v>99</v>
      </c>
      <c r="B43" s="1">
        <v>18</v>
      </c>
      <c r="C43" s="1">
        <v>13.5</v>
      </c>
      <c r="D43" s="1">
        <f t="shared" si="20"/>
        <v>11</v>
      </c>
      <c r="E43" s="28">
        <v>13.051085726638972</v>
      </c>
      <c r="F43" s="1">
        <v>18</v>
      </c>
      <c r="G43" s="20">
        <f t="shared" si="8"/>
        <v>15.5</v>
      </c>
      <c r="H43" s="1">
        <v>18</v>
      </c>
      <c r="I43" s="28">
        <f t="shared" si="11"/>
        <v>54</v>
      </c>
      <c r="J43" s="28">
        <f t="shared" si="12"/>
        <v>27</v>
      </c>
      <c r="K43" s="28">
        <f t="shared" si="13"/>
        <v>81</v>
      </c>
      <c r="L43" s="16">
        <v>9.9</v>
      </c>
      <c r="M43" s="8">
        <v>9.9</v>
      </c>
      <c r="N43" s="8">
        <f t="shared" si="14"/>
        <v>801.9000000000001</v>
      </c>
      <c r="O43" s="28">
        <f t="shared" si="19"/>
        <v>1.5</v>
      </c>
      <c r="P43" s="9">
        <v>190</v>
      </c>
      <c r="Q43" s="8">
        <f t="shared" si="15"/>
        <v>285</v>
      </c>
      <c r="R43" s="1">
        <v>2.54</v>
      </c>
      <c r="S43" s="1">
        <v>5</v>
      </c>
      <c r="T43" s="1">
        <v>7</v>
      </c>
      <c r="U43" s="1">
        <f t="shared" si="16"/>
        <v>90</v>
      </c>
      <c r="V43" s="1">
        <f>VLOOKUP(T43,Rebar!A:B,2,FALSE)</f>
        <v>2.044</v>
      </c>
      <c r="W43" s="37">
        <f t="shared" si="17"/>
        <v>0.09198</v>
      </c>
      <c r="X43" s="9">
        <v>2325</v>
      </c>
      <c r="Y43" s="8">
        <f t="shared" si="18"/>
        <v>213.85350000000003</v>
      </c>
    </row>
    <row r="44" spans="1:25" s="1" customFormat="1" ht="12.75">
      <c r="A44" s="1" t="s">
        <v>100</v>
      </c>
      <c r="B44" s="1">
        <v>18</v>
      </c>
      <c r="C44" s="1">
        <v>13.5</v>
      </c>
      <c r="D44" s="1">
        <f t="shared" si="20"/>
        <v>11</v>
      </c>
      <c r="E44" s="28">
        <v>13.051085726638972</v>
      </c>
      <c r="F44" s="1">
        <v>18</v>
      </c>
      <c r="G44" s="20">
        <f t="shared" si="8"/>
        <v>15.5</v>
      </c>
      <c r="H44" s="1">
        <v>18</v>
      </c>
      <c r="I44" s="28">
        <f t="shared" si="11"/>
        <v>54</v>
      </c>
      <c r="J44" s="28">
        <f t="shared" si="12"/>
        <v>27</v>
      </c>
      <c r="K44" s="28">
        <f t="shared" si="13"/>
        <v>81</v>
      </c>
      <c r="L44" s="16">
        <v>9.9</v>
      </c>
      <c r="M44" s="8">
        <v>9.9</v>
      </c>
      <c r="N44" s="8">
        <f t="shared" si="14"/>
        <v>801.9000000000001</v>
      </c>
      <c r="O44" s="28">
        <f t="shared" si="19"/>
        <v>1.5</v>
      </c>
      <c r="P44" s="9">
        <v>190</v>
      </c>
      <c r="Q44" s="8">
        <f t="shared" si="15"/>
        <v>285</v>
      </c>
      <c r="R44" s="1">
        <v>2.54</v>
      </c>
      <c r="S44" s="1">
        <v>5</v>
      </c>
      <c r="T44" s="1">
        <v>7</v>
      </c>
      <c r="U44" s="1">
        <f t="shared" si="16"/>
        <v>90</v>
      </c>
      <c r="V44" s="1">
        <f>VLOOKUP(T44,Rebar!A:B,2,FALSE)</f>
        <v>2.044</v>
      </c>
      <c r="W44" s="37">
        <f t="shared" si="17"/>
        <v>0.09198</v>
      </c>
      <c r="X44" s="9">
        <v>2325</v>
      </c>
      <c r="Y44" s="8">
        <f t="shared" si="18"/>
        <v>213.85350000000003</v>
      </c>
    </row>
    <row r="45" spans="1:25" s="1" customFormat="1" ht="12.75">
      <c r="A45" s="1" t="s">
        <v>101</v>
      </c>
      <c r="B45" s="1">
        <v>14.16</v>
      </c>
      <c r="C45" s="1">
        <v>10.62</v>
      </c>
      <c r="D45" s="1">
        <f t="shared" si="20"/>
        <v>8.12</v>
      </c>
      <c r="E45" s="28">
        <v>10.19593739254321</v>
      </c>
      <c r="F45" s="1">
        <v>12</v>
      </c>
      <c r="G45" s="20">
        <f t="shared" si="8"/>
        <v>9.5</v>
      </c>
      <c r="H45" s="1">
        <v>12</v>
      </c>
      <c r="I45" s="28">
        <f t="shared" si="11"/>
        <v>28.320000000000004</v>
      </c>
      <c r="J45" s="28">
        <f t="shared" si="12"/>
        <v>14.160000000000002</v>
      </c>
      <c r="K45" s="28">
        <f t="shared" si="13"/>
        <v>42.480000000000004</v>
      </c>
      <c r="L45" s="16">
        <v>9.9</v>
      </c>
      <c r="M45" s="8">
        <v>9.9</v>
      </c>
      <c r="N45" s="8">
        <f t="shared" si="14"/>
        <v>420.5520000000001</v>
      </c>
      <c r="O45" s="28">
        <f t="shared" si="19"/>
        <v>0.5244444444444444</v>
      </c>
      <c r="P45" s="9">
        <v>190</v>
      </c>
      <c r="Q45" s="8">
        <f t="shared" si="15"/>
        <v>99.64444444444443</v>
      </c>
      <c r="R45" s="1">
        <v>1.55</v>
      </c>
      <c r="S45" s="1">
        <v>3</v>
      </c>
      <c r="T45" s="1">
        <v>7</v>
      </c>
      <c r="U45" s="1">
        <f t="shared" si="16"/>
        <v>42.480000000000004</v>
      </c>
      <c r="V45" s="1">
        <f>VLOOKUP(T45,Rebar!A:B,2,FALSE)</f>
        <v>2.044</v>
      </c>
      <c r="W45" s="37">
        <f t="shared" si="17"/>
        <v>0.043414560000000005</v>
      </c>
      <c r="X45" s="9">
        <v>2325</v>
      </c>
      <c r="Y45" s="8">
        <f t="shared" si="18"/>
        <v>100.93885200000001</v>
      </c>
    </row>
    <row r="46" spans="1:25" s="1" customFormat="1" ht="12.75">
      <c r="A46" s="1" t="s">
        <v>102</v>
      </c>
      <c r="B46" s="1">
        <v>14.16</v>
      </c>
      <c r="C46" s="1">
        <v>10.62</v>
      </c>
      <c r="D46" s="1">
        <f t="shared" si="20"/>
        <v>8.12</v>
      </c>
      <c r="E46" s="28">
        <v>10.19593739254321</v>
      </c>
      <c r="F46" s="1">
        <v>12</v>
      </c>
      <c r="G46" s="20">
        <f t="shared" si="8"/>
        <v>9.5</v>
      </c>
      <c r="H46" s="1">
        <v>12</v>
      </c>
      <c r="I46" s="28">
        <f t="shared" si="11"/>
        <v>28.320000000000004</v>
      </c>
      <c r="J46" s="28">
        <f t="shared" si="12"/>
        <v>14.160000000000002</v>
      </c>
      <c r="K46" s="28">
        <f t="shared" si="13"/>
        <v>42.480000000000004</v>
      </c>
      <c r="L46" s="16">
        <v>9.9</v>
      </c>
      <c r="M46" s="8">
        <v>9.9</v>
      </c>
      <c r="N46" s="8">
        <f t="shared" si="14"/>
        <v>420.5520000000001</v>
      </c>
      <c r="O46" s="28">
        <f t="shared" si="19"/>
        <v>0.5244444444444444</v>
      </c>
      <c r="P46" s="9">
        <v>190</v>
      </c>
      <c r="Q46" s="8">
        <f t="shared" si="15"/>
        <v>99.64444444444443</v>
      </c>
      <c r="R46" s="1">
        <v>1.55</v>
      </c>
      <c r="S46" s="1">
        <v>3</v>
      </c>
      <c r="T46" s="1">
        <v>7</v>
      </c>
      <c r="U46" s="1">
        <f t="shared" si="16"/>
        <v>42.480000000000004</v>
      </c>
      <c r="V46" s="1">
        <f>VLOOKUP(T46,Rebar!A:B,2,FALSE)</f>
        <v>2.044</v>
      </c>
      <c r="W46" s="37">
        <f t="shared" si="17"/>
        <v>0.043414560000000005</v>
      </c>
      <c r="X46" s="9">
        <v>2325</v>
      </c>
      <c r="Y46" s="8">
        <f t="shared" si="18"/>
        <v>100.93885200000001</v>
      </c>
    </row>
    <row r="47" spans="1:25" s="1" customFormat="1" ht="12.75">
      <c r="A47" s="1" t="s">
        <v>103</v>
      </c>
      <c r="B47" s="1">
        <v>20.75</v>
      </c>
      <c r="C47" s="1">
        <v>15.5625</v>
      </c>
      <c r="D47" s="1">
        <f t="shared" si="20"/>
        <v>13.0625</v>
      </c>
      <c r="E47" s="28">
        <v>15.845691871669935</v>
      </c>
      <c r="F47" s="1">
        <v>18</v>
      </c>
      <c r="G47" s="20">
        <f t="shared" si="8"/>
        <v>15.5</v>
      </c>
      <c r="H47" s="1">
        <v>18</v>
      </c>
      <c r="I47" s="28">
        <f t="shared" si="11"/>
        <v>62.25</v>
      </c>
      <c r="J47" s="28">
        <f t="shared" si="12"/>
        <v>31.125</v>
      </c>
      <c r="K47" s="28">
        <f t="shared" si="13"/>
        <v>93.375</v>
      </c>
      <c r="L47" s="16">
        <v>9.9</v>
      </c>
      <c r="M47" s="8">
        <v>9.9</v>
      </c>
      <c r="N47" s="8">
        <f t="shared" si="14"/>
        <v>924.4124999999999</v>
      </c>
      <c r="O47" s="28">
        <f t="shared" si="19"/>
        <v>1.7291666666666667</v>
      </c>
      <c r="P47" s="9">
        <v>190</v>
      </c>
      <c r="Q47" s="8">
        <f t="shared" si="15"/>
        <v>328.5416666666667</v>
      </c>
      <c r="R47" s="1">
        <v>3.75</v>
      </c>
      <c r="S47" s="1">
        <v>7</v>
      </c>
      <c r="T47" s="1">
        <v>7</v>
      </c>
      <c r="U47" s="1">
        <f t="shared" si="16"/>
        <v>145.25</v>
      </c>
      <c r="V47" s="1">
        <f>VLOOKUP(T47,Rebar!A:B,2,FALSE)</f>
        <v>2.044</v>
      </c>
      <c r="W47" s="37">
        <f t="shared" si="17"/>
        <v>0.1484455</v>
      </c>
      <c r="X47" s="9">
        <v>2325</v>
      </c>
      <c r="Y47" s="8">
        <f t="shared" si="18"/>
        <v>345.1357875</v>
      </c>
    </row>
    <row r="48" spans="13:17" ht="12.75">
      <c r="M48" s="8"/>
      <c r="N48" s="8"/>
      <c r="P48" s="9"/>
      <c r="Q48" s="8"/>
    </row>
    <row r="49" spans="13:17" ht="12.75">
      <c r="M49" s="8"/>
      <c r="N49" s="8"/>
      <c r="O49" s="28">
        <f>SUM(O2:O47)</f>
        <v>50.734444444444435</v>
      </c>
      <c r="P49" s="9"/>
      <c r="Q49" s="8"/>
    </row>
    <row r="50" spans="14:25" ht="12.75">
      <c r="N50" s="8">
        <f>SUM(N2:N31)</f>
        <v>18952.758</v>
      </c>
      <c r="P50" s="8"/>
      <c r="Q50" s="8">
        <f>SUM(Q2:Q31)</f>
        <v>6109.062962962965</v>
      </c>
      <c r="Y50" s="8">
        <f>SUM(Y2:Y31)</f>
        <v>5268.304734000001</v>
      </c>
    </row>
    <row r="51" spans="13:25" ht="12.75">
      <c r="M51" s="8" t="s">
        <v>7</v>
      </c>
      <c r="N51" s="1">
        <v>1.29</v>
      </c>
      <c r="P51" s="8" t="s">
        <v>7</v>
      </c>
      <c r="Q51" s="1">
        <v>1.125</v>
      </c>
      <c r="X51" s="1" t="s">
        <v>7</v>
      </c>
      <c r="Y51" s="1">
        <v>1.206</v>
      </c>
    </row>
    <row r="52" spans="13:25" ht="12.75">
      <c r="M52" s="1" t="s">
        <v>80</v>
      </c>
      <c r="N52" s="8">
        <f>N50*N51</f>
        <v>24449.05782</v>
      </c>
      <c r="Q52" s="8">
        <f>Q50*Q51</f>
        <v>6872.695833333335</v>
      </c>
      <c r="Y52" s="8">
        <f>Y50*Y51</f>
        <v>6353.575509204001</v>
      </c>
    </row>
    <row r="53" spans="13:25" ht="12.75">
      <c r="M53" s="8"/>
      <c r="N53" s="8"/>
      <c r="P53" s="9"/>
      <c r="Q53" s="8"/>
      <c r="X53" s="1" t="s">
        <v>120</v>
      </c>
      <c r="Y53" s="8">
        <f>1.1*Y52</f>
        <v>6988.933060124402</v>
      </c>
    </row>
    <row r="54" spans="13:17" ht="12.75">
      <c r="M54" s="8"/>
      <c r="N54" s="8"/>
      <c r="P54" s="9"/>
      <c r="Q54" s="8"/>
    </row>
    <row r="55" spans="13:17" ht="12.75">
      <c r="M55" s="8"/>
      <c r="N55" s="8"/>
      <c r="P55" s="9"/>
      <c r="Q55" s="8"/>
    </row>
    <row r="56" spans="13:25" ht="12.75">
      <c r="M56" s="8"/>
      <c r="N56" s="8"/>
      <c r="P56" s="9"/>
      <c r="Q56" s="8"/>
      <c r="X56" s="1" t="s">
        <v>118</v>
      </c>
      <c r="Y56" s="8">
        <f>Y53+Q52+N52</f>
        <v>38310.68671345774</v>
      </c>
    </row>
    <row r="58" spans="14:17" ht="12.75">
      <c r="N58" s="8"/>
      <c r="Q58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" bestFit="1" customWidth="1"/>
    <col min="2" max="2" width="9.57421875" style="1" bestFit="1" customWidth="1"/>
    <col min="3" max="4" width="10.7109375" style="1" bestFit="1" customWidth="1"/>
    <col min="5" max="5" width="12.28125" style="1" bestFit="1" customWidth="1"/>
    <col min="6" max="7" width="5.57421875" style="1" bestFit="1" customWidth="1"/>
    <col min="8" max="8" width="7.140625" style="1" bestFit="1" customWidth="1"/>
    <col min="9" max="9" width="16.7109375" style="1" bestFit="1" customWidth="1"/>
    <col min="10" max="10" width="19.140625" style="1" bestFit="1" customWidth="1"/>
    <col min="11" max="11" width="17.28125" style="1" bestFit="1" customWidth="1"/>
    <col min="12" max="12" width="21.00390625" style="1" bestFit="1" customWidth="1"/>
    <col min="13" max="13" width="23.421875" style="1" bestFit="1" customWidth="1"/>
    <col min="14" max="14" width="11.00390625" style="1" bestFit="1" customWidth="1"/>
    <col min="15" max="15" width="12.140625" style="28" bestFit="1" customWidth="1"/>
    <col min="16" max="16" width="18.8515625" style="1" bestFit="1" customWidth="1"/>
    <col min="17" max="17" width="13.7109375" style="1" bestFit="1" customWidth="1"/>
    <col min="18" max="18" width="17.7109375" style="1" bestFit="1" customWidth="1"/>
    <col min="19" max="19" width="8.8515625" style="1" bestFit="1" customWidth="1"/>
    <col min="20" max="20" width="10.00390625" style="1" bestFit="1" customWidth="1"/>
    <col min="21" max="21" width="14.57421875" style="1" bestFit="1" customWidth="1"/>
    <col min="22" max="22" width="20.57421875" style="1" bestFit="1" customWidth="1"/>
    <col min="23" max="23" width="16.421875" style="37" bestFit="1" customWidth="1"/>
    <col min="24" max="24" width="20.00390625" style="1" bestFit="1" customWidth="1"/>
    <col min="25" max="25" width="14.7109375" style="1" bestFit="1" customWidth="1"/>
  </cols>
  <sheetData>
    <row r="1" spans="1:26" s="2" customFormat="1" ht="12.75">
      <c r="A1" s="2" t="s">
        <v>133</v>
      </c>
      <c r="B1" s="2" t="s">
        <v>13</v>
      </c>
      <c r="C1" s="3" t="s">
        <v>14</v>
      </c>
      <c r="D1" s="3" t="s">
        <v>15</v>
      </c>
      <c r="E1" s="7" t="s">
        <v>16</v>
      </c>
      <c r="F1" s="3" t="s">
        <v>17</v>
      </c>
      <c r="G1" s="3" t="s">
        <v>18</v>
      </c>
      <c r="H1" s="3" t="s">
        <v>19</v>
      </c>
      <c r="I1" s="3" t="s">
        <v>25</v>
      </c>
      <c r="J1" s="3" t="s">
        <v>26</v>
      </c>
      <c r="K1" s="3" t="s">
        <v>27</v>
      </c>
      <c r="L1" s="3" t="s">
        <v>29</v>
      </c>
      <c r="M1" s="3" t="s">
        <v>28</v>
      </c>
      <c r="N1" s="3" t="s">
        <v>0</v>
      </c>
      <c r="O1" s="27" t="s">
        <v>1</v>
      </c>
      <c r="P1" s="3" t="s">
        <v>2</v>
      </c>
      <c r="Q1" s="3" t="s">
        <v>3</v>
      </c>
      <c r="R1" s="3" t="s">
        <v>20</v>
      </c>
      <c r="S1" s="3" t="s">
        <v>21</v>
      </c>
      <c r="T1" s="3" t="s">
        <v>5</v>
      </c>
      <c r="U1" s="3" t="s">
        <v>50</v>
      </c>
      <c r="V1" s="3" t="s">
        <v>23</v>
      </c>
      <c r="W1" s="36" t="s">
        <v>22</v>
      </c>
      <c r="X1" s="3" t="s">
        <v>24</v>
      </c>
      <c r="Y1" s="3" t="s">
        <v>6</v>
      </c>
      <c r="Z1" s="3"/>
    </row>
    <row r="2" spans="1:26" s="12" customFormat="1" ht="12.75">
      <c r="A2" s="1" t="s">
        <v>89</v>
      </c>
      <c r="B2" s="1">
        <v>17.16</v>
      </c>
      <c r="C2" s="1">
        <v>12.87</v>
      </c>
      <c r="D2" s="1">
        <v>10.37</v>
      </c>
      <c r="E2" s="21">
        <v>12.682195002913126</v>
      </c>
      <c r="F2" s="20">
        <v>18</v>
      </c>
      <c r="G2" s="20">
        <f>F2-2.5</f>
        <v>15.5</v>
      </c>
      <c r="H2" s="20">
        <v>18</v>
      </c>
      <c r="I2" s="1">
        <f aca="true" t="shared" si="0" ref="I2:I31">2*B2*F2/12</f>
        <v>51.48</v>
      </c>
      <c r="J2" s="1">
        <f aca="true" t="shared" si="1" ref="J2:J31">H2*B2/12</f>
        <v>25.74</v>
      </c>
      <c r="K2" s="1">
        <f aca="true" t="shared" si="2" ref="K2:K31">I2+J2</f>
        <v>77.22</v>
      </c>
      <c r="L2" s="16">
        <v>9.9</v>
      </c>
      <c r="M2" s="16">
        <v>9.9</v>
      </c>
      <c r="N2" s="8">
        <f aca="true" t="shared" si="3" ref="N2:N31">I2*L2+J2*M2</f>
        <v>764.478</v>
      </c>
      <c r="O2" s="28">
        <f>B2/3*F2/36*H2/36</f>
        <v>1.43</v>
      </c>
      <c r="P2" s="9">
        <v>190</v>
      </c>
      <c r="Q2" s="8">
        <f aca="true" t="shared" si="4" ref="Q2:Q31">O2*P2</f>
        <v>271.7</v>
      </c>
      <c r="R2" s="20">
        <v>2.4</v>
      </c>
      <c r="S2" s="20">
        <v>4</v>
      </c>
      <c r="T2" s="20">
        <v>7</v>
      </c>
      <c r="U2" s="1">
        <f aca="true" t="shared" si="5" ref="U2:U31">S2*B2</f>
        <v>68.64</v>
      </c>
      <c r="V2" s="1">
        <f>VLOOKUP(T2,Rebar!A:B,2,FALSE)</f>
        <v>2.044</v>
      </c>
      <c r="W2" s="37">
        <f aca="true" t="shared" si="6" ref="W2:W31">U2*V2/2000</f>
        <v>0.07015008</v>
      </c>
      <c r="X2" s="9">
        <v>2325</v>
      </c>
      <c r="Y2" s="8">
        <f aca="true" t="shared" si="7" ref="Y2:Y31">W2*X2</f>
        <v>163.098936</v>
      </c>
      <c r="Z2" s="20"/>
    </row>
    <row r="3" spans="1:25" s="1" customFormat="1" ht="12.75">
      <c r="A3" s="1" t="s">
        <v>90</v>
      </c>
      <c r="B3" s="1">
        <v>23.08</v>
      </c>
      <c r="C3" s="1">
        <v>17.31</v>
      </c>
      <c r="D3" s="1">
        <v>14.81</v>
      </c>
      <c r="E3" s="1">
        <v>13.708873984535405</v>
      </c>
      <c r="F3" s="1">
        <v>18</v>
      </c>
      <c r="G3" s="20">
        <f aca="true" t="shared" si="8" ref="G3:G47">F3-2.5</f>
        <v>15.5</v>
      </c>
      <c r="H3" s="1">
        <v>18</v>
      </c>
      <c r="I3" s="1">
        <f t="shared" si="0"/>
        <v>69.24</v>
      </c>
      <c r="J3" s="1">
        <f t="shared" si="1"/>
        <v>34.62</v>
      </c>
      <c r="K3" s="1">
        <f t="shared" si="2"/>
        <v>103.85999999999999</v>
      </c>
      <c r="L3" s="16">
        <v>9.55</v>
      </c>
      <c r="M3" s="16">
        <v>9.9</v>
      </c>
      <c r="N3" s="8">
        <f t="shared" si="3"/>
        <v>1003.98</v>
      </c>
      <c r="O3" s="28">
        <f aca="true" t="shared" si="9" ref="O3:O31">B3/3*F3/36*H3/36</f>
        <v>1.9233333333333331</v>
      </c>
      <c r="P3" s="9">
        <v>190</v>
      </c>
      <c r="Q3" s="8">
        <f t="shared" si="4"/>
        <v>365.4333333333333</v>
      </c>
      <c r="R3" s="20">
        <v>2.81</v>
      </c>
      <c r="S3" s="1">
        <v>5</v>
      </c>
      <c r="T3" s="20">
        <v>7</v>
      </c>
      <c r="U3" s="1">
        <f t="shared" si="5"/>
        <v>115.39999999999999</v>
      </c>
      <c r="V3" s="1">
        <f>VLOOKUP(T3,Rebar!A:B,2,FALSE)</f>
        <v>2.044</v>
      </c>
      <c r="W3" s="37">
        <f t="shared" si="6"/>
        <v>0.1179388</v>
      </c>
      <c r="X3" s="9">
        <v>2325</v>
      </c>
      <c r="Y3" s="8">
        <f t="shared" si="7"/>
        <v>274.20771</v>
      </c>
    </row>
    <row r="4" spans="1:25" s="1" customFormat="1" ht="12.75">
      <c r="A4" s="1" t="s">
        <v>91</v>
      </c>
      <c r="B4" s="1">
        <v>14.16</v>
      </c>
      <c r="C4" s="1">
        <v>10.62</v>
      </c>
      <c r="D4" s="1">
        <v>8.12</v>
      </c>
      <c r="E4" s="1">
        <v>10.12226062614767</v>
      </c>
      <c r="F4" s="1">
        <v>12</v>
      </c>
      <c r="G4" s="20">
        <f t="shared" si="8"/>
        <v>9.5</v>
      </c>
      <c r="H4" s="1">
        <v>12</v>
      </c>
      <c r="I4" s="1">
        <f t="shared" si="0"/>
        <v>28.320000000000004</v>
      </c>
      <c r="J4" s="1">
        <f t="shared" si="1"/>
        <v>14.160000000000002</v>
      </c>
      <c r="K4" s="1">
        <f t="shared" si="2"/>
        <v>42.480000000000004</v>
      </c>
      <c r="L4" s="16">
        <v>9.9</v>
      </c>
      <c r="M4" s="16">
        <v>9.9</v>
      </c>
      <c r="N4" s="8">
        <f t="shared" si="3"/>
        <v>420.5520000000001</v>
      </c>
      <c r="O4" s="28">
        <f t="shared" si="9"/>
        <v>0.5244444444444444</v>
      </c>
      <c r="P4" s="9">
        <v>190</v>
      </c>
      <c r="Q4" s="8">
        <f t="shared" si="4"/>
        <v>99.64444444444443</v>
      </c>
      <c r="R4" s="20">
        <v>1.53</v>
      </c>
      <c r="S4" s="1">
        <v>3</v>
      </c>
      <c r="T4" s="20">
        <v>7</v>
      </c>
      <c r="U4" s="1">
        <f t="shared" si="5"/>
        <v>42.480000000000004</v>
      </c>
      <c r="V4" s="1">
        <f>VLOOKUP(T4,Rebar!A:B,2,FALSE)</f>
        <v>2.044</v>
      </c>
      <c r="W4" s="37">
        <f t="shared" si="6"/>
        <v>0.043414560000000005</v>
      </c>
      <c r="X4" s="9">
        <v>2325</v>
      </c>
      <c r="Y4" s="8">
        <f t="shared" si="7"/>
        <v>100.93885200000001</v>
      </c>
    </row>
    <row r="5" spans="1:25" s="1" customFormat="1" ht="12.75">
      <c r="A5" s="1" t="s">
        <v>92</v>
      </c>
      <c r="B5" s="1">
        <v>14.16</v>
      </c>
      <c r="C5" s="1">
        <v>10.62</v>
      </c>
      <c r="D5" s="1">
        <v>8.12</v>
      </c>
      <c r="E5" s="1">
        <v>10.12226062614767</v>
      </c>
      <c r="F5" s="1">
        <v>12</v>
      </c>
      <c r="G5" s="20">
        <f t="shared" si="8"/>
        <v>9.5</v>
      </c>
      <c r="H5" s="1">
        <v>12</v>
      </c>
      <c r="I5" s="1">
        <f t="shared" si="0"/>
        <v>28.320000000000004</v>
      </c>
      <c r="J5" s="1">
        <f t="shared" si="1"/>
        <v>14.160000000000002</v>
      </c>
      <c r="K5" s="1">
        <f t="shared" si="2"/>
        <v>42.480000000000004</v>
      </c>
      <c r="L5" s="16">
        <v>9.9</v>
      </c>
      <c r="M5" s="16">
        <v>9.9</v>
      </c>
      <c r="N5" s="8">
        <f t="shared" si="3"/>
        <v>420.5520000000001</v>
      </c>
      <c r="O5" s="28">
        <f t="shared" si="9"/>
        <v>0.5244444444444444</v>
      </c>
      <c r="P5" s="9">
        <v>190</v>
      </c>
      <c r="Q5" s="8">
        <f t="shared" si="4"/>
        <v>99.64444444444443</v>
      </c>
      <c r="R5" s="20">
        <v>1.53</v>
      </c>
      <c r="S5" s="1">
        <v>3</v>
      </c>
      <c r="T5" s="20">
        <v>7</v>
      </c>
      <c r="U5" s="1">
        <f t="shared" si="5"/>
        <v>42.480000000000004</v>
      </c>
      <c r="V5" s="1">
        <f>VLOOKUP(T5,Rebar!A:B,2,FALSE)</f>
        <v>2.044</v>
      </c>
      <c r="W5" s="37">
        <f t="shared" si="6"/>
        <v>0.043414560000000005</v>
      </c>
      <c r="X5" s="9">
        <v>2325</v>
      </c>
      <c r="Y5" s="8">
        <f t="shared" si="7"/>
        <v>100.93885200000001</v>
      </c>
    </row>
    <row r="6" spans="1:25" s="1" customFormat="1" ht="12.75">
      <c r="A6" s="1" t="s">
        <v>93</v>
      </c>
      <c r="B6" s="1">
        <v>12.92</v>
      </c>
      <c r="C6" s="1">
        <v>9.69</v>
      </c>
      <c r="D6" s="1">
        <v>7.19</v>
      </c>
      <c r="E6" s="1">
        <v>10.600043773301724</v>
      </c>
      <c r="F6" s="1">
        <v>12</v>
      </c>
      <c r="G6" s="20">
        <f t="shared" si="8"/>
        <v>9.5</v>
      </c>
      <c r="H6" s="1">
        <v>12</v>
      </c>
      <c r="I6" s="1">
        <f t="shared" si="0"/>
        <v>25.84</v>
      </c>
      <c r="J6" s="1">
        <f t="shared" si="1"/>
        <v>12.92</v>
      </c>
      <c r="K6" s="1">
        <f t="shared" si="2"/>
        <v>38.76</v>
      </c>
      <c r="L6" s="16">
        <v>9.9</v>
      </c>
      <c r="M6" s="16">
        <v>9.9</v>
      </c>
      <c r="N6" s="8">
        <f t="shared" si="3"/>
        <v>383.724</v>
      </c>
      <c r="O6" s="28">
        <f t="shared" si="9"/>
        <v>0.4785185185185185</v>
      </c>
      <c r="P6" s="9">
        <v>190</v>
      </c>
      <c r="Q6" s="8">
        <f t="shared" si="4"/>
        <v>90.91851851851851</v>
      </c>
      <c r="R6" s="20">
        <v>1.68</v>
      </c>
      <c r="S6" s="1">
        <v>3</v>
      </c>
      <c r="T6" s="20">
        <v>7</v>
      </c>
      <c r="U6" s="1">
        <f t="shared" si="5"/>
        <v>38.76</v>
      </c>
      <c r="V6" s="1">
        <f>VLOOKUP(T6,Rebar!A:B,2,FALSE)</f>
        <v>2.044</v>
      </c>
      <c r="W6" s="37">
        <f t="shared" si="6"/>
        <v>0.03961272</v>
      </c>
      <c r="X6" s="9">
        <v>2325</v>
      </c>
      <c r="Y6" s="8">
        <f t="shared" si="7"/>
        <v>92.09957399999999</v>
      </c>
    </row>
    <row r="7" spans="1:25" s="1" customFormat="1" ht="12.75">
      <c r="A7" s="1" t="s">
        <v>94</v>
      </c>
      <c r="B7" s="1">
        <v>24</v>
      </c>
      <c r="C7" s="1">
        <v>18</v>
      </c>
      <c r="D7" s="1">
        <v>15.5</v>
      </c>
      <c r="E7" s="1">
        <v>17.238861785218194</v>
      </c>
      <c r="F7" s="1">
        <v>24</v>
      </c>
      <c r="G7" s="20">
        <f t="shared" si="8"/>
        <v>21.5</v>
      </c>
      <c r="H7" s="1">
        <v>18</v>
      </c>
      <c r="I7" s="1">
        <f t="shared" si="0"/>
        <v>96</v>
      </c>
      <c r="J7" s="1">
        <f t="shared" si="1"/>
        <v>36</v>
      </c>
      <c r="K7" s="1">
        <f t="shared" si="2"/>
        <v>132</v>
      </c>
      <c r="L7" s="16">
        <v>9.55</v>
      </c>
      <c r="M7" s="16">
        <v>9.55</v>
      </c>
      <c r="N7" s="8">
        <f t="shared" si="3"/>
        <v>1260.6000000000001</v>
      </c>
      <c r="O7" s="28">
        <f t="shared" si="9"/>
        <v>2.6666666666666665</v>
      </c>
      <c r="P7" s="9">
        <v>190</v>
      </c>
      <c r="Q7" s="8">
        <f t="shared" si="4"/>
        <v>506.66666666666663</v>
      </c>
      <c r="R7" s="20">
        <v>4.44</v>
      </c>
      <c r="S7" s="1">
        <v>8</v>
      </c>
      <c r="T7" s="20">
        <v>7</v>
      </c>
      <c r="U7" s="1">
        <f t="shared" si="5"/>
        <v>192</v>
      </c>
      <c r="V7" s="1">
        <f>VLOOKUP(T7,Rebar!A:B,2,FALSE)</f>
        <v>2.044</v>
      </c>
      <c r="W7" s="37">
        <f t="shared" si="6"/>
        <v>0.19622399999999998</v>
      </c>
      <c r="X7" s="9">
        <v>2325</v>
      </c>
      <c r="Y7" s="8">
        <f t="shared" si="7"/>
        <v>456.22079999999994</v>
      </c>
    </row>
    <row r="8" spans="1:25" s="1" customFormat="1" ht="12.75">
      <c r="A8" s="26" t="s">
        <v>95</v>
      </c>
      <c r="B8" s="1">
        <v>21.33</v>
      </c>
      <c r="C8" s="1">
        <v>15.9975</v>
      </c>
      <c r="D8" s="1">
        <v>13.4975</v>
      </c>
      <c r="E8" s="1">
        <v>15.988372532812399</v>
      </c>
      <c r="F8" s="1">
        <v>18</v>
      </c>
      <c r="G8" s="20">
        <f t="shared" si="8"/>
        <v>15.5</v>
      </c>
      <c r="H8" s="1">
        <v>18</v>
      </c>
      <c r="I8" s="1">
        <f t="shared" si="0"/>
        <v>63.98999999999999</v>
      </c>
      <c r="J8" s="1">
        <f t="shared" si="1"/>
        <v>31.994999999999994</v>
      </c>
      <c r="K8" s="1">
        <f t="shared" si="2"/>
        <v>95.98499999999999</v>
      </c>
      <c r="L8" s="16">
        <v>9.9</v>
      </c>
      <c r="M8" s="16">
        <v>9.9</v>
      </c>
      <c r="N8" s="8">
        <f t="shared" si="3"/>
        <v>950.2514999999999</v>
      </c>
      <c r="O8" s="28">
        <f t="shared" si="9"/>
        <v>1.7774999999999999</v>
      </c>
      <c r="P8" s="9">
        <v>190</v>
      </c>
      <c r="Q8" s="8">
        <f t="shared" si="4"/>
        <v>337.72499999999997</v>
      </c>
      <c r="R8" s="20">
        <v>3.82</v>
      </c>
      <c r="S8" s="1">
        <v>7</v>
      </c>
      <c r="T8" s="20">
        <v>7</v>
      </c>
      <c r="U8" s="1">
        <f t="shared" si="5"/>
        <v>149.31</v>
      </c>
      <c r="V8" s="1">
        <f>VLOOKUP(T8,Rebar!A:B,2,FALSE)</f>
        <v>2.044</v>
      </c>
      <c r="W8" s="37">
        <f t="shared" si="6"/>
        <v>0.15259482</v>
      </c>
      <c r="X8" s="9">
        <v>2325</v>
      </c>
      <c r="Y8" s="8">
        <f t="shared" si="7"/>
        <v>354.78295649999995</v>
      </c>
    </row>
    <row r="9" spans="1:25" s="1" customFormat="1" ht="12.75">
      <c r="A9" s="1" t="s">
        <v>96</v>
      </c>
      <c r="B9" s="1">
        <v>12.92</v>
      </c>
      <c r="C9" s="1">
        <v>9.69</v>
      </c>
      <c r="D9" s="1">
        <v>7.19</v>
      </c>
      <c r="E9" s="1">
        <v>10.600043773301724</v>
      </c>
      <c r="F9" s="1">
        <v>12</v>
      </c>
      <c r="G9" s="20">
        <f t="shared" si="8"/>
        <v>9.5</v>
      </c>
      <c r="H9" s="1">
        <v>12</v>
      </c>
      <c r="I9" s="1">
        <f t="shared" si="0"/>
        <v>25.84</v>
      </c>
      <c r="J9" s="1">
        <f t="shared" si="1"/>
        <v>12.92</v>
      </c>
      <c r="K9" s="1">
        <f t="shared" si="2"/>
        <v>38.76</v>
      </c>
      <c r="L9" s="16">
        <v>9.9</v>
      </c>
      <c r="M9" s="16">
        <v>9.9</v>
      </c>
      <c r="N9" s="8">
        <f t="shared" si="3"/>
        <v>383.724</v>
      </c>
      <c r="O9" s="28">
        <f t="shared" si="9"/>
        <v>0.4785185185185185</v>
      </c>
      <c r="P9" s="9">
        <v>190</v>
      </c>
      <c r="Q9" s="8">
        <f t="shared" si="4"/>
        <v>90.91851851851851</v>
      </c>
      <c r="R9" s="20">
        <v>1.68</v>
      </c>
      <c r="S9" s="1">
        <v>3</v>
      </c>
      <c r="T9" s="20">
        <v>7</v>
      </c>
      <c r="U9" s="1">
        <f t="shared" si="5"/>
        <v>38.76</v>
      </c>
      <c r="V9" s="1">
        <f>VLOOKUP(T9,Rebar!A:B,2,FALSE)</f>
        <v>2.044</v>
      </c>
      <c r="W9" s="37">
        <f t="shared" si="6"/>
        <v>0.03961272</v>
      </c>
      <c r="X9" s="9">
        <v>2325</v>
      </c>
      <c r="Y9" s="8">
        <f t="shared" si="7"/>
        <v>92.09957399999999</v>
      </c>
    </row>
    <row r="10" spans="1:25" s="1" customFormat="1" ht="12.75">
      <c r="A10" s="1" t="s">
        <v>97</v>
      </c>
      <c r="B10" s="1">
        <v>18</v>
      </c>
      <c r="C10" s="1">
        <v>13.5</v>
      </c>
      <c r="D10" s="1">
        <v>11</v>
      </c>
      <c r="E10" s="1">
        <v>12.978544613480086</v>
      </c>
      <c r="F10" s="1">
        <v>18</v>
      </c>
      <c r="G10" s="20">
        <f t="shared" si="8"/>
        <v>15.5</v>
      </c>
      <c r="H10" s="1">
        <v>18</v>
      </c>
      <c r="I10" s="1">
        <f t="shared" si="0"/>
        <v>54</v>
      </c>
      <c r="J10" s="1">
        <f t="shared" si="1"/>
        <v>27</v>
      </c>
      <c r="K10" s="1">
        <f t="shared" si="2"/>
        <v>81</v>
      </c>
      <c r="L10" s="16">
        <v>9.9</v>
      </c>
      <c r="M10" s="16">
        <v>9.9</v>
      </c>
      <c r="N10" s="8">
        <f t="shared" si="3"/>
        <v>801.9000000000001</v>
      </c>
      <c r="O10" s="28">
        <f t="shared" si="9"/>
        <v>1.5</v>
      </c>
      <c r="P10" s="9">
        <v>190</v>
      </c>
      <c r="Q10" s="8">
        <f t="shared" si="4"/>
        <v>285</v>
      </c>
      <c r="R10" s="20">
        <v>2.52</v>
      </c>
      <c r="S10" s="1">
        <v>5</v>
      </c>
      <c r="T10" s="20">
        <v>7</v>
      </c>
      <c r="U10" s="1">
        <f t="shared" si="5"/>
        <v>90</v>
      </c>
      <c r="V10" s="1">
        <f>VLOOKUP(T10,Rebar!A:B,2,FALSE)</f>
        <v>2.044</v>
      </c>
      <c r="W10" s="37">
        <f t="shared" si="6"/>
        <v>0.09198</v>
      </c>
      <c r="X10" s="9">
        <v>2325</v>
      </c>
      <c r="Y10" s="8">
        <f t="shared" si="7"/>
        <v>213.85350000000003</v>
      </c>
    </row>
    <row r="11" spans="1:25" s="1" customFormat="1" ht="12.75">
      <c r="A11" s="1" t="s">
        <v>98</v>
      </c>
      <c r="B11" s="1">
        <v>18</v>
      </c>
      <c r="C11" s="1">
        <v>13.5</v>
      </c>
      <c r="D11" s="1">
        <v>11</v>
      </c>
      <c r="E11" s="1">
        <v>12.978544613480086</v>
      </c>
      <c r="F11" s="1">
        <v>18</v>
      </c>
      <c r="G11" s="20">
        <f t="shared" si="8"/>
        <v>15.5</v>
      </c>
      <c r="H11" s="1">
        <v>18</v>
      </c>
      <c r="I11" s="1">
        <f t="shared" si="0"/>
        <v>54</v>
      </c>
      <c r="J11" s="1">
        <f t="shared" si="1"/>
        <v>27</v>
      </c>
      <c r="K11" s="1">
        <f t="shared" si="2"/>
        <v>81</v>
      </c>
      <c r="L11" s="16">
        <v>9.9</v>
      </c>
      <c r="M11" s="16">
        <v>9.9</v>
      </c>
      <c r="N11" s="8">
        <f t="shared" si="3"/>
        <v>801.9000000000001</v>
      </c>
      <c r="O11" s="28">
        <f t="shared" si="9"/>
        <v>1.5</v>
      </c>
      <c r="P11" s="9">
        <v>190</v>
      </c>
      <c r="Q11" s="8">
        <f t="shared" si="4"/>
        <v>285</v>
      </c>
      <c r="R11" s="20">
        <v>2.52</v>
      </c>
      <c r="S11" s="1">
        <v>5</v>
      </c>
      <c r="T11" s="20">
        <v>7</v>
      </c>
      <c r="U11" s="1">
        <f t="shared" si="5"/>
        <v>90</v>
      </c>
      <c r="V11" s="1">
        <f>VLOOKUP(T11,Rebar!A:B,2,FALSE)</f>
        <v>2.044</v>
      </c>
      <c r="W11" s="37">
        <f t="shared" si="6"/>
        <v>0.09198</v>
      </c>
      <c r="X11" s="9">
        <v>2325</v>
      </c>
      <c r="Y11" s="8">
        <f t="shared" si="7"/>
        <v>213.85350000000003</v>
      </c>
    </row>
    <row r="12" spans="1:25" s="1" customFormat="1" ht="12.75">
      <c r="A12" s="1" t="s">
        <v>99</v>
      </c>
      <c r="B12" s="1">
        <v>18</v>
      </c>
      <c r="C12" s="1">
        <v>13.5</v>
      </c>
      <c r="D12" s="1">
        <v>11</v>
      </c>
      <c r="E12" s="1">
        <v>12.978544613480086</v>
      </c>
      <c r="F12" s="1">
        <v>18</v>
      </c>
      <c r="G12" s="20">
        <f t="shared" si="8"/>
        <v>15.5</v>
      </c>
      <c r="H12" s="1">
        <v>18</v>
      </c>
      <c r="I12" s="1">
        <f t="shared" si="0"/>
        <v>54</v>
      </c>
      <c r="J12" s="1">
        <f t="shared" si="1"/>
        <v>27</v>
      </c>
      <c r="K12" s="1">
        <f t="shared" si="2"/>
        <v>81</v>
      </c>
      <c r="L12" s="16">
        <v>9.9</v>
      </c>
      <c r="M12" s="16">
        <v>9.9</v>
      </c>
      <c r="N12" s="8">
        <f t="shared" si="3"/>
        <v>801.9000000000001</v>
      </c>
      <c r="O12" s="28">
        <f t="shared" si="9"/>
        <v>1.5</v>
      </c>
      <c r="P12" s="9">
        <v>190</v>
      </c>
      <c r="Q12" s="8">
        <f t="shared" si="4"/>
        <v>285</v>
      </c>
      <c r="R12" s="20">
        <v>2.52</v>
      </c>
      <c r="S12" s="1">
        <v>5</v>
      </c>
      <c r="T12" s="20">
        <v>7</v>
      </c>
      <c r="U12" s="1">
        <f t="shared" si="5"/>
        <v>90</v>
      </c>
      <c r="V12" s="1">
        <f>VLOOKUP(T12,Rebar!A:B,2,FALSE)</f>
        <v>2.044</v>
      </c>
      <c r="W12" s="37">
        <f t="shared" si="6"/>
        <v>0.09198</v>
      </c>
      <c r="X12" s="9">
        <v>2325</v>
      </c>
      <c r="Y12" s="8">
        <f t="shared" si="7"/>
        <v>213.85350000000003</v>
      </c>
    </row>
    <row r="13" spans="1:25" s="1" customFormat="1" ht="12.75">
      <c r="A13" s="1" t="s">
        <v>100</v>
      </c>
      <c r="B13" s="1">
        <v>18</v>
      </c>
      <c r="C13" s="1">
        <v>13.5</v>
      </c>
      <c r="D13" s="1">
        <v>11</v>
      </c>
      <c r="E13" s="1">
        <v>12.978544613480086</v>
      </c>
      <c r="F13" s="1">
        <v>18</v>
      </c>
      <c r="G13" s="20">
        <f t="shared" si="8"/>
        <v>15.5</v>
      </c>
      <c r="H13" s="1">
        <v>18</v>
      </c>
      <c r="I13" s="1">
        <f t="shared" si="0"/>
        <v>54</v>
      </c>
      <c r="J13" s="1">
        <f t="shared" si="1"/>
        <v>27</v>
      </c>
      <c r="K13" s="1">
        <f t="shared" si="2"/>
        <v>81</v>
      </c>
      <c r="L13" s="16">
        <v>9.9</v>
      </c>
      <c r="M13" s="16">
        <v>9.9</v>
      </c>
      <c r="N13" s="8">
        <f t="shared" si="3"/>
        <v>801.9000000000001</v>
      </c>
      <c r="O13" s="28">
        <f t="shared" si="9"/>
        <v>1.5</v>
      </c>
      <c r="P13" s="9">
        <v>190</v>
      </c>
      <c r="Q13" s="8">
        <f t="shared" si="4"/>
        <v>285</v>
      </c>
      <c r="R13" s="20">
        <v>2.52</v>
      </c>
      <c r="S13" s="1">
        <v>5</v>
      </c>
      <c r="T13" s="20">
        <v>7</v>
      </c>
      <c r="U13" s="1">
        <f t="shared" si="5"/>
        <v>90</v>
      </c>
      <c r="V13" s="1">
        <f>VLOOKUP(T13,Rebar!A:B,2,FALSE)</f>
        <v>2.044</v>
      </c>
      <c r="W13" s="37">
        <f t="shared" si="6"/>
        <v>0.09198</v>
      </c>
      <c r="X13" s="9">
        <v>2325</v>
      </c>
      <c r="Y13" s="8">
        <f t="shared" si="7"/>
        <v>213.85350000000003</v>
      </c>
    </row>
    <row r="14" spans="1:25" s="1" customFormat="1" ht="12.75">
      <c r="A14" s="1" t="s">
        <v>101</v>
      </c>
      <c r="B14" s="1">
        <v>14.16</v>
      </c>
      <c r="C14" s="1">
        <v>10.62</v>
      </c>
      <c r="D14" s="1">
        <v>8.12</v>
      </c>
      <c r="E14" s="1">
        <v>10.12226062614767</v>
      </c>
      <c r="F14" s="1">
        <v>12</v>
      </c>
      <c r="G14" s="20">
        <f t="shared" si="8"/>
        <v>9.5</v>
      </c>
      <c r="H14" s="1">
        <v>12</v>
      </c>
      <c r="I14" s="1">
        <f t="shared" si="0"/>
        <v>28.320000000000004</v>
      </c>
      <c r="J14" s="1">
        <f t="shared" si="1"/>
        <v>14.160000000000002</v>
      </c>
      <c r="K14" s="1">
        <f t="shared" si="2"/>
        <v>42.480000000000004</v>
      </c>
      <c r="L14" s="16">
        <v>9.9</v>
      </c>
      <c r="M14" s="16">
        <v>9.9</v>
      </c>
      <c r="N14" s="8">
        <f t="shared" si="3"/>
        <v>420.5520000000001</v>
      </c>
      <c r="O14" s="28">
        <f t="shared" si="9"/>
        <v>0.5244444444444444</v>
      </c>
      <c r="P14" s="9">
        <v>190</v>
      </c>
      <c r="Q14" s="8">
        <f t="shared" si="4"/>
        <v>99.64444444444443</v>
      </c>
      <c r="R14" s="20">
        <v>1.53</v>
      </c>
      <c r="S14" s="1">
        <v>3</v>
      </c>
      <c r="T14" s="20">
        <v>7</v>
      </c>
      <c r="U14" s="1">
        <f t="shared" si="5"/>
        <v>42.480000000000004</v>
      </c>
      <c r="V14" s="1">
        <f>VLOOKUP(T14,Rebar!A:B,2,FALSE)</f>
        <v>2.044</v>
      </c>
      <c r="W14" s="37">
        <f t="shared" si="6"/>
        <v>0.043414560000000005</v>
      </c>
      <c r="X14" s="9">
        <v>2325</v>
      </c>
      <c r="Y14" s="8">
        <f t="shared" si="7"/>
        <v>100.93885200000001</v>
      </c>
    </row>
    <row r="15" spans="1:25" s="1" customFormat="1" ht="12.75">
      <c r="A15" s="1" t="s">
        <v>102</v>
      </c>
      <c r="B15" s="1">
        <v>14.16</v>
      </c>
      <c r="C15" s="1">
        <v>10.62</v>
      </c>
      <c r="D15" s="1">
        <v>8.12</v>
      </c>
      <c r="E15" s="1">
        <v>10.12226062614767</v>
      </c>
      <c r="F15" s="1">
        <v>12</v>
      </c>
      <c r="G15" s="20">
        <f t="shared" si="8"/>
        <v>9.5</v>
      </c>
      <c r="H15" s="1">
        <v>12</v>
      </c>
      <c r="I15" s="1">
        <f t="shared" si="0"/>
        <v>28.320000000000004</v>
      </c>
      <c r="J15" s="1">
        <f t="shared" si="1"/>
        <v>14.160000000000002</v>
      </c>
      <c r="K15" s="1">
        <f t="shared" si="2"/>
        <v>42.480000000000004</v>
      </c>
      <c r="L15" s="16">
        <v>9.9</v>
      </c>
      <c r="M15" s="16">
        <v>9.9</v>
      </c>
      <c r="N15" s="8">
        <f t="shared" si="3"/>
        <v>420.5520000000001</v>
      </c>
      <c r="O15" s="28">
        <f t="shared" si="9"/>
        <v>0.5244444444444444</v>
      </c>
      <c r="P15" s="9">
        <v>190</v>
      </c>
      <c r="Q15" s="8">
        <f t="shared" si="4"/>
        <v>99.64444444444443</v>
      </c>
      <c r="R15" s="20">
        <v>1.53</v>
      </c>
      <c r="S15" s="1">
        <v>3</v>
      </c>
      <c r="T15" s="20">
        <v>7</v>
      </c>
      <c r="U15" s="1">
        <f t="shared" si="5"/>
        <v>42.480000000000004</v>
      </c>
      <c r="V15" s="1">
        <f>VLOOKUP(T15,Rebar!A:B,2,FALSE)</f>
        <v>2.044</v>
      </c>
      <c r="W15" s="37">
        <f t="shared" si="6"/>
        <v>0.043414560000000005</v>
      </c>
      <c r="X15" s="9">
        <v>2325</v>
      </c>
      <c r="Y15" s="8">
        <f t="shared" si="7"/>
        <v>100.93885200000001</v>
      </c>
    </row>
    <row r="16" spans="1:25" s="1" customFormat="1" ht="12.75">
      <c r="A16" s="1" t="s">
        <v>103</v>
      </c>
      <c r="B16" s="1">
        <v>20.75</v>
      </c>
      <c r="C16" s="1">
        <v>15.5625</v>
      </c>
      <c r="D16" s="1">
        <v>13.0625</v>
      </c>
      <c r="E16" s="1">
        <v>15.75822074373445</v>
      </c>
      <c r="F16" s="1">
        <v>18</v>
      </c>
      <c r="G16" s="20">
        <f t="shared" si="8"/>
        <v>15.5</v>
      </c>
      <c r="H16" s="1">
        <v>18</v>
      </c>
      <c r="I16" s="1">
        <f t="shared" si="0"/>
        <v>62.25</v>
      </c>
      <c r="J16" s="1">
        <f t="shared" si="1"/>
        <v>31.125</v>
      </c>
      <c r="K16" s="1">
        <f t="shared" si="2"/>
        <v>93.375</v>
      </c>
      <c r="L16" s="16">
        <v>9.9</v>
      </c>
      <c r="M16" s="16">
        <v>9.9</v>
      </c>
      <c r="N16" s="8">
        <f t="shared" si="3"/>
        <v>924.4124999999999</v>
      </c>
      <c r="O16" s="28">
        <f t="shared" si="9"/>
        <v>1.7291666666666667</v>
      </c>
      <c r="P16" s="9">
        <v>190</v>
      </c>
      <c r="Q16" s="8">
        <f t="shared" si="4"/>
        <v>328.5416666666667</v>
      </c>
      <c r="R16" s="20">
        <v>3.71</v>
      </c>
      <c r="S16" s="1">
        <v>7</v>
      </c>
      <c r="T16" s="20">
        <v>7</v>
      </c>
      <c r="U16" s="1">
        <f t="shared" si="5"/>
        <v>145.25</v>
      </c>
      <c r="V16" s="1">
        <f>VLOOKUP(T16,Rebar!A:B,2,FALSE)</f>
        <v>2.044</v>
      </c>
      <c r="W16" s="37">
        <f t="shared" si="6"/>
        <v>0.1484455</v>
      </c>
      <c r="X16" s="9">
        <v>2325</v>
      </c>
      <c r="Y16" s="8">
        <f t="shared" si="7"/>
        <v>345.1357875</v>
      </c>
    </row>
    <row r="17" spans="7:25" s="1" customFormat="1" ht="12.75">
      <c r="G17" s="20"/>
      <c r="L17" s="16"/>
      <c r="M17" s="16"/>
      <c r="N17" s="8"/>
      <c r="O17" s="28"/>
      <c r="P17" s="9"/>
      <c r="Q17" s="8"/>
      <c r="R17" s="20"/>
      <c r="T17" s="20"/>
      <c r="W17" s="37"/>
      <c r="X17" s="9"/>
      <c r="Y17" s="8"/>
    </row>
    <row r="18" spans="1:25" s="1" customFormat="1" ht="12.75">
      <c r="A18" s="18" t="s">
        <v>104</v>
      </c>
      <c r="B18" s="18">
        <v>13</v>
      </c>
      <c r="C18" s="1">
        <v>9.75</v>
      </c>
      <c r="D18" s="1">
        <v>7.25</v>
      </c>
      <c r="E18" s="1">
        <v>10.532610220906292</v>
      </c>
      <c r="F18" s="1">
        <v>12</v>
      </c>
      <c r="G18" s="20">
        <f t="shared" si="8"/>
        <v>9.5</v>
      </c>
      <c r="H18" s="1">
        <v>12</v>
      </c>
      <c r="I18" s="1">
        <f t="shared" si="0"/>
        <v>26</v>
      </c>
      <c r="J18" s="1">
        <f t="shared" si="1"/>
        <v>13</v>
      </c>
      <c r="K18" s="1">
        <f t="shared" si="2"/>
        <v>39</v>
      </c>
      <c r="L18" s="16">
        <v>9.9</v>
      </c>
      <c r="M18" s="16">
        <v>9.9</v>
      </c>
      <c r="N18" s="8">
        <f t="shared" si="3"/>
        <v>386.1</v>
      </c>
      <c r="O18" s="28">
        <f t="shared" si="9"/>
        <v>0.48148148148148145</v>
      </c>
      <c r="P18" s="9">
        <v>190</v>
      </c>
      <c r="Q18" s="8">
        <f t="shared" si="4"/>
        <v>91.48148148148148</v>
      </c>
      <c r="R18" s="20">
        <v>1.66</v>
      </c>
      <c r="S18" s="1">
        <v>3</v>
      </c>
      <c r="T18" s="20">
        <v>7</v>
      </c>
      <c r="U18" s="1">
        <f t="shared" si="5"/>
        <v>39</v>
      </c>
      <c r="V18" s="1">
        <f>VLOOKUP(T18,Rebar!A:B,2,FALSE)</f>
        <v>2.044</v>
      </c>
      <c r="W18" s="37">
        <f t="shared" si="6"/>
        <v>0.039858000000000005</v>
      </c>
      <c r="X18" s="9">
        <v>2325</v>
      </c>
      <c r="Y18" s="8">
        <f t="shared" si="7"/>
        <v>92.66985000000001</v>
      </c>
    </row>
    <row r="19" spans="1:25" s="1" customFormat="1" ht="12.75">
      <c r="A19" s="18" t="s">
        <v>105</v>
      </c>
      <c r="B19" s="18">
        <v>18</v>
      </c>
      <c r="C19" s="1">
        <v>13.5</v>
      </c>
      <c r="D19" s="1">
        <v>11</v>
      </c>
      <c r="E19" s="1">
        <v>14.29389078198879</v>
      </c>
      <c r="F19" s="1">
        <v>18</v>
      </c>
      <c r="G19" s="20">
        <f t="shared" si="8"/>
        <v>15.5</v>
      </c>
      <c r="H19" s="1">
        <v>18</v>
      </c>
      <c r="I19" s="1">
        <f t="shared" si="0"/>
        <v>54</v>
      </c>
      <c r="J19" s="1">
        <f t="shared" si="1"/>
        <v>27</v>
      </c>
      <c r="K19" s="1">
        <f t="shared" si="2"/>
        <v>81</v>
      </c>
      <c r="L19" s="16">
        <v>9.9</v>
      </c>
      <c r="M19" s="16">
        <v>9.9</v>
      </c>
      <c r="N19" s="8">
        <f t="shared" si="3"/>
        <v>801.9000000000001</v>
      </c>
      <c r="O19" s="28">
        <f t="shared" si="9"/>
        <v>1.5</v>
      </c>
      <c r="P19" s="9">
        <v>190</v>
      </c>
      <c r="Q19" s="8">
        <f t="shared" si="4"/>
        <v>285</v>
      </c>
      <c r="R19" s="20">
        <v>3.05</v>
      </c>
      <c r="S19" s="1">
        <v>6</v>
      </c>
      <c r="T19" s="20">
        <v>7</v>
      </c>
      <c r="U19" s="1">
        <f t="shared" si="5"/>
        <v>108</v>
      </c>
      <c r="V19" s="1">
        <f>VLOOKUP(T19,Rebar!A:B,2,FALSE)</f>
        <v>2.044</v>
      </c>
      <c r="W19" s="37">
        <f t="shared" si="6"/>
        <v>0.110376</v>
      </c>
      <c r="X19" s="9">
        <v>2325</v>
      </c>
      <c r="Y19" s="8">
        <f t="shared" si="7"/>
        <v>256.62420000000003</v>
      </c>
    </row>
    <row r="20" spans="1:25" s="1" customFormat="1" ht="12.75">
      <c r="A20" s="18" t="s">
        <v>106</v>
      </c>
      <c r="B20" s="18">
        <v>11.42</v>
      </c>
      <c r="C20" s="1">
        <v>8.565</v>
      </c>
      <c r="D20" s="1">
        <v>6.065</v>
      </c>
      <c r="E20" s="1">
        <v>11.119333564674196</v>
      </c>
      <c r="F20" s="1">
        <v>12</v>
      </c>
      <c r="G20" s="20">
        <f t="shared" si="8"/>
        <v>9.5</v>
      </c>
      <c r="H20" s="1">
        <v>12</v>
      </c>
      <c r="I20" s="1">
        <f t="shared" si="0"/>
        <v>22.84</v>
      </c>
      <c r="J20" s="1">
        <f t="shared" si="1"/>
        <v>11.42</v>
      </c>
      <c r="K20" s="1">
        <f t="shared" si="2"/>
        <v>34.26</v>
      </c>
      <c r="L20" s="16">
        <v>9.9</v>
      </c>
      <c r="M20" s="16">
        <v>9.9</v>
      </c>
      <c r="N20" s="8">
        <f t="shared" si="3"/>
        <v>339.17400000000004</v>
      </c>
      <c r="O20" s="28">
        <f t="shared" si="9"/>
        <v>0.422962962962963</v>
      </c>
      <c r="P20" s="9">
        <v>190</v>
      </c>
      <c r="Q20" s="8">
        <f t="shared" si="4"/>
        <v>80.36296296296297</v>
      </c>
      <c r="R20" s="20">
        <v>1.85</v>
      </c>
      <c r="S20" s="1">
        <v>4</v>
      </c>
      <c r="T20" s="20">
        <v>7</v>
      </c>
      <c r="U20" s="1">
        <f t="shared" si="5"/>
        <v>45.68</v>
      </c>
      <c r="V20" s="1">
        <f>VLOOKUP(T20,Rebar!A:B,2,FALSE)</f>
        <v>2.044</v>
      </c>
      <c r="W20" s="37">
        <f t="shared" si="6"/>
        <v>0.046684960000000005</v>
      </c>
      <c r="X20" s="9">
        <v>2325</v>
      </c>
      <c r="Y20" s="8">
        <f t="shared" si="7"/>
        <v>108.54253200000001</v>
      </c>
    </row>
    <row r="21" spans="1:25" s="1" customFormat="1" ht="12.75">
      <c r="A21" s="18" t="s">
        <v>107</v>
      </c>
      <c r="B21" s="18">
        <v>17.75</v>
      </c>
      <c r="C21" s="1">
        <v>13.3125</v>
      </c>
      <c r="D21" s="1">
        <v>10.8125</v>
      </c>
      <c r="E21" s="1">
        <v>14.16375163687572</v>
      </c>
      <c r="F21" s="1">
        <v>18</v>
      </c>
      <c r="G21" s="20">
        <f t="shared" si="8"/>
        <v>15.5</v>
      </c>
      <c r="H21" s="1">
        <v>18</v>
      </c>
      <c r="I21" s="1">
        <f t="shared" si="0"/>
        <v>53.25</v>
      </c>
      <c r="J21" s="1">
        <f t="shared" si="1"/>
        <v>26.625</v>
      </c>
      <c r="K21" s="1">
        <f t="shared" si="2"/>
        <v>79.875</v>
      </c>
      <c r="L21" s="16">
        <v>9.9</v>
      </c>
      <c r="M21" s="16">
        <v>9.9</v>
      </c>
      <c r="N21" s="8">
        <f t="shared" si="3"/>
        <v>790.7625</v>
      </c>
      <c r="O21" s="28">
        <f t="shared" si="9"/>
        <v>1.4791666666666667</v>
      </c>
      <c r="P21" s="9">
        <v>190</v>
      </c>
      <c r="Q21" s="8">
        <f t="shared" si="4"/>
        <v>281.0416666666667</v>
      </c>
      <c r="R21" s="20">
        <v>3</v>
      </c>
      <c r="S21" s="1">
        <v>5</v>
      </c>
      <c r="T21" s="20">
        <v>7</v>
      </c>
      <c r="U21" s="1">
        <f t="shared" si="5"/>
        <v>88.75</v>
      </c>
      <c r="V21" s="1">
        <f>VLOOKUP(T21,Rebar!A:B,2,FALSE)</f>
        <v>2.044</v>
      </c>
      <c r="W21" s="37">
        <f t="shared" si="6"/>
        <v>0.0907025</v>
      </c>
      <c r="X21" s="9">
        <v>2325</v>
      </c>
      <c r="Y21" s="8">
        <f t="shared" si="7"/>
        <v>210.88331250000002</v>
      </c>
    </row>
    <row r="22" spans="1:25" s="1" customFormat="1" ht="12.75">
      <c r="A22" s="1" t="s">
        <v>108</v>
      </c>
      <c r="B22" s="1">
        <v>17.75</v>
      </c>
      <c r="C22" s="1">
        <v>13.3125</v>
      </c>
      <c r="D22" s="1">
        <v>10.8125</v>
      </c>
      <c r="E22" s="1">
        <v>14.16375163687572</v>
      </c>
      <c r="F22" s="1">
        <v>18</v>
      </c>
      <c r="G22" s="20">
        <f t="shared" si="8"/>
        <v>15.5</v>
      </c>
      <c r="H22" s="1">
        <v>18</v>
      </c>
      <c r="I22" s="1">
        <f t="shared" si="0"/>
        <v>53.25</v>
      </c>
      <c r="J22" s="1">
        <f t="shared" si="1"/>
        <v>26.625</v>
      </c>
      <c r="K22" s="1">
        <f t="shared" si="2"/>
        <v>79.875</v>
      </c>
      <c r="L22" s="16">
        <v>9.9</v>
      </c>
      <c r="M22" s="16">
        <v>9.9</v>
      </c>
      <c r="N22" s="8">
        <f t="shared" si="3"/>
        <v>790.7625</v>
      </c>
      <c r="O22" s="28">
        <f t="shared" si="9"/>
        <v>1.4791666666666667</v>
      </c>
      <c r="P22" s="9">
        <v>190</v>
      </c>
      <c r="Q22" s="8">
        <f t="shared" si="4"/>
        <v>281.0416666666667</v>
      </c>
      <c r="R22" s="20">
        <v>3</v>
      </c>
      <c r="S22" s="1">
        <v>5</v>
      </c>
      <c r="T22" s="20">
        <v>7</v>
      </c>
      <c r="U22" s="1">
        <f t="shared" si="5"/>
        <v>88.75</v>
      </c>
      <c r="V22" s="1">
        <f>VLOOKUP(T22,Rebar!A:B,2,FALSE)</f>
        <v>2.044</v>
      </c>
      <c r="W22" s="37">
        <f t="shared" si="6"/>
        <v>0.0907025</v>
      </c>
      <c r="X22" s="9">
        <v>2325</v>
      </c>
      <c r="Y22" s="8">
        <f t="shared" si="7"/>
        <v>210.88331250000002</v>
      </c>
    </row>
    <row r="23" spans="1:25" s="1" customFormat="1" ht="12.75">
      <c r="A23" s="1" t="s">
        <v>109</v>
      </c>
      <c r="B23" s="1">
        <v>11.42</v>
      </c>
      <c r="C23" s="1">
        <v>8.565</v>
      </c>
      <c r="D23" s="1">
        <v>6.065</v>
      </c>
      <c r="E23" s="1">
        <v>11.119333564674196</v>
      </c>
      <c r="F23" s="1">
        <v>12</v>
      </c>
      <c r="G23" s="20">
        <f t="shared" si="8"/>
        <v>9.5</v>
      </c>
      <c r="H23" s="1">
        <v>12</v>
      </c>
      <c r="I23" s="1">
        <f t="shared" si="0"/>
        <v>22.84</v>
      </c>
      <c r="J23" s="1">
        <f t="shared" si="1"/>
        <v>11.42</v>
      </c>
      <c r="K23" s="1">
        <f t="shared" si="2"/>
        <v>34.26</v>
      </c>
      <c r="L23" s="16">
        <v>9.9</v>
      </c>
      <c r="M23" s="16">
        <v>9.9</v>
      </c>
      <c r="N23" s="8">
        <f t="shared" si="3"/>
        <v>339.17400000000004</v>
      </c>
      <c r="O23" s="28">
        <f t="shared" si="9"/>
        <v>0.422962962962963</v>
      </c>
      <c r="P23" s="9">
        <v>190</v>
      </c>
      <c r="Q23" s="8">
        <f t="shared" si="4"/>
        <v>80.36296296296297</v>
      </c>
      <c r="R23" s="20">
        <v>1.85</v>
      </c>
      <c r="S23" s="1">
        <v>4</v>
      </c>
      <c r="T23" s="20">
        <v>7</v>
      </c>
      <c r="U23" s="1">
        <f t="shared" si="5"/>
        <v>45.68</v>
      </c>
      <c r="V23" s="1">
        <f>VLOOKUP(T23,Rebar!A:B,2,FALSE)</f>
        <v>2.044</v>
      </c>
      <c r="W23" s="37">
        <f t="shared" si="6"/>
        <v>0.046684960000000005</v>
      </c>
      <c r="X23" s="9">
        <v>2325</v>
      </c>
      <c r="Y23" s="8">
        <f t="shared" si="7"/>
        <v>108.54253200000001</v>
      </c>
    </row>
    <row r="24" spans="1:25" s="1" customFormat="1" ht="12.75">
      <c r="A24" s="1" t="s">
        <v>110</v>
      </c>
      <c r="B24" s="1">
        <v>18</v>
      </c>
      <c r="C24" s="1">
        <v>13.5</v>
      </c>
      <c r="D24" s="1">
        <v>11</v>
      </c>
      <c r="E24" s="1">
        <v>14.29389078198879</v>
      </c>
      <c r="F24" s="1">
        <v>18</v>
      </c>
      <c r="G24" s="20">
        <f t="shared" si="8"/>
        <v>15.5</v>
      </c>
      <c r="H24" s="1">
        <v>18</v>
      </c>
      <c r="I24" s="1">
        <f t="shared" si="0"/>
        <v>54</v>
      </c>
      <c r="J24" s="1">
        <f t="shared" si="1"/>
        <v>27</v>
      </c>
      <c r="K24" s="1">
        <f t="shared" si="2"/>
        <v>81</v>
      </c>
      <c r="L24" s="16">
        <v>9.9</v>
      </c>
      <c r="M24" s="16">
        <v>9.9</v>
      </c>
      <c r="N24" s="8">
        <f t="shared" si="3"/>
        <v>801.9000000000001</v>
      </c>
      <c r="O24" s="28">
        <f t="shared" si="9"/>
        <v>1.5</v>
      </c>
      <c r="P24" s="9">
        <v>190</v>
      </c>
      <c r="Q24" s="8">
        <f t="shared" si="4"/>
        <v>285</v>
      </c>
      <c r="R24" s="20">
        <v>3.05</v>
      </c>
      <c r="S24" s="1">
        <v>6</v>
      </c>
      <c r="T24" s="20">
        <v>7</v>
      </c>
      <c r="U24" s="1">
        <f t="shared" si="5"/>
        <v>108</v>
      </c>
      <c r="V24" s="1">
        <f>VLOOKUP(T24,Rebar!A:B,2,FALSE)</f>
        <v>2.044</v>
      </c>
      <c r="W24" s="37">
        <f t="shared" si="6"/>
        <v>0.110376</v>
      </c>
      <c r="X24" s="9">
        <v>2325</v>
      </c>
      <c r="Y24" s="8">
        <f t="shared" si="7"/>
        <v>256.62420000000003</v>
      </c>
    </row>
    <row r="25" spans="1:25" s="1" customFormat="1" ht="12.75">
      <c r="A25" s="1" t="s">
        <v>111</v>
      </c>
      <c r="B25" s="1">
        <v>13</v>
      </c>
      <c r="C25" s="1">
        <v>9.75</v>
      </c>
      <c r="D25" s="1">
        <v>7.25</v>
      </c>
      <c r="E25" s="1">
        <v>10.532610220906292</v>
      </c>
      <c r="F25" s="1">
        <v>12</v>
      </c>
      <c r="G25" s="20">
        <f t="shared" si="8"/>
        <v>9.5</v>
      </c>
      <c r="H25" s="1">
        <v>12</v>
      </c>
      <c r="I25" s="1">
        <f t="shared" si="0"/>
        <v>26</v>
      </c>
      <c r="J25" s="1">
        <f t="shared" si="1"/>
        <v>13</v>
      </c>
      <c r="K25" s="1">
        <f t="shared" si="2"/>
        <v>39</v>
      </c>
      <c r="L25" s="16">
        <v>9.9</v>
      </c>
      <c r="M25" s="16">
        <v>9.9</v>
      </c>
      <c r="N25" s="8">
        <f t="shared" si="3"/>
        <v>386.1</v>
      </c>
      <c r="O25" s="28">
        <f t="shared" si="9"/>
        <v>0.48148148148148145</v>
      </c>
      <c r="P25" s="9">
        <v>190</v>
      </c>
      <c r="Q25" s="8">
        <f t="shared" si="4"/>
        <v>91.48148148148148</v>
      </c>
      <c r="R25" s="20">
        <v>1.66</v>
      </c>
      <c r="S25" s="1">
        <v>3</v>
      </c>
      <c r="T25" s="20">
        <v>7</v>
      </c>
      <c r="U25" s="1">
        <f t="shared" si="5"/>
        <v>39</v>
      </c>
      <c r="V25" s="1">
        <f>VLOOKUP(T25,Rebar!A:B,2,FALSE)</f>
        <v>2.044</v>
      </c>
      <c r="W25" s="37">
        <f t="shared" si="6"/>
        <v>0.039858000000000005</v>
      </c>
      <c r="X25" s="9">
        <v>2325</v>
      </c>
      <c r="Y25" s="8">
        <f t="shared" si="7"/>
        <v>92.66985000000001</v>
      </c>
    </row>
    <row r="26" spans="1:25" s="1" customFormat="1" ht="12.75">
      <c r="A26" s="1" t="s">
        <v>112</v>
      </c>
      <c r="B26" s="1">
        <v>18</v>
      </c>
      <c r="C26" s="1">
        <v>13.5</v>
      </c>
      <c r="D26" s="1">
        <v>11</v>
      </c>
      <c r="E26" s="1">
        <v>5.949971039870672</v>
      </c>
      <c r="F26" s="1">
        <v>18</v>
      </c>
      <c r="G26" s="20">
        <f t="shared" si="8"/>
        <v>15.5</v>
      </c>
      <c r="H26" s="1">
        <v>12</v>
      </c>
      <c r="I26" s="1">
        <f t="shared" si="0"/>
        <v>54</v>
      </c>
      <c r="J26" s="1">
        <f t="shared" si="1"/>
        <v>18</v>
      </c>
      <c r="K26" s="1">
        <f t="shared" si="2"/>
        <v>72</v>
      </c>
      <c r="L26" s="16">
        <v>9.9</v>
      </c>
      <c r="M26" s="16">
        <v>9.9</v>
      </c>
      <c r="N26" s="8">
        <f t="shared" si="3"/>
        <v>712.8000000000001</v>
      </c>
      <c r="O26" s="28">
        <f t="shared" si="9"/>
        <v>1</v>
      </c>
      <c r="P26" s="9">
        <v>190</v>
      </c>
      <c r="Q26" s="8">
        <f t="shared" si="4"/>
        <v>190</v>
      </c>
      <c r="R26" s="20">
        <v>0.53</v>
      </c>
      <c r="S26" s="1">
        <v>1</v>
      </c>
      <c r="T26" s="20">
        <v>7</v>
      </c>
      <c r="U26" s="1">
        <f t="shared" si="5"/>
        <v>18</v>
      </c>
      <c r="V26" s="1">
        <f>VLOOKUP(T26,Rebar!A:B,2,FALSE)</f>
        <v>2.044</v>
      </c>
      <c r="W26" s="37">
        <f t="shared" si="6"/>
        <v>0.018396</v>
      </c>
      <c r="X26" s="9">
        <v>2325</v>
      </c>
      <c r="Y26" s="8">
        <f t="shared" si="7"/>
        <v>42.7707</v>
      </c>
    </row>
    <row r="27" spans="1:25" s="1" customFormat="1" ht="12.75">
      <c r="A27" s="1" t="s">
        <v>113</v>
      </c>
      <c r="B27" s="1">
        <v>11.42</v>
      </c>
      <c r="C27" s="1">
        <v>8.565</v>
      </c>
      <c r="D27" s="1">
        <v>6.065</v>
      </c>
      <c r="E27" s="1">
        <v>10.17732139224946</v>
      </c>
      <c r="F27" s="1">
        <v>12</v>
      </c>
      <c r="G27" s="20">
        <f t="shared" si="8"/>
        <v>9.5</v>
      </c>
      <c r="H27" s="1">
        <v>12</v>
      </c>
      <c r="I27" s="1">
        <f t="shared" si="0"/>
        <v>22.84</v>
      </c>
      <c r="J27" s="1">
        <f t="shared" si="1"/>
        <v>11.42</v>
      </c>
      <c r="K27" s="1">
        <f t="shared" si="2"/>
        <v>34.26</v>
      </c>
      <c r="L27" s="16">
        <v>9.9</v>
      </c>
      <c r="M27" s="16">
        <v>9.9</v>
      </c>
      <c r="N27" s="8">
        <f t="shared" si="3"/>
        <v>339.17400000000004</v>
      </c>
      <c r="O27" s="28">
        <f t="shared" si="9"/>
        <v>0.422962962962963</v>
      </c>
      <c r="P27" s="9">
        <v>190</v>
      </c>
      <c r="Q27" s="8">
        <f t="shared" si="4"/>
        <v>80.36296296296297</v>
      </c>
      <c r="R27" s="20">
        <v>1.55</v>
      </c>
      <c r="S27" s="1">
        <v>3</v>
      </c>
      <c r="T27" s="20">
        <v>7</v>
      </c>
      <c r="U27" s="1">
        <f t="shared" si="5"/>
        <v>34.26</v>
      </c>
      <c r="V27" s="1">
        <f>VLOOKUP(T27,Rebar!A:B,2,FALSE)</f>
        <v>2.044</v>
      </c>
      <c r="W27" s="37">
        <f t="shared" si="6"/>
        <v>0.03501372</v>
      </c>
      <c r="X27" s="9">
        <v>2325</v>
      </c>
      <c r="Y27" s="8">
        <f t="shared" si="7"/>
        <v>81.406899</v>
      </c>
    </row>
    <row r="28" spans="1:25" s="1" customFormat="1" ht="12.75">
      <c r="A28" s="1" t="s">
        <v>114</v>
      </c>
      <c r="B28" s="1">
        <v>17.75</v>
      </c>
      <c r="C28" s="1">
        <v>13.3125</v>
      </c>
      <c r="D28" s="1">
        <v>10.8125</v>
      </c>
      <c r="E28" s="1">
        <v>12.8732591276882</v>
      </c>
      <c r="F28" s="1">
        <v>18</v>
      </c>
      <c r="G28" s="20">
        <f t="shared" si="8"/>
        <v>15.5</v>
      </c>
      <c r="H28" s="1">
        <v>18</v>
      </c>
      <c r="I28" s="1">
        <f t="shared" si="0"/>
        <v>53.25</v>
      </c>
      <c r="J28" s="1">
        <f t="shared" si="1"/>
        <v>26.625</v>
      </c>
      <c r="K28" s="1">
        <f t="shared" si="2"/>
        <v>79.875</v>
      </c>
      <c r="L28" s="16">
        <v>9.9</v>
      </c>
      <c r="M28" s="16">
        <v>9.9</v>
      </c>
      <c r="N28" s="8">
        <f t="shared" si="3"/>
        <v>790.7625</v>
      </c>
      <c r="O28" s="28">
        <f t="shared" si="9"/>
        <v>1.4791666666666667</v>
      </c>
      <c r="P28" s="9">
        <v>190</v>
      </c>
      <c r="Q28" s="8">
        <f t="shared" si="4"/>
        <v>281.0416666666667</v>
      </c>
      <c r="R28" s="20">
        <v>2.48</v>
      </c>
      <c r="S28" s="1">
        <v>5</v>
      </c>
      <c r="T28" s="20">
        <v>7</v>
      </c>
      <c r="U28" s="1">
        <f t="shared" si="5"/>
        <v>88.75</v>
      </c>
      <c r="V28" s="1">
        <f>VLOOKUP(T28,Rebar!A:B,2,FALSE)</f>
        <v>2.044</v>
      </c>
      <c r="W28" s="37">
        <f t="shared" si="6"/>
        <v>0.0907025</v>
      </c>
      <c r="X28" s="9">
        <v>2325</v>
      </c>
      <c r="Y28" s="8">
        <f t="shared" si="7"/>
        <v>210.88331250000002</v>
      </c>
    </row>
    <row r="29" spans="1:25" s="1" customFormat="1" ht="12.75">
      <c r="A29" s="1" t="s">
        <v>115</v>
      </c>
      <c r="B29" s="1">
        <v>17.75</v>
      </c>
      <c r="C29" s="1">
        <v>13.3125</v>
      </c>
      <c r="D29" s="1">
        <v>10.8125</v>
      </c>
      <c r="E29" s="1">
        <v>12.8732591276882</v>
      </c>
      <c r="F29" s="1">
        <v>18</v>
      </c>
      <c r="G29" s="20">
        <f t="shared" si="8"/>
        <v>15.5</v>
      </c>
      <c r="H29" s="1">
        <v>18</v>
      </c>
      <c r="I29" s="1">
        <f t="shared" si="0"/>
        <v>53.25</v>
      </c>
      <c r="J29" s="1">
        <f t="shared" si="1"/>
        <v>26.625</v>
      </c>
      <c r="K29" s="1">
        <f t="shared" si="2"/>
        <v>79.875</v>
      </c>
      <c r="L29" s="16">
        <v>9.9</v>
      </c>
      <c r="M29" s="16">
        <v>9.9</v>
      </c>
      <c r="N29" s="8">
        <f t="shared" si="3"/>
        <v>790.7625</v>
      </c>
      <c r="O29" s="28">
        <f t="shared" si="9"/>
        <v>1.4791666666666667</v>
      </c>
      <c r="P29" s="9">
        <v>190</v>
      </c>
      <c r="Q29" s="8">
        <f t="shared" si="4"/>
        <v>281.0416666666667</v>
      </c>
      <c r="R29" s="20">
        <v>2.48</v>
      </c>
      <c r="S29" s="1">
        <v>5</v>
      </c>
      <c r="T29" s="20">
        <v>7</v>
      </c>
      <c r="U29" s="1">
        <f t="shared" si="5"/>
        <v>88.75</v>
      </c>
      <c r="V29" s="1">
        <f>VLOOKUP(T29,Rebar!A:B,2,FALSE)</f>
        <v>2.044</v>
      </c>
      <c r="W29" s="37">
        <f t="shared" si="6"/>
        <v>0.0907025</v>
      </c>
      <c r="X29" s="9">
        <v>2325</v>
      </c>
      <c r="Y29" s="8">
        <f t="shared" si="7"/>
        <v>210.88331250000002</v>
      </c>
    </row>
    <row r="30" spans="1:25" s="1" customFormat="1" ht="12.75">
      <c r="A30" s="1" t="s">
        <v>116</v>
      </c>
      <c r="B30" s="1">
        <v>11.42</v>
      </c>
      <c r="C30" s="1">
        <v>8.565</v>
      </c>
      <c r="D30" s="1">
        <v>6.065</v>
      </c>
      <c r="E30" s="1">
        <v>10.17732139224946</v>
      </c>
      <c r="F30" s="1">
        <v>12</v>
      </c>
      <c r="G30" s="20">
        <f t="shared" si="8"/>
        <v>9.5</v>
      </c>
      <c r="H30" s="1">
        <v>12</v>
      </c>
      <c r="I30" s="1">
        <f t="shared" si="0"/>
        <v>22.84</v>
      </c>
      <c r="J30" s="1">
        <f t="shared" si="1"/>
        <v>11.42</v>
      </c>
      <c r="K30" s="1">
        <f t="shared" si="2"/>
        <v>34.26</v>
      </c>
      <c r="L30" s="16">
        <v>9.9</v>
      </c>
      <c r="M30" s="16">
        <v>9.9</v>
      </c>
      <c r="N30" s="8">
        <f t="shared" si="3"/>
        <v>339.17400000000004</v>
      </c>
      <c r="O30" s="28">
        <f t="shared" si="9"/>
        <v>0.422962962962963</v>
      </c>
      <c r="P30" s="9">
        <v>190</v>
      </c>
      <c r="Q30" s="8">
        <f t="shared" si="4"/>
        <v>80.36296296296297</v>
      </c>
      <c r="R30" s="20">
        <v>1.55</v>
      </c>
      <c r="S30" s="1">
        <v>3</v>
      </c>
      <c r="T30" s="20">
        <v>7</v>
      </c>
      <c r="U30" s="1">
        <f t="shared" si="5"/>
        <v>34.26</v>
      </c>
      <c r="V30" s="1">
        <f>VLOOKUP(T30,Rebar!A:B,2,FALSE)</f>
        <v>2.044</v>
      </c>
      <c r="W30" s="37">
        <f t="shared" si="6"/>
        <v>0.03501372</v>
      </c>
      <c r="X30" s="9">
        <v>2325</v>
      </c>
      <c r="Y30" s="8">
        <f t="shared" si="7"/>
        <v>81.406899</v>
      </c>
    </row>
    <row r="31" spans="1:25" s="1" customFormat="1" ht="12.75">
      <c r="A31" s="1" t="s">
        <v>117</v>
      </c>
      <c r="B31" s="1">
        <v>18</v>
      </c>
      <c r="C31" s="1">
        <v>13.5</v>
      </c>
      <c r="D31" s="1">
        <v>11</v>
      </c>
      <c r="E31" s="1">
        <v>11.515801955323633</v>
      </c>
      <c r="F31" s="1">
        <v>18</v>
      </c>
      <c r="G31" s="20">
        <f t="shared" si="8"/>
        <v>15.5</v>
      </c>
      <c r="H31" s="1">
        <v>12</v>
      </c>
      <c r="I31" s="1">
        <f t="shared" si="0"/>
        <v>54</v>
      </c>
      <c r="J31" s="1">
        <f t="shared" si="1"/>
        <v>18</v>
      </c>
      <c r="K31" s="1">
        <f t="shared" si="2"/>
        <v>72</v>
      </c>
      <c r="L31" s="16">
        <v>9.9</v>
      </c>
      <c r="M31" s="16">
        <v>9.9</v>
      </c>
      <c r="N31" s="8">
        <f t="shared" si="3"/>
        <v>712.8000000000001</v>
      </c>
      <c r="O31" s="28">
        <f t="shared" si="9"/>
        <v>1</v>
      </c>
      <c r="P31" s="9">
        <v>190</v>
      </c>
      <c r="Q31" s="8">
        <f t="shared" si="4"/>
        <v>190</v>
      </c>
      <c r="R31" s="20">
        <v>1.98</v>
      </c>
      <c r="S31" s="1">
        <v>4</v>
      </c>
      <c r="T31" s="20">
        <v>7</v>
      </c>
      <c r="U31" s="1">
        <f t="shared" si="5"/>
        <v>72</v>
      </c>
      <c r="V31" s="1">
        <f>VLOOKUP(T31,Rebar!A:B,2,FALSE)</f>
        <v>2.044</v>
      </c>
      <c r="W31" s="37">
        <f t="shared" si="6"/>
        <v>0.073584</v>
      </c>
      <c r="X31" s="9">
        <v>2325</v>
      </c>
      <c r="Y31" s="8">
        <f t="shared" si="7"/>
        <v>171.0828</v>
      </c>
    </row>
    <row r="32" spans="7:25" s="1" customFormat="1" ht="12.75">
      <c r="G32" s="20"/>
      <c r="L32" s="16"/>
      <c r="M32" s="16"/>
      <c r="N32" s="8"/>
      <c r="O32" s="28"/>
      <c r="P32" s="9"/>
      <c r="Q32" s="8"/>
      <c r="R32" s="20"/>
      <c r="T32" s="20"/>
      <c r="W32" s="37"/>
      <c r="X32" s="9"/>
      <c r="Y32" s="8"/>
    </row>
    <row r="33" spans="1:26" s="12" customFormat="1" ht="12.75">
      <c r="A33" s="1" t="s">
        <v>89</v>
      </c>
      <c r="B33" s="1">
        <v>17.16</v>
      </c>
      <c r="C33" s="1">
        <v>12.87</v>
      </c>
      <c r="D33" s="1">
        <v>10.37</v>
      </c>
      <c r="E33" s="21">
        <v>12.682195002913126</v>
      </c>
      <c r="F33" s="20">
        <v>18</v>
      </c>
      <c r="G33" s="20">
        <f>F33-2.5</f>
        <v>15.5</v>
      </c>
      <c r="H33" s="20">
        <v>18</v>
      </c>
      <c r="I33" s="1">
        <f aca="true" t="shared" si="10" ref="I33:I47">2*B33*F33/12</f>
        <v>51.48</v>
      </c>
      <c r="J33" s="1">
        <f aca="true" t="shared" si="11" ref="J33:J47">H33*B33/12</f>
        <v>25.74</v>
      </c>
      <c r="K33" s="1">
        <f aca="true" t="shared" si="12" ref="K33:K47">I33+J33</f>
        <v>77.22</v>
      </c>
      <c r="L33" s="16">
        <v>9.9</v>
      </c>
      <c r="M33" s="16">
        <v>9.9</v>
      </c>
      <c r="N33" s="8">
        <f aca="true" t="shared" si="13" ref="N33:N47">I33*L33+J33*M33</f>
        <v>764.478</v>
      </c>
      <c r="O33" s="28">
        <f>B33/3*F33/36*H33/36</f>
        <v>1.43</v>
      </c>
      <c r="P33" s="9">
        <v>190</v>
      </c>
      <c r="Q33" s="8">
        <f aca="true" t="shared" si="14" ref="Q33:Q47">O33*P33</f>
        <v>271.7</v>
      </c>
      <c r="R33" s="20">
        <v>2.4</v>
      </c>
      <c r="S33" s="20">
        <v>4</v>
      </c>
      <c r="T33" s="20">
        <v>7</v>
      </c>
      <c r="U33" s="1">
        <f aca="true" t="shared" si="15" ref="U33:U47">S33*B33</f>
        <v>68.64</v>
      </c>
      <c r="V33" s="1">
        <f>VLOOKUP(T33,Rebar!A:B,2,FALSE)</f>
        <v>2.044</v>
      </c>
      <c r="W33" s="37">
        <f aca="true" t="shared" si="16" ref="W33:W47">U33*V33/2000</f>
        <v>0.07015008</v>
      </c>
      <c r="X33" s="9">
        <v>2325</v>
      </c>
      <c r="Y33" s="8">
        <f aca="true" t="shared" si="17" ref="Y33:Y47">W33*X33</f>
        <v>163.098936</v>
      </c>
      <c r="Z33" s="20"/>
    </row>
    <row r="34" spans="1:25" s="1" customFormat="1" ht="12.75">
      <c r="A34" s="1" t="s">
        <v>90</v>
      </c>
      <c r="B34" s="1">
        <v>23.08</v>
      </c>
      <c r="C34" s="1">
        <v>17.31</v>
      </c>
      <c r="D34" s="1">
        <v>14.81</v>
      </c>
      <c r="E34" s="1">
        <v>13.708873984535405</v>
      </c>
      <c r="F34" s="1">
        <v>18</v>
      </c>
      <c r="G34" s="20">
        <f t="shared" si="8"/>
        <v>15.5</v>
      </c>
      <c r="H34" s="1">
        <v>18</v>
      </c>
      <c r="I34" s="1">
        <f t="shared" si="10"/>
        <v>69.24</v>
      </c>
      <c r="J34" s="1">
        <f t="shared" si="11"/>
        <v>34.62</v>
      </c>
      <c r="K34" s="1">
        <f t="shared" si="12"/>
        <v>103.85999999999999</v>
      </c>
      <c r="L34" s="16">
        <v>9.55</v>
      </c>
      <c r="M34" s="16">
        <v>9.9</v>
      </c>
      <c r="N34" s="8">
        <f t="shared" si="13"/>
        <v>1003.98</v>
      </c>
      <c r="O34" s="28">
        <f aca="true" t="shared" si="18" ref="O34:O47">B34/3*F34/36*H34/36</f>
        <v>1.9233333333333331</v>
      </c>
      <c r="P34" s="9">
        <v>190</v>
      </c>
      <c r="Q34" s="8">
        <f t="shared" si="14"/>
        <v>365.4333333333333</v>
      </c>
      <c r="R34" s="20">
        <v>2.81</v>
      </c>
      <c r="S34" s="1">
        <v>5</v>
      </c>
      <c r="T34" s="20">
        <v>7</v>
      </c>
      <c r="U34" s="1">
        <f t="shared" si="15"/>
        <v>115.39999999999999</v>
      </c>
      <c r="V34" s="1">
        <f>VLOOKUP(T34,Rebar!A:B,2,FALSE)</f>
        <v>2.044</v>
      </c>
      <c r="W34" s="37">
        <f t="shared" si="16"/>
        <v>0.1179388</v>
      </c>
      <c r="X34" s="9">
        <v>2325</v>
      </c>
      <c r="Y34" s="8">
        <f t="shared" si="17"/>
        <v>274.20771</v>
      </c>
    </row>
    <row r="35" spans="1:25" s="1" customFormat="1" ht="12.75">
      <c r="A35" s="1" t="s">
        <v>91</v>
      </c>
      <c r="B35" s="1">
        <v>14.16</v>
      </c>
      <c r="C35" s="1">
        <v>10.62</v>
      </c>
      <c r="D35" s="1">
        <v>8.12</v>
      </c>
      <c r="E35" s="1">
        <v>10.12226062614767</v>
      </c>
      <c r="F35" s="1">
        <v>12</v>
      </c>
      <c r="G35" s="20">
        <f t="shared" si="8"/>
        <v>9.5</v>
      </c>
      <c r="H35" s="1">
        <v>12</v>
      </c>
      <c r="I35" s="1">
        <f t="shared" si="10"/>
        <v>28.320000000000004</v>
      </c>
      <c r="J35" s="1">
        <f t="shared" si="11"/>
        <v>14.160000000000002</v>
      </c>
      <c r="K35" s="1">
        <f t="shared" si="12"/>
        <v>42.480000000000004</v>
      </c>
      <c r="L35" s="16">
        <v>9.9</v>
      </c>
      <c r="M35" s="16">
        <v>9.9</v>
      </c>
      <c r="N35" s="8">
        <f t="shared" si="13"/>
        <v>420.5520000000001</v>
      </c>
      <c r="O35" s="28">
        <f t="shared" si="18"/>
        <v>0.5244444444444444</v>
      </c>
      <c r="P35" s="9">
        <v>190</v>
      </c>
      <c r="Q35" s="8">
        <f t="shared" si="14"/>
        <v>99.64444444444443</v>
      </c>
      <c r="R35" s="20">
        <v>1.53</v>
      </c>
      <c r="S35" s="1">
        <v>3</v>
      </c>
      <c r="T35" s="20">
        <v>7</v>
      </c>
      <c r="U35" s="1">
        <f t="shared" si="15"/>
        <v>42.480000000000004</v>
      </c>
      <c r="V35" s="1">
        <f>VLOOKUP(T35,Rebar!A:B,2,FALSE)</f>
        <v>2.044</v>
      </c>
      <c r="W35" s="37">
        <f t="shared" si="16"/>
        <v>0.043414560000000005</v>
      </c>
      <c r="X35" s="9">
        <v>2325</v>
      </c>
      <c r="Y35" s="8">
        <f t="shared" si="17"/>
        <v>100.93885200000001</v>
      </c>
    </row>
    <row r="36" spans="1:25" s="1" customFormat="1" ht="12.75">
      <c r="A36" s="1" t="s">
        <v>92</v>
      </c>
      <c r="B36" s="1">
        <v>14.16</v>
      </c>
      <c r="C36" s="1">
        <v>10.62</v>
      </c>
      <c r="D36" s="1">
        <v>8.12</v>
      </c>
      <c r="E36" s="1">
        <v>10.12226062614767</v>
      </c>
      <c r="F36" s="1">
        <v>12</v>
      </c>
      <c r="G36" s="20">
        <f t="shared" si="8"/>
        <v>9.5</v>
      </c>
      <c r="H36" s="1">
        <v>12</v>
      </c>
      <c r="I36" s="1">
        <f t="shared" si="10"/>
        <v>28.320000000000004</v>
      </c>
      <c r="J36" s="1">
        <f t="shared" si="11"/>
        <v>14.160000000000002</v>
      </c>
      <c r="K36" s="1">
        <f t="shared" si="12"/>
        <v>42.480000000000004</v>
      </c>
      <c r="L36" s="16">
        <v>9.9</v>
      </c>
      <c r="M36" s="16">
        <v>9.9</v>
      </c>
      <c r="N36" s="8">
        <f t="shared" si="13"/>
        <v>420.5520000000001</v>
      </c>
      <c r="O36" s="28">
        <f t="shared" si="18"/>
        <v>0.5244444444444444</v>
      </c>
      <c r="P36" s="9">
        <v>190</v>
      </c>
      <c r="Q36" s="8">
        <f t="shared" si="14"/>
        <v>99.64444444444443</v>
      </c>
      <c r="R36" s="20">
        <v>1.53</v>
      </c>
      <c r="S36" s="1">
        <v>3</v>
      </c>
      <c r="T36" s="20">
        <v>7</v>
      </c>
      <c r="U36" s="1">
        <f t="shared" si="15"/>
        <v>42.480000000000004</v>
      </c>
      <c r="V36" s="1">
        <f>VLOOKUP(T36,Rebar!A:B,2,FALSE)</f>
        <v>2.044</v>
      </c>
      <c r="W36" s="37">
        <f t="shared" si="16"/>
        <v>0.043414560000000005</v>
      </c>
      <c r="X36" s="9">
        <v>2325</v>
      </c>
      <c r="Y36" s="8">
        <f t="shared" si="17"/>
        <v>100.93885200000001</v>
      </c>
    </row>
    <row r="37" spans="1:25" s="1" customFormat="1" ht="12.75">
      <c r="A37" s="1" t="s">
        <v>93</v>
      </c>
      <c r="B37" s="1">
        <v>12.92</v>
      </c>
      <c r="C37" s="1">
        <v>9.69</v>
      </c>
      <c r="D37" s="1">
        <v>7.19</v>
      </c>
      <c r="E37" s="1">
        <v>10.600043773301724</v>
      </c>
      <c r="F37" s="1">
        <v>12</v>
      </c>
      <c r="G37" s="20">
        <f t="shared" si="8"/>
        <v>9.5</v>
      </c>
      <c r="H37" s="1">
        <v>12</v>
      </c>
      <c r="I37" s="1">
        <f t="shared" si="10"/>
        <v>25.84</v>
      </c>
      <c r="J37" s="1">
        <f t="shared" si="11"/>
        <v>12.92</v>
      </c>
      <c r="K37" s="1">
        <f t="shared" si="12"/>
        <v>38.76</v>
      </c>
      <c r="L37" s="16">
        <v>9.9</v>
      </c>
      <c r="M37" s="16">
        <v>9.9</v>
      </c>
      <c r="N37" s="8">
        <f t="shared" si="13"/>
        <v>383.724</v>
      </c>
      <c r="O37" s="28">
        <f t="shared" si="18"/>
        <v>0.4785185185185185</v>
      </c>
      <c r="P37" s="9">
        <v>190</v>
      </c>
      <c r="Q37" s="8">
        <f t="shared" si="14"/>
        <v>90.91851851851851</v>
      </c>
      <c r="R37" s="20">
        <v>1.68</v>
      </c>
      <c r="S37" s="1">
        <v>3</v>
      </c>
      <c r="T37" s="20">
        <v>7</v>
      </c>
      <c r="U37" s="1">
        <f t="shared" si="15"/>
        <v>38.76</v>
      </c>
      <c r="V37" s="1">
        <f>VLOOKUP(T37,Rebar!A:B,2,FALSE)</f>
        <v>2.044</v>
      </c>
      <c r="W37" s="37">
        <f t="shared" si="16"/>
        <v>0.03961272</v>
      </c>
      <c r="X37" s="9">
        <v>2325</v>
      </c>
      <c r="Y37" s="8">
        <f t="shared" si="17"/>
        <v>92.09957399999999</v>
      </c>
    </row>
    <row r="38" spans="1:25" s="1" customFormat="1" ht="12.75">
      <c r="A38" s="1" t="s">
        <v>94</v>
      </c>
      <c r="B38" s="1">
        <v>24</v>
      </c>
      <c r="C38" s="1">
        <v>18</v>
      </c>
      <c r="D38" s="1">
        <v>15.5</v>
      </c>
      <c r="E38" s="1">
        <v>17.238861785218194</v>
      </c>
      <c r="F38" s="1">
        <v>24</v>
      </c>
      <c r="G38" s="20">
        <f t="shared" si="8"/>
        <v>21.5</v>
      </c>
      <c r="H38" s="1">
        <v>18</v>
      </c>
      <c r="I38" s="1">
        <f t="shared" si="10"/>
        <v>96</v>
      </c>
      <c r="J38" s="1">
        <f t="shared" si="11"/>
        <v>36</v>
      </c>
      <c r="K38" s="1">
        <f t="shared" si="12"/>
        <v>132</v>
      </c>
      <c r="L38" s="16">
        <v>9.55</v>
      </c>
      <c r="M38" s="16">
        <v>9.55</v>
      </c>
      <c r="N38" s="8">
        <f t="shared" si="13"/>
        <v>1260.6000000000001</v>
      </c>
      <c r="O38" s="28">
        <f t="shared" si="18"/>
        <v>2.6666666666666665</v>
      </c>
      <c r="P38" s="9">
        <v>190</v>
      </c>
      <c r="Q38" s="8">
        <f t="shared" si="14"/>
        <v>506.66666666666663</v>
      </c>
      <c r="R38" s="20">
        <v>4.44</v>
      </c>
      <c r="S38" s="1">
        <v>8</v>
      </c>
      <c r="T38" s="20">
        <v>7</v>
      </c>
      <c r="U38" s="1">
        <f t="shared" si="15"/>
        <v>192</v>
      </c>
      <c r="V38" s="1">
        <f>VLOOKUP(T38,Rebar!A:B,2,FALSE)</f>
        <v>2.044</v>
      </c>
      <c r="W38" s="37">
        <f t="shared" si="16"/>
        <v>0.19622399999999998</v>
      </c>
      <c r="X38" s="9">
        <v>2325</v>
      </c>
      <c r="Y38" s="8">
        <f t="shared" si="17"/>
        <v>456.22079999999994</v>
      </c>
    </row>
    <row r="39" spans="1:25" s="1" customFormat="1" ht="12.75">
      <c r="A39" s="26" t="s">
        <v>95</v>
      </c>
      <c r="B39" s="1">
        <v>21.33</v>
      </c>
      <c r="C39" s="1">
        <v>15.9975</v>
      </c>
      <c r="D39" s="1">
        <v>13.4975</v>
      </c>
      <c r="E39" s="1">
        <v>15.988372532812399</v>
      </c>
      <c r="F39" s="1">
        <v>18</v>
      </c>
      <c r="G39" s="20">
        <f t="shared" si="8"/>
        <v>15.5</v>
      </c>
      <c r="H39" s="1">
        <v>18</v>
      </c>
      <c r="I39" s="1">
        <f t="shared" si="10"/>
        <v>63.98999999999999</v>
      </c>
      <c r="J39" s="1">
        <f t="shared" si="11"/>
        <v>31.994999999999994</v>
      </c>
      <c r="K39" s="1">
        <f t="shared" si="12"/>
        <v>95.98499999999999</v>
      </c>
      <c r="L39" s="16">
        <v>9.9</v>
      </c>
      <c r="M39" s="16">
        <v>9.9</v>
      </c>
      <c r="N39" s="8">
        <f t="shared" si="13"/>
        <v>950.2514999999999</v>
      </c>
      <c r="O39" s="28">
        <f t="shared" si="18"/>
        <v>1.7774999999999999</v>
      </c>
      <c r="P39" s="9">
        <v>190</v>
      </c>
      <c r="Q39" s="8">
        <f t="shared" si="14"/>
        <v>337.72499999999997</v>
      </c>
      <c r="R39" s="20">
        <v>3.82</v>
      </c>
      <c r="S39" s="1">
        <v>7</v>
      </c>
      <c r="T39" s="20">
        <v>7</v>
      </c>
      <c r="U39" s="1">
        <f t="shared" si="15"/>
        <v>149.31</v>
      </c>
      <c r="V39" s="1">
        <f>VLOOKUP(T39,Rebar!A:B,2,FALSE)</f>
        <v>2.044</v>
      </c>
      <c r="W39" s="37">
        <f t="shared" si="16"/>
        <v>0.15259482</v>
      </c>
      <c r="X39" s="9">
        <v>2325</v>
      </c>
      <c r="Y39" s="8">
        <f t="shared" si="17"/>
        <v>354.78295649999995</v>
      </c>
    </row>
    <row r="40" spans="1:25" s="1" customFormat="1" ht="12.75">
      <c r="A40" s="1" t="s">
        <v>96</v>
      </c>
      <c r="B40" s="1">
        <v>12.92</v>
      </c>
      <c r="C40" s="1">
        <v>9.69</v>
      </c>
      <c r="D40" s="1">
        <v>7.19</v>
      </c>
      <c r="E40" s="1">
        <v>10.600043773301724</v>
      </c>
      <c r="F40" s="1">
        <v>12</v>
      </c>
      <c r="G40" s="20">
        <f t="shared" si="8"/>
        <v>9.5</v>
      </c>
      <c r="H40" s="1">
        <v>12</v>
      </c>
      <c r="I40" s="1">
        <f t="shared" si="10"/>
        <v>25.84</v>
      </c>
      <c r="J40" s="1">
        <f t="shared" si="11"/>
        <v>12.92</v>
      </c>
      <c r="K40" s="1">
        <f t="shared" si="12"/>
        <v>38.76</v>
      </c>
      <c r="L40" s="16">
        <v>9.9</v>
      </c>
      <c r="M40" s="16">
        <v>9.9</v>
      </c>
      <c r="N40" s="8">
        <f t="shared" si="13"/>
        <v>383.724</v>
      </c>
      <c r="O40" s="28">
        <f t="shared" si="18"/>
        <v>0.4785185185185185</v>
      </c>
      <c r="P40" s="9">
        <v>190</v>
      </c>
      <c r="Q40" s="8">
        <f t="shared" si="14"/>
        <v>90.91851851851851</v>
      </c>
      <c r="R40" s="20">
        <v>1.68</v>
      </c>
      <c r="S40" s="1">
        <v>3</v>
      </c>
      <c r="T40" s="20">
        <v>7</v>
      </c>
      <c r="U40" s="1">
        <f t="shared" si="15"/>
        <v>38.76</v>
      </c>
      <c r="V40" s="1">
        <f>VLOOKUP(T40,Rebar!A:B,2,FALSE)</f>
        <v>2.044</v>
      </c>
      <c r="W40" s="37">
        <f t="shared" si="16"/>
        <v>0.03961272</v>
      </c>
      <c r="X40" s="9">
        <v>2325</v>
      </c>
      <c r="Y40" s="8">
        <f t="shared" si="17"/>
        <v>92.09957399999999</v>
      </c>
    </row>
    <row r="41" spans="1:25" s="1" customFormat="1" ht="12.75">
      <c r="A41" s="1" t="s">
        <v>97</v>
      </c>
      <c r="B41" s="1">
        <v>18</v>
      </c>
      <c r="C41" s="1">
        <v>13.5</v>
      </c>
      <c r="D41" s="1">
        <v>11</v>
      </c>
      <c r="E41" s="1">
        <v>12.978544613480086</v>
      </c>
      <c r="F41" s="1">
        <v>18</v>
      </c>
      <c r="G41" s="20">
        <f t="shared" si="8"/>
        <v>15.5</v>
      </c>
      <c r="H41" s="1">
        <v>18</v>
      </c>
      <c r="I41" s="1">
        <f t="shared" si="10"/>
        <v>54</v>
      </c>
      <c r="J41" s="1">
        <f t="shared" si="11"/>
        <v>27</v>
      </c>
      <c r="K41" s="1">
        <f t="shared" si="12"/>
        <v>81</v>
      </c>
      <c r="L41" s="16">
        <v>9.9</v>
      </c>
      <c r="M41" s="16">
        <v>9.9</v>
      </c>
      <c r="N41" s="8">
        <f t="shared" si="13"/>
        <v>801.9000000000001</v>
      </c>
      <c r="O41" s="28">
        <f t="shared" si="18"/>
        <v>1.5</v>
      </c>
      <c r="P41" s="9">
        <v>190</v>
      </c>
      <c r="Q41" s="8">
        <f t="shared" si="14"/>
        <v>285</v>
      </c>
      <c r="R41" s="20">
        <v>2.52</v>
      </c>
      <c r="S41" s="1">
        <v>5</v>
      </c>
      <c r="T41" s="20">
        <v>7</v>
      </c>
      <c r="U41" s="1">
        <f t="shared" si="15"/>
        <v>90</v>
      </c>
      <c r="V41" s="1">
        <f>VLOOKUP(T41,Rebar!A:B,2,FALSE)</f>
        <v>2.044</v>
      </c>
      <c r="W41" s="37">
        <f t="shared" si="16"/>
        <v>0.09198</v>
      </c>
      <c r="X41" s="9">
        <v>2325</v>
      </c>
      <c r="Y41" s="8">
        <f t="shared" si="17"/>
        <v>213.85350000000003</v>
      </c>
    </row>
    <row r="42" spans="1:25" s="1" customFormat="1" ht="12.75">
      <c r="A42" s="1" t="s">
        <v>98</v>
      </c>
      <c r="B42" s="1">
        <v>18</v>
      </c>
      <c r="C42" s="1">
        <v>13.5</v>
      </c>
      <c r="D42" s="1">
        <v>11</v>
      </c>
      <c r="E42" s="1">
        <v>12.978544613480086</v>
      </c>
      <c r="F42" s="1">
        <v>18</v>
      </c>
      <c r="G42" s="20">
        <f t="shared" si="8"/>
        <v>15.5</v>
      </c>
      <c r="H42" s="1">
        <v>18</v>
      </c>
      <c r="I42" s="1">
        <f t="shared" si="10"/>
        <v>54</v>
      </c>
      <c r="J42" s="1">
        <f t="shared" si="11"/>
        <v>27</v>
      </c>
      <c r="K42" s="1">
        <f t="shared" si="12"/>
        <v>81</v>
      </c>
      <c r="L42" s="16">
        <v>9.9</v>
      </c>
      <c r="M42" s="16">
        <v>9.9</v>
      </c>
      <c r="N42" s="8">
        <f t="shared" si="13"/>
        <v>801.9000000000001</v>
      </c>
      <c r="O42" s="28">
        <f t="shared" si="18"/>
        <v>1.5</v>
      </c>
      <c r="P42" s="9">
        <v>190</v>
      </c>
      <c r="Q42" s="8">
        <f t="shared" si="14"/>
        <v>285</v>
      </c>
      <c r="R42" s="20">
        <v>2.52</v>
      </c>
      <c r="S42" s="1">
        <v>5</v>
      </c>
      <c r="T42" s="20">
        <v>7</v>
      </c>
      <c r="U42" s="1">
        <f t="shared" si="15"/>
        <v>90</v>
      </c>
      <c r="V42" s="1">
        <f>VLOOKUP(T42,Rebar!A:B,2,FALSE)</f>
        <v>2.044</v>
      </c>
      <c r="W42" s="37">
        <f t="shared" si="16"/>
        <v>0.09198</v>
      </c>
      <c r="X42" s="9">
        <v>2325</v>
      </c>
      <c r="Y42" s="8">
        <f t="shared" si="17"/>
        <v>213.85350000000003</v>
      </c>
    </row>
    <row r="43" spans="1:25" s="1" customFormat="1" ht="12.75">
      <c r="A43" s="1" t="s">
        <v>99</v>
      </c>
      <c r="B43" s="1">
        <v>18</v>
      </c>
      <c r="C43" s="1">
        <v>13.5</v>
      </c>
      <c r="D43" s="1">
        <v>11</v>
      </c>
      <c r="E43" s="1">
        <v>12.978544613480086</v>
      </c>
      <c r="F43" s="1">
        <v>18</v>
      </c>
      <c r="G43" s="20">
        <f t="shared" si="8"/>
        <v>15.5</v>
      </c>
      <c r="H43" s="1">
        <v>18</v>
      </c>
      <c r="I43" s="1">
        <f t="shared" si="10"/>
        <v>54</v>
      </c>
      <c r="J43" s="1">
        <f t="shared" si="11"/>
        <v>27</v>
      </c>
      <c r="K43" s="1">
        <f t="shared" si="12"/>
        <v>81</v>
      </c>
      <c r="L43" s="16">
        <v>9.9</v>
      </c>
      <c r="M43" s="16">
        <v>9.9</v>
      </c>
      <c r="N43" s="8">
        <f t="shared" si="13"/>
        <v>801.9000000000001</v>
      </c>
      <c r="O43" s="28">
        <f t="shared" si="18"/>
        <v>1.5</v>
      </c>
      <c r="P43" s="9">
        <v>190</v>
      </c>
      <c r="Q43" s="8">
        <f t="shared" si="14"/>
        <v>285</v>
      </c>
      <c r="R43" s="20">
        <v>2.52</v>
      </c>
      <c r="S43" s="1">
        <v>5</v>
      </c>
      <c r="T43" s="20">
        <v>7</v>
      </c>
      <c r="U43" s="1">
        <f t="shared" si="15"/>
        <v>90</v>
      </c>
      <c r="V43" s="1">
        <f>VLOOKUP(T43,Rebar!A:B,2,FALSE)</f>
        <v>2.044</v>
      </c>
      <c r="W43" s="37">
        <f t="shared" si="16"/>
        <v>0.09198</v>
      </c>
      <c r="X43" s="9">
        <v>2325</v>
      </c>
      <c r="Y43" s="8">
        <f t="shared" si="17"/>
        <v>213.85350000000003</v>
      </c>
    </row>
    <row r="44" spans="1:25" s="1" customFormat="1" ht="12.75">
      <c r="A44" s="1" t="s">
        <v>100</v>
      </c>
      <c r="B44" s="1">
        <v>18</v>
      </c>
      <c r="C44" s="1">
        <v>13.5</v>
      </c>
      <c r="D44" s="1">
        <v>11</v>
      </c>
      <c r="E44" s="1">
        <v>12.978544613480086</v>
      </c>
      <c r="F44" s="1">
        <v>18</v>
      </c>
      <c r="G44" s="20">
        <f t="shared" si="8"/>
        <v>15.5</v>
      </c>
      <c r="H44" s="1">
        <v>18</v>
      </c>
      <c r="I44" s="1">
        <f t="shared" si="10"/>
        <v>54</v>
      </c>
      <c r="J44" s="1">
        <f t="shared" si="11"/>
        <v>27</v>
      </c>
      <c r="K44" s="1">
        <f t="shared" si="12"/>
        <v>81</v>
      </c>
      <c r="L44" s="16">
        <v>9.9</v>
      </c>
      <c r="M44" s="16">
        <v>9.9</v>
      </c>
      <c r="N44" s="8">
        <f t="shared" si="13"/>
        <v>801.9000000000001</v>
      </c>
      <c r="O44" s="28">
        <f t="shared" si="18"/>
        <v>1.5</v>
      </c>
      <c r="P44" s="9">
        <v>190</v>
      </c>
      <c r="Q44" s="8">
        <f t="shared" si="14"/>
        <v>285</v>
      </c>
      <c r="R44" s="20">
        <v>2.52</v>
      </c>
      <c r="S44" s="1">
        <v>5</v>
      </c>
      <c r="T44" s="20">
        <v>7</v>
      </c>
      <c r="U44" s="1">
        <f t="shared" si="15"/>
        <v>90</v>
      </c>
      <c r="V44" s="1">
        <f>VLOOKUP(T44,Rebar!A:B,2,FALSE)</f>
        <v>2.044</v>
      </c>
      <c r="W44" s="37">
        <f t="shared" si="16"/>
        <v>0.09198</v>
      </c>
      <c r="X44" s="9">
        <v>2325</v>
      </c>
      <c r="Y44" s="8">
        <f t="shared" si="17"/>
        <v>213.85350000000003</v>
      </c>
    </row>
    <row r="45" spans="1:25" s="1" customFormat="1" ht="12.75">
      <c r="A45" s="1" t="s">
        <v>101</v>
      </c>
      <c r="B45" s="1">
        <v>14.16</v>
      </c>
      <c r="C45" s="1">
        <v>10.62</v>
      </c>
      <c r="D45" s="1">
        <v>8.12</v>
      </c>
      <c r="E45" s="1">
        <v>10.12226062614767</v>
      </c>
      <c r="F45" s="1">
        <v>12</v>
      </c>
      <c r="G45" s="20">
        <f t="shared" si="8"/>
        <v>9.5</v>
      </c>
      <c r="H45" s="1">
        <v>12</v>
      </c>
      <c r="I45" s="1">
        <f t="shared" si="10"/>
        <v>28.320000000000004</v>
      </c>
      <c r="J45" s="1">
        <f t="shared" si="11"/>
        <v>14.160000000000002</v>
      </c>
      <c r="K45" s="1">
        <f t="shared" si="12"/>
        <v>42.480000000000004</v>
      </c>
      <c r="L45" s="16">
        <v>9.9</v>
      </c>
      <c r="M45" s="16">
        <v>9.9</v>
      </c>
      <c r="N45" s="8">
        <f t="shared" si="13"/>
        <v>420.5520000000001</v>
      </c>
      <c r="O45" s="28">
        <f t="shared" si="18"/>
        <v>0.5244444444444444</v>
      </c>
      <c r="P45" s="9">
        <v>190</v>
      </c>
      <c r="Q45" s="8">
        <f t="shared" si="14"/>
        <v>99.64444444444443</v>
      </c>
      <c r="R45" s="20">
        <v>1.53</v>
      </c>
      <c r="S45" s="1">
        <v>3</v>
      </c>
      <c r="T45" s="20">
        <v>7</v>
      </c>
      <c r="U45" s="1">
        <f t="shared" si="15"/>
        <v>42.480000000000004</v>
      </c>
      <c r="V45" s="1">
        <f>VLOOKUP(T45,Rebar!A:B,2,FALSE)</f>
        <v>2.044</v>
      </c>
      <c r="W45" s="37">
        <f t="shared" si="16"/>
        <v>0.043414560000000005</v>
      </c>
      <c r="X45" s="9">
        <v>2325</v>
      </c>
      <c r="Y45" s="8">
        <f t="shared" si="17"/>
        <v>100.93885200000001</v>
      </c>
    </row>
    <row r="46" spans="1:25" s="1" customFormat="1" ht="12.75">
      <c r="A46" s="1" t="s">
        <v>102</v>
      </c>
      <c r="B46" s="1">
        <v>14.16</v>
      </c>
      <c r="C46" s="1">
        <v>10.62</v>
      </c>
      <c r="D46" s="1">
        <v>8.12</v>
      </c>
      <c r="E46" s="1">
        <v>10.12226062614767</v>
      </c>
      <c r="F46" s="1">
        <v>12</v>
      </c>
      <c r="G46" s="20">
        <f t="shared" si="8"/>
        <v>9.5</v>
      </c>
      <c r="H46" s="1">
        <v>12</v>
      </c>
      <c r="I46" s="1">
        <f t="shared" si="10"/>
        <v>28.320000000000004</v>
      </c>
      <c r="J46" s="1">
        <f t="shared" si="11"/>
        <v>14.160000000000002</v>
      </c>
      <c r="K46" s="1">
        <f t="shared" si="12"/>
        <v>42.480000000000004</v>
      </c>
      <c r="L46" s="16">
        <v>9.9</v>
      </c>
      <c r="M46" s="16">
        <v>9.9</v>
      </c>
      <c r="N46" s="8">
        <f t="shared" si="13"/>
        <v>420.5520000000001</v>
      </c>
      <c r="O46" s="28">
        <f t="shared" si="18"/>
        <v>0.5244444444444444</v>
      </c>
      <c r="P46" s="9">
        <v>190</v>
      </c>
      <c r="Q46" s="8">
        <f t="shared" si="14"/>
        <v>99.64444444444443</v>
      </c>
      <c r="R46" s="20">
        <v>1.53</v>
      </c>
      <c r="S46" s="1">
        <v>3</v>
      </c>
      <c r="T46" s="20">
        <v>7</v>
      </c>
      <c r="U46" s="1">
        <f t="shared" si="15"/>
        <v>42.480000000000004</v>
      </c>
      <c r="V46" s="1">
        <f>VLOOKUP(T46,Rebar!A:B,2,FALSE)</f>
        <v>2.044</v>
      </c>
      <c r="W46" s="37">
        <f t="shared" si="16"/>
        <v>0.043414560000000005</v>
      </c>
      <c r="X46" s="9">
        <v>2325</v>
      </c>
      <c r="Y46" s="8">
        <f t="shared" si="17"/>
        <v>100.93885200000001</v>
      </c>
    </row>
    <row r="47" spans="1:25" s="1" customFormat="1" ht="12.75">
      <c r="A47" s="1" t="s">
        <v>103</v>
      </c>
      <c r="B47" s="1">
        <v>20.75</v>
      </c>
      <c r="C47" s="1">
        <v>15.5625</v>
      </c>
      <c r="D47" s="1">
        <v>13.0625</v>
      </c>
      <c r="E47" s="1">
        <v>15.75822074373445</v>
      </c>
      <c r="F47" s="1">
        <v>18</v>
      </c>
      <c r="G47" s="20">
        <f t="shared" si="8"/>
        <v>15.5</v>
      </c>
      <c r="H47" s="1">
        <v>18</v>
      </c>
      <c r="I47" s="1">
        <f t="shared" si="10"/>
        <v>62.25</v>
      </c>
      <c r="J47" s="1">
        <f t="shared" si="11"/>
        <v>31.125</v>
      </c>
      <c r="K47" s="1">
        <f t="shared" si="12"/>
        <v>93.375</v>
      </c>
      <c r="L47" s="16">
        <v>9.9</v>
      </c>
      <c r="M47" s="16">
        <v>9.9</v>
      </c>
      <c r="N47" s="8">
        <f t="shared" si="13"/>
        <v>924.4124999999999</v>
      </c>
      <c r="O47" s="28">
        <f t="shared" si="18"/>
        <v>1.7291666666666667</v>
      </c>
      <c r="P47" s="9">
        <v>190</v>
      </c>
      <c r="Q47" s="8">
        <f t="shared" si="14"/>
        <v>328.5416666666667</v>
      </c>
      <c r="R47" s="20">
        <v>3.71</v>
      </c>
      <c r="S47" s="1">
        <v>7</v>
      </c>
      <c r="T47" s="20">
        <v>7</v>
      </c>
      <c r="U47" s="1">
        <f t="shared" si="15"/>
        <v>145.25</v>
      </c>
      <c r="V47" s="1">
        <f>VLOOKUP(T47,Rebar!A:B,2,FALSE)</f>
        <v>2.044</v>
      </c>
      <c r="W47" s="37">
        <f t="shared" si="16"/>
        <v>0.1484455</v>
      </c>
      <c r="X47" s="9">
        <v>2325</v>
      </c>
      <c r="Y47" s="8">
        <f t="shared" si="17"/>
        <v>345.1357875</v>
      </c>
    </row>
    <row r="49" ht="12.75">
      <c r="O49" s="28">
        <f>SUM(O2:O47)</f>
        <v>50.734444444444435</v>
      </c>
    </row>
    <row r="50" spans="14:25" ht="12.75">
      <c r="N50" s="8">
        <f>SUM(N2:N49)</f>
        <v>29443.301999999996</v>
      </c>
      <c r="P50" s="8"/>
      <c r="Q50" s="8">
        <f>SUM(Q2:Q49)</f>
        <v>9639.544444444446</v>
      </c>
      <c r="Y50" s="8">
        <f>SUM(Y2:Y49)</f>
        <v>8209.503204000002</v>
      </c>
    </row>
    <row r="51" spans="13:25" ht="12.75">
      <c r="M51" s="8" t="s">
        <v>7</v>
      </c>
      <c r="N51" s="1">
        <v>1.29</v>
      </c>
      <c r="P51" s="8" t="s">
        <v>7</v>
      </c>
      <c r="Q51" s="1">
        <v>1.125</v>
      </c>
      <c r="X51" s="1" t="s">
        <v>7</v>
      </c>
      <c r="Y51" s="1">
        <v>1.206</v>
      </c>
    </row>
    <row r="52" spans="13:25" ht="12.75">
      <c r="M52" s="1" t="s">
        <v>80</v>
      </c>
      <c r="N52" s="8">
        <f>N50*N51</f>
        <v>37981.85958</v>
      </c>
      <c r="Q52" s="8">
        <f>Q50*Q51</f>
        <v>10844.487500000001</v>
      </c>
      <c r="Y52" s="8">
        <f>Y50*Y51</f>
        <v>9900.660864024003</v>
      </c>
    </row>
    <row r="53" spans="13:25" ht="12.75">
      <c r="M53" s="8"/>
      <c r="N53" s="8"/>
      <c r="P53" s="9"/>
      <c r="Q53" s="8"/>
      <c r="X53" s="1" t="s">
        <v>120</v>
      </c>
      <c r="Y53" s="8">
        <f>1.1*Y52</f>
        <v>10890.726950426404</v>
      </c>
    </row>
    <row r="54" spans="13:17" ht="12.75">
      <c r="M54" s="8"/>
      <c r="N54" s="8"/>
      <c r="P54" s="9"/>
      <c r="Q54" s="8"/>
    </row>
    <row r="55" spans="13:17" ht="12.75">
      <c r="M55" s="8"/>
      <c r="N55" s="8"/>
      <c r="P55" s="9"/>
      <c r="Q55" s="8"/>
    </row>
    <row r="56" spans="13:25" ht="12.75">
      <c r="M56" s="8"/>
      <c r="N56" s="8"/>
      <c r="P56" s="9"/>
      <c r="Q56" s="8"/>
      <c r="X56" s="1" t="s">
        <v>131</v>
      </c>
      <c r="Y56" s="8">
        <f>3*(Y53+Q52+N52)</f>
        <v>179151.22209127923</v>
      </c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6"/>
  <sheetViews>
    <sheetView zoomScalePageLayoutView="0" workbookViewId="0" topLeftCell="J1">
      <selection activeCell="S7" sqref="S7"/>
    </sheetView>
  </sheetViews>
  <sheetFormatPr defaultColWidth="9.140625" defaultRowHeight="12.75"/>
  <cols>
    <col min="1" max="1" width="7.8515625" style="1" bestFit="1" customWidth="1"/>
    <col min="2" max="2" width="9.57421875" style="28" bestFit="1" customWidth="1"/>
    <col min="3" max="4" width="10.7109375" style="28" bestFit="1" customWidth="1"/>
    <col min="5" max="5" width="12.28125" style="28" bestFit="1" customWidth="1"/>
    <col min="6" max="6" width="11.140625" style="1" customWidth="1"/>
    <col min="7" max="7" width="10.57421875" style="1" customWidth="1"/>
    <col min="8" max="8" width="8.57421875" style="1" customWidth="1"/>
    <col min="9" max="9" width="16.7109375" style="28" bestFit="1" customWidth="1"/>
    <col min="10" max="10" width="19.140625" style="28" bestFit="1" customWidth="1"/>
    <col min="11" max="11" width="17.28125" style="28" bestFit="1" customWidth="1"/>
    <col min="12" max="12" width="21.00390625" style="1" bestFit="1" customWidth="1"/>
    <col min="13" max="13" width="23.421875" style="1" bestFit="1" customWidth="1"/>
    <col min="14" max="14" width="11.00390625" style="1" bestFit="1" customWidth="1"/>
    <col min="15" max="15" width="12.140625" style="28" bestFit="1" customWidth="1"/>
    <col min="16" max="16" width="18.8515625" style="1" bestFit="1" customWidth="1"/>
    <col min="17" max="17" width="13.7109375" style="1" bestFit="1" customWidth="1"/>
    <col min="18" max="18" width="17.7109375" style="1" bestFit="1" customWidth="1"/>
    <col min="19" max="19" width="8.8515625" style="1" bestFit="1" customWidth="1"/>
    <col min="20" max="20" width="10.00390625" style="1" bestFit="1" customWidth="1"/>
    <col min="21" max="21" width="14.57421875" style="28" bestFit="1" customWidth="1"/>
    <col min="22" max="22" width="20.57421875" style="1" bestFit="1" customWidth="1"/>
    <col min="23" max="23" width="16.421875" style="37" bestFit="1" customWidth="1"/>
    <col min="24" max="24" width="20.00390625" style="1" bestFit="1" customWidth="1"/>
    <col min="25" max="25" width="14.7109375" style="1" bestFit="1" customWidth="1"/>
  </cols>
  <sheetData>
    <row r="1" spans="1:26" s="2" customFormat="1" ht="12.75">
      <c r="A1" s="2" t="s">
        <v>133</v>
      </c>
      <c r="B1" s="27" t="s">
        <v>13</v>
      </c>
      <c r="C1" s="27" t="s">
        <v>14</v>
      </c>
      <c r="D1" s="27" t="s">
        <v>15</v>
      </c>
      <c r="E1" s="27" t="s">
        <v>16</v>
      </c>
      <c r="F1" s="3" t="s">
        <v>17</v>
      </c>
      <c r="G1" s="3" t="s">
        <v>18</v>
      </c>
      <c r="H1" s="3" t="s">
        <v>19</v>
      </c>
      <c r="I1" s="27" t="s">
        <v>25</v>
      </c>
      <c r="J1" s="27" t="s">
        <v>26</v>
      </c>
      <c r="K1" s="27" t="s">
        <v>27</v>
      </c>
      <c r="L1" s="3" t="s">
        <v>29</v>
      </c>
      <c r="M1" s="3" t="s">
        <v>28</v>
      </c>
      <c r="N1" s="3" t="s">
        <v>0</v>
      </c>
      <c r="O1" s="27" t="s">
        <v>1</v>
      </c>
      <c r="P1" s="3" t="s">
        <v>2</v>
      </c>
      <c r="Q1" s="3" t="s">
        <v>3</v>
      </c>
      <c r="R1" s="3" t="s">
        <v>20</v>
      </c>
      <c r="S1" s="3" t="s">
        <v>21</v>
      </c>
      <c r="T1" s="3" t="s">
        <v>5</v>
      </c>
      <c r="U1" s="27" t="s">
        <v>50</v>
      </c>
      <c r="V1" s="3" t="s">
        <v>23</v>
      </c>
      <c r="W1" s="36" t="s">
        <v>22</v>
      </c>
      <c r="X1" s="3" t="s">
        <v>24</v>
      </c>
      <c r="Y1" s="3" t="s">
        <v>6</v>
      </c>
      <c r="Z1" s="3"/>
    </row>
    <row r="2" spans="1:26" s="12" customFormat="1" ht="12.75">
      <c r="A2" s="1" t="s">
        <v>89</v>
      </c>
      <c r="B2" s="28">
        <v>17.16</v>
      </c>
      <c r="C2" s="28">
        <v>12.87</v>
      </c>
      <c r="D2" s="28">
        <v>10.37</v>
      </c>
      <c r="E2" s="30">
        <v>12.800995305672966</v>
      </c>
      <c r="F2" s="20">
        <v>18</v>
      </c>
      <c r="G2" s="20">
        <f aca="true" t="shared" si="0" ref="G2:G16">F2-2.5</f>
        <v>15.5</v>
      </c>
      <c r="H2" s="20">
        <v>18</v>
      </c>
      <c r="I2" s="28">
        <f aca="true" t="shared" si="1" ref="I2:I16">2*B2*F2/12</f>
        <v>51.48</v>
      </c>
      <c r="J2" s="28">
        <f aca="true" t="shared" si="2" ref="J2:J16">H2*B2/12</f>
        <v>25.74</v>
      </c>
      <c r="K2" s="28">
        <f aca="true" t="shared" si="3" ref="K2:K16">I2+J2</f>
        <v>77.22</v>
      </c>
      <c r="L2" s="16">
        <v>9.9</v>
      </c>
      <c r="M2" s="16">
        <v>9.9</v>
      </c>
      <c r="N2" s="8">
        <f aca="true" t="shared" si="4" ref="N2:N16">I2*L2+J2*M2</f>
        <v>764.478</v>
      </c>
      <c r="O2" s="28">
        <f aca="true" t="shared" si="5" ref="O2:O16">B2/3*F2/36*H2/36</f>
        <v>1.43</v>
      </c>
      <c r="P2" s="9">
        <v>190</v>
      </c>
      <c r="Q2" s="8">
        <f aca="true" t="shared" si="6" ref="Q2:Q16">O2*P2</f>
        <v>271.7</v>
      </c>
      <c r="R2" s="20">
        <v>3.29</v>
      </c>
      <c r="S2" s="20">
        <v>6</v>
      </c>
      <c r="T2" s="20">
        <v>7</v>
      </c>
      <c r="U2" s="28">
        <f aca="true" t="shared" si="7" ref="U2:U16">S2*B2</f>
        <v>102.96000000000001</v>
      </c>
      <c r="V2" s="1">
        <f>VLOOKUP(T2,Rebar!A:B,2,FALSE)</f>
        <v>2.044</v>
      </c>
      <c r="W2" s="37">
        <f aca="true" t="shared" si="8" ref="W2:W16">U2*V2/2000</f>
        <v>0.10522512</v>
      </c>
      <c r="X2" s="9">
        <v>2325</v>
      </c>
      <c r="Y2" s="8">
        <f aca="true" t="shared" si="9" ref="Y2:Y16">W2*X2</f>
        <v>244.648404</v>
      </c>
      <c r="Z2" s="20"/>
    </row>
    <row r="3" spans="1:25" s="1" customFormat="1" ht="12.75">
      <c r="A3" s="1" t="s">
        <v>90</v>
      </c>
      <c r="B3" s="28">
        <v>23.08</v>
      </c>
      <c r="C3" s="28">
        <v>17.31</v>
      </c>
      <c r="D3" s="28">
        <v>14.81</v>
      </c>
      <c r="E3" s="28">
        <v>13.298296913384782</v>
      </c>
      <c r="F3" s="1">
        <v>18</v>
      </c>
      <c r="G3" s="20">
        <f t="shared" si="0"/>
        <v>15.5</v>
      </c>
      <c r="H3" s="1">
        <v>18</v>
      </c>
      <c r="I3" s="28">
        <f t="shared" si="1"/>
        <v>69.24</v>
      </c>
      <c r="J3" s="28">
        <f t="shared" si="2"/>
        <v>34.62</v>
      </c>
      <c r="K3" s="28">
        <f t="shared" si="3"/>
        <v>103.85999999999999</v>
      </c>
      <c r="L3" s="16">
        <v>9.55</v>
      </c>
      <c r="M3" s="16">
        <v>9.9</v>
      </c>
      <c r="N3" s="8">
        <f t="shared" si="4"/>
        <v>1003.98</v>
      </c>
      <c r="O3" s="28">
        <f t="shared" si="5"/>
        <v>1.9233333333333331</v>
      </c>
      <c r="P3" s="9">
        <v>190</v>
      </c>
      <c r="Q3" s="8">
        <f t="shared" si="6"/>
        <v>365.4333333333333</v>
      </c>
      <c r="R3" s="1">
        <v>2.64</v>
      </c>
      <c r="S3" s="1">
        <v>5</v>
      </c>
      <c r="T3" s="20">
        <v>7</v>
      </c>
      <c r="U3" s="28">
        <f t="shared" si="7"/>
        <v>115.39999999999999</v>
      </c>
      <c r="V3" s="1">
        <f>VLOOKUP(T3,Rebar!A:B,2,FALSE)</f>
        <v>2.044</v>
      </c>
      <c r="W3" s="37">
        <f t="shared" si="8"/>
        <v>0.1179388</v>
      </c>
      <c r="X3" s="9">
        <v>2325</v>
      </c>
      <c r="Y3" s="8">
        <f t="shared" si="9"/>
        <v>274.20771</v>
      </c>
    </row>
    <row r="4" spans="1:25" s="1" customFormat="1" ht="12.75">
      <c r="A4" s="1" t="s">
        <v>91</v>
      </c>
      <c r="B4" s="28">
        <v>14.16</v>
      </c>
      <c r="C4" s="28">
        <v>10.62</v>
      </c>
      <c r="D4" s="28">
        <v>8.12</v>
      </c>
      <c r="E4" s="28">
        <v>9.987961051083168</v>
      </c>
      <c r="F4" s="1">
        <v>12</v>
      </c>
      <c r="G4" s="20">
        <f t="shared" si="0"/>
        <v>9.5</v>
      </c>
      <c r="H4" s="1">
        <v>12</v>
      </c>
      <c r="I4" s="28">
        <f t="shared" si="1"/>
        <v>28.320000000000004</v>
      </c>
      <c r="J4" s="28">
        <f t="shared" si="2"/>
        <v>14.160000000000002</v>
      </c>
      <c r="K4" s="28">
        <f t="shared" si="3"/>
        <v>42.480000000000004</v>
      </c>
      <c r="L4" s="16">
        <v>9.9</v>
      </c>
      <c r="M4" s="16">
        <v>9.9</v>
      </c>
      <c r="N4" s="8">
        <f t="shared" si="4"/>
        <v>420.5520000000001</v>
      </c>
      <c r="O4" s="28">
        <f t="shared" si="5"/>
        <v>0.5244444444444444</v>
      </c>
      <c r="P4" s="9">
        <v>190</v>
      </c>
      <c r="Q4" s="8">
        <f t="shared" si="6"/>
        <v>99.64444444444443</v>
      </c>
      <c r="R4" s="1">
        <v>1.49</v>
      </c>
      <c r="S4" s="1">
        <v>3</v>
      </c>
      <c r="T4" s="20">
        <v>7</v>
      </c>
      <c r="U4" s="28">
        <f t="shared" si="7"/>
        <v>42.480000000000004</v>
      </c>
      <c r="V4" s="1">
        <f>VLOOKUP(T4,Rebar!A:B,2,FALSE)</f>
        <v>2.044</v>
      </c>
      <c r="W4" s="37">
        <f t="shared" si="8"/>
        <v>0.043414560000000005</v>
      </c>
      <c r="X4" s="9">
        <v>2325</v>
      </c>
      <c r="Y4" s="8">
        <f t="shared" si="9"/>
        <v>100.93885200000001</v>
      </c>
    </row>
    <row r="5" spans="1:25" s="1" customFormat="1" ht="12.75">
      <c r="A5" s="1" t="s">
        <v>92</v>
      </c>
      <c r="B5" s="28">
        <v>14.16</v>
      </c>
      <c r="C5" s="28">
        <v>10.62</v>
      </c>
      <c r="D5" s="28">
        <v>8.12</v>
      </c>
      <c r="E5" s="28">
        <v>9.987961051083168</v>
      </c>
      <c r="F5" s="1">
        <v>12</v>
      </c>
      <c r="G5" s="20">
        <f t="shared" si="0"/>
        <v>9.5</v>
      </c>
      <c r="H5" s="1">
        <v>12</v>
      </c>
      <c r="I5" s="28">
        <f t="shared" si="1"/>
        <v>28.320000000000004</v>
      </c>
      <c r="J5" s="28">
        <f t="shared" si="2"/>
        <v>14.160000000000002</v>
      </c>
      <c r="K5" s="28">
        <f t="shared" si="3"/>
        <v>42.480000000000004</v>
      </c>
      <c r="L5" s="16">
        <v>9.9</v>
      </c>
      <c r="M5" s="16">
        <v>9.9</v>
      </c>
      <c r="N5" s="8">
        <f t="shared" si="4"/>
        <v>420.5520000000001</v>
      </c>
      <c r="O5" s="28">
        <f t="shared" si="5"/>
        <v>0.5244444444444444</v>
      </c>
      <c r="P5" s="9">
        <v>190</v>
      </c>
      <c r="Q5" s="8">
        <f t="shared" si="6"/>
        <v>99.64444444444443</v>
      </c>
      <c r="R5" s="1">
        <v>1.49</v>
      </c>
      <c r="S5" s="1">
        <v>3</v>
      </c>
      <c r="T5" s="20">
        <v>7</v>
      </c>
      <c r="U5" s="28">
        <f t="shared" si="7"/>
        <v>42.480000000000004</v>
      </c>
      <c r="V5" s="1">
        <f>VLOOKUP(T5,Rebar!A:B,2,FALSE)</f>
        <v>2.044</v>
      </c>
      <c r="W5" s="37">
        <f t="shared" si="8"/>
        <v>0.043414560000000005</v>
      </c>
      <c r="X5" s="9">
        <v>2325</v>
      </c>
      <c r="Y5" s="8">
        <f t="shared" si="9"/>
        <v>100.93885200000001</v>
      </c>
    </row>
    <row r="6" spans="1:25" s="1" customFormat="1" ht="12.75">
      <c r="A6" s="1" t="s">
        <v>93</v>
      </c>
      <c r="B6" s="28">
        <v>12.92</v>
      </c>
      <c r="C6" s="28">
        <v>9.69</v>
      </c>
      <c r="D6" s="28">
        <v>7.19</v>
      </c>
      <c r="E6" s="28">
        <v>10.498464175744274</v>
      </c>
      <c r="F6" s="1">
        <v>12</v>
      </c>
      <c r="G6" s="20">
        <f t="shared" si="0"/>
        <v>9.5</v>
      </c>
      <c r="H6" s="1">
        <v>12</v>
      </c>
      <c r="I6" s="28">
        <f t="shared" si="1"/>
        <v>25.84</v>
      </c>
      <c r="J6" s="28">
        <f t="shared" si="2"/>
        <v>12.92</v>
      </c>
      <c r="K6" s="28">
        <f t="shared" si="3"/>
        <v>38.76</v>
      </c>
      <c r="L6" s="16">
        <v>9.9</v>
      </c>
      <c r="M6" s="16">
        <v>9.9</v>
      </c>
      <c r="N6" s="8">
        <f t="shared" si="4"/>
        <v>383.724</v>
      </c>
      <c r="O6" s="28">
        <f t="shared" si="5"/>
        <v>0.4785185185185185</v>
      </c>
      <c r="P6" s="9">
        <v>190</v>
      </c>
      <c r="Q6" s="8">
        <f t="shared" si="6"/>
        <v>90.91851851851851</v>
      </c>
      <c r="R6" s="1">
        <v>1.65</v>
      </c>
      <c r="S6" s="1">
        <v>3</v>
      </c>
      <c r="T6" s="20">
        <v>7</v>
      </c>
      <c r="U6" s="28">
        <f t="shared" si="7"/>
        <v>38.76</v>
      </c>
      <c r="V6" s="1">
        <f>VLOOKUP(T6,Rebar!A:B,2,FALSE)</f>
        <v>2.044</v>
      </c>
      <c r="W6" s="37">
        <f t="shared" si="8"/>
        <v>0.03961272</v>
      </c>
      <c r="X6" s="9">
        <v>2325</v>
      </c>
      <c r="Y6" s="8">
        <f t="shared" si="9"/>
        <v>92.09957399999999</v>
      </c>
    </row>
    <row r="7" spans="1:25" s="1" customFormat="1" ht="12.75">
      <c r="A7" s="1" t="s">
        <v>94</v>
      </c>
      <c r="B7" s="28">
        <v>24</v>
      </c>
      <c r="C7" s="28">
        <v>18</v>
      </c>
      <c r="D7" s="28">
        <v>15.5</v>
      </c>
      <c r="E7" s="28">
        <v>17.00227802853773</v>
      </c>
      <c r="F7" s="1">
        <v>24</v>
      </c>
      <c r="G7" s="20">
        <f t="shared" si="0"/>
        <v>21.5</v>
      </c>
      <c r="H7" s="1">
        <v>18</v>
      </c>
      <c r="I7" s="28">
        <f t="shared" si="1"/>
        <v>96</v>
      </c>
      <c r="J7" s="28">
        <f t="shared" si="2"/>
        <v>36</v>
      </c>
      <c r="K7" s="28">
        <f t="shared" si="3"/>
        <v>132</v>
      </c>
      <c r="L7" s="16">
        <v>9.55</v>
      </c>
      <c r="M7" s="16">
        <v>9.55</v>
      </c>
      <c r="N7" s="8">
        <f t="shared" si="4"/>
        <v>1260.6000000000001</v>
      </c>
      <c r="O7" s="28">
        <f t="shared" si="5"/>
        <v>2.6666666666666665</v>
      </c>
      <c r="P7" s="9">
        <v>190</v>
      </c>
      <c r="Q7" s="8">
        <f t="shared" si="6"/>
        <v>506.66666666666663</v>
      </c>
      <c r="R7" s="1">
        <v>6.09</v>
      </c>
      <c r="S7" s="1">
        <v>4</v>
      </c>
      <c r="T7" s="20">
        <v>11</v>
      </c>
      <c r="U7" s="28">
        <f t="shared" si="7"/>
        <v>96</v>
      </c>
      <c r="V7" s="1">
        <f>VLOOKUP(T7,Rebar!A:B,2,FALSE)</f>
        <v>5.313</v>
      </c>
      <c r="W7" s="37">
        <f t="shared" si="8"/>
        <v>0.25502400000000003</v>
      </c>
      <c r="X7" s="9">
        <v>2325</v>
      </c>
      <c r="Y7" s="8">
        <f t="shared" si="9"/>
        <v>592.9308000000001</v>
      </c>
    </row>
    <row r="8" spans="1:25" s="1" customFormat="1" ht="12.75">
      <c r="A8" s="26" t="s">
        <v>95</v>
      </c>
      <c r="B8" s="28">
        <v>21.33</v>
      </c>
      <c r="C8" s="28">
        <v>15.9975</v>
      </c>
      <c r="D8" s="28">
        <v>13.4975</v>
      </c>
      <c r="E8" s="28">
        <v>15.866691149724312</v>
      </c>
      <c r="F8" s="1">
        <v>18</v>
      </c>
      <c r="G8" s="20">
        <f t="shared" si="0"/>
        <v>15.5</v>
      </c>
      <c r="H8" s="1">
        <v>18</v>
      </c>
      <c r="I8" s="28">
        <f t="shared" si="1"/>
        <v>63.98999999999999</v>
      </c>
      <c r="J8" s="28">
        <f t="shared" si="2"/>
        <v>31.994999999999994</v>
      </c>
      <c r="K8" s="28">
        <f t="shared" si="3"/>
        <v>95.98499999999999</v>
      </c>
      <c r="L8" s="16">
        <v>9.9</v>
      </c>
      <c r="M8" s="16">
        <v>9.9</v>
      </c>
      <c r="N8" s="8">
        <f t="shared" si="4"/>
        <v>950.2514999999999</v>
      </c>
      <c r="O8" s="28">
        <f t="shared" si="5"/>
        <v>1.7774999999999999</v>
      </c>
      <c r="P8" s="9">
        <v>190</v>
      </c>
      <c r="Q8" s="8">
        <f t="shared" si="6"/>
        <v>337.72499999999997</v>
      </c>
      <c r="R8" s="1">
        <v>3.76</v>
      </c>
      <c r="S8" s="1">
        <v>7</v>
      </c>
      <c r="T8" s="20">
        <v>7</v>
      </c>
      <c r="U8" s="28">
        <f t="shared" si="7"/>
        <v>149.31</v>
      </c>
      <c r="V8" s="1">
        <f>VLOOKUP(T8,Rebar!A:B,2,FALSE)</f>
        <v>2.044</v>
      </c>
      <c r="W8" s="37">
        <f t="shared" si="8"/>
        <v>0.15259482</v>
      </c>
      <c r="X8" s="9">
        <v>2325</v>
      </c>
      <c r="Y8" s="8">
        <f t="shared" si="9"/>
        <v>354.78295649999995</v>
      </c>
    </row>
    <row r="9" spans="1:25" s="1" customFormat="1" ht="12.75">
      <c r="A9" s="1" t="s">
        <v>96</v>
      </c>
      <c r="B9" s="28">
        <v>12.92</v>
      </c>
      <c r="C9" s="28">
        <v>9.69</v>
      </c>
      <c r="D9" s="28">
        <v>7.19</v>
      </c>
      <c r="E9" s="28">
        <v>10.498464175744274</v>
      </c>
      <c r="F9" s="1">
        <v>12</v>
      </c>
      <c r="G9" s="20">
        <f t="shared" si="0"/>
        <v>9.5</v>
      </c>
      <c r="H9" s="1">
        <v>12</v>
      </c>
      <c r="I9" s="28">
        <f t="shared" si="1"/>
        <v>25.84</v>
      </c>
      <c r="J9" s="28">
        <f t="shared" si="2"/>
        <v>12.92</v>
      </c>
      <c r="K9" s="28">
        <f t="shared" si="3"/>
        <v>38.76</v>
      </c>
      <c r="L9" s="16">
        <v>9.9</v>
      </c>
      <c r="M9" s="16">
        <v>9.9</v>
      </c>
      <c r="N9" s="8">
        <f t="shared" si="4"/>
        <v>383.724</v>
      </c>
      <c r="O9" s="28">
        <f t="shared" si="5"/>
        <v>0.4785185185185185</v>
      </c>
      <c r="P9" s="9">
        <v>190</v>
      </c>
      <c r="Q9" s="8">
        <f t="shared" si="6"/>
        <v>90.91851851851851</v>
      </c>
      <c r="R9" s="1">
        <v>1.65</v>
      </c>
      <c r="S9" s="1">
        <v>3</v>
      </c>
      <c r="T9" s="20">
        <v>7</v>
      </c>
      <c r="U9" s="28">
        <f t="shared" si="7"/>
        <v>38.76</v>
      </c>
      <c r="V9" s="1">
        <f>VLOOKUP(T9,Rebar!A:B,2,FALSE)</f>
        <v>2.044</v>
      </c>
      <c r="W9" s="37">
        <f t="shared" si="8"/>
        <v>0.03961272</v>
      </c>
      <c r="X9" s="9">
        <v>2325</v>
      </c>
      <c r="Y9" s="8">
        <f t="shared" si="9"/>
        <v>92.09957399999999</v>
      </c>
    </row>
    <row r="10" spans="1:25" s="1" customFormat="1" ht="12.75">
      <c r="A10" s="1" t="s">
        <v>97</v>
      </c>
      <c r="B10" s="28">
        <v>18</v>
      </c>
      <c r="C10" s="28">
        <v>13.5</v>
      </c>
      <c r="D10" s="28">
        <v>11</v>
      </c>
      <c r="E10" s="28">
        <v>12.846951791844965</v>
      </c>
      <c r="F10" s="1">
        <v>18</v>
      </c>
      <c r="G10" s="20">
        <f t="shared" si="0"/>
        <v>15.5</v>
      </c>
      <c r="H10" s="1">
        <v>18</v>
      </c>
      <c r="I10" s="28">
        <f t="shared" si="1"/>
        <v>54</v>
      </c>
      <c r="J10" s="28">
        <f t="shared" si="2"/>
        <v>27</v>
      </c>
      <c r="K10" s="28">
        <f t="shared" si="3"/>
        <v>81</v>
      </c>
      <c r="L10" s="16">
        <v>9.9</v>
      </c>
      <c r="M10" s="16">
        <v>9.9</v>
      </c>
      <c r="N10" s="8">
        <f t="shared" si="4"/>
        <v>801.9000000000001</v>
      </c>
      <c r="O10" s="28">
        <f t="shared" si="5"/>
        <v>1.5</v>
      </c>
      <c r="P10" s="9">
        <v>190</v>
      </c>
      <c r="Q10" s="8">
        <f t="shared" si="6"/>
        <v>285</v>
      </c>
      <c r="R10" s="1">
        <v>2.47</v>
      </c>
      <c r="S10" s="1">
        <v>5</v>
      </c>
      <c r="T10" s="20">
        <v>7</v>
      </c>
      <c r="U10" s="28">
        <f t="shared" si="7"/>
        <v>90</v>
      </c>
      <c r="V10" s="1">
        <f>VLOOKUP(T10,Rebar!A:B,2,FALSE)</f>
        <v>2.044</v>
      </c>
      <c r="W10" s="37">
        <f t="shared" si="8"/>
        <v>0.09198</v>
      </c>
      <c r="X10" s="9">
        <v>2325</v>
      </c>
      <c r="Y10" s="8">
        <f t="shared" si="9"/>
        <v>213.85350000000003</v>
      </c>
    </row>
    <row r="11" spans="1:25" s="1" customFormat="1" ht="12.75">
      <c r="A11" s="1" t="s">
        <v>98</v>
      </c>
      <c r="B11" s="28">
        <v>18</v>
      </c>
      <c r="C11" s="28">
        <v>13.5</v>
      </c>
      <c r="D11" s="28">
        <v>11</v>
      </c>
      <c r="E11" s="28">
        <v>12.846951791844965</v>
      </c>
      <c r="F11" s="1">
        <v>18</v>
      </c>
      <c r="G11" s="20">
        <f t="shared" si="0"/>
        <v>15.5</v>
      </c>
      <c r="H11" s="1">
        <v>18</v>
      </c>
      <c r="I11" s="28">
        <f t="shared" si="1"/>
        <v>54</v>
      </c>
      <c r="J11" s="28">
        <f t="shared" si="2"/>
        <v>27</v>
      </c>
      <c r="K11" s="28">
        <f t="shared" si="3"/>
        <v>81</v>
      </c>
      <c r="L11" s="16">
        <v>9.9</v>
      </c>
      <c r="M11" s="16">
        <v>9.9</v>
      </c>
      <c r="N11" s="8">
        <f t="shared" si="4"/>
        <v>801.9000000000001</v>
      </c>
      <c r="O11" s="28">
        <f t="shared" si="5"/>
        <v>1.5</v>
      </c>
      <c r="P11" s="9">
        <v>190</v>
      </c>
      <c r="Q11" s="8">
        <f t="shared" si="6"/>
        <v>285</v>
      </c>
      <c r="R11" s="1">
        <v>2.47</v>
      </c>
      <c r="S11" s="1">
        <v>5</v>
      </c>
      <c r="T11" s="20">
        <v>7</v>
      </c>
      <c r="U11" s="28">
        <f t="shared" si="7"/>
        <v>90</v>
      </c>
      <c r="V11" s="1">
        <f>VLOOKUP(T11,Rebar!A:B,2,FALSE)</f>
        <v>2.044</v>
      </c>
      <c r="W11" s="37">
        <f t="shared" si="8"/>
        <v>0.09198</v>
      </c>
      <c r="X11" s="9">
        <v>2325</v>
      </c>
      <c r="Y11" s="8">
        <f t="shared" si="9"/>
        <v>213.85350000000003</v>
      </c>
    </row>
    <row r="12" spans="1:25" s="1" customFormat="1" ht="12.75">
      <c r="A12" s="1" t="s">
        <v>99</v>
      </c>
      <c r="B12" s="28">
        <v>18</v>
      </c>
      <c r="C12" s="28">
        <v>13.5</v>
      </c>
      <c r="D12" s="28">
        <v>11</v>
      </c>
      <c r="E12" s="28">
        <v>12.846951791844965</v>
      </c>
      <c r="F12" s="1">
        <v>18</v>
      </c>
      <c r="G12" s="20">
        <f t="shared" si="0"/>
        <v>15.5</v>
      </c>
      <c r="H12" s="1">
        <v>18</v>
      </c>
      <c r="I12" s="28">
        <f t="shared" si="1"/>
        <v>54</v>
      </c>
      <c r="J12" s="28">
        <f t="shared" si="2"/>
        <v>27</v>
      </c>
      <c r="K12" s="28">
        <f t="shared" si="3"/>
        <v>81</v>
      </c>
      <c r="L12" s="16">
        <v>9.9</v>
      </c>
      <c r="M12" s="16">
        <v>9.9</v>
      </c>
      <c r="N12" s="8">
        <f t="shared" si="4"/>
        <v>801.9000000000001</v>
      </c>
      <c r="O12" s="28">
        <f t="shared" si="5"/>
        <v>1.5</v>
      </c>
      <c r="P12" s="9">
        <v>190</v>
      </c>
      <c r="Q12" s="8">
        <f t="shared" si="6"/>
        <v>285</v>
      </c>
      <c r="R12" s="1">
        <v>2.47</v>
      </c>
      <c r="S12" s="1">
        <v>5</v>
      </c>
      <c r="T12" s="20">
        <v>7</v>
      </c>
      <c r="U12" s="28">
        <f t="shared" si="7"/>
        <v>90</v>
      </c>
      <c r="V12" s="1">
        <f>VLOOKUP(T12,Rebar!A:B,2,FALSE)</f>
        <v>2.044</v>
      </c>
      <c r="W12" s="37">
        <f t="shared" si="8"/>
        <v>0.09198</v>
      </c>
      <c r="X12" s="9">
        <v>2325</v>
      </c>
      <c r="Y12" s="8">
        <f t="shared" si="9"/>
        <v>213.85350000000003</v>
      </c>
    </row>
    <row r="13" spans="1:25" s="1" customFormat="1" ht="12.75">
      <c r="A13" s="1" t="s">
        <v>100</v>
      </c>
      <c r="B13" s="28">
        <v>18</v>
      </c>
      <c r="C13" s="28">
        <v>13.5</v>
      </c>
      <c r="D13" s="28">
        <v>11</v>
      </c>
      <c r="E13" s="28">
        <v>12.846951791844965</v>
      </c>
      <c r="F13" s="1">
        <v>18</v>
      </c>
      <c r="G13" s="20">
        <f t="shared" si="0"/>
        <v>15.5</v>
      </c>
      <c r="H13" s="1">
        <v>18</v>
      </c>
      <c r="I13" s="28">
        <f t="shared" si="1"/>
        <v>54</v>
      </c>
      <c r="J13" s="28">
        <f t="shared" si="2"/>
        <v>27</v>
      </c>
      <c r="K13" s="28">
        <f t="shared" si="3"/>
        <v>81</v>
      </c>
      <c r="L13" s="16">
        <v>9.9</v>
      </c>
      <c r="M13" s="16">
        <v>9.9</v>
      </c>
      <c r="N13" s="8">
        <f t="shared" si="4"/>
        <v>801.9000000000001</v>
      </c>
      <c r="O13" s="28">
        <f t="shared" si="5"/>
        <v>1.5</v>
      </c>
      <c r="P13" s="9">
        <v>190</v>
      </c>
      <c r="Q13" s="8">
        <f t="shared" si="6"/>
        <v>285</v>
      </c>
      <c r="R13" s="1">
        <v>2.47</v>
      </c>
      <c r="S13" s="1">
        <v>5</v>
      </c>
      <c r="T13" s="20">
        <v>7</v>
      </c>
      <c r="U13" s="28">
        <f t="shared" si="7"/>
        <v>90</v>
      </c>
      <c r="V13" s="1">
        <f>VLOOKUP(T13,Rebar!A:B,2,FALSE)</f>
        <v>2.044</v>
      </c>
      <c r="W13" s="37">
        <f t="shared" si="8"/>
        <v>0.09198</v>
      </c>
      <c r="X13" s="9">
        <v>2325</v>
      </c>
      <c r="Y13" s="8">
        <f t="shared" si="9"/>
        <v>213.85350000000003</v>
      </c>
    </row>
    <row r="14" spans="1:25" s="1" customFormat="1" ht="12.75">
      <c r="A14" s="1" t="s">
        <v>101</v>
      </c>
      <c r="B14" s="28">
        <v>14.16</v>
      </c>
      <c r="C14" s="28">
        <v>10.62</v>
      </c>
      <c r="D14" s="28">
        <v>8.12</v>
      </c>
      <c r="E14" s="28">
        <v>9.987961051083168</v>
      </c>
      <c r="F14" s="1">
        <v>12</v>
      </c>
      <c r="G14" s="20">
        <f t="shared" si="0"/>
        <v>9.5</v>
      </c>
      <c r="H14" s="1">
        <v>12</v>
      </c>
      <c r="I14" s="28">
        <f t="shared" si="1"/>
        <v>28.320000000000004</v>
      </c>
      <c r="J14" s="28">
        <f t="shared" si="2"/>
        <v>14.160000000000002</v>
      </c>
      <c r="K14" s="28">
        <f t="shared" si="3"/>
        <v>42.480000000000004</v>
      </c>
      <c r="L14" s="16">
        <v>9.9</v>
      </c>
      <c r="M14" s="16">
        <v>9.9</v>
      </c>
      <c r="N14" s="8">
        <f t="shared" si="4"/>
        <v>420.5520000000001</v>
      </c>
      <c r="O14" s="28">
        <f t="shared" si="5"/>
        <v>0.5244444444444444</v>
      </c>
      <c r="P14" s="9">
        <v>190</v>
      </c>
      <c r="Q14" s="8">
        <f t="shared" si="6"/>
        <v>99.64444444444443</v>
      </c>
      <c r="R14" s="1">
        <v>1.49</v>
      </c>
      <c r="S14" s="1">
        <v>3</v>
      </c>
      <c r="T14" s="20">
        <v>7</v>
      </c>
      <c r="U14" s="28">
        <f t="shared" si="7"/>
        <v>42.480000000000004</v>
      </c>
      <c r="V14" s="1">
        <f>VLOOKUP(T14,Rebar!A:B,2,FALSE)</f>
        <v>2.044</v>
      </c>
      <c r="W14" s="37">
        <f t="shared" si="8"/>
        <v>0.043414560000000005</v>
      </c>
      <c r="X14" s="9">
        <v>2325</v>
      </c>
      <c r="Y14" s="8">
        <f t="shared" si="9"/>
        <v>100.93885200000001</v>
      </c>
    </row>
    <row r="15" spans="1:25" s="1" customFormat="1" ht="12.75">
      <c r="A15" s="1" t="s">
        <v>102</v>
      </c>
      <c r="B15" s="28">
        <v>14.16</v>
      </c>
      <c r="C15" s="28">
        <v>10.62</v>
      </c>
      <c r="D15" s="28">
        <v>8.12</v>
      </c>
      <c r="E15" s="28">
        <v>9.987961051083168</v>
      </c>
      <c r="F15" s="1">
        <v>12</v>
      </c>
      <c r="G15" s="20">
        <f t="shared" si="0"/>
        <v>9.5</v>
      </c>
      <c r="H15" s="1">
        <v>12</v>
      </c>
      <c r="I15" s="28">
        <f t="shared" si="1"/>
        <v>28.320000000000004</v>
      </c>
      <c r="J15" s="28">
        <f t="shared" si="2"/>
        <v>14.160000000000002</v>
      </c>
      <c r="K15" s="28">
        <f t="shared" si="3"/>
        <v>42.480000000000004</v>
      </c>
      <c r="L15" s="16">
        <v>9.9</v>
      </c>
      <c r="M15" s="16">
        <v>9.9</v>
      </c>
      <c r="N15" s="8">
        <f t="shared" si="4"/>
        <v>420.5520000000001</v>
      </c>
      <c r="O15" s="28">
        <f t="shared" si="5"/>
        <v>0.5244444444444444</v>
      </c>
      <c r="P15" s="9">
        <v>190</v>
      </c>
      <c r="Q15" s="8">
        <f t="shared" si="6"/>
        <v>99.64444444444443</v>
      </c>
      <c r="R15" s="1">
        <v>1.49</v>
      </c>
      <c r="S15" s="1">
        <v>3</v>
      </c>
      <c r="T15" s="20">
        <v>7</v>
      </c>
      <c r="U15" s="28">
        <f t="shared" si="7"/>
        <v>42.480000000000004</v>
      </c>
      <c r="V15" s="1">
        <f>VLOOKUP(T15,Rebar!A:B,2,FALSE)</f>
        <v>2.044</v>
      </c>
      <c r="W15" s="37">
        <f t="shared" si="8"/>
        <v>0.043414560000000005</v>
      </c>
      <c r="X15" s="9">
        <v>2325</v>
      </c>
      <c r="Y15" s="8">
        <f t="shared" si="9"/>
        <v>100.93885200000001</v>
      </c>
    </row>
    <row r="16" spans="1:25" s="1" customFormat="1" ht="12.75">
      <c r="A16" s="1" t="s">
        <v>103</v>
      </c>
      <c r="B16" s="28">
        <v>20.75</v>
      </c>
      <c r="C16" s="28">
        <v>15.5625</v>
      </c>
      <c r="D16" s="28">
        <v>13.0625</v>
      </c>
      <c r="E16" s="28">
        <v>15.599561593139217</v>
      </c>
      <c r="F16" s="1">
        <v>18</v>
      </c>
      <c r="G16" s="20">
        <f t="shared" si="0"/>
        <v>15.5</v>
      </c>
      <c r="H16" s="1">
        <v>18</v>
      </c>
      <c r="I16" s="28">
        <f t="shared" si="1"/>
        <v>62.25</v>
      </c>
      <c r="J16" s="28">
        <f t="shared" si="2"/>
        <v>31.125</v>
      </c>
      <c r="K16" s="28">
        <f t="shared" si="3"/>
        <v>93.375</v>
      </c>
      <c r="L16" s="16">
        <v>9.9</v>
      </c>
      <c r="M16" s="16">
        <v>9.9</v>
      </c>
      <c r="N16" s="8">
        <f t="shared" si="4"/>
        <v>924.4124999999999</v>
      </c>
      <c r="O16" s="28">
        <f t="shared" si="5"/>
        <v>1.7291666666666667</v>
      </c>
      <c r="P16" s="9">
        <v>190</v>
      </c>
      <c r="Q16" s="8">
        <f t="shared" si="6"/>
        <v>328.5416666666667</v>
      </c>
      <c r="R16" s="1">
        <v>3.63</v>
      </c>
      <c r="S16" s="1">
        <v>7</v>
      </c>
      <c r="T16" s="20">
        <v>7</v>
      </c>
      <c r="U16" s="28">
        <f t="shared" si="7"/>
        <v>145.25</v>
      </c>
      <c r="V16" s="1">
        <f>VLOOKUP(T16,Rebar!A:B,2,FALSE)</f>
        <v>2.044</v>
      </c>
      <c r="W16" s="37">
        <f t="shared" si="8"/>
        <v>0.1484455</v>
      </c>
      <c r="X16" s="9">
        <v>2325</v>
      </c>
      <c r="Y16" s="8">
        <f t="shared" si="9"/>
        <v>345.1357875</v>
      </c>
    </row>
    <row r="17" spans="2:25" s="1" customFormat="1" ht="12.75">
      <c r="B17" s="28"/>
      <c r="C17" s="28"/>
      <c r="D17" s="28"/>
      <c r="E17" s="28"/>
      <c r="G17" s="20"/>
      <c r="I17" s="28"/>
      <c r="J17" s="28"/>
      <c r="K17" s="28"/>
      <c r="L17" s="16"/>
      <c r="M17" s="16"/>
      <c r="N17" s="8"/>
      <c r="O17" s="28"/>
      <c r="P17" s="9"/>
      <c r="Q17" s="8"/>
      <c r="T17" s="20"/>
      <c r="U17" s="28"/>
      <c r="W17" s="37"/>
      <c r="X17" s="9"/>
      <c r="Y17" s="8"/>
    </row>
    <row r="18" spans="1:25" s="1" customFormat="1" ht="12.75">
      <c r="A18" s="18" t="s">
        <v>104</v>
      </c>
      <c r="B18" s="28">
        <v>13</v>
      </c>
      <c r="C18" s="28">
        <v>9.75</v>
      </c>
      <c r="D18" s="28">
        <v>7.25</v>
      </c>
      <c r="E18" s="28">
        <v>10.428415341557285</v>
      </c>
      <c r="F18" s="1">
        <v>12</v>
      </c>
      <c r="G18" s="20">
        <f aca="true" t="shared" si="10" ref="G18:G31">F18-2.5</f>
        <v>9.5</v>
      </c>
      <c r="H18" s="1">
        <v>12</v>
      </c>
      <c r="I18" s="28">
        <f aca="true" t="shared" si="11" ref="I18:I31">2*B18*F18/12</f>
        <v>26</v>
      </c>
      <c r="J18" s="28">
        <f aca="true" t="shared" si="12" ref="J18:J31">H18*B18/12</f>
        <v>13</v>
      </c>
      <c r="K18" s="28">
        <f aca="true" t="shared" si="13" ref="K18:K31">I18+J18</f>
        <v>39</v>
      </c>
      <c r="L18" s="16">
        <v>9.9</v>
      </c>
      <c r="M18" s="16">
        <v>9.9</v>
      </c>
      <c r="N18" s="8">
        <f aca="true" t="shared" si="14" ref="N18:N31">I18*L18+J18*M18</f>
        <v>386.1</v>
      </c>
      <c r="O18" s="28">
        <f aca="true" t="shared" si="15" ref="O18:O31">B18/3*F18/36*H18/36</f>
        <v>0.48148148148148145</v>
      </c>
      <c r="P18" s="9">
        <v>190</v>
      </c>
      <c r="Q18" s="8">
        <f aca="true" t="shared" si="16" ref="Q18:Q31">O18*P18</f>
        <v>91.48148148148148</v>
      </c>
      <c r="R18" s="1">
        <v>1.62</v>
      </c>
      <c r="S18" s="1">
        <v>3</v>
      </c>
      <c r="T18" s="20">
        <v>7</v>
      </c>
      <c r="U18" s="28">
        <f aca="true" t="shared" si="17" ref="U18:U31">S18*B18</f>
        <v>39</v>
      </c>
      <c r="V18" s="1">
        <f>VLOOKUP(T18,Rebar!A:B,2,FALSE)</f>
        <v>2.044</v>
      </c>
      <c r="W18" s="37">
        <f aca="true" t="shared" si="18" ref="W18:W31">U18*V18/2000</f>
        <v>0.039858000000000005</v>
      </c>
      <c r="X18" s="9">
        <v>2325</v>
      </c>
      <c r="Y18" s="8">
        <f aca="true" t="shared" si="19" ref="Y18:Y31">W18*X18</f>
        <v>92.66985000000001</v>
      </c>
    </row>
    <row r="19" spans="1:25" s="1" customFormat="1" ht="12.75">
      <c r="A19" s="18" t="s">
        <v>105</v>
      </c>
      <c r="B19" s="28">
        <v>18</v>
      </c>
      <c r="C19" s="28">
        <v>13.5</v>
      </c>
      <c r="D19" s="28">
        <v>11</v>
      </c>
      <c r="E19" s="28">
        <v>14.185681554336757</v>
      </c>
      <c r="F19" s="1">
        <v>18</v>
      </c>
      <c r="G19" s="20">
        <f t="shared" si="10"/>
        <v>15.5</v>
      </c>
      <c r="H19" s="1">
        <v>18</v>
      </c>
      <c r="I19" s="28">
        <f t="shared" si="11"/>
        <v>54</v>
      </c>
      <c r="J19" s="28">
        <f t="shared" si="12"/>
        <v>27</v>
      </c>
      <c r="K19" s="28">
        <f t="shared" si="13"/>
        <v>81</v>
      </c>
      <c r="L19" s="16">
        <v>9.9</v>
      </c>
      <c r="M19" s="16">
        <v>9.9</v>
      </c>
      <c r="N19" s="8">
        <f t="shared" si="14"/>
        <v>801.9000000000001</v>
      </c>
      <c r="O19" s="28">
        <f t="shared" si="15"/>
        <v>1.5</v>
      </c>
      <c r="P19" s="9">
        <v>190</v>
      </c>
      <c r="Q19" s="8">
        <f t="shared" si="16"/>
        <v>285</v>
      </c>
      <c r="R19" s="1">
        <v>3.01</v>
      </c>
      <c r="S19" s="1">
        <v>6</v>
      </c>
      <c r="T19" s="20">
        <v>7</v>
      </c>
      <c r="U19" s="28">
        <f t="shared" si="17"/>
        <v>108</v>
      </c>
      <c r="V19" s="1">
        <f>VLOOKUP(T19,Rebar!A:B,2,FALSE)</f>
        <v>2.044</v>
      </c>
      <c r="W19" s="37">
        <f t="shared" si="18"/>
        <v>0.110376</v>
      </c>
      <c r="X19" s="9">
        <v>2325</v>
      </c>
      <c r="Y19" s="8">
        <f t="shared" si="19"/>
        <v>256.62420000000003</v>
      </c>
    </row>
    <row r="20" spans="1:25" s="1" customFormat="1" ht="12.75">
      <c r="A20" s="18" t="s">
        <v>106</v>
      </c>
      <c r="B20" s="28">
        <v>11.42</v>
      </c>
      <c r="C20" s="28">
        <v>8.565</v>
      </c>
      <c r="D20" s="28">
        <v>6.065</v>
      </c>
      <c r="E20" s="28">
        <v>11.047436000772736</v>
      </c>
      <c r="F20" s="1">
        <v>12</v>
      </c>
      <c r="G20" s="20">
        <f t="shared" si="10"/>
        <v>9.5</v>
      </c>
      <c r="H20" s="1">
        <v>12</v>
      </c>
      <c r="I20" s="28">
        <f t="shared" si="11"/>
        <v>22.84</v>
      </c>
      <c r="J20" s="28">
        <f t="shared" si="12"/>
        <v>11.42</v>
      </c>
      <c r="K20" s="28">
        <f t="shared" si="13"/>
        <v>34.26</v>
      </c>
      <c r="L20" s="16">
        <v>9.9</v>
      </c>
      <c r="M20" s="16">
        <v>9.9</v>
      </c>
      <c r="N20" s="8">
        <f t="shared" si="14"/>
        <v>339.17400000000004</v>
      </c>
      <c r="O20" s="28">
        <f t="shared" si="15"/>
        <v>0.422962962962963</v>
      </c>
      <c r="P20" s="9">
        <v>190</v>
      </c>
      <c r="Q20" s="8">
        <f t="shared" si="16"/>
        <v>80.36296296296297</v>
      </c>
      <c r="R20" s="1">
        <v>1.82</v>
      </c>
      <c r="S20" s="1">
        <v>4</v>
      </c>
      <c r="T20" s="20">
        <v>7</v>
      </c>
      <c r="U20" s="28">
        <f t="shared" si="17"/>
        <v>45.68</v>
      </c>
      <c r="V20" s="1">
        <f>VLOOKUP(T20,Rebar!A:B,2,FALSE)</f>
        <v>2.044</v>
      </c>
      <c r="W20" s="37">
        <f t="shared" si="18"/>
        <v>0.046684960000000005</v>
      </c>
      <c r="X20" s="9">
        <v>2325</v>
      </c>
      <c r="Y20" s="8">
        <f t="shared" si="19"/>
        <v>108.54253200000001</v>
      </c>
    </row>
    <row r="21" spans="1:25" s="1" customFormat="1" ht="12.75">
      <c r="A21" s="18" t="s">
        <v>107</v>
      </c>
      <c r="B21" s="28">
        <v>17.75</v>
      </c>
      <c r="C21" s="28">
        <v>13.3125</v>
      </c>
      <c r="D21" s="28">
        <v>10.8125</v>
      </c>
      <c r="E21" s="28">
        <v>14.087335512370547</v>
      </c>
      <c r="F21" s="1">
        <v>18</v>
      </c>
      <c r="G21" s="20">
        <f t="shared" si="10"/>
        <v>15.5</v>
      </c>
      <c r="H21" s="1">
        <v>18</v>
      </c>
      <c r="I21" s="28">
        <f t="shared" si="11"/>
        <v>53.25</v>
      </c>
      <c r="J21" s="28">
        <f t="shared" si="12"/>
        <v>26.625</v>
      </c>
      <c r="K21" s="28">
        <f t="shared" si="13"/>
        <v>79.875</v>
      </c>
      <c r="L21" s="16">
        <v>9.9</v>
      </c>
      <c r="M21" s="16">
        <v>9.9</v>
      </c>
      <c r="N21" s="8">
        <f t="shared" si="14"/>
        <v>790.7625</v>
      </c>
      <c r="O21" s="28">
        <f t="shared" si="15"/>
        <v>1.4791666666666667</v>
      </c>
      <c r="P21" s="9">
        <v>190</v>
      </c>
      <c r="Q21" s="8">
        <f t="shared" si="16"/>
        <v>281.0416666666667</v>
      </c>
      <c r="R21" s="1">
        <v>2.96</v>
      </c>
      <c r="S21" s="1">
        <v>6</v>
      </c>
      <c r="T21" s="20">
        <v>7</v>
      </c>
      <c r="U21" s="28">
        <f t="shared" si="17"/>
        <v>106.5</v>
      </c>
      <c r="V21" s="1">
        <f>VLOOKUP(T21,Rebar!A:B,2,FALSE)</f>
        <v>2.044</v>
      </c>
      <c r="W21" s="37">
        <f t="shared" si="18"/>
        <v>0.10884300000000001</v>
      </c>
      <c r="X21" s="9">
        <v>2325</v>
      </c>
      <c r="Y21" s="8">
        <f t="shared" si="19"/>
        <v>253.059975</v>
      </c>
    </row>
    <row r="22" spans="1:25" s="1" customFormat="1" ht="12.75">
      <c r="A22" s="1" t="s">
        <v>108</v>
      </c>
      <c r="B22" s="28">
        <v>17.75</v>
      </c>
      <c r="C22" s="28">
        <v>13.3125</v>
      </c>
      <c r="D22" s="28">
        <v>10.8125</v>
      </c>
      <c r="E22" s="28">
        <v>14.087335512370547</v>
      </c>
      <c r="F22" s="1">
        <v>18</v>
      </c>
      <c r="G22" s="20">
        <f t="shared" si="10"/>
        <v>15.5</v>
      </c>
      <c r="H22" s="1">
        <v>18</v>
      </c>
      <c r="I22" s="28">
        <f t="shared" si="11"/>
        <v>53.25</v>
      </c>
      <c r="J22" s="28">
        <f t="shared" si="12"/>
        <v>26.625</v>
      </c>
      <c r="K22" s="28">
        <f t="shared" si="13"/>
        <v>79.875</v>
      </c>
      <c r="L22" s="16">
        <v>9.9</v>
      </c>
      <c r="M22" s="16">
        <v>9.9</v>
      </c>
      <c r="N22" s="8">
        <f t="shared" si="14"/>
        <v>790.7625</v>
      </c>
      <c r="O22" s="28">
        <f t="shared" si="15"/>
        <v>1.4791666666666667</v>
      </c>
      <c r="P22" s="9">
        <v>190</v>
      </c>
      <c r="Q22" s="8">
        <f t="shared" si="16"/>
        <v>281.0416666666667</v>
      </c>
      <c r="R22" s="1">
        <v>2.96</v>
      </c>
      <c r="S22" s="1">
        <v>6</v>
      </c>
      <c r="T22" s="20">
        <v>7</v>
      </c>
      <c r="U22" s="28">
        <f t="shared" si="17"/>
        <v>106.5</v>
      </c>
      <c r="V22" s="1">
        <f>VLOOKUP(T22,Rebar!A:B,2,FALSE)</f>
        <v>2.044</v>
      </c>
      <c r="W22" s="37">
        <f t="shared" si="18"/>
        <v>0.10884300000000001</v>
      </c>
      <c r="X22" s="9">
        <v>2325</v>
      </c>
      <c r="Y22" s="8">
        <f t="shared" si="19"/>
        <v>253.059975</v>
      </c>
    </row>
    <row r="23" spans="1:25" s="1" customFormat="1" ht="12.75">
      <c r="A23" s="1" t="s">
        <v>109</v>
      </c>
      <c r="B23" s="28">
        <v>11.42</v>
      </c>
      <c r="C23" s="28">
        <v>8.565</v>
      </c>
      <c r="D23" s="28">
        <v>6.065</v>
      </c>
      <c r="E23" s="28">
        <v>11.047436000772736</v>
      </c>
      <c r="F23" s="1">
        <v>12</v>
      </c>
      <c r="G23" s="20">
        <f t="shared" si="10"/>
        <v>9.5</v>
      </c>
      <c r="H23" s="1">
        <v>12</v>
      </c>
      <c r="I23" s="28">
        <f t="shared" si="11"/>
        <v>22.84</v>
      </c>
      <c r="J23" s="28">
        <f t="shared" si="12"/>
        <v>11.42</v>
      </c>
      <c r="K23" s="28">
        <f t="shared" si="13"/>
        <v>34.26</v>
      </c>
      <c r="L23" s="16">
        <v>9.9</v>
      </c>
      <c r="M23" s="16">
        <v>9.9</v>
      </c>
      <c r="N23" s="8">
        <f t="shared" si="14"/>
        <v>339.17400000000004</v>
      </c>
      <c r="O23" s="28">
        <f t="shared" si="15"/>
        <v>0.422962962962963</v>
      </c>
      <c r="P23" s="9">
        <v>190</v>
      </c>
      <c r="Q23" s="8">
        <f t="shared" si="16"/>
        <v>80.36296296296297</v>
      </c>
      <c r="R23" s="1">
        <v>1.82</v>
      </c>
      <c r="S23" s="1">
        <v>4</v>
      </c>
      <c r="T23" s="20">
        <v>7</v>
      </c>
      <c r="U23" s="28">
        <f t="shared" si="17"/>
        <v>45.68</v>
      </c>
      <c r="V23" s="1">
        <f>VLOOKUP(T23,Rebar!A:B,2,FALSE)</f>
        <v>2.044</v>
      </c>
      <c r="W23" s="37">
        <f t="shared" si="18"/>
        <v>0.046684960000000005</v>
      </c>
      <c r="X23" s="9">
        <v>2325</v>
      </c>
      <c r="Y23" s="8">
        <f t="shared" si="19"/>
        <v>108.54253200000001</v>
      </c>
    </row>
    <row r="24" spans="1:25" s="1" customFormat="1" ht="12.75">
      <c r="A24" s="1" t="s">
        <v>110</v>
      </c>
      <c r="B24" s="28">
        <v>18</v>
      </c>
      <c r="C24" s="28">
        <v>13.5</v>
      </c>
      <c r="D24" s="28">
        <v>11</v>
      </c>
      <c r="E24" s="28">
        <v>14.185681554336757</v>
      </c>
      <c r="F24" s="1">
        <v>18</v>
      </c>
      <c r="G24" s="20">
        <f t="shared" si="10"/>
        <v>15.5</v>
      </c>
      <c r="H24" s="1">
        <v>18</v>
      </c>
      <c r="I24" s="28">
        <f t="shared" si="11"/>
        <v>54</v>
      </c>
      <c r="J24" s="28">
        <f t="shared" si="12"/>
        <v>27</v>
      </c>
      <c r="K24" s="28">
        <f t="shared" si="13"/>
        <v>81</v>
      </c>
      <c r="L24" s="16">
        <v>9.9</v>
      </c>
      <c r="M24" s="16">
        <v>9.9</v>
      </c>
      <c r="N24" s="8">
        <f t="shared" si="14"/>
        <v>801.9000000000001</v>
      </c>
      <c r="O24" s="28">
        <f t="shared" si="15"/>
        <v>1.5</v>
      </c>
      <c r="P24" s="9">
        <v>190</v>
      </c>
      <c r="Q24" s="8">
        <f t="shared" si="16"/>
        <v>285</v>
      </c>
      <c r="R24" s="1">
        <v>3.01</v>
      </c>
      <c r="S24" s="1">
        <v>6</v>
      </c>
      <c r="T24" s="20">
        <v>7</v>
      </c>
      <c r="U24" s="28">
        <f t="shared" si="17"/>
        <v>108</v>
      </c>
      <c r="V24" s="1">
        <f>VLOOKUP(T24,Rebar!A:B,2,FALSE)</f>
        <v>2.044</v>
      </c>
      <c r="W24" s="37">
        <f t="shared" si="18"/>
        <v>0.110376</v>
      </c>
      <c r="X24" s="9">
        <v>2325</v>
      </c>
      <c r="Y24" s="8">
        <f t="shared" si="19"/>
        <v>256.62420000000003</v>
      </c>
    </row>
    <row r="25" spans="1:25" s="1" customFormat="1" ht="12.75">
      <c r="A25" s="1" t="s">
        <v>111</v>
      </c>
      <c r="B25" s="28">
        <v>13</v>
      </c>
      <c r="C25" s="28">
        <v>9.75</v>
      </c>
      <c r="D25" s="28">
        <v>7.25</v>
      </c>
      <c r="E25" s="28">
        <v>10.428415341557285</v>
      </c>
      <c r="F25" s="1">
        <v>12</v>
      </c>
      <c r="G25" s="20">
        <f t="shared" si="10"/>
        <v>9.5</v>
      </c>
      <c r="H25" s="1">
        <v>12</v>
      </c>
      <c r="I25" s="28">
        <f t="shared" si="11"/>
        <v>26</v>
      </c>
      <c r="J25" s="28">
        <f t="shared" si="12"/>
        <v>13</v>
      </c>
      <c r="K25" s="28">
        <f t="shared" si="13"/>
        <v>39</v>
      </c>
      <c r="L25" s="16">
        <v>9.9</v>
      </c>
      <c r="M25" s="16">
        <v>9.9</v>
      </c>
      <c r="N25" s="8">
        <f t="shared" si="14"/>
        <v>386.1</v>
      </c>
      <c r="O25" s="28">
        <f t="shared" si="15"/>
        <v>0.48148148148148145</v>
      </c>
      <c r="P25" s="9">
        <v>190</v>
      </c>
      <c r="Q25" s="8">
        <f t="shared" si="16"/>
        <v>91.48148148148148</v>
      </c>
      <c r="R25" s="1">
        <v>1.62</v>
      </c>
      <c r="S25" s="1">
        <v>4</v>
      </c>
      <c r="T25" s="20">
        <v>7</v>
      </c>
      <c r="U25" s="28">
        <f t="shared" si="17"/>
        <v>52</v>
      </c>
      <c r="V25" s="1">
        <f>VLOOKUP(T25,Rebar!A:B,2,FALSE)</f>
        <v>2.044</v>
      </c>
      <c r="W25" s="37">
        <f t="shared" si="18"/>
        <v>0.053144</v>
      </c>
      <c r="X25" s="9">
        <v>2325</v>
      </c>
      <c r="Y25" s="8">
        <f t="shared" si="19"/>
        <v>123.5598</v>
      </c>
    </row>
    <row r="26" spans="1:25" s="1" customFormat="1" ht="12.75">
      <c r="A26" s="1" t="s">
        <v>112</v>
      </c>
      <c r="B26" s="28">
        <v>18</v>
      </c>
      <c r="C26" s="28">
        <v>13.5</v>
      </c>
      <c r="D26" s="28">
        <v>11</v>
      </c>
      <c r="E26" s="28">
        <v>5.251367588961429</v>
      </c>
      <c r="F26" s="1">
        <v>18</v>
      </c>
      <c r="G26" s="20">
        <f t="shared" si="10"/>
        <v>15.5</v>
      </c>
      <c r="H26" s="1">
        <v>12</v>
      </c>
      <c r="I26" s="28">
        <f t="shared" si="11"/>
        <v>54</v>
      </c>
      <c r="J26" s="28">
        <f t="shared" si="12"/>
        <v>18</v>
      </c>
      <c r="K26" s="28">
        <f t="shared" si="13"/>
        <v>72</v>
      </c>
      <c r="L26" s="16">
        <v>9.9</v>
      </c>
      <c r="M26" s="16">
        <v>9.9</v>
      </c>
      <c r="N26" s="8">
        <f t="shared" si="14"/>
        <v>712.8000000000001</v>
      </c>
      <c r="O26" s="28">
        <f t="shared" si="15"/>
        <v>1</v>
      </c>
      <c r="P26" s="9">
        <v>190</v>
      </c>
      <c r="Q26" s="8">
        <f t="shared" si="16"/>
        <v>190</v>
      </c>
      <c r="R26" s="1">
        <v>0.41</v>
      </c>
      <c r="S26" s="1">
        <v>1</v>
      </c>
      <c r="T26" s="20">
        <v>7</v>
      </c>
      <c r="U26" s="28">
        <f t="shared" si="17"/>
        <v>18</v>
      </c>
      <c r="V26" s="1">
        <f>VLOOKUP(T26,Rebar!A:B,2,FALSE)</f>
        <v>2.044</v>
      </c>
      <c r="W26" s="37">
        <f t="shared" si="18"/>
        <v>0.018396</v>
      </c>
      <c r="X26" s="9">
        <v>2325</v>
      </c>
      <c r="Y26" s="8">
        <f t="shared" si="19"/>
        <v>42.7707</v>
      </c>
    </row>
    <row r="27" spans="1:25" s="1" customFormat="1" ht="12.75">
      <c r="A27" s="1" t="s">
        <v>113</v>
      </c>
      <c r="B27" s="28">
        <v>11.42</v>
      </c>
      <c r="C27" s="28">
        <v>8.565</v>
      </c>
      <c r="D27" s="28">
        <v>6.065</v>
      </c>
      <c r="E27" s="28">
        <v>10.091327360172775</v>
      </c>
      <c r="F27" s="1">
        <v>12</v>
      </c>
      <c r="G27" s="20">
        <f t="shared" si="10"/>
        <v>9.5</v>
      </c>
      <c r="H27" s="1">
        <v>12</v>
      </c>
      <c r="I27" s="28">
        <f t="shared" si="11"/>
        <v>22.84</v>
      </c>
      <c r="J27" s="28">
        <f t="shared" si="12"/>
        <v>11.42</v>
      </c>
      <c r="K27" s="28">
        <f t="shared" si="13"/>
        <v>34.26</v>
      </c>
      <c r="L27" s="16">
        <v>9.9</v>
      </c>
      <c r="M27" s="16">
        <v>9.9</v>
      </c>
      <c r="N27" s="8">
        <f t="shared" si="14"/>
        <v>339.17400000000004</v>
      </c>
      <c r="O27" s="28">
        <f t="shared" si="15"/>
        <v>0.422962962962963</v>
      </c>
      <c r="P27" s="9">
        <v>190</v>
      </c>
      <c r="Q27" s="8">
        <f t="shared" si="16"/>
        <v>80.36296296296297</v>
      </c>
      <c r="R27" s="1">
        <v>1.52</v>
      </c>
      <c r="S27" s="1">
        <v>3</v>
      </c>
      <c r="T27" s="20">
        <v>7</v>
      </c>
      <c r="U27" s="28">
        <f t="shared" si="17"/>
        <v>34.26</v>
      </c>
      <c r="V27" s="1">
        <f>VLOOKUP(T27,Rebar!A:B,2,FALSE)</f>
        <v>2.044</v>
      </c>
      <c r="W27" s="37">
        <f t="shared" si="18"/>
        <v>0.03501372</v>
      </c>
      <c r="X27" s="9">
        <v>2325</v>
      </c>
      <c r="Y27" s="8">
        <f t="shared" si="19"/>
        <v>81.406899</v>
      </c>
    </row>
    <row r="28" spans="1:25" s="1" customFormat="1" ht="12.75">
      <c r="A28" s="1" t="s">
        <v>114</v>
      </c>
      <c r="B28" s="28">
        <v>17.75</v>
      </c>
      <c r="C28" s="28">
        <v>13.3125</v>
      </c>
      <c r="D28" s="28">
        <v>10.8125</v>
      </c>
      <c r="E28" s="28">
        <v>12.780586913400521</v>
      </c>
      <c r="F28" s="1">
        <v>18</v>
      </c>
      <c r="G28" s="20">
        <f t="shared" si="10"/>
        <v>15.5</v>
      </c>
      <c r="H28" s="1">
        <v>18</v>
      </c>
      <c r="I28" s="28">
        <f t="shared" si="11"/>
        <v>53.25</v>
      </c>
      <c r="J28" s="28">
        <f t="shared" si="12"/>
        <v>26.625</v>
      </c>
      <c r="K28" s="28">
        <f t="shared" si="13"/>
        <v>79.875</v>
      </c>
      <c r="L28" s="16">
        <v>9.9</v>
      </c>
      <c r="M28" s="16">
        <v>9.9</v>
      </c>
      <c r="N28" s="8">
        <f t="shared" si="14"/>
        <v>790.7625</v>
      </c>
      <c r="O28" s="28">
        <f t="shared" si="15"/>
        <v>1.4791666666666667</v>
      </c>
      <c r="P28" s="9">
        <v>190</v>
      </c>
      <c r="Q28" s="8">
        <f t="shared" si="16"/>
        <v>281.0416666666667</v>
      </c>
      <c r="R28" s="1">
        <v>2.44</v>
      </c>
      <c r="S28" s="1">
        <v>5</v>
      </c>
      <c r="T28" s="20">
        <v>7</v>
      </c>
      <c r="U28" s="28">
        <f t="shared" si="17"/>
        <v>88.75</v>
      </c>
      <c r="V28" s="1">
        <f>VLOOKUP(T28,Rebar!A:B,2,FALSE)</f>
        <v>2.044</v>
      </c>
      <c r="W28" s="37">
        <f t="shared" si="18"/>
        <v>0.0907025</v>
      </c>
      <c r="X28" s="9">
        <v>2325</v>
      </c>
      <c r="Y28" s="8">
        <f t="shared" si="19"/>
        <v>210.88331250000002</v>
      </c>
    </row>
    <row r="29" spans="1:25" s="1" customFormat="1" ht="12.75">
      <c r="A29" s="1" t="s">
        <v>115</v>
      </c>
      <c r="B29" s="28">
        <v>17.75</v>
      </c>
      <c r="C29" s="28">
        <v>13.3125</v>
      </c>
      <c r="D29" s="28">
        <v>10.8125</v>
      </c>
      <c r="E29" s="28">
        <v>12.780586913400521</v>
      </c>
      <c r="F29" s="1">
        <v>18</v>
      </c>
      <c r="G29" s="20">
        <f t="shared" si="10"/>
        <v>15.5</v>
      </c>
      <c r="H29" s="1">
        <v>18</v>
      </c>
      <c r="I29" s="28">
        <f t="shared" si="11"/>
        <v>53.25</v>
      </c>
      <c r="J29" s="28">
        <f t="shared" si="12"/>
        <v>26.625</v>
      </c>
      <c r="K29" s="28">
        <f t="shared" si="13"/>
        <v>79.875</v>
      </c>
      <c r="L29" s="16">
        <v>9.9</v>
      </c>
      <c r="M29" s="16">
        <v>9.9</v>
      </c>
      <c r="N29" s="8">
        <f t="shared" si="14"/>
        <v>790.7625</v>
      </c>
      <c r="O29" s="28">
        <f t="shared" si="15"/>
        <v>1.4791666666666667</v>
      </c>
      <c r="P29" s="9">
        <v>190</v>
      </c>
      <c r="Q29" s="8">
        <f t="shared" si="16"/>
        <v>281.0416666666667</v>
      </c>
      <c r="R29" s="1">
        <v>2.44</v>
      </c>
      <c r="S29" s="1">
        <v>5</v>
      </c>
      <c r="T29" s="20">
        <v>7</v>
      </c>
      <c r="U29" s="28">
        <f t="shared" si="17"/>
        <v>88.75</v>
      </c>
      <c r="V29" s="1">
        <f>VLOOKUP(T29,Rebar!A:B,2,FALSE)</f>
        <v>2.044</v>
      </c>
      <c r="W29" s="37">
        <f t="shared" si="18"/>
        <v>0.0907025</v>
      </c>
      <c r="X29" s="9">
        <v>2325</v>
      </c>
      <c r="Y29" s="8">
        <f t="shared" si="19"/>
        <v>210.88331250000002</v>
      </c>
    </row>
    <row r="30" spans="1:25" s="1" customFormat="1" ht="12.75">
      <c r="A30" s="1" t="s">
        <v>116</v>
      </c>
      <c r="B30" s="28">
        <v>11.42</v>
      </c>
      <c r="C30" s="28">
        <v>8.565</v>
      </c>
      <c r="D30" s="28">
        <v>6.065</v>
      </c>
      <c r="E30" s="28">
        <v>10.091327360172775</v>
      </c>
      <c r="F30" s="1">
        <v>12</v>
      </c>
      <c r="G30" s="20">
        <f t="shared" si="10"/>
        <v>9.5</v>
      </c>
      <c r="H30" s="1">
        <v>12</v>
      </c>
      <c r="I30" s="28">
        <f t="shared" si="11"/>
        <v>22.84</v>
      </c>
      <c r="J30" s="28">
        <f t="shared" si="12"/>
        <v>11.42</v>
      </c>
      <c r="K30" s="28">
        <f t="shared" si="13"/>
        <v>34.26</v>
      </c>
      <c r="L30" s="16">
        <v>9.9</v>
      </c>
      <c r="M30" s="16">
        <v>9.9</v>
      </c>
      <c r="N30" s="8">
        <f t="shared" si="14"/>
        <v>339.17400000000004</v>
      </c>
      <c r="O30" s="28">
        <f t="shared" si="15"/>
        <v>0.422962962962963</v>
      </c>
      <c r="P30" s="9">
        <v>190</v>
      </c>
      <c r="Q30" s="8">
        <f t="shared" si="16"/>
        <v>80.36296296296297</v>
      </c>
      <c r="R30" s="1">
        <v>1.52</v>
      </c>
      <c r="S30" s="1">
        <v>3</v>
      </c>
      <c r="T30" s="20">
        <v>7</v>
      </c>
      <c r="U30" s="28">
        <f t="shared" si="17"/>
        <v>34.26</v>
      </c>
      <c r="V30" s="1">
        <f>VLOOKUP(T30,Rebar!A:B,2,FALSE)</f>
        <v>2.044</v>
      </c>
      <c r="W30" s="37">
        <f t="shared" si="18"/>
        <v>0.03501372</v>
      </c>
      <c r="X30" s="9">
        <v>2325</v>
      </c>
      <c r="Y30" s="8">
        <f t="shared" si="19"/>
        <v>81.406899</v>
      </c>
    </row>
    <row r="31" spans="1:25" s="1" customFormat="1" ht="12.75">
      <c r="A31" s="1" t="s">
        <v>117</v>
      </c>
      <c r="B31" s="28">
        <v>18</v>
      </c>
      <c r="C31" s="28">
        <v>13.5</v>
      </c>
      <c r="D31" s="28">
        <v>11</v>
      </c>
      <c r="E31" s="28">
        <v>11.347909160092405</v>
      </c>
      <c r="F31" s="1">
        <v>18</v>
      </c>
      <c r="G31" s="20">
        <f t="shared" si="10"/>
        <v>15.5</v>
      </c>
      <c r="H31" s="1">
        <v>12</v>
      </c>
      <c r="I31" s="28">
        <f t="shared" si="11"/>
        <v>54</v>
      </c>
      <c r="J31" s="28">
        <f t="shared" si="12"/>
        <v>18</v>
      </c>
      <c r="K31" s="28">
        <f t="shared" si="13"/>
        <v>72</v>
      </c>
      <c r="L31" s="16">
        <v>9.9</v>
      </c>
      <c r="M31" s="16">
        <v>9.9</v>
      </c>
      <c r="N31" s="8">
        <f t="shared" si="14"/>
        <v>712.8000000000001</v>
      </c>
      <c r="O31" s="28">
        <f t="shared" si="15"/>
        <v>1</v>
      </c>
      <c r="P31" s="9">
        <v>190</v>
      </c>
      <c r="Q31" s="8">
        <f t="shared" si="16"/>
        <v>190</v>
      </c>
      <c r="R31" s="1">
        <v>1.92</v>
      </c>
      <c r="S31" s="1">
        <v>4</v>
      </c>
      <c r="T31" s="20">
        <v>7</v>
      </c>
      <c r="U31" s="28">
        <f t="shared" si="17"/>
        <v>72</v>
      </c>
      <c r="V31" s="1">
        <f>VLOOKUP(T31,Rebar!A:B,2,FALSE)</f>
        <v>2.044</v>
      </c>
      <c r="W31" s="37">
        <f t="shared" si="18"/>
        <v>0.073584</v>
      </c>
      <c r="X31" s="9">
        <v>2325</v>
      </c>
      <c r="Y31" s="8">
        <f t="shared" si="19"/>
        <v>171.0828</v>
      </c>
    </row>
    <row r="32" spans="2:25" s="1" customFormat="1" ht="12.75">
      <c r="B32" s="28"/>
      <c r="C32" s="28"/>
      <c r="D32" s="28"/>
      <c r="E32" s="28"/>
      <c r="G32" s="20"/>
      <c r="I32" s="28"/>
      <c r="J32" s="28"/>
      <c r="K32" s="28"/>
      <c r="L32" s="16"/>
      <c r="M32" s="16"/>
      <c r="N32" s="8"/>
      <c r="O32" s="28"/>
      <c r="P32" s="9"/>
      <c r="Q32" s="8"/>
      <c r="T32" s="20"/>
      <c r="U32" s="28"/>
      <c r="W32" s="37"/>
      <c r="X32" s="9"/>
      <c r="Y32" s="8"/>
    </row>
    <row r="33" spans="1:26" s="12" customFormat="1" ht="12.75">
      <c r="A33" s="1" t="s">
        <v>89</v>
      </c>
      <c r="B33" s="28">
        <v>17.16</v>
      </c>
      <c r="C33" s="28">
        <v>12.87</v>
      </c>
      <c r="D33" s="28">
        <v>10.37</v>
      </c>
      <c r="E33" s="30">
        <v>12.800995305672966</v>
      </c>
      <c r="F33" s="20">
        <v>18</v>
      </c>
      <c r="G33" s="20">
        <f aca="true" t="shared" si="20" ref="G33:G47">F33-2.5</f>
        <v>15.5</v>
      </c>
      <c r="H33" s="20">
        <v>18</v>
      </c>
      <c r="I33" s="28">
        <f aca="true" t="shared" si="21" ref="I33:I47">2*B33*F33/12</f>
        <v>51.48</v>
      </c>
      <c r="J33" s="28">
        <f aca="true" t="shared" si="22" ref="J33:J47">H33*B33/12</f>
        <v>25.74</v>
      </c>
      <c r="K33" s="28">
        <f aca="true" t="shared" si="23" ref="K33:K47">I33+J33</f>
        <v>77.22</v>
      </c>
      <c r="L33" s="16">
        <v>9.9</v>
      </c>
      <c r="M33" s="16">
        <v>9.9</v>
      </c>
      <c r="N33" s="8">
        <f aca="true" t="shared" si="24" ref="N33:N47">I33*L33+J33*M33</f>
        <v>764.478</v>
      </c>
      <c r="O33" s="28">
        <f aca="true" t="shared" si="25" ref="O33:O47">B33/3*F33/36*H33/36</f>
        <v>1.43</v>
      </c>
      <c r="P33" s="9">
        <v>190</v>
      </c>
      <c r="Q33" s="8">
        <f aca="true" t="shared" si="26" ref="Q33:Q47">O33*P33</f>
        <v>271.7</v>
      </c>
      <c r="R33" s="20">
        <v>2.45</v>
      </c>
      <c r="S33" s="20">
        <v>5</v>
      </c>
      <c r="T33" s="20">
        <v>7</v>
      </c>
      <c r="U33" s="28">
        <f aca="true" t="shared" si="27" ref="U33:U47">S33*B33</f>
        <v>85.8</v>
      </c>
      <c r="V33" s="1">
        <f>VLOOKUP(T33,Rebar!A:B,2,FALSE)</f>
        <v>2.044</v>
      </c>
      <c r="W33" s="37">
        <f aca="true" t="shared" si="28" ref="W33:W47">U33*V33/2000</f>
        <v>0.0876876</v>
      </c>
      <c r="X33" s="9">
        <v>2325</v>
      </c>
      <c r="Y33" s="8">
        <f aca="true" t="shared" si="29" ref="Y33:Y47">W33*X33</f>
        <v>203.87367</v>
      </c>
      <c r="Z33" s="20"/>
    </row>
    <row r="34" spans="1:25" s="1" customFormat="1" ht="12.75">
      <c r="A34" s="1" t="s">
        <v>90</v>
      </c>
      <c r="B34" s="28">
        <v>23.08</v>
      </c>
      <c r="C34" s="28">
        <v>17.31</v>
      </c>
      <c r="D34" s="28">
        <v>14.81</v>
      </c>
      <c r="E34" s="28">
        <v>13.298296913384782</v>
      </c>
      <c r="F34" s="1">
        <v>18</v>
      </c>
      <c r="G34" s="20">
        <f t="shared" si="20"/>
        <v>15.5</v>
      </c>
      <c r="H34" s="1">
        <v>18</v>
      </c>
      <c r="I34" s="28">
        <f t="shared" si="21"/>
        <v>69.24</v>
      </c>
      <c r="J34" s="28">
        <f t="shared" si="22"/>
        <v>34.62</v>
      </c>
      <c r="K34" s="28">
        <f t="shared" si="23"/>
        <v>103.85999999999999</v>
      </c>
      <c r="L34" s="16">
        <v>9.55</v>
      </c>
      <c r="M34" s="16">
        <v>9.9</v>
      </c>
      <c r="N34" s="8">
        <f t="shared" si="24"/>
        <v>1003.98</v>
      </c>
      <c r="O34" s="28">
        <f t="shared" si="25"/>
        <v>1.9233333333333331</v>
      </c>
      <c r="P34" s="9">
        <v>190</v>
      </c>
      <c r="Q34" s="8">
        <f t="shared" si="26"/>
        <v>365.4333333333333</v>
      </c>
      <c r="R34" s="1">
        <v>2.64</v>
      </c>
      <c r="S34" s="1">
        <v>5</v>
      </c>
      <c r="T34" s="20">
        <v>7</v>
      </c>
      <c r="U34" s="28">
        <f t="shared" si="27"/>
        <v>115.39999999999999</v>
      </c>
      <c r="V34" s="1">
        <f>VLOOKUP(T34,Rebar!A:B,2,FALSE)</f>
        <v>2.044</v>
      </c>
      <c r="W34" s="37">
        <f t="shared" si="28"/>
        <v>0.1179388</v>
      </c>
      <c r="X34" s="9">
        <v>2325</v>
      </c>
      <c r="Y34" s="8">
        <f t="shared" si="29"/>
        <v>274.20771</v>
      </c>
    </row>
    <row r="35" spans="1:25" s="1" customFormat="1" ht="12.75">
      <c r="A35" s="1" t="s">
        <v>91</v>
      </c>
      <c r="B35" s="28">
        <v>14.16</v>
      </c>
      <c r="C35" s="28">
        <v>10.62</v>
      </c>
      <c r="D35" s="28">
        <v>8.12</v>
      </c>
      <c r="E35" s="28">
        <v>9.987961051083168</v>
      </c>
      <c r="F35" s="1">
        <v>12</v>
      </c>
      <c r="G35" s="20">
        <f t="shared" si="20"/>
        <v>9.5</v>
      </c>
      <c r="H35" s="1">
        <v>12</v>
      </c>
      <c r="I35" s="28">
        <f t="shared" si="21"/>
        <v>28.320000000000004</v>
      </c>
      <c r="J35" s="28">
        <f t="shared" si="22"/>
        <v>14.160000000000002</v>
      </c>
      <c r="K35" s="28">
        <f t="shared" si="23"/>
        <v>42.480000000000004</v>
      </c>
      <c r="L35" s="16">
        <v>9.9</v>
      </c>
      <c r="M35" s="16">
        <v>9.9</v>
      </c>
      <c r="N35" s="8">
        <f t="shared" si="24"/>
        <v>420.5520000000001</v>
      </c>
      <c r="O35" s="28">
        <f t="shared" si="25"/>
        <v>0.5244444444444444</v>
      </c>
      <c r="P35" s="9">
        <v>190</v>
      </c>
      <c r="Q35" s="8">
        <f t="shared" si="26"/>
        <v>99.64444444444443</v>
      </c>
      <c r="R35" s="1">
        <v>1.49</v>
      </c>
      <c r="S35" s="1">
        <v>3</v>
      </c>
      <c r="T35" s="20">
        <v>7</v>
      </c>
      <c r="U35" s="28">
        <f t="shared" si="27"/>
        <v>42.480000000000004</v>
      </c>
      <c r="V35" s="1">
        <f>VLOOKUP(T35,Rebar!A:B,2,FALSE)</f>
        <v>2.044</v>
      </c>
      <c r="W35" s="37">
        <f t="shared" si="28"/>
        <v>0.043414560000000005</v>
      </c>
      <c r="X35" s="9">
        <v>2325</v>
      </c>
      <c r="Y35" s="8">
        <f t="shared" si="29"/>
        <v>100.93885200000001</v>
      </c>
    </row>
    <row r="36" spans="1:25" s="1" customFormat="1" ht="12.75">
      <c r="A36" s="1" t="s">
        <v>92</v>
      </c>
      <c r="B36" s="28">
        <v>14.16</v>
      </c>
      <c r="C36" s="28">
        <v>10.62</v>
      </c>
      <c r="D36" s="28">
        <v>8.12</v>
      </c>
      <c r="E36" s="28">
        <v>9.987961051083168</v>
      </c>
      <c r="F36" s="1">
        <v>12</v>
      </c>
      <c r="G36" s="20">
        <f t="shared" si="20"/>
        <v>9.5</v>
      </c>
      <c r="H36" s="1">
        <v>12</v>
      </c>
      <c r="I36" s="28">
        <f t="shared" si="21"/>
        <v>28.320000000000004</v>
      </c>
      <c r="J36" s="28">
        <f t="shared" si="22"/>
        <v>14.160000000000002</v>
      </c>
      <c r="K36" s="28">
        <f t="shared" si="23"/>
        <v>42.480000000000004</v>
      </c>
      <c r="L36" s="16">
        <v>9.9</v>
      </c>
      <c r="M36" s="16">
        <v>9.9</v>
      </c>
      <c r="N36" s="8">
        <f t="shared" si="24"/>
        <v>420.5520000000001</v>
      </c>
      <c r="O36" s="28">
        <f t="shared" si="25"/>
        <v>0.5244444444444444</v>
      </c>
      <c r="P36" s="9">
        <v>190</v>
      </c>
      <c r="Q36" s="8">
        <f t="shared" si="26"/>
        <v>99.64444444444443</v>
      </c>
      <c r="R36" s="1">
        <v>1.49</v>
      </c>
      <c r="S36" s="1">
        <v>3</v>
      </c>
      <c r="T36" s="20">
        <v>7</v>
      </c>
      <c r="U36" s="28">
        <f t="shared" si="27"/>
        <v>42.480000000000004</v>
      </c>
      <c r="V36" s="1">
        <f>VLOOKUP(T36,Rebar!A:B,2,FALSE)</f>
        <v>2.044</v>
      </c>
      <c r="W36" s="37">
        <f t="shared" si="28"/>
        <v>0.043414560000000005</v>
      </c>
      <c r="X36" s="9">
        <v>2325</v>
      </c>
      <c r="Y36" s="8">
        <f t="shared" si="29"/>
        <v>100.93885200000001</v>
      </c>
    </row>
    <row r="37" spans="1:25" s="1" customFormat="1" ht="12.75">
      <c r="A37" s="1" t="s">
        <v>93</v>
      </c>
      <c r="B37" s="28">
        <v>12.92</v>
      </c>
      <c r="C37" s="28">
        <v>9.69</v>
      </c>
      <c r="D37" s="28">
        <v>7.19</v>
      </c>
      <c r="E37" s="28">
        <v>10.498464175744274</v>
      </c>
      <c r="F37" s="1">
        <v>12</v>
      </c>
      <c r="G37" s="20">
        <f t="shared" si="20"/>
        <v>9.5</v>
      </c>
      <c r="H37" s="1">
        <v>12</v>
      </c>
      <c r="I37" s="28">
        <f t="shared" si="21"/>
        <v>25.84</v>
      </c>
      <c r="J37" s="28">
        <f t="shared" si="22"/>
        <v>12.92</v>
      </c>
      <c r="K37" s="28">
        <f t="shared" si="23"/>
        <v>38.76</v>
      </c>
      <c r="L37" s="16">
        <v>9.9</v>
      </c>
      <c r="M37" s="16">
        <v>9.9</v>
      </c>
      <c r="N37" s="8">
        <f t="shared" si="24"/>
        <v>383.724</v>
      </c>
      <c r="O37" s="28">
        <f t="shared" si="25"/>
        <v>0.4785185185185185</v>
      </c>
      <c r="P37" s="9">
        <v>190</v>
      </c>
      <c r="Q37" s="8">
        <f t="shared" si="26"/>
        <v>90.91851851851851</v>
      </c>
      <c r="R37" s="1">
        <v>1.65</v>
      </c>
      <c r="S37" s="1">
        <v>3</v>
      </c>
      <c r="T37" s="20">
        <v>7</v>
      </c>
      <c r="U37" s="28">
        <f t="shared" si="27"/>
        <v>38.76</v>
      </c>
      <c r="V37" s="1">
        <f>VLOOKUP(T37,Rebar!A:B,2,FALSE)</f>
        <v>2.044</v>
      </c>
      <c r="W37" s="37">
        <f t="shared" si="28"/>
        <v>0.03961272</v>
      </c>
      <c r="X37" s="9">
        <v>2325</v>
      </c>
      <c r="Y37" s="8">
        <f t="shared" si="29"/>
        <v>92.09957399999999</v>
      </c>
    </row>
    <row r="38" spans="1:25" s="1" customFormat="1" ht="12.75">
      <c r="A38" s="1" t="s">
        <v>94</v>
      </c>
      <c r="B38" s="28">
        <v>24</v>
      </c>
      <c r="C38" s="28">
        <v>18</v>
      </c>
      <c r="D38" s="28">
        <v>15.5</v>
      </c>
      <c r="E38" s="28">
        <v>17.00227802853773</v>
      </c>
      <c r="F38" s="1">
        <v>18</v>
      </c>
      <c r="G38" s="20">
        <f t="shared" si="20"/>
        <v>15.5</v>
      </c>
      <c r="H38" s="1">
        <v>18</v>
      </c>
      <c r="I38" s="28">
        <f t="shared" si="21"/>
        <v>72</v>
      </c>
      <c r="J38" s="28">
        <f t="shared" si="22"/>
        <v>36</v>
      </c>
      <c r="K38" s="28">
        <f t="shared" si="23"/>
        <v>108</v>
      </c>
      <c r="L38" s="16">
        <v>9.55</v>
      </c>
      <c r="M38" s="16">
        <v>9.55</v>
      </c>
      <c r="N38" s="8">
        <f t="shared" si="24"/>
        <v>1031.4</v>
      </c>
      <c r="O38" s="28">
        <f t="shared" si="25"/>
        <v>2</v>
      </c>
      <c r="P38" s="9">
        <v>190</v>
      </c>
      <c r="Q38" s="8">
        <f t="shared" si="26"/>
        <v>380</v>
      </c>
      <c r="R38" s="1">
        <v>4.32</v>
      </c>
      <c r="S38" s="1">
        <v>8</v>
      </c>
      <c r="T38" s="20">
        <v>7</v>
      </c>
      <c r="U38" s="28">
        <f t="shared" si="27"/>
        <v>192</v>
      </c>
      <c r="V38" s="1">
        <f>VLOOKUP(T38,Rebar!A:B,2,FALSE)</f>
        <v>2.044</v>
      </c>
      <c r="W38" s="37">
        <f t="shared" si="28"/>
        <v>0.19622399999999998</v>
      </c>
      <c r="X38" s="9">
        <v>2325</v>
      </c>
      <c r="Y38" s="8">
        <f t="shared" si="29"/>
        <v>456.22079999999994</v>
      </c>
    </row>
    <row r="39" spans="1:25" s="1" customFormat="1" ht="12.75">
      <c r="A39" s="26" t="s">
        <v>95</v>
      </c>
      <c r="B39" s="28">
        <v>21.33</v>
      </c>
      <c r="C39" s="28">
        <v>15.9975</v>
      </c>
      <c r="D39" s="28">
        <v>13.4975</v>
      </c>
      <c r="E39" s="28">
        <v>15.866691149724312</v>
      </c>
      <c r="F39" s="1">
        <v>18</v>
      </c>
      <c r="G39" s="20">
        <f t="shared" si="20"/>
        <v>15.5</v>
      </c>
      <c r="H39" s="1">
        <v>18</v>
      </c>
      <c r="I39" s="28">
        <f t="shared" si="21"/>
        <v>63.98999999999999</v>
      </c>
      <c r="J39" s="28">
        <f t="shared" si="22"/>
        <v>31.994999999999994</v>
      </c>
      <c r="K39" s="28">
        <f t="shared" si="23"/>
        <v>95.98499999999999</v>
      </c>
      <c r="L39" s="16">
        <v>9.9</v>
      </c>
      <c r="M39" s="16">
        <v>9.9</v>
      </c>
      <c r="N39" s="8">
        <f t="shared" si="24"/>
        <v>950.2514999999999</v>
      </c>
      <c r="O39" s="28">
        <f t="shared" si="25"/>
        <v>1.7774999999999999</v>
      </c>
      <c r="P39" s="9">
        <v>190</v>
      </c>
      <c r="Q39" s="8">
        <f t="shared" si="26"/>
        <v>337.72499999999997</v>
      </c>
      <c r="R39" s="1">
        <v>3.76</v>
      </c>
      <c r="S39" s="1">
        <v>7</v>
      </c>
      <c r="T39" s="20">
        <v>7</v>
      </c>
      <c r="U39" s="28">
        <f t="shared" si="27"/>
        <v>149.31</v>
      </c>
      <c r="V39" s="1">
        <f>VLOOKUP(T39,Rebar!A:B,2,FALSE)</f>
        <v>2.044</v>
      </c>
      <c r="W39" s="37">
        <f t="shared" si="28"/>
        <v>0.15259482</v>
      </c>
      <c r="X39" s="9">
        <v>2325</v>
      </c>
      <c r="Y39" s="8">
        <f t="shared" si="29"/>
        <v>354.78295649999995</v>
      </c>
    </row>
    <row r="40" spans="1:25" s="1" customFormat="1" ht="12.75">
      <c r="A40" s="1" t="s">
        <v>96</v>
      </c>
      <c r="B40" s="28">
        <v>12.92</v>
      </c>
      <c r="C40" s="28">
        <v>9.69</v>
      </c>
      <c r="D40" s="28">
        <v>7.19</v>
      </c>
      <c r="E40" s="28">
        <v>10.498464175744274</v>
      </c>
      <c r="F40" s="1">
        <v>12</v>
      </c>
      <c r="G40" s="20">
        <f t="shared" si="20"/>
        <v>9.5</v>
      </c>
      <c r="H40" s="1">
        <v>12</v>
      </c>
      <c r="I40" s="28">
        <f t="shared" si="21"/>
        <v>25.84</v>
      </c>
      <c r="J40" s="28">
        <f t="shared" si="22"/>
        <v>12.92</v>
      </c>
      <c r="K40" s="28">
        <f t="shared" si="23"/>
        <v>38.76</v>
      </c>
      <c r="L40" s="16">
        <v>9.9</v>
      </c>
      <c r="M40" s="16">
        <v>9.9</v>
      </c>
      <c r="N40" s="8">
        <f t="shared" si="24"/>
        <v>383.724</v>
      </c>
      <c r="O40" s="28">
        <f t="shared" si="25"/>
        <v>0.4785185185185185</v>
      </c>
      <c r="P40" s="9">
        <v>190</v>
      </c>
      <c r="Q40" s="8">
        <f t="shared" si="26"/>
        <v>90.91851851851851</v>
      </c>
      <c r="R40" s="1">
        <v>1.65</v>
      </c>
      <c r="S40" s="1">
        <v>3</v>
      </c>
      <c r="T40" s="20">
        <v>7</v>
      </c>
      <c r="U40" s="28">
        <f t="shared" si="27"/>
        <v>38.76</v>
      </c>
      <c r="V40" s="1">
        <f>VLOOKUP(T40,Rebar!A:B,2,FALSE)</f>
        <v>2.044</v>
      </c>
      <c r="W40" s="37">
        <f t="shared" si="28"/>
        <v>0.03961272</v>
      </c>
      <c r="X40" s="9">
        <v>2325</v>
      </c>
      <c r="Y40" s="8">
        <f t="shared" si="29"/>
        <v>92.09957399999999</v>
      </c>
    </row>
    <row r="41" spans="1:25" s="1" customFormat="1" ht="12.75">
      <c r="A41" s="1" t="s">
        <v>97</v>
      </c>
      <c r="B41" s="28">
        <v>18</v>
      </c>
      <c r="C41" s="28">
        <v>13.5</v>
      </c>
      <c r="D41" s="28">
        <v>11</v>
      </c>
      <c r="E41" s="28">
        <v>12.846951791844965</v>
      </c>
      <c r="F41" s="1">
        <v>18</v>
      </c>
      <c r="G41" s="20">
        <f t="shared" si="20"/>
        <v>15.5</v>
      </c>
      <c r="H41" s="1">
        <v>18</v>
      </c>
      <c r="I41" s="28">
        <f t="shared" si="21"/>
        <v>54</v>
      </c>
      <c r="J41" s="28">
        <f t="shared" si="22"/>
        <v>27</v>
      </c>
      <c r="K41" s="28">
        <f t="shared" si="23"/>
        <v>81</v>
      </c>
      <c r="L41" s="16">
        <v>9.9</v>
      </c>
      <c r="M41" s="16">
        <v>9.9</v>
      </c>
      <c r="N41" s="8">
        <f t="shared" si="24"/>
        <v>801.9000000000001</v>
      </c>
      <c r="O41" s="28">
        <f t="shared" si="25"/>
        <v>1.5</v>
      </c>
      <c r="P41" s="9">
        <v>190</v>
      </c>
      <c r="Q41" s="8">
        <f t="shared" si="26"/>
        <v>285</v>
      </c>
      <c r="R41" s="1">
        <v>2.47</v>
      </c>
      <c r="S41" s="1">
        <v>5</v>
      </c>
      <c r="T41" s="20">
        <v>7</v>
      </c>
      <c r="U41" s="28">
        <f t="shared" si="27"/>
        <v>90</v>
      </c>
      <c r="V41" s="1">
        <f>VLOOKUP(T41,Rebar!A:B,2,FALSE)</f>
        <v>2.044</v>
      </c>
      <c r="W41" s="37">
        <f t="shared" si="28"/>
        <v>0.09198</v>
      </c>
      <c r="X41" s="9">
        <v>2325</v>
      </c>
      <c r="Y41" s="8">
        <f t="shared" si="29"/>
        <v>213.85350000000003</v>
      </c>
    </row>
    <row r="42" spans="1:25" s="1" customFormat="1" ht="12.75">
      <c r="A42" s="1" t="s">
        <v>98</v>
      </c>
      <c r="B42" s="28">
        <v>18</v>
      </c>
      <c r="C42" s="28">
        <v>13.5</v>
      </c>
      <c r="D42" s="28">
        <v>11</v>
      </c>
      <c r="E42" s="28">
        <v>12.846951791844965</v>
      </c>
      <c r="F42" s="1">
        <v>18</v>
      </c>
      <c r="G42" s="20">
        <f t="shared" si="20"/>
        <v>15.5</v>
      </c>
      <c r="H42" s="1">
        <v>18</v>
      </c>
      <c r="I42" s="28">
        <f t="shared" si="21"/>
        <v>54</v>
      </c>
      <c r="J42" s="28">
        <f t="shared" si="22"/>
        <v>27</v>
      </c>
      <c r="K42" s="28">
        <f t="shared" si="23"/>
        <v>81</v>
      </c>
      <c r="L42" s="16">
        <v>9.9</v>
      </c>
      <c r="M42" s="16">
        <v>9.9</v>
      </c>
      <c r="N42" s="8">
        <f t="shared" si="24"/>
        <v>801.9000000000001</v>
      </c>
      <c r="O42" s="28">
        <f t="shared" si="25"/>
        <v>1.5</v>
      </c>
      <c r="P42" s="9">
        <v>190</v>
      </c>
      <c r="Q42" s="8">
        <f t="shared" si="26"/>
        <v>285</v>
      </c>
      <c r="R42" s="1">
        <v>2.47</v>
      </c>
      <c r="S42" s="1">
        <v>5</v>
      </c>
      <c r="T42" s="20">
        <v>7</v>
      </c>
      <c r="U42" s="28">
        <f t="shared" si="27"/>
        <v>90</v>
      </c>
      <c r="V42" s="1">
        <f>VLOOKUP(T42,Rebar!A:B,2,FALSE)</f>
        <v>2.044</v>
      </c>
      <c r="W42" s="37">
        <f t="shared" si="28"/>
        <v>0.09198</v>
      </c>
      <c r="X42" s="9">
        <v>2325</v>
      </c>
      <c r="Y42" s="8">
        <f t="shared" si="29"/>
        <v>213.85350000000003</v>
      </c>
    </row>
    <row r="43" spans="1:25" s="1" customFormat="1" ht="12.75">
      <c r="A43" s="1" t="s">
        <v>99</v>
      </c>
      <c r="B43" s="28">
        <v>18</v>
      </c>
      <c r="C43" s="28">
        <v>13.5</v>
      </c>
      <c r="D43" s="28">
        <v>11</v>
      </c>
      <c r="E43" s="28">
        <v>12.846951791844965</v>
      </c>
      <c r="F43" s="1">
        <v>18</v>
      </c>
      <c r="G43" s="20">
        <f t="shared" si="20"/>
        <v>15.5</v>
      </c>
      <c r="H43" s="1">
        <v>18</v>
      </c>
      <c r="I43" s="28">
        <f t="shared" si="21"/>
        <v>54</v>
      </c>
      <c r="J43" s="28">
        <f t="shared" si="22"/>
        <v>27</v>
      </c>
      <c r="K43" s="28">
        <f t="shared" si="23"/>
        <v>81</v>
      </c>
      <c r="L43" s="16">
        <v>9.9</v>
      </c>
      <c r="M43" s="16">
        <v>9.9</v>
      </c>
      <c r="N43" s="8">
        <f t="shared" si="24"/>
        <v>801.9000000000001</v>
      </c>
      <c r="O43" s="28">
        <f t="shared" si="25"/>
        <v>1.5</v>
      </c>
      <c r="P43" s="9">
        <v>190</v>
      </c>
      <c r="Q43" s="8">
        <f t="shared" si="26"/>
        <v>285</v>
      </c>
      <c r="R43" s="1">
        <v>2.47</v>
      </c>
      <c r="S43" s="1">
        <v>5</v>
      </c>
      <c r="T43" s="20">
        <v>7</v>
      </c>
      <c r="U43" s="28">
        <f t="shared" si="27"/>
        <v>90</v>
      </c>
      <c r="V43" s="1">
        <f>VLOOKUP(T43,Rebar!A:B,2,FALSE)</f>
        <v>2.044</v>
      </c>
      <c r="W43" s="37">
        <f t="shared" si="28"/>
        <v>0.09198</v>
      </c>
      <c r="X43" s="9">
        <v>2325</v>
      </c>
      <c r="Y43" s="8">
        <f t="shared" si="29"/>
        <v>213.85350000000003</v>
      </c>
    </row>
    <row r="44" spans="1:25" s="1" customFormat="1" ht="12.75">
      <c r="A44" s="1" t="s">
        <v>100</v>
      </c>
      <c r="B44" s="28">
        <v>18</v>
      </c>
      <c r="C44" s="28">
        <v>13.5</v>
      </c>
      <c r="D44" s="28">
        <v>11</v>
      </c>
      <c r="E44" s="28">
        <v>12.846951791844965</v>
      </c>
      <c r="F44" s="1">
        <v>18</v>
      </c>
      <c r="G44" s="20">
        <f t="shared" si="20"/>
        <v>15.5</v>
      </c>
      <c r="H44" s="1">
        <v>18</v>
      </c>
      <c r="I44" s="28">
        <f t="shared" si="21"/>
        <v>54</v>
      </c>
      <c r="J44" s="28">
        <f t="shared" si="22"/>
        <v>27</v>
      </c>
      <c r="K44" s="28">
        <f t="shared" si="23"/>
        <v>81</v>
      </c>
      <c r="L44" s="16">
        <v>9.9</v>
      </c>
      <c r="M44" s="16">
        <v>9.9</v>
      </c>
      <c r="N44" s="8">
        <f t="shared" si="24"/>
        <v>801.9000000000001</v>
      </c>
      <c r="O44" s="28">
        <f t="shared" si="25"/>
        <v>1.5</v>
      </c>
      <c r="P44" s="9">
        <v>190</v>
      </c>
      <c r="Q44" s="8">
        <f t="shared" si="26"/>
        <v>285</v>
      </c>
      <c r="R44" s="1">
        <v>2.47</v>
      </c>
      <c r="S44" s="1">
        <v>5</v>
      </c>
      <c r="T44" s="20">
        <v>7</v>
      </c>
      <c r="U44" s="28">
        <f t="shared" si="27"/>
        <v>90</v>
      </c>
      <c r="V44" s="1">
        <f>VLOOKUP(T44,Rebar!A:B,2,FALSE)</f>
        <v>2.044</v>
      </c>
      <c r="W44" s="37">
        <f t="shared" si="28"/>
        <v>0.09198</v>
      </c>
      <c r="X44" s="9">
        <v>2325</v>
      </c>
      <c r="Y44" s="8">
        <f t="shared" si="29"/>
        <v>213.85350000000003</v>
      </c>
    </row>
    <row r="45" spans="1:25" s="1" customFormat="1" ht="12.75">
      <c r="A45" s="1" t="s">
        <v>101</v>
      </c>
      <c r="B45" s="28">
        <v>14.16</v>
      </c>
      <c r="C45" s="28">
        <v>10.62</v>
      </c>
      <c r="D45" s="28">
        <v>8.12</v>
      </c>
      <c r="E45" s="28">
        <v>9.987961051083168</v>
      </c>
      <c r="F45" s="1">
        <v>12</v>
      </c>
      <c r="G45" s="20">
        <f t="shared" si="20"/>
        <v>9.5</v>
      </c>
      <c r="H45" s="1">
        <v>12</v>
      </c>
      <c r="I45" s="28">
        <f t="shared" si="21"/>
        <v>28.320000000000004</v>
      </c>
      <c r="J45" s="28">
        <f t="shared" si="22"/>
        <v>14.160000000000002</v>
      </c>
      <c r="K45" s="28">
        <f t="shared" si="23"/>
        <v>42.480000000000004</v>
      </c>
      <c r="L45" s="16">
        <v>9.9</v>
      </c>
      <c r="M45" s="16">
        <v>9.9</v>
      </c>
      <c r="N45" s="8">
        <f t="shared" si="24"/>
        <v>420.5520000000001</v>
      </c>
      <c r="O45" s="28">
        <f t="shared" si="25"/>
        <v>0.5244444444444444</v>
      </c>
      <c r="P45" s="9">
        <v>190</v>
      </c>
      <c r="Q45" s="8">
        <f t="shared" si="26"/>
        <v>99.64444444444443</v>
      </c>
      <c r="R45" s="1">
        <v>1.49</v>
      </c>
      <c r="S45" s="1">
        <v>3</v>
      </c>
      <c r="T45" s="20">
        <v>7</v>
      </c>
      <c r="U45" s="28">
        <f t="shared" si="27"/>
        <v>42.480000000000004</v>
      </c>
      <c r="V45" s="1">
        <f>VLOOKUP(T45,Rebar!A:B,2,FALSE)</f>
        <v>2.044</v>
      </c>
      <c r="W45" s="37">
        <f t="shared" si="28"/>
        <v>0.043414560000000005</v>
      </c>
      <c r="X45" s="9">
        <v>2325</v>
      </c>
      <c r="Y45" s="8">
        <f t="shared" si="29"/>
        <v>100.93885200000001</v>
      </c>
    </row>
    <row r="46" spans="1:25" s="1" customFormat="1" ht="12.75">
      <c r="A46" s="1" t="s">
        <v>102</v>
      </c>
      <c r="B46" s="28">
        <v>14.16</v>
      </c>
      <c r="C46" s="28">
        <v>10.62</v>
      </c>
      <c r="D46" s="28">
        <v>8.12</v>
      </c>
      <c r="E46" s="28">
        <v>9.987961051083168</v>
      </c>
      <c r="F46" s="1">
        <v>12</v>
      </c>
      <c r="G46" s="20">
        <f t="shared" si="20"/>
        <v>9.5</v>
      </c>
      <c r="H46" s="1">
        <v>12</v>
      </c>
      <c r="I46" s="28">
        <f t="shared" si="21"/>
        <v>28.320000000000004</v>
      </c>
      <c r="J46" s="28">
        <f t="shared" si="22"/>
        <v>14.160000000000002</v>
      </c>
      <c r="K46" s="28">
        <f t="shared" si="23"/>
        <v>42.480000000000004</v>
      </c>
      <c r="L46" s="16">
        <v>9.9</v>
      </c>
      <c r="M46" s="16">
        <v>9.9</v>
      </c>
      <c r="N46" s="8">
        <f t="shared" si="24"/>
        <v>420.5520000000001</v>
      </c>
      <c r="O46" s="28">
        <f t="shared" si="25"/>
        <v>0.5244444444444444</v>
      </c>
      <c r="P46" s="9">
        <v>190</v>
      </c>
      <c r="Q46" s="8">
        <f t="shared" si="26"/>
        <v>99.64444444444443</v>
      </c>
      <c r="R46" s="1">
        <v>1.49</v>
      </c>
      <c r="S46" s="1">
        <v>3</v>
      </c>
      <c r="T46" s="20">
        <v>7</v>
      </c>
      <c r="U46" s="28">
        <f t="shared" si="27"/>
        <v>42.480000000000004</v>
      </c>
      <c r="V46" s="1">
        <f>VLOOKUP(T46,Rebar!A:B,2,FALSE)</f>
        <v>2.044</v>
      </c>
      <c r="W46" s="37">
        <f t="shared" si="28"/>
        <v>0.043414560000000005</v>
      </c>
      <c r="X46" s="9">
        <v>2325</v>
      </c>
      <c r="Y46" s="8">
        <f t="shared" si="29"/>
        <v>100.93885200000001</v>
      </c>
    </row>
    <row r="47" spans="1:25" s="1" customFormat="1" ht="12.75">
      <c r="A47" s="1" t="s">
        <v>103</v>
      </c>
      <c r="B47" s="28">
        <v>20.75</v>
      </c>
      <c r="C47" s="28">
        <v>15.5625</v>
      </c>
      <c r="D47" s="28">
        <v>13.0625</v>
      </c>
      <c r="E47" s="28">
        <v>15.599561593139217</v>
      </c>
      <c r="F47" s="1">
        <v>18</v>
      </c>
      <c r="G47" s="20">
        <f t="shared" si="20"/>
        <v>15.5</v>
      </c>
      <c r="H47" s="1">
        <v>18</v>
      </c>
      <c r="I47" s="28">
        <f t="shared" si="21"/>
        <v>62.25</v>
      </c>
      <c r="J47" s="28">
        <f t="shared" si="22"/>
        <v>31.125</v>
      </c>
      <c r="K47" s="28">
        <f t="shared" si="23"/>
        <v>93.375</v>
      </c>
      <c r="L47" s="16">
        <v>9.9</v>
      </c>
      <c r="M47" s="16">
        <v>9.9</v>
      </c>
      <c r="N47" s="8">
        <f t="shared" si="24"/>
        <v>924.4124999999999</v>
      </c>
      <c r="O47" s="28">
        <f t="shared" si="25"/>
        <v>1.7291666666666667</v>
      </c>
      <c r="P47" s="9">
        <v>190</v>
      </c>
      <c r="Q47" s="8">
        <f t="shared" si="26"/>
        <v>328.5416666666667</v>
      </c>
      <c r="R47" s="1">
        <v>3.63</v>
      </c>
      <c r="S47" s="1">
        <v>7</v>
      </c>
      <c r="T47" s="20">
        <v>7</v>
      </c>
      <c r="U47" s="28">
        <f t="shared" si="27"/>
        <v>145.25</v>
      </c>
      <c r="V47" s="1">
        <f>VLOOKUP(T47,Rebar!A:B,2,FALSE)</f>
        <v>2.044</v>
      </c>
      <c r="W47" s="37">
        <f t="shared" si="28"/>
        <v>0.1484455</v>
      </c>
      <c r="X47" s="9">
        <v>2325</v>
      </c>
      <c r="Y47" s="8">
        <f t="shared" si="29"/>
        <v>345.1357875</v>
      </c>
    </row>
    <row r="49" ht="12.75">
      <c r="O49" s="28">
        <f>SUM(O2:O47)</f>
        <v>50.06777777777776</v>
      </c>
    </row>
    <row r="50" spans="14:25" ht="12.75">
      <c r="N50" s="8">
        <f>SUM(N2:N49)</f>
        <v>29214.102</v>
      </c>
      <c r="P50" s="8"/>
      <c r="Q50" s="8">
        <f>SUM(Q2:Q49)</f>
        <v>9512.877777777778</v>
      </c>
      <c r="Y50" s="8">
        <f>SUM(Y2:Y49)</f>
        <v>8583.780681000002</v>
      </c>
    </row>
    <row r="51" spans="13:25" ht="12.75">
      <c r="M51" s="8" t="s">
        <v>7</v>
      </c>
      <c r="N51" s="1">
        <v>1.29</v>
      </c>
      <c r="P51" s="8" t="s">
        <v>7</v>
      </c>
      <c r="Q51" s="1">
        <v>1.125</v>
      </c>
      <c r="X51" s="1" t="s">
        <v>7</v>
      </c>
      <c r="Y51" s="1">
        <v>1.206</v>
      </c>
    </row>
    <row r="52" spans="13:25" ht="12.75">
      <c r="M52" s="1" t="s">
        <v>80</v>
      </c>
      <c r="N52" s="8">
        <f>N50*N51</f>
        <v>37686.19158</v>
      </c>
      <c r="Q52" s="8">
        <f>Q50*Q51</f>
        <v>10701.9875</v>
      </c>
      <c r="Y52" s="8">
        <f>Y50*Y51</f>
        <v>10352.039501286003</v>
      </c>
    </row>
    <row r="53" spans="13:25" ht="12.75">
      <c r="M53" s="8"/>
      <c r="N53" s="8"/>
      <c r="P53" s="9"/>
      <c r="Q53" s="8"/>
      <c r="X53" s="1" t="s">
        <v>120</v>
      </c>
      <c r="Y53" s="8">
        <f>1.1*Y52</f>
        <v>11387.243451414604</v>
      </c>
    </row>
    <row r="54" spans="13:17" ht="12.75">
      <c r="M54" s="8"/>
      <c r="N54" s="8"/>
      <c r="P54" s="9"/>
      <c r="Q54" s="8"/>
    </row>
    <row r="55" spans="13:17" ht="12.75">
      <c r="M55" s="8"/>
      <c r="N55" s="8"/>
      <c r="P55" s="9"/>
      <c r="Q55" s="8"/>
    </row>
    <row r="56" spans="13:25" ht="12.75">
      <c r="M56" s="8"/>
      <c r="N56" s="8"/>
      <c r="P56" s="9"/>
      <c r="Q56" s="8"/>
      <c r="X56" s="1" t="s">
        <v>119</v>
      </c>
      <c r="Y56" s="8">
        <f>(Y53+Q52+N52)</f>
        <v>59775.4225314146</v>
      </c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W38" sqref="W38"/>
    </sheetView>
  </sheetViews>
  <sheetFormatPr defaultColWidth="9.140625" defaultRowHeight="12.75"/>
  <cols>
    <col min="1" max="1" width="11.7109375" style="1" customWidth="1"/>
    <col min="2" max="2" width="12.57421875" style="28" customWidth="1"/>
    <col min="3" max="4" width="10.7109375" style="28" bestFit="1" customWidth="1"/>
    <col min="5" max="5" width="12.28125" style="28" bestFit="1" customWidth="1"/>
    <col min="6" max="7" width="5.57421875" style="1" bestFit="1" customWidth="1"/>
    <col min="8" max="8" width="7.140625" style="1" bestFit="1" customWidth="1"/>
    <col min="9" max="9" width="16.7109375" style="28" bestFit="1" customWidth="1"/>
    <col min="10" max="10" width="19.140625" style="28" bestFit="1" customWidth="1"/>
    <col min="11" max="11" width="17.28125" style="28" bestFit="1" customWidth="1"/>
    <col min="12" max="12" width="21.00390625" style="1" bestFit="1" customWidth="1"/>
    <col min="13" max="13" width="23.421875" style="1" bestFit="1" customWidth="1"/>
    <col min="14" max="14" width="11.00390625" style="1" bestFit="1" customWidth="1"/>
    <col min="15" max="15" width="12.140625" style="28" bestFit="1" customWidth="1"/>
    <col min="16" max="16" width="18.8515625" style="1" bestFit="1" customWidth="1"/>
    <col min="17" max="17" width="13.7109375" style="1" bestFit="1" customWidth="1"/>
    <col min="18" max="18" width="17.7109375" style="1" bestFit="1" customWidth="1"/>
    <col min="19" max="19" width="8.8515625" style="1" bestFit="1" customWidth="1"/>
    <col min="20" max="20" width="10.00390625" style="1" bestFit="1" customWidth="1"/>
    <col min="21" max="21" width="14.57421875" style="28" bestFit="1" customWidth="1"/>
    <col min="22" max="22" width="20.57421875" style="1" bestFit="1" customWidth="1"/>
    <col min="23" max="23" width="16.421875" style="37" bestFit="1" customWidth="1"/>
    <col min="24" max="24" width="20.00390625" style="1" bestFit="1" customWidth="1"/>
    <col min="25" max="25" width="14.7109375" style="1" bestFit="1" customWidth="1"/>
  </cols>
  <sheetData>
    <row r="1" spans="1:26" s="2" customFormat="1" ht="12.75">
      <c r="A1" s="2" t="s">
        <v>133</v>
      </c>
      <c r="B1" s="27" t="s">
        <v>13</v>
      </c>
      <c r="C1" s="27" t="s">
        <v>14</v>
      </c>
      <c r="D1" s="27" t="s">
        <v>15</v>
      </c>
      <c r="E1" s="27" t="s">
        <v>16</v>
      </c>
      <c r="F1" s="3" t="s">
        <v>17</v>
      </c>
      <c r="G1" s="3" t="s">
        <v>18</v>
      </c>
      <c r="H1" s="3" t="s">
        <v>19</v>
      </c>
      <c r="I1" s="27" t="s">
        <v>25</v>
      </c>
      <c r="J1" s="27" t="s">
        <v>26</v>
      </c>
      <c r="K1" s="27" t="s">
        <v>27</v>
      </c>
      <c r="L1" s="3" t="s">
        <v>29</v>
      </c>
      <c r="M1" s="3" t="s">
        <v>28</v>
      </c>
      <c r="N1" s="3" t="s">
        <v>0</v>
      </c>
      <c r="O1" s="27" t="s">
        <v>1</v>
      </c>
      <c r="P1" s="3" t="s">
        <v>2</v>
      </c>
      <c r="Q1" s="3" t="s">
        <v>3</v>
      </c>
      <c r="R1" s="3" t="s">
        <v>20</v>
      </c>
      <c r="S1" s="3" t="s">
        <v>21</v>
      </c>
      <c r="T1" s="3" t="s">
        <v>5</v>
      </c>
      <c r="U1" s="27" t="s">
        <v>50</v>
      </c>
      <c r="V1" s="3" t="s">
        <v>23</v>
      </c>
      <c r="W1" s="36" t="s">
        <v>22</v>
      </c>
      <c r="X1" s="3" t="s">
        <v>24</v>
      </c>
      <c r="Y1" s="3" t="s">
        <v>6</v>
      </c>
      <c r="Z1" s="3"/>
    </row>
    <row r="2" spans="1:26" s="12" customFormat="1" ht="12.75">
      <c r="A2" s="40" t="s">
        <v>124</v>
      </c>
      <c r="B2" s="1">
        <v>14.16</v>
      </c>
      <c r="C2" s="28">
        <v>10.62</v>
      </c>
      <c r="D2" s="28">
        <v>8.12</v>
      </c>
      <c r="E2" s="28">
        <v>8.289149488748496</v>
      </c>
      <c r="F2" s="20">
        <v>12</v>
      </c>
      <c r="G2" s="20">
        <f aca="true" t="shared" si="0" ref="G2:G23">F2-2.5</f>
        <v>9.5</v>
      </c>
      <c r="H2" s="20">
        <v>12</v>
      </c>
      <c r="I2" s="28">
        <f aca="true" t="shared" si="1" ref="I2:I23">2*B2*F2/12</f>
        <v>28.320000000000004</v>
      </c>
      <c r="J2" s="28">
        <f aca="true" t="shared" si="2" ref="J2:J23">H2*B2/12</f>
        <v>14.160000000000002</v>
      </c>
      <c r="K2" s="28">
        <f aca="true" t="shared" si="3" ref="K2:K23">I2+J2</f>
        <v>42.480000000000004</v>
      </c>
      <c r="L2" s="16">
        <v>9.9</v>
      </c>
      <c r="M2" s="16">
        <v>9.9</v>
      </c>
      <c r="N2" s="8">
        <f>I2*L2+J2*M2</f>
        <v>420.5520000000001</v>
      </c>
      <c r="O2" s="28">
        <f>B2/3*F2/36*H2/36</f>
        <v>0.5244444444444444</v>
      </c>
      <c r="P2" s="9">
        <v>190</v>
      </c>
      <c r="Q2" s="8">
        <f>O2*P2</f>
        <v>99.64444444444443</v>
      </c>
      <c r="R2" s="20">
        <v>2.31</v>
      </c>
      <c r="S2" s="20">
        <v>4</v>
      </c>
      <c r="T2" s="20">
        <v>7</v>
      </c>
      <c r="U2" s="28">
        <f aca="true" t="shared" si="4" ref="U2:U23">S2*B2</f>
        <v>56.64</v>
      </c>
      <c r="V2" s="1">
        <f>VLOOKUP(T2,Rebar!A:B,2,FALSE)</f>
        <v>2.044</v>
      </c>
      <c r="W2" s="37">
        <f aca="true" t="shared" si="5" ref="W2:W23">U2*V2/2000</f>
        <v>0.05788608</v>
      </c>
      <c r="X2" s="9">
        <v>2325</v>
      </c>
      <c r="Y2" s="8">
        <f aca="true" t="shared" si="6" ref="Y2:Y23">W2*X2</f>
        <v>134.585136</v>
      </c>
      <c r="Z2" s="20"/>
    </row>
    <row r="3" spans="1:25" ht="12.75">
      <c r="A3" s="40" t="s">
        <v>125</v>
      </c>
      <c r="B3" s="1">
        <v>14.16</v>
      </c>
      <c r="C3" s="28">
        <v>10.62</v>
      </c>
      <c r="D3" s="28">
        <v>8.12</v>
      </c>
      <c r="E3" s="28">
        <v>8.289149488748496</v>
      </c>
      <c r="F3" s="1">
        <v>12</v>
      </c>
      <c r="G3" s="20">
        <f t="shared" si="0"/>
        <v>9.5</v>
      </c>
      <c r="H3" s="1">
        <v>12</v>
      </c>
      <c r="I3" s="28">
        <f t="shared" si="1"/>
        <v>28.320000000000004</v>
      </c>
      <c r="J3" s="28">
        <f t="shared" si="2"/>
        <v>14.160000000000002</v>
      </c>
      <c r="K3" s="28">
        <f t="shared" si="3"/>
        <v>42.480000000000004</v>
      </c>
      <c r="L3" s="16">
        <v>9.9</v>
      </c>
      <c r="M3" s="16">
        <v>10.9</v>
      </c>
      <c r="N3" s="8">
        <f aca="true" t="shared" si="7" ref="N3:N23">I3*L3+J3*M3</f>
        <v>434.7120000000001</v>
      </c>
      <c r="O3" s="28">
        <f aca="true" t="shared" si="8" ref="O3:O23">B3/3*F3/36*H3/36</f>
        <v>0.5244444444444444</v>
      </c>
      <c r="P3" s="9">
        <v>191</v>
      </c>
      <c r="Q3" s="8">
        <f aca="true" t="shared" si="9" ref="Q3:Q23">O3*P3</f>
        <v>100.16888888888887</v>
      </c>
      <c r="R3" s="1">
        <v>2.31</v>
      </c>
      <c r="S3" s="1">
        <v>4</v>
      </c>
      <c r="T3" s="20">
        <v>7</v>
      </c>
      <c r="U3" s="28">
        <f t="shared" si="4"/>
        <v>56.64</v>
      </c>
      <c r="V3" s="1">
        <f>VLOOKUP(T3,Rebar!A:B,2,FALSE)</f>
        <v>2.044</v>
      </c>
      <c r="W3" s="37">
        <f t="shared" si="5"/>
        <v>0.05788608</v>
      </c>
      <c r="X3" s="9">
        <v>2325</v>
      </c>
      <c r="Y3" s="8">
        <f t="shared" si="6"/>
        <v>134.585136</v>
      </c>
    </row>
    <row r="4" spans="1:25" ht="12.75">
      <c r="A4" s="40" t="s">
        <v>96</v>
      </c>
      <c r="B4" s="1">
        <v>12.92</v>
      </c>
      <c r="C4" s="28">
        <v>9.69</v>
      </c>
      <c r="D4" s="28">
        <v>7.19</v>
      </c>
      <c r="E4" s="28">
        <v>7.461481678792051</v>
      </c>
      <c r="F4" s="1">
        <v>12</v>
      </c>
      <c r="G4" s="20">
        <f t="shared" si="0"/>
        <v>9.5</v>
      </c>
      <c r="H4" s="1">
        <v>12</v>
      </c>
      <c r="I4" s="28">
        <f t="shared" si="1"/>
        <v>25.84</v>
      </c>
      <c r="J4" s="28">
        <f t="shared" si="2"/>
        <v>12.92</v>
      </c>
      <c r="K4" s="28">
        <f t="shared" si="3"/>
        <v>38.76</v>
      </c>
      <c r="L4" s="16">
        <v>9.9</v>
      </c>
      <c r="M4" s="16">
        <v>11.9</v>
      </c>
      <c r="N4" s="8">
        <f t="shared" si="7"/>
        <v>409.56399999999996</v>
      </c>
      <c r="O4" s="28">
        <f t="shared" si="8"/>
        <v>0.4785185185185185</v>
      </c>
      <c r="P4" s="9">
        <v>192</v>
      </c>
      <c r="Q4" s="8">
        <f t="shared" si="9"/>
        <v>91.87555555555555</v>
      </c>
      <c r="R4" s="1">
        <v>1.87</v>
      </c>
      <c r="S4" s="1">
        <v>4</v>
      </c>
      <c r="T4" s="20">
        <v>7</v>
      </c>
      <c r="U4" s="28">
        <f t="shared" si="4"/>
        <v>51.68</v>
      </c>
      <c r="V4" s="1">
        <f>VLOOKUP(T4,Rebar!A:B,2,FALSE)</f>
        <v>2.044</v>
      </c>
      <c r="W4" s="37">
        <f t="shared" si="5"/>
        <v>0.05281696</v>
      </c>
      <c r="X4" s="9">
        <v>2325</v>
      </c>
      <c r="Y4" s="8">
        <f t="shared" si="6"/>
        <v>122.79943200000001</v>
      </c>
    </row>
    <row r="5" spans="1:25" ht="12.75">
      <c r="A5" s="40" t="s">
        <v>90</v>
      </c>
      <c r="B5" s="1">
        <v>23.13</v>
      </c>
      <c r="C5" s="28">
        <v>17.3475</v>
      </c>
      <c r="D5" s="28">
        <v>14.8475</v>
      </c>
      <c r="E5" s="28">
        <v>11.805100493402387</v>
      </c>
      <c r="F5" s="1">
        <v>18</v>
      </c>
      <c r="G5" s="20">
        <f t="shared" si="0"/>
        <v>15.5</v>
      </c>
      <c r="H5" s="1">
        <v>18</v>
      </c>
      <c r="I5" s="28">
        <f t="shared" si="1"/>
        <v>69.39</v>
      </c>
      <c r="J5" s="28">
        <f t="shared" si="2"/>
        <v>34.695</v>
      </c>
      <c r="K5" s="28">
        <f t="shared" si="3"/>
        <v>104.08500000000001</v>
      </c>
      <c r="L5" s="16">
        <v>9.9</v>
      </c>
      <c r="M5" s="16">
        <v>12.9</v>
      </c>
      <c r="N5" s="8">
        <f t="shared" si="7"/>
        <v>1134.5265</v>
      </c>
      <c r="O5" s="28">
        <f t="shared" si="8"/>
        <v>1.9275</v>
      </c>
      <c r="P5" s="9">
        <v>193</v>
      </c>
      <c r="Q5" s="8">
        <f t="shared" si="9"/>
        <v>372.0075</v>
      </c>
      <c r="R5" s="1">
        <v>4.68</v>
      </c>
      <c r="S5" s="1">
        <v>8</v>
      </c>
      <c r="T5" s="20">
        <v>7</v>
      </c>
      <c r="U5" s="28">
        <f t="shared" si="4"/>
        <v>185.04</v>
      </c>
      <c r="V5" s="1">
        <f>VLOOKUP(T5,Rebar!A:B,2,FALSE)</f>
        <v>2.044</v>
      </c>
      <c r="W5" s="37">
        <f t="shared" si="5"/>
        <v>0.18911088</v>
      </c>
      <c r="X5" s="9">
        <v>2325</v>
      </c>
      <c r="Y5" s="8">
        <f t="shared" si="6"/>
        <v>439.682796</v>
      </c>
    </row>
    <row r="6" spans="1:25" ht="12.75">
      <c r="A6" s="40" t="s">
        <v>89</v>
      </c>
      <c r="B6" s="1">
        <v>17.17</v>
      </c>
      <c r="C6" s="28">
        <v>12.8775</v>
      </c>
      <c r="D6" s="28">
        <v>10.3775</v>
      </c>
      <c r="E6" s="28">
        <v>9.948185690169845</v>
      </c>
      <c r="F6" s="1">
        <v>18</v>
      </c>
      <c r="G6" s="20">
        <f t="shared" si="0"/>
        <v>15.5</v>
      </c>
      <c r="H6" s="1">
        <v>12</v>
      </c>
      <c r="I6" s="28">
        <f t="shared" si="1"/>
        <v>51.51000000000001</v>
      </c>
      <c r="J6" s="28">
        <f t="shared" si="2"/>
        <v>17.17</v>
      </c>
      <c r="K6" s="28">
        <f t="shared" si="3"/>
        <v>68.68</v>
      </c>
      <c r="L6" s="16">
        <v>9.9</v>
      </c>
      <c r="M6" s="16">
        <v>13.9</v>
      </c>
      <c r="N6" s="8">
        <f t="shared" si="7"/>
        <v>748.6120000000002</v>
      </c>
      <c r="O6" s="28">
        <f t="shared" si="8"/>
        <v>0.953888888888889</v>
      </c>
      <c r="P6" s="9">
        <v>194</v>
      </c>
      <c r="Q6" s="8">
        <f t="shared" si="9"/>
        <v>185.05444444444447</v>
      </c>
      <c r="R6" s="1">
        <v>3.33</v>
      </c>
      <c r="S6" s="1">
        <v>6</v>
      </c>
      <c r="T6" s="20">
        <v>7</v>
      </c>
      <c r="U6" s="28">
        <f t="shared" si="4"/>
        <v>103.02000000000001</v>
      </c>
      <c r="V6" s="1">
        <f>VLOOKUP(T6,Rebar!A:B,2,FALSE)</f>
        <v>2.044</v>
      </c>
      <c r="W6" s="37">
        <f t="shared" si="5"/>
        <v>0.10528644000000001</v>
      </c>
      <c r="X6" s="9">
        <v>2325</v>
      </c>
      <c r="Y6" s="8">
        <f t="shared" si="6"/>
        <v>244.790973</v>
      </c>
    </row>
    <row r="7" spans="1:25" ht="12.75">
      <c r="A7" s="40" t="s">
        <v>93</v>
      </c>
      <c r="B7" s="1">
        <v>12.92</v>
      </c>
      <c r="C7" s="28">
        <v>9.69</v>
      </c>
      <c r="D7" s="28">
        <v>7.19</v>
      </c>
      <c r="E7" s="28">
        <v>6.580082126531059</v>
      </c>
      <c r="F7" s="1">
        <v>12</v>
      </c>
      <c r="G7" s="20">
        <f t="shared" si="0"/>
        <v>9.5</v>
      </c>
      <c r="H7" s="1">
        <v>12</v>
      </c>
      <c r="I7" s="28">
        <f t="shared" si="1"/>
        <v>25.84</v>
      </c>
      <c r="J7" s="28">
        <f t="shared" si="2"/>
        <v>12.92</v>
      </c>
      <c r="K7" s="28">
        <f t="shared" si="3"/>
        <v>38.76</v>
      </c>
      <c r="L7" s="16">
        <v>9.9</v>
      </c>
      <c r="M7" s="16">
        <v>14.9</v>
      </c>
      <c r="N7" s="8">
        <f t="shared" si="7"/>
        <v>448.324</v>
      </c>
      <c r="O7" s="28">
        <f t="shared" si="8"/>
        <v>0.4785185185185185</v>
      </c>
      <c r="P7" s="9">
        <v>195</v>
      </c>
      <c r="Q7" s="8">
        <f t="shared" si="9"/>
        <v>93.3111111111111</v>
      </c>
      <c r="R7" s="1">
        <v>1.46</v>
      </c>
      <c r="S7" s="1">
        <v>3</v>
      </c>
      <c r="T7" s="20">
        <v>7</v>
      </c>
      <c r="U7" s="28">
        <f t="shared" si="4"/>
        <v>38.76</v>
      </c>
      <c r="V7" s="1">
        <f>VLOOKUP(T7,Rebar!A:B,2,FALSE)</f>
        <v>2.044</v>
      </c>
      <c r="W7" s="37">
        <f t="shared" si="5"/>
        <v>0.03961272</v>
      </c>
      <c r="X7" s="9">
        <v>2325</v>
      </c>
      <c r="Y7" s="8">
        <f t="shared" si="6"/>
        <v>92.09957399999999</v>
      </c>
    </row>
    <row r="8" spans="1:25" ht="12.75">
      <c r="A8" s="41"/>
      <c r="B8" s="1"/>
      <c r="G8" s="20"/>
      <c r="L8" s="16"/>
      <c r="M8" s="16"/>
      <c r="N8" s="8"/>
      <c r="P8" s="9"/>
      <c r="Q8" s="8"/>
      <c r="T8" s="20"/>
      <c r="X8" s="9"/>
      <c r="Y8" s="8"/>
    </row>
    <row r="9" spans="1:25" ht="12.75">
      <c r="A9" s="40" t="s">
        <v>107</v>
      </c>
      <c r="B9" s="1">
        <v>17.75</v>
      </c>
      <c r="C9" s="28">
        <v>13.3125</v>
      </c>
      <c r="D9" s="28">
        <v>10.8125</v>
      </c>
      <c r="E9" s="28">
        <v>10.705677538116717</v>
      </c>
      <c r="F9" s="1">
        <v>18</v>
      </c>
      <c r="G9" s="20">
        <f t="shared" si="0"/>
        <v>15.5</v>
      </c>
      <c r="H9" s="1">
        <v>12</v>
      </c>
      <c r="I9" s="28">
        <f t="shared" si="1"/>
        <v>53.25</v>
      </c>
      <c r="J9" s="28">
        <f t="shared" si="2"/>
        <v>17.75</v>
      </c>
      <c r="K9" s="28">
        <f t="shared" si="3"/>
        <v>71</v>
      </c>
      <c r="L9" s="16">
        <v>9.9</v>
      </c>
      <c r="M9" s="16">
        <v>16.9</v>
      </c>
      <c r="N9" s="8">
        <f t="shared" si="7"/>
        <v>827.1500000000001</v>
      </c>
      <c r="O9" s="28">
        <f t="shared" si="8"/>
        <v>0.9861111111111112</v>
      </c>
      <c r="P9" s="9">
        <v>197</v>
      </c>
      <c r="Q9" s="8">
        <f t="shared" si="9"/>
        <v>194.26388888888889</v>
      </c>
      <c r="R9" s="1">
        <v>3.85</v>
      </c>
      <c r="S9" s="1">
        <v>7</v>
      </c>
      <c r="T9" s="20">
        <v>7</v>
      </c>
      <c r="U9" s="28">
        <f t="shared" si="4"/>
        <v>124.25</v>
      </c>
      <c r="V9" s="1">
        <f>VLOOKUP(T9,Rebar!A:B,2,FALSE)</f>
        <v>2.044</v>
      </c>
      <c r="W9" s="37">
        <f t="shared" si="5"/>
        <v>0.1269835</v>
      </c>
      <c r="X9" s="9">
        <v>2325</v>
      </c>
      <c r="Y9" s="8">
        <f t="shared" si="6"/>
        <v>295.2366375</v>
      </c>
    </row>
    <row r="10" spans="1:25" ht="12.75">
      <c r="A10" s="40" t="s">
        <v>106</v>
      </c>
      <c r="B10" s="1">
        <v>11.42</v>
      </c>
      <c r="C10" s="28">
        <v>8.565</v>
      </c>
      <c r="D10" s="28">
        <v>6.065</v>
      </c>
      <c r="E10" s="28">
        <v>8.389925479366115</v>
      </c>
      <c r="F10" s="1">
        <v>12</v>
      </c>
      <c r="G10" s="20">
        <f t="shared" si="0"/>
        <v>9.5</v>
      </c>
      <c r="H10" s="1">
        <v>12</v>
      </c>
      <c r="I10" s="28">
        <f t="shared" si="1"/>
        <v>22.84</v>
      </c>
      <c r="J10" s="28">
        <f t="shared" si="2"/>
        <v>11.42</v>
      </c>
      <c r="K10" s="28">
        <f t="shared" si="3"/>
        <v>34.26</v>
      </c>
      <c r="L10" s="16">
        <v>9.9</v>
      </c>
      <c r="M10" s="16">
        <v>17.9</v>
      </c>
      <c r="N10" s="8">
        <f t="shared" si="7"/>
        <v>430.534</v>
      </c>
      <c r="O10" s="28">
        <f t="shared" si="8"/>
        <v>0.422962962962963</v>
      </c>
      <c r="P10" s="9">
        <v>198</v>
      </c>
      <c r="Q10" s="8">
        <f t="shared" si="9"/>
        <v>83.74666666666667</v>
      </c>
      <c r="R10" s="1">
        <v>2.37</v>
      </c>
      <c r="S10" s="1">
        <v>4</v>
      </c>
      <c r="T10" s="20">
        <v>7</v>
      </c>
      <c r="U10" s="28">
        <f t="shared" si="4"/>
        <v>45.68</v>
      </c>
      <c r="V10" s="1">
        <f>VLOOKUP(T10,Rebar!A:B,2,FALSE)</f>
        <v>2.044</v>
      </c>
      <c r="W10" s="37">
        <f t="shared" si="5"/>
        <v>0.046684960000000005</v>
      </c>
      <c r="X10" s="9">
        <v>2325</v>
      </c>
      <c r="Y10" s="8">
        <f t="shared" si="6"/>
        <v>108.54253200000001</v>
      </c>
    </row>
    <row r="11" spans="1:25" ht="12.75">
      <c r="A11" s="40" t="s">
        <v>105</v>
      </c>
      <c r="B11" s="1">
        <v>18</v>
      </c>
      <c r="C11" s="28">
        <v>13.5</v>
      </c>
      <c r="D11" s="28">
        <v>11</v>
      </c>
      <c r="E11" s="28">
        <v>10.813462543515792</v>
      </c>
      <c r="F11" s="1">
        <v>18</v>
      </c>
      <c r="G11" s="20">
        <f t="shared" si="0"/>
        <v>15.5</v>
      </c>
      <c r="H11" s="1">
        <v>12</v>
      </c>
      <c r="I11" s="28">
        <f t="shared" si="1"/>
        <v>54</v>
      </c>
      <c r="J11" s="28">
        <f t="shared" si="2"/>
        <v>18</v>
      </c>
      <c r="K11" s="28">
        <f t="shared" si="3"/>
        <v>72</v>
      </c>
      <c r="L11" s="16">
        <v>9.9</v>
      </c>
      <c r="M11" s="16">
        <v>18.9</v>
      </c>
      <c r="N11" s="8">
        <f t="shared" si="7"/>
        <v>874.8</v>
      </c>
      <c r="O11" s="28">
        <f t="shared" si="8"/>
        <v>1</v>
      </c>
      <c r="P11" s="9">
        <v>199</v>
      </c>
      <c r="Q11" s="8">
        <f t="shared" si="9"/>
        <v>199</v>
      </c>
      <c r="R11" s="1">
        <v>3.93</v>
      </c>
      <c r="S11" s="1">
        <v>7</v>
      </c>
      <c r="T11" s="20">
        <v>7</v>
      </c>
      <c r="U11" s="28">
        <f t="shared" si="4"/>
        <v>126</v>
      </c>
      <c r="V11" s="1">
        <f>VLOOKUP(T11,Rebar!A:B,2,FALSE)</f>
        <v>2.044</v>
      </c>
      <c r="W11" s="37">
        <f t="shared" si="5"/>
        <v>0.128772</v>
      </c>
      <c r="X11" s="9">
        <v>2325</v>
      </c>
      <c r="Y11" s="8">
        <f t="shared" si="6"/>
        <v>299.3949</v>
      </c>
    </row>
    <row r="12" spans="1:25" ht="12.75">
      <c r="A12" s="40" t="s">
        <v>126</v>
      </c>
      <c r="B12" s="1">
        <v>13</v>
      </c>
      <c r="C12" s="28">
        <v>9.75</v>
      </c>
      <c r="D12" s="28">
        <v>7.25</v>
      </c>
      <c r="E12" s="28">
        <v>7.0033511384404505</v>
      </c>
      <c r="F12" s="1">
        <v>12</v>
      </c>
      <c r="G12" s="20">
        <f t="shared" si="0"/>
        <v>9.5</v>
      </c>
      <c r="H12" s="1">
        <v>12</v>
      </c>
      <c r="I12" s="28">
        <f t="shared" si="1"/>
        <v>26</v>
      </c>
      <c r="J12" s="28">
        <f t="shared" si="2"/>
        <v>13</v>
      </c>
      <c r="K12" s="28">
        <f t="shared" si="3"/>
        <v>39</v>
      </c>
      <c r="L12" s="16">
        <v>9.9</v>
      </c>
      <c r="M12" s="16">
        <v>19.9</v>
      </c>
      <c r="N12" s="8">
        <f t="shared" si="7"/>
        <v>516.1</v>
      </c>
      <c r="O12" s="28">
        <f t="shared" si="8"/>
        <v>0.48148148148148145</v>
      </c>
      <c r="P12" s="9">
        <v>200</v>
      </c>
      <c r="Q12" s="8">
        <f t="shared" si="9"/>
        <v>96.29629629629629</v>
      </c>
      <c r="R12" s="1">
        <v>1.65</v>
      </c>
      <c r="S12" s="1">
        <v>3</v>
      </c>
      <c r="T12" s="20">
        <v>7</v>
      </c>
      <c r="U12" s="28">
        <f t="shared" si="4"/>
        <v>39</v>
      </c>
      <c r="V12" s="1">
        <f>VLOOKUP(T12,Rebar!A:B,2,FALSE)</f>
        <v>2.044</v>
      </c>
      <c r="W12" s="37">
        <f t="shared" si="5"/>
        <v>0.039858000000000005</v>
      </c>
      <c r="X12" s="9">
        <v>2325</v>
      </c>
      <c r="Y12" s="8">
        <f t="shared" si="6"/>
        <v>92.66985000000001</v>
      </c>
    </row>
    <row r="13" spans="1:25" ht="12.75">
      <c r="A13" s="40" t="s">
        <v>108</v>
      </c>
      <c r="B13" s="1">
        <v>17.75</v>
      </c>
      <c r="C13" s="28">
        <v>13.3125</v>
      </c>
      <c r="D13" s="28">
        <v>10.8125</v>
      </c>
      <c r="E13" s="28">
        <v>10.705677538116717</v>
      </c>
      <c r="F13" s="1">
        <v>18</v>
      </c>
      <c r="G13" s="20">
        <f t="shared" si="0"/>
        <v>15.5</v>
      </c>
      <c r="H13" s="1">
        <v>12</v>
      </c>
      <c r="I13" s="28">
        <f t="shared" si="1"/>
        <v>53.25</v>
      </c>
      <c r="J13" s="28">
        <f t="shared" si="2"/>
        <v>17.75</v>
      </c>
      <c r="K13" s="28">
        <f t="shared" si="3"/>
        <v>71</v>
      </c>
      <c r="L13" s="16">
        <v>9.9</v>
      </c>
      <c r="M13" s="16">
        <v>20.9</v>
      </c>
      <c r="N13" s="8">
        <f t="shared" si="7"/>
        <v>898.1500000000001</v>
      </c>
      <c r="O13" s="28">
        <f t="shared" si="8"/>
        <v>0.9861111111111112</v>
      </c>
      <c r="P13" s="9">
        <v>201</v>
      </c>
      <c r="Q13" s="8">
        <f t="shared" si="9"/>
        <v>198.20833333333334</v>
      </c>
      <c r="R13" s="1">
        <v>3.85</v>
      </c>
      <c r="S13" s="1">
        <v>7</v>
      </c>
      <c r="T13" s="20">
        <v>7</v>
      </c>
      <c r="U13" s="28">
        <f t="shared" si="4"/>
        <v>124.25</v>
      </c>
      <c r="V13" s="1">
        <f>VLOOKUP(T13,Rebar!A:B,2,FALSE)</f>
        <v>2.044</v>
      </c>
      <c r="W13" s="37">
        <f t="shared" si="5"/>
        <v>0.1269835</v>
      </c>
      <c r="X13" s="9">
        <v>2325</v>
      </c>
      <c r="Y13" s="8">
        <f t="shared" si="6"/>
        <v>295.2366375</v>
      </c>
    </row>
    <row r="14" spans="1:25" ht="12.75">
      <c r="A14" s="40" t="s">
        <v>127</v>
      </c>
      <c r="B14" s="1">
        <v>11.42</v>
      </c>
      <c r="C14" s="28">
        <v>8.565</v>
      </c>
      <c r="D14" s="28">
        <v>6.065</v>
      </c>
      <c r="E14" s="28">
        <v>8.389925479366115</v>
      </c>
      <c r="F14" s="1">
        <v>12</v>
      </c>
      <c r="G14" s="20">
        <f t="shared" si="0"/>
        <v>9.5</v>
      </c>
      <c r="H14" s="1">
        <v>12</v>
      </c>
      <c r="I14" s="28">
        <f t="shared" si="1"/>
        <v>22.84</v>
      </c>
      <c r="J14" s="28">
        <f t="shared" si="2"/>
        <v>11.42</v>
      </c>
      <c r="K14" s="28">
        <f t="shared" si="3"/>
        <v>34.26</v>
      </c>
      <c r="L14" s="16">
        <v>9.9</v>
      </c>
      <c r="M14" s="16">
        <v>21.9</v>
      </c>
      <c r="N14" s="8">
        <f t="shared" si="7"/>
        <v>476.214</v>
      </c>
      <c r="O14" s="28">
        <f t="shared" si="8"/>
        <v>0.422962962962963</v>
      </c>
      <c r="P14" s="9">
        <v>202</v>
      </c>
      <c r="Q14" s="8">
        <f t="shared" si="9"/>
        <v>85.43851851851852</v>
      </c>
      <c r="R14" s="1">
        <v>2.37</v>
      </c>
      <c r="S14" s="1">
        <v>4</v>
      </c>
      <c r="T14" s="20">
        <v>7</v>
      </c>
      <c r="U14" s="28">
        <f t="shared" si="4"/>
        <v>45.68</v>
      </c>
      <c r="V14" s="1">
        <f>VLOOKUP(T14,Rebar!A:B,2,FALSE)</f>
        <v>2.044</v>
      </c>
      <c r="W14" s="37">
        <f t="shared" si="5"/>
        <v>0.046684960000000005</v>
      </c>
      <c r="X14" s="9">
        <v>2325</v>
      </c>
      <c r="Y14" s="8">
        <f t="shared" si="6"/>
        <v>108.54253200000001</v>
      </c>
    </row>
    <row r="15" spans="1:25" ht="12.75">
      <c r="A15" s="40" t="s">
        <v>110</v>
      </c>
      <c r="B15" s="1">
        <v>18</v>
      </c>
      <c r="C15" s="28">
        <v>13.5</v>
      </c>
      <c r="D15" s="28">
        <v>11</v>
      </c>
      <c r="E15" s="28">
        <v>10.813462543515792</v>
      </c>
      <c r="F15" s="1">
        <v>18</v>
      </c>
      <c r="G15" s="20">
        <f t="shared" si="0"/>
        <v>15.5</v>
      </c>
      <c r="H15" s="1">
        <v>12</v>
      </c>
      <c r="I15" s="28">
        <f t="shared" si="1"/>
        <v>54</v>
      </c>
      <c r="J15" s="28">
        <f t="shared" si="2"/>
        <v>18</v>
      </c>
      <c r="K15" s="28">
        <f t="shared" si="3"/>
        <v>72</v>
      </c>
      <c r="L15" s="16">
        <v>9.9</v>
      </c>
      <c r="M15" s="16">
        <v>22.9</v>
      </c>
      <c r="N15" s="8">
        <f t="shared" si="7"/>
        <v>946.8</v>
      </c>
      <c r="O15" s="28">
        <f t="shared" si="8"/>
        <v>1</v>
      </c>
      <c r="P15" s="9">
        <v>203</v>
      </c>
      <c r="Q15" s="8">
        <f t="shared" si="9"/>
        <v>203</v>
      </c>
      <c r="R15" s="1">
        <v>3.93</v>
      </c>
      <c r="S15" s="1">
        <v>7</v>
      </c>
      <c r="T15" s="20">
        <v>7</v>
      </c>
      <c r="U15" s="28">
        <f t="shared" si="4"/>
        <v>126</v>
      </c>
      <c r="V15" s="1">
        <f>VLOOKUP(T15,Rebar!A:B,2,FALSE)</f>
        <v>2.044</v>
      </c>
      <c r="W15" s="37">
        <f t="shared" si="5"/>
        <v>0.128772</v>
      </c>
      <c r="X15" s="9">
        <v>2325</v>
      </c>
      <c r="Y15" s="8">
        <f t="shared" si="6"/>
        <v>299.3949</v>
      </c>
    </row>
    <row r="16" spans="1:25" ht="12.75">
      <c r="A16" s="40" t="s">
        <v>128</v>
      </c>
      <c r="B16" s="1">
        <v>13</v>
      </c>
      <c r="C16" s="28">
        <v>9.75</v>
      </c>
      <c r="D16" s="28">
        <v>7.25</v>
      </c>
      <c r="E16" s="28">
        <v>7.0033511384404505</v>
      </c>
      <c r="F16" s="1">
        <v>12</v>
      </c>
      <c r="G16" s="20">
        <f t="shared" si="0"/>
        <v>9.5</v>
      </c>
      <c r="H16" s="1">
        <v>12</v>
      </c>
      <c r="I16" s="28">
        <f t="shared" si="1"/>
        <v>26</v>
      </c>
      <c r="J16" s="28">
        <f t="shared" si="2"/>
        <v>13</v>
      </c>
      <c r="K16" s="28">
        <f t="shared" si="3"/>
        <v>39</v>
      </c>
      <c r="L16" s="16">
        <v>9.9</v>
      </c>
      <c r="M16" s="16">
        <v>23.9</v>
      </c>
      <c r="N16" s="8">
        <f t="shared" si="7"/>
        <v>568.1</v>
      </c>
      <c r="O16" s="28">
        <f t="shared" si="8"/>
        <v>0.48148148148148145</v>
      </c>
      <c r="P16" s="9">
        <v>204</v>
      </c>
      <c r="Q16" s="8">
        <f t="shared" si="9"/>
        <v>98.22222222222221</v>
      </c>
      <c r="R16" s="1">
        <v>1.65</v>
      </c>
      <c r="S16" s="1">
        <v>3</v>
      </c>
      <c r="T16" s="20">
        <v>7</v>
      </c>
      <c r="U16" s="28">
        <f t="shared" si="4"/>
        <v>39</v>
      </c>
      <c r="V16" s="1">
        <f>VLOOKUP(T16,Rebar!A:B,2,FALSE)</f>
        <v>2.044</v>
      </c>
      <c r="W16" s="37">
        <f t="shared" si="5"/>
        <v>0.039858000000000005</v>
      </c>
      <c r="X16" s="9">
        <v>2325</v>
      </c>
      <c r="Y16" s="8">
        <f t="shared" si="6"/>
        <v>92.66985000000001</v>
      </c>
    </row>
    <row r="17" spans="1:25" ht="12.75">
      <c r="A17" s="40"/>
      <c r="B17" s="1"/>
      <c r="G17" s="20"/>
      <c r="L17" s="16"/>
      <c r="M17" s="16"/>
      <c r="N17" s="8"/>
      <c r="P17" s="9"/>
      <c r="Q17" s="8"/>
      <c r="T17" s="20"/>
      <c r="X17" s="9"/>
      <c r="Y17" s="8"/>
    </row>
    <row r="18" spans="1:25" ht="12.75">
      <c r="A18" s="40" t="s">
        <v>124</v>
      </c>
      <c r="B18" s="1">
        <v>14.16</v>
      </c>
      <c r="C18" s="28">
        <v>10.62</v>
      </c>
      <c r="D18" s="28">
        <v>8.12</v>
      </c>
      <c r="E18" s="28">
        <v>8.289149488748496</v>
      </c>
      <c r="F18" s="1">
        <v>12</v>
      </c>
      <c r="G18" s="20">
        <f t="shared" si="0"/>
        <v>9.5</v>
      </c>
      <c r="H18" s="1">
        <v>12</v>
      </c>
      <c r="I18" s="28">
        <f t="shared" si="1"/>
        <v>28.320000000000004</v>
      </c>
      <c r="J18" s="28">
        <f t="shared" si="2"/>
        <v>14.160000000000002</v>
      </c>
      <c r="K18" s="28">
        <f t="shared" si="3"/>
        <v>42.480000000000004</v>
      </c>
      <c r="L18" s="16">
        <v>9.9</v>
      </c>
      <c r="M18" s="16">
        <v>25.9</v>
      </c>
      <c r="N18" s="8">
        <f t="shared" si="7"/>
        <v>647.1120000000001</v>
      </c>
      <c r="O18" s="28">
        <f t="shared" si="8"/>
        <v>0.5244444444444444</v>
      </c>
      <c r="P18" s="9">
        <v>206</v>
      </c>
      <c r="Q18" s="8">
        <f t="shared" si="9"/>
        <v>108.03555555555555</v>
      </c>
      <c r="R18" s="1">
        <v>2.31</v>
      </c>
      <c r="S18" s="1">
        <v>4</v>
      </c>
      <c r="T18" s="20">
        <v>7</v>
      </c>
      <c r="U18" s="28">
        <f t="shared" si="4"/>
        <v>56.64</v>
      </c>
      <c r="V18" s="1">
        <f>VLOOKUP(T18,Rebar!A:B,2,FALSE)</f>
        <v>2.044</v>
      </c>
      <c r="W18" s="37">
        <f t="shared" si="5"/>
        <v>0.05788608</v>
      </c>
      <c r="X18" s="9">
        <v>2325</v>
      </c>
      <c r="Y18" s="8">
        <f t="shared" si="6"/>
        <v>134.585136</v>
      </c>
    </row>
    <row r="19" spans="1:25" ht="12.75">
      <c r="A19" s="40" t="s">
        <v>125</v>
      </c>
      <c r="B19" s="1">
        <v>14.16</v>
      </c>
      <c r="C19" s="28">
        <v>10.62</v>
      </c>
      <c r="D19" s="28">
        <v>8.12</v>
      </c>
      <c r="E19" s="28">
        <v>8.289149488748496</v>
      </c>
      <c r="F19" s="1">
        <v>12</v>
      </c>
      <c r="G19" s="20">
        <f t="shared" si="0"/>
        <v>9.5</v>
      </c>
      <c r="H19" s="1">
        <v>12</v>
      </c>
      <c r="I19" s="28">
        <f t="shared" si="1"/>
        <v>28.320000000000004</v>
      </c>
      <c r="J19" s="28">
        <f t="shared" si="2"/>
        <v>14.160000000000002</v>
      </c>
      <c r="K19" s="28">
        <f t="shared" si="3"/>
        <v>42.480000000000004</v>
      </c>
      <c r="L19" s="16">
        <v>9.9</v>
      </c>
      <c r="M19" s="16">
        <v>26.9</v>
      </c>
      <c r="N19" s="8">
        <f t="shared" si="7"/>
        <v>661.2720000000002</v>
      </c>
      <c r="O19" s="28">
        <f t="shared" si="8"/>
        <v>0.5244444444444444</v>
      </c>
      <c r="P19" s="9">
        <v>207</v>
      </c>
      <c r="Q19" s="8">
        <f t="shared" si="9"/>
        <v>108.55999999999999</v>
      </c>
      <c r="R19" s="1">
        <v>2.31</v>
      </c>
      <c r="S19" s="1">
        <v>4</v>
      </c>
      <c r="T19" s="20">
        <v>7</v>
      </c>
      <c r="U19" s="28">
        <f t="shared" si="4"/>
        <v>56.64</v>
      </c>
      <c r="V19" s="1">
        <f>VLOOKUP(T19,Rebar!A:B,2,FALSE)</f>
        <v>2.044</v>
      </c>
      <c r="W19" s="37">
        <f t="shared" si="5"/>
        <v>0.05788608</v>
      </c>
      <c r="X19" s="9">
        <v>2325</v>
      </c>
      <c r="Y19" s="8">
        <f t="shared" si="6"/>
        <v>134.585136</v>
      </c>
    </row>
    <row r="20" spans="1:25" ht="12.75">
      <c r="A20" s="40" t="s">
        <v>96</v>
      </c>
      <c r="B20" s="1">
        <v>12.92</v>
      </c>
      <c r="C20" s="28">
        <v>9.69</v>
      </c>
      <c r="D20" s="28">
        <v>7.19</v>
      </c>
      <c r="E20" s="28">
        <v>7.461481678792051</v>
      </c>
      <c r="F20" s="1">
        <v>12</v>
      </c>
      <c r="G20" s="20">
        <f t="shared" si="0"/>
        <v>9.5</v>
      </c>
      <c r="H20" s="1">
        <v>12</v>
      </c>
      <c r="I20" s="28">
        <f t="shared" si="1"/>
        <v>25.84</v>
      </c>
      <c r="J20" s="28">
        <f t="shared" si="2"/>
        <v>12.92</v>
      </c>
      <c r="K20" s="28">
        <f t="shared" si="3"/>
        <v>38.76</v>
      </c>
      <c r="L20" s="16">
        <v>9.9</v>
      </c>
      <c r="M20" s="16">
        <v>27.9</v>
      </c>
      <c r="N20" s="8">
        <f t="shared" si="7"/>
        <v>616.284</v>
      </c>
      <c r="O20" s="28">
        <f t="shared" si="8"/>
        <v>0.4785185185185185</v>
      </c>
      <c r="P20" s="9">
        <v>208</v>
      </c>
      <c r="Q20" s="8">
        <f t="shared" si="9"/>
        <v>99.53185185185185</v>
      </c>
      <c r="R20" s="1">
        <v>1.87</v>
      </c>
      <c r="S20" s="1">
        <v>4</v>
      </c>
      <c r="T20" s="20">
        <v>7</v>
      </c>
      <c r="U20" s="28">
        <f t="shared" si="4"/>
        <v>51.68</v>
      </c>
      <c r="V20" s="1">
        <f>VLOOKUP(T20,Rebar!A:B,2,FALSE)</f>
        <v>2.044</v>
      </c>
      <c r="W20" s="37">
        <f t="shared" si="5"/>
        <v>0.05281696</v>
      </c>
      <c r="X20" s="9">
        <v>2325</v>
      </c>
      <c r="Y20" s="8">
        <f t="shared" si="6"/>
        <v>122.79943200000001</v>
      </c>
    </row>
    <row r="21" spans="1:25" ht="12.75">
      <c r="A21" s="40" t="s">
        <v>90</v>
      </c>
      <c r="B21" s="1">
        <v>23.13</v>
      </c>
      <c r="C21" s="28">
        <v>17.3475</v>
      </c>
      <c r="D21" s="28">
        <v>14.8475</v>
      </c>
      <c r="E21" s="28">
        <v>11.805100493402387</v>
      </c>
      <c r="F21" s="1">
        <v>18</v>
      </c>
      <c r="G21" s="20">
        <f t="shared" si="0"/>
        <v>15.5</v>
      </c>
      <c r="H21" s="1">
        <v>18</v>
      </c>
      <c r="I21" s="28">
        <f t="shared" si="1"/>
        <v>69.39</v>
      </c>
      <c r="J21" s="28">
        <f t="shared" si="2"/>
        <v>34.695</v>
      </c>
      <c r="K21" s="28">
        <f t="shared" si="3"/>
        <v>104.08500000000001</v>
      </c>
      <c r="L21" s="16">
        <v>9.9</v>
      </c>
      <c r="M21" s="16">
        <v>28.9</v>
      </c>
      <c r="N21" s="8">
        <f t="shared" si="7"/>
        <v>1689.6464999999998</v>
      </c>
      <c r="O21" s="28">
        <f t="shared" si="8"/>
        <v>1.9275</v>
      </c>
      <c r="P21" s="9">
        <v>209</v>
      </c>
      <c r="Q21" s="8">
        <f t="shared" si="9"/>
        <v>402.8475</v>
      </c>
      <c r="R21" s="1">
        <v>4.68</v>
      </c>
      <c r="S21" s="1">
        <v>8</v>
      </c>
      <c r="T21" s="20">
        <v>7</v>
      </c>
      <c r="U21" s="28">
        <f t="shared" si="4"/>
        <v>185.04</v>
      </c>
      <c r="V21" s="1">
        <f>VLOOKUP(T21,Rebar!A:B,2,FALSE)</f>
        <v>2.044</v>
      </c>
      <c r="W21" s="37">
        <f t="shared" si="5"/>
        <v>0.18911088</v>
      </c>
      <c r="X21" s="9">
        <v>2325</v>
      </c>
      <c r="Y21" s="8">
        <f t="shared" si="6"/>
        <v>439.682796</v>
      </c>
    </row>
    <row r="22" spans="1:25" ht="12.75">
      <c r="A22" s="40" t="s">
        <v>89</v>
      </c>
      <c r="B22" s="1">
        <v>17.17</v>
      </c>
      <c r="C22" s="28">
        <v>12.8775</v>
      </c>
      <c r="D22" s="28">
        <v>10.3775</v>
      </c>
      <c r="E22" s="28">
        <v>9.948185690169845</v>
      </c>
      <c r="F22" s="1">
        <v>18</v>
      </c>
      <c r="G22" s="20">
        <f t="shared" si="0"/>
        <v>15.5</v>
      </c>
      <c r="H22" s="1">
        <v>12</v>
      </c>
      <c r="I22" s="28">
        <f t="shared" si="1"/>
        <v>51.51000000000001</v>
      </c>
      <c r="J22" s="28">
        <f t="shared" si="2"/>
        <v>17.17</v>
      </c>
      <c r="K22" s="28">
        <f t="shared" si="3"/>
        <v>68.68</v>
      </c>
      <c r="L22" s="16">
        <v>9.9</v>
      </c>
      <c r="M22" s="16">
        <v>29.9</v>
      </c>
      <c r="N22" s="8">
        <f t="shared" si="7"/>
        <v>1023.3320000000001</v>
      </c>
      <c r="O22" s="28">
        <f t="shared" si="8"/>
        <v>0.953888888888889</v>
      </c>
      <c r="P22" s="9">
        <v>210</v>
      </c>
      <c r="Q22" s="8">
        <f t="shared" si="9"/>
        <v>200.3166666666667</v>
      </c>
      <c r="R22" s="1">
        <v>3.33</v>
      </c>
      <c r="S22" s="1">
        <v>6</v>
      </c>
      <c r="T22" s="20">
        <v>7</v>
      </c>
      <c r="U22" s="28">
        <f t="shared" si="4"/>
        <v>103.02000000000001</v>
      </c>
      <c r="V22" s="1">
        <f>VLOOKUP(T22,Rebar!A:B,2,FALSE)</f>
        <v>2.044</v>
      </c>
      <c r="W22" s="37">
        <f t="shared" si="5"/>
        <v>0.10528644000000001</v>
      </c>
      <c r="X22" s="9">
        <v>2325</v>
      </c>
      <c r="Y22" s="8">
        <f t="shared" si="6"/>
        <v>244.790973</v>
      </c>
    </row>
    <row r="23" spans="1:25" ht="12.75">
      <c r="A23" s="40" t="s">
        <v>93</v>
      </c>
      <c r="B23" s="1">
        <v>12.92</v>
      </c>
      <c r="C23" s="28">
        <v>9.69</v>
      </c>
      <c r="D23" s="28">
        <v>7.19</v>
      </c>
      <c r="E23" s="28">
        <v>6.580082126531059</v>
      </c>
      <c r="F23" s="1">
        <v>12</v>
      </c>
      <c r="G23" s="20">
        <f t="shared" si="0"/>
        <v>9.5</v>
      </c>
      <c r="H23" s="1">
        <v>12</v>
      </c>
      <c r="I23" s="28">
        <f t="shared" si="1"/>
        <v>25.84</v>
      </c>
      <c r="J23" s="28">
        <f t="shared" si="2"/>
        <v>12.92</v>
      </c>
      <c r="K23" s="28">
        <f t="shared" si="3"/>
        <v>38.76</v>
      </c>
      <c r="L23" s="16">
        <v>9.9</v>
      </c>
      <c r="M23" s="16">
        <v>30.9</v>
      </c>
      <c r="N23" s="8">
        <f t="shared" si="7"/>
        <v>655.044</v>
      </c>
      <c r="O23" s="28">
        <f t="shared" si="8"/>
        <v>0.4785185185185185</v>
      </c>
      <c r="P23" s="9">
        <v>211</v>
      </c>
      <c r="Q23" s="8">
        <f t="shared" si="9"/>
        <v>100.9674074074074</v>
      </c>
      <c r="R23" s="1">
        <v>1.46</v>
      </c>
      <c r="S23" s="1">
        <v>3</v>
      </c>
      <c r="T23" s="20">
        <v>7</v>
      </c>
      <c r="U23" s="28">
        <f t="shared" si="4"/>
        <v>38.76</v>
      </c>
      <c r="V23" s="1">
        <f>VLOOKUP(T23,Rebar!A:B,2,FALSE)</f>
        <v>2.044</v>
      </c>
      <c r="W23" s="37">
        <f t="shared" si="5"/>
        <v>0.03961272</v>
      </c>
      <c r="X23" s="9">
        <v>2325</v>
      </c>
      <c r="Y23" s="8">
        <f t="shared" si="6"/>
        <v>92.09957399999999</v>
      </c>
    </row>
    <row r="24" spans="7:25" ht="12.75">
      <c r="G24" s="20"/>
      <c r="L24" s="16"/>
      <c r="M24" s="16"/>
      <c r="N24" s="8"/>
      <c r="P24" s="9"/>
      <c r="Q24" s="8"/>
      <c r="T24" s="20"/>
      <c r="X24" s="9"/>
      <c r="Y24" s="8"/>
    </row>
    <row r="25" spans="7:25" ht="12.75">
      <c r="G25" s="20"/>
      <c r="L25" s="16"/>
      <c r="M25" s="16"/>
      <c r="N25" s="8"/>
      <c r="P25" s="9"/>
      <c r="Q25" s="8"/>
      <c r="T25" s="20"/>
      <c r="X25" s="9"/>
      <c r="Y25" s="8"/>
    </row>
    <row r="26" spans="7:25" ht="12.75">
      <c r="G26" s="20"/>
      <c r="L26" s="16"/>
      <c r="M26" s="16"/>
      <c r="N26" s="8"/>
      <c r="O26" s="28">
        <f>SUM(O2:O23)</f>
        <v>15.55574074074074</v>
      </c>
      <c r="P26" s="9"/>
      <c r="Q26" s="8"/>
      <c r="T26" s="20"/>
      <c r="X26" s="9"/>
      <c r="Y26" s="8"/>
    </row>
    <row r="29" spans="14:25" ht="12.75">
      <c r="N29" s="8">
        <f>SUM(N2:N28)</f>
        <v>14426.829000000002</v>
      </c>
      <c r="P29" s="8"/>
      <c r="Q29" s="8">
        <f>SUM(Q2:Q28)</f>
        <v>3120.4968518518517</v>
      </c>
      <c r="Y29" s="8">
        <f>SUM(Y2:Y28)</f>
        <v>3928.7739330000004</v>
      </c>
    </row>
    <row r="30" spans="13:25" ht="12.75">
      <c r="M30" s="8" t="s">
        <v>7</v>
      </c>
      <c r="N30" s="1">
        <v>1.29</v>
      </c>
      <c r="P30" s="8" t="s">
        <v>7</v>
      </c>
      <c r="Q30" s="1">
        <v>1.125</v>
      </c>
      <c r="X30" s="1" t="s">
        <v>7</v>
      </c>
      <c r="Y30" s="1">
        <v>1.206</v>
      </c>
    </row>
    <row r="31" spans="13:25" ht="12.75">
      <c r="M31" s="1" t="s">
        <v>80</v>
      </c>
      <c r="N31" s="8">
        <f>N29*N30</f>
        <v>18610.60941</v>
      </c>
      <c r="Q31" s="8">
        <f>Q29*Q30</f>
        <v>3510.558958333333</v>
      </c>
      <c r="Y31" s="8">
        <f>Y29*Y30</f>
        <v>4738.101363198</v>
      </c>
    </row>
    <row r="32" spans="13:25" ht="12.75">
      <c r="M32" s="8"/>
      <c r="N32" s="8"/>
      <c r="P32" s="9"/>
      <c r="Q32" s="8"/>
      <c r="X32" s="1" t="s">
        <v>120</v>
      </c>
      <c r="Y32" s="8">
        <f>1.1*Y31</f>
        <v>5211.911499517801</v>
      </c>
    </row>
    <row r="33" spans="13:17" ht="12.75">
      <c r="M33" s="8"/>
      <c r="N33" s="8"/>
      <c r="P33" s="9"/>
      <c r="Q33" s="8"/>
    </row>
    <row r="34" spans="13:17" ht="12.75">
      <c r="M34" s="8"/>
      <c r="N34" s="8"/>
      <c r="P34" s="9"/>
      <c r="Q34" s="8"/>
    </row>
    <row r="35" spans="13:25" ht="12.75">
      <c r="M35" s="8"/>
      <c r="N35" s="8"/>
      <c r="P35" s="9"/>
      <c r="Q35" s="8"/>
      <c r="X35" s="45" t="s">
        <v>132</v>
      </c>
      <c r="Y35" s="8">
        <f>4*(Y32+Q31+N31)</f>
        <v>109332.31947140454</v>
      </c>
    </row>
  </sheetData>
  <sheetProtection/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P1">
      <selection activeCell="X6" sqref="X6"/>
    </sheetView>
  </sheetViews>
  <sheetFormatPr defaultColWidth="9.140625" defaultRowHeight="12.75"/>
  <cols>
    <col min="1" max="1" width="11.7109375" style="1" customWidth="1"/>
    <col min="2" max="2" width="12.57421875" style="28" customWidth="1"/>
    <col min="3" max="4" width="10.7109375" style="28" bestFit="1" customWidth="1"/>
    <col min="5" max="5" width="12.28125" style="28" bestFit="1" customWidth="1"/>
    <col min="6" max="7" width="5.57421875" style="1" bestFit="1" customWidth="1"/>
    <col min="8" max="8" width="7.140625" style="1" bestFit="1" customWidth="1"/>
    <col min="9" max="9" width="16.7109375" style="28" bestFit="1" customWidth="1"/>
    <col min="10" max="10" width="19.140625" style="28" bestFit="1" customWidth="1"/>
    <col min="11" max="11" width="17.28125" style="28" bestFit="1" customWidth="1"/>
    <col min="12" max="12" width="21.00390625" style="1" bestFit="1" customWidth="1"/>
    <col min="13" max="13" width="23.421875" style="1" bestFit="1" customWidth="1"/>
    <col min="14" max="14" width="11.00390625" style="1" bestFit="1" customWidth="1"/>
    <col min="15" max="15" width="12.140625" style="28" bestFit="1" customWidth="1"/>
    <col min="16" max="16" width="18.8515625" style="1" bestFit="1" customWidth="1"/>
    <col min="17" max="17" width="13.7109375" style="1" bestFit="1" customWidth="1"/>
    <col min="18" max="18" width="17.7109375" style="1" bestFit="1" customWidth="1"/>
    <col min="19" max="19" width="8.8515625" style="1" bestFit="1" customWidth="1"/>
    <col min="20" max="20" width="10.00390625" style="1" bestFit="1" customWidth="1"/>
    <col min="21" max="21" width="14.57421875" style="28" bestFit="1" customWidth="1"/>
    <col min="22" max="22" width="20.57421875" style="1" bestFit="1" customWidth="1"/>
    <col min="23" max="23" width="16.421875" style="37" bestFit="1" customWidth="1"/>
    <col min="24" max="24" width="20.00390625" style="1" bestFit="1" customWidth="1"/>
    <col min="25" max="25" width="14.7109375" style="1" bestFit="1" customWidth="1"/>
  </cols>
  <sheetData>
    <row r="1" spans="1:26" s="2" customFormat="1" ht="12.75">
      <c r="A1" s="2" t="s">
        <v>133</v>
      </c>
      <c r="B1" s="27" t="s">
        <v>13</v>
      </c>
      <c r="C1" s="27" t="s">
        <v>14</v>
      </c>
      <c r="D1" s="27" t="s">
        <v>15</v>
      </c>
      <c r="E1" s="27" t="s">
        <v>16</v>
      </c>
      <c r="F1" s="3" t="s">
        <v>17</v>
      </c>
      <c r="G1" s="3" t="s">
        <v>18</v>
      </c>
      <c r="H1" s="3" t="s">
        <v>19</v>
      </c>
      <c r="I1" s="27" t="s">
        <v>25</v>
      </c>
      <c r="J1" s="27" t="s">
        <v>26</v>
      </c>
      <c r="K1" s="27" t="s">
        <v>27</v>
      </c>
      <c r="L1" s="3" t="s">
        <v>29</v>
      </c>
      <c r="M1" s="3" t="s">
        <v>28</v>
      </c>
      <c r="N1" s="3" t="s">
        <v>0</v>
      </c>
      <c r="O1" s="27" t="s">
        <v>1</v>
      </c>
      <c r="P1" s="3" t="s">
        <v>2</v>
      </c>
      <c r="Q1" s="3" t="s">
        <v>3</v>
      </c>
      <c r="R1" s="3" t="s">
        <v>20</v>
      </c>
      <c r="S1" s="3" t="s">
        <v>21</v>
      </c>
      <c r="T1" s="3" t="s">
        <v>5</v>
      </c>
      <c r="U1" s="27" t="s">
        <v>50</v>
      </c>
      <c r="V1" s="3" t="s">
        <v>23</v>
      </c>
      <c r="W1" s="36" t="s">
        <v>22</v>
      </c>
      <c r="X1" s="3" t="s">
        <v>24</v>
      </c>
      <c r="Y1" s="3" t="s">
        <v>6</v>
      </c>
      <c r="Z1" s="3"/>
    </row>
    <row r="2" spans="1:26" s="12" customFormat="1" ht="12.75">
      <c r="A2" s="40" t="s">
        <v>124</v>
      </c>
      <c r="B2" s="1">
        <v>14.16</v>
      </c>
      <c r="C2" s="28">
        <v>10.62</v>
      </c>
      <c r="D2" s="28">
        <v>8.12</v>
      </c>
      <c r="E2" s="28">
        <v>8.45136287378269</v>
      </c>
      <c r="F2" s="20">
        <v>12</v>
      </c>
      <c r="G2" s="20">
        <f aca="true" t="shared" si="0" ref="G2:G7">F2-2.5</f>
        <v>9.5</v>
      </c>
      <c r="H2" s="20">
        <v>12</v>
      </c>
      <c r="I2" s="28">
        <f aca="true" t="shared" si="1" ref="I2:I7">2*B2*F2/12</f>
        <v>28.320000000000004</v>
      </c>
      <c r="J2" s="28">
        <f aca="true" t="shared" si="2" ref="J2:J7">H2*B2/12</f>
        <v>14.160000000000002</v>
      </c>
      <c r="K2" s="28">
        <f aca="true" t="shared" si="3" ref="K2:K7">I2+J2</f>
        <v>42.480000000000004</v>
      </c>
      <c r="L2" s="16">
        <v>9.9</v>
      </c>
      <c r="M2" s="16">
        <v>9.9</v>
      </c>
      <c r="N2" s="8">
        <f aca="true" t="shared" si="4" ref="N2:N7">I2*L2+J2*M2</f>
        <v>420.5520000000001</v>
      </c>
      <c r="O2" s="28">
        <f aca="true" t="shared" si="5" ref="O2:O7">B2/3*F2/36*H2/36</f>
        <v>0.5244444444444444</v>
      </c>
      <c r="P2" s="9">
        <v>190</v>
      </c>
      <c r="Q2" s="8">
        <f aca="true" t="shared" si="6" ref="Q2:Q7">O2*P2</f>
        <v>99.64444444444443</v>
      </c>
      <c r="R2" s="20">
        <v>2.4</v>
      </c>
      <c r="S2" s="20">
        <v>4</v>
      </c>
      <c r="T2" s="20">
        <v>7</v>
      </c>
      <c r="U2" s="28">
        <f aca="true" t="shared" si="7" ref="U2:U7">S2*B2</f>
        <v>56.64</v>
      </c>
      <c r="V2" s="1">
        <f>VLOOKUP(T2,Rebar!A:B,2,FALSE)</f>
        <v>2.044</v>
      </c>
      <c r="W2" s="37">
        <f aca="true" t="shared" si="8" ref="W2:W7">U2*V2/2000</f>
        <v>0.05788608</v>
      </c>
      <c r="X2" s="9">
        <v>2325</v>
      </c>
      <c r="Y2" s="8">
        <f aca="true" t="shared" si="9" ref="Y2:Y7">W2*X2</f>
        <v>134.585136</v>
      </c>
      <c r="Z2" s="20"/>
    </row>
    <row r="3" spans="1:25" ht="12.75">
      <c r="A3" s="40" t="s">
        <v>125</v>
      </c>
      <c r="B3" s="1">
        <v>14.16</v>
      </c>
      <c r="C3" s="28">
        <v>10.62</v>
      </c>
      <c r="D3" s="28">
        <v>8.12</v>
      </c>
      <c r="E3" s="28">
        <v>8.45136287378269</v>
      </c>
      <c r="F3" s="1">
        <v>12</v>
      </c>
      <c r="G3" s="20">
        <f t="shared" si="0"/>
        <v>9.5</v>
      </c>
      <c r="H3" s="1">
        <v>12</v>
      </c>
      <c r="I3" s="28">
        <f t="shared" si="1"/>
        <v>28.320000000000004</v>
      </c>
      <c r="J3" s="28">
        <f t="shared" si="2"/>
        <v>14.160000000000002</v>
      </c>
      <c r="K3" s="28">
        <f t="shared" si="3"/>
        <v>42.480000000000004</v>
      </c>
      <c r="L3" s="16">
        <v>9.9</v>
      </c>
      <c r="M3" s="16">
        <v>10.9</v>
      </c>
      <c r="N3" s="8">
        <f t="shared" si="4"/>
        <v>434.7120000000001</v>
      </c>
      <c r="O3" s="28">
        <f t="shared" si="5"/>
        <v>0.5244444444444444</v>
      </c>
      <c r="P3" s="9">
        <v>191</v>
      </c>
      <c r="Q3" s="8">
        <f t="shared" si="6"/>
        <v>100.16888888888887</v>
      </c>
      <c r="R3" s="1">
        <v>2.4</v>
      </c>
      <c r="S3" s="1">
        <v>4</v>
      </c>
      <c r="T3" s="20">
        <v>7</v>
      </c>
      <c r="U3" s="28">
        <f t="shared" si="7"/>
        <v>56.64</v>
      </c>
      <c r="V3" s="1">
        <f>VLOOKUP(T3,Rebar!A:B,2,FALSE)</f>
        <v>2.044</v>
      </c>
      <c r="W3" s="37">
        <f t="shared" si="8"/>
        <v>0.05788608</v>
      </c>
      <c r="X3" s="9">
        <v>2325</v>
      </c>
      <c r="Y3" s="8">
        <f t="shared" si="9"/>
        <v>134.585136</v>
      </c>
    </row>
    <row r="4" spans="1:25" ht="12.75">
      <c r="A4" s="40" t="s">
        <v>96</v>
      </c>
      <c r="B4" s="1">
        <v>12.92</v>
      </c>
      <c r="C4" s="28">
        <v>9.69</v>
      </c>
      <c r="D4" s="28">
        <v>7.19</v>
      </c>
      <c r="E4" s="28">
        <v>7.556380593153789</v>
      </c>
      <c r="F4" s="1">
        <v>12</v>
      </c>
      <c r="G4" s="20">
        <f t="shared" si="0"/>
        <v>9.5</v>
      </c>
      <c r="H4" s="1">
        <v>12</v>
      </c>
      <c r="I4" s="28">
        <f t="shared" si="1"/>
        <v>25.84</v>
      </c>
      <c r="J4" s="28">
        <f t="shared" si="2"/>
        <v>12.92</v>
      </c>
      <c r="K4" s="28">
        <f t="shared" si="3"/>
        <v>38.76</v>
      </c>
      <c r="L4" s="16">
        <v>9.9</v>
      </c>
      <c r="M4" s="16">
        <v>11.9</v>
      </c>
      <c r="N4" s="8">
        <f t="shared" si="4"/>
        <v>409.56399999999996</v>
      </c>
      <c r="O4" s="28">
        <f t="shared" si="5"/>
        <v>0.4785185185185185</v>
      </c>
      <c r="P4" s="9">
        <v>192</v>
      </c>
      <c r="Q4" s="8">
        <f t="shared" si="6"/>
        <v>91.87555555555555</v>
      </c>
      <c r="R4" s="1">
        <v>1.92</v>
      </c>
      <c r="S4" s="1">
        <v>4</v>
      </c>
      <c r="T4" s="20">
        <v>7</v>
      </c>
      <c r="U4" s="28">
        <f t="shared" si="7"/>
        <v>51.68</v>
      </c>
      <c r="V4" s="1">
        <f>VLOOKUP(T4,Rebar!A:B,2,FALSE)</f>
        <v>2.044</v>
      </c>
      <c r="W4" s="37">
        <f t="shared" si="8"/>
        <v>0.05281696</v>
      </c>
      <c r="X4" s="9">
        <v>2325</v>
      </c>
      <c r="Y4" s="8">
        <f t="shared" si="9"/>
        <v>122.79943200000001</v>
      </c>
    </row>
    <row r="5" spans="1:25" ht="12.75">
      <c r="A5" s="40" t="s">
        <v>90</v>
      </c>
      <c r="B5" s="1">
        <v>23.13</v>
      </c>
      <c r="C5" s="28">
        <v>17.3475</v>
      </c>
      <c r="D5" s="28">
        <v>14.8475</v>
      </c>
      <c r="E5" s="28">
        <v>11.843372099507656</v>
      </c>
      <c r="F5" s="1">
        <v>18</v>
      </c>
      <c r="G5" s="20">
        <f t="shared" si="0"/>
        <v>15.5</v>
      </c>
      <c r="H5" s="1">
        <v>12</v>
      </c>
      <c r="I5" s="28">
        <f t="shared" si="1"/>
        <v>69.39</v>
      </c>
      <c r="J5" s="28">
        <f t="shared" si="2"/>
        <v>23.13</v>
      </c>
      <c r="K5" s="28">
        <f t="shared" si="3"/>
        <v>92.52</v>
      </c>
      <c r="L5" s="16">
        <v>9.9</v>
      </c>
      <c r="M5" s="16">
        <v>12.9</v>
      </c>
      <c r="N5" s="8">
        <f t="shared" si="4"/>
        <v>985.338</v>
      </c>
      <c r="O5" s="28">
        <f t="shared" si="5"/>
        <v>1.285</v>
      </c>
      <c r="P5" s="9">
        <v>193</v>
      </c>
      <c r="Q5" s="8">
        <f t="shared" si="6"/>
        <v>248.005</v>
      </c>
      <c r="R5" s="1">
        <v>4.71</v>
      </c>
      <c r="S5" s="1">
        <v>8</v>
      </c>
      <c r="T5" s="20">
        <v>7</v>
      </c>
      <c r="U5" s="28">
        <f t="shared" si="7"/>
        <v>185.04</v>
      </c>
      <c r="V5" s="1">
        <f>VLOOKUP(T5,Rebar!A:B,2,FALSE)</f>
        <v>2.044</v>
      </c>
      <c r="W5" s="37">
        <f t="shared" si="8"/>
        <v>0.18911088</v>
      </c>
      <c r="X5" s="9">
        <v>2325</v>
      </c>
      <c r="Y5" s="8">
        <f t="shared" si="9"/>
        <v>439.682796</v>
      </c>
    </row>
    <row r="6" spans="1:25" ht="12.75">
      <c r="A6" s="40" t="s">
        <v>89</v>
      </c>
      <c r="B6" s="1">
        <v>17.17</v>
      </c>
      <c r="C6" s="28">
        <v>12.8775</v>
      </c>
      <c r="D6" s="28">
        <v>10.3775</v>
      </c>
      <c r="E6" s="28">
        <v>10.001961874321529</v>
      </c>
      <c r="F6" s="1">
        <v>18</v>
      </c>
      <c r="G6" s="20">
        <f t="shared" si="0"/>
        <v>15.5</v>
      </c>
      <c r="H6" s="1">
        <v>18</v>
      </c>
      <c r="I6" s="28">
        <f t="shared" si="1"/>
        <v>51.51000000000001</v>
      </c>
      <c r="J6" s="28">
        <f t="shared" si="2"/>
        <v>25.755000000000006</v>
      </c>
      <c r="K6" s="28">
        <f t="shared" si="3"/>
        <v>77.26500000000001</v>
      </c>
      <c r="L6" s="16">
        <v>9.9</v>
      </c>
      <c r="M6" s="16">
        <v>13.9</v>
      </c>
      <c r="N6" s="8">
        <f t="shared" si="4"/>
        <v>867.9435000000002</v>
      </c>
      <c r="O6" s="28">
        <f t="shared" si="5"/>
        <v>1.4308333333333334</v>
      </c>
      <c r="P6" s="9">
        <v>194</v>
      </c>
      <c r="Q6" s="8">
        <f t="shared" si="6"/>
        <v>277.5816666666667</v>
      </c>
      <c r="R6" s="1">
        <v>6.75</v>
      </c>
      <c r="S6" s="1">
        <v>5</v>
      </c>
      <c r="T6" s="20">
        <v>11</v>
      </c>
      <c r="U6" s="28">
        <f t="shared" si="7"/>
        <v>85.85000000000001</v>
      </c>
      <c r="V6" s="1">
        <f>VLOOKUP(T6,Rebar!A:B,2,FALSE)</f>
        <v>5.313</v>
      </c>
      <c r="W6" s="37">
        <f t="shared" si="8"/>
        <v>0.22806052500000001</v>
      </c>
      <c r="X6" s="9">
        <v>2325</v>
      </c>
      <c r="Y6" s="8">
        <f t="shared" si="9"/>
        <v>530.240720625</v>
      </c>
    </row>
    <row r="7" spans="1:25" ht="12.75">
      <c r="A7" s="40" t="s">
        <v>93</v>
      </c>
      <c r="B7" s="1">
        <v>12.92</v>
      </c>
      <c r="C7" s="28">
        <v>9.69</v>
      </c>
      <c r="D7" s="28">
        <v>7.19</v>
      </c>
      <c r="E7" s="28">
        <v>6.701414623924688</v>
      </c>
      <c r="F7" s="1">
        <v>12</v>
      </c>
      <c r="G7" s="20">
        <f t="shared" si="0"/>
        <v>9.5</v>
      </c>
      <c r="H7" s="1">
        <v>12</v>
      </c>
      <c r="I7" s="28">
        <f t="shared" si="1"/>
        <v>25.84</v>
      </c>
      <c r="J7" s="28">
        <f t="shared" si="2"/>
        <v>12.92</v>
      </c>
      <c r="K7" s="28">
        <f t="shared" si="3"/>
        <v>38.76</v>
      </c>
      <c r="L7" s="16">
        <v>9.9</v>
      </c>
      <c r="M7" s="16">
        <v>14.9</v>
      </c>
      <c r="N7" s="8">
        <f t="shared" si="4"/>
        <v>448.324</v>
      </c>
      <c r="O7" s="28">
        <f t="shared" si="5"/>
        <v>0.4785185185185185</v>
      </c>
      <c r="P7" s="9">
        <v>195</v>
      </c>
      <c r="Q7" s="8">
        <f t="shared" si="6"/>
        <v>93.3111111111111</v>
      </c>
      <c r="R7" s="1">
        <v>1.51</v>
      </c>
      <c r="S7" s="1">
        <v>3</v>
      </c>
      <c r="T7" s="20">
        <v>7</v>
      </c>
      <c r="U7" s="28">
        <f t="shared" si="7"/>
        <v>38.76</v>
      </c>
      <c r="V7" s="1">
        <f>VLOOKUP(T7,Rebar!A:B,2,FALSE)</f>
        <v>2.044</v>
      </c>
      <c r="W7" s="37">
        <f t="shared" si="8"/>
        <v>0.03961272</v>
      </c>
      <c r="X7" s="9">
        <v>2325</v>
      </c>
      <c r="Y7" s="8">
        <f t="shared" si="9"/>
        <v>92.09957399999999</v>
      </c>
    </row>
    <row r="8" spans="1:25" ht="12.75">
      <c r="A8" s="41"/>
      <c r="B8" s="1"/>
      <c r="G8" s="20"/>
      <c r="L8" s="16"/>
      <c r="M8" s="16"/>
      <c r="N8" s="8"/>
      <c r="P8" s="9"/>
      <c r="Q8" s="8"/>
      <c r="T8" s="20"/>
      <c r="X8" s="9"/>
      <c r="Y8" s="8"/>
    </row>
    <row r="9" spans="1:25" ht="12.75">
      <c r="A9" s="40" t="s">
        <v>107</v>
      </c>
      <c r="B9" s="1">
        <v>17.75</v>
      </c>
      <c r="C9" s="28">
        <v>13.3125</v>
      </c>
      <c r="D9" s="28">
        <v>10.8125</v>
      </c>
      <c r="E9" s="28">
        <v>10.752162296815214</v>
      </c>
      <c r="F9" s="1">
        <v>18</v>
      </c>
      <c r="G9" s="20">
        <f aca="true" t="shared" si="10" ref="G9:G16">F9-2.5</f>
        <v>15.5</v>
      </c>
      <c r="H9" s="1">
        <v>12</v>
      </c>
      <c r="I9" s="28">
        <f aca="true" t="shared" si="11" ref="I9:I16">2*B9*F9/12</f>
        <v>53.25</v>
      </c>
      <c r="J9" s="28">
        <f aca="true" t="shared" si="12" ref="J9:J16">H9*B9/12</f>
        <v>17.75</v>
      </c>
      <c r="K9" s="28">
        <f aca="true" t="shared" si="13" ref="K9:K16">I9+J9</f>
        <v>71</v>
      </c>
      <c r="L9" s="16">
        <v>9.9</v>
      </c>
      <c r="M9" s="16">
        <v>16.9</v>
      </c>
      <c r="N9" s="8">
        <f aca="true" t="shared" si="14" ref="N9:N16">I9*L9+J9*M9</f>
        <v>827.1500000000001</v>
      </c>
      <c r="O9" s="28">
        <f aca="true" t="shared" si="15" ref="O9:O16">B9/3*F9/36*H9/36</f>
        <v>0.9861111111111112</v>
      </c>
      <c r="P9" s="9">
        <v>197</v>
      </c>
      <c r="Q9" s="8">
        <f aca="true" t="shared" si="16" ref="Q9:Q16">O9*P9</f>
        <v>194.26388888888889</v>
      </c>
      <c r="R9" s="1">
        <v>3.89</v>
      </c>
      <c r="S9" s="1">
        <v>7</v>
      </c>
      <c r="T9" s="20">
        <v>7</v>
      </c>
      <c r="U9" s="28">
        <f aca="true" t="shared" si="17" ref="U9:U16">S9*B9</f>
        <v>124.25</v>
      </c>
      <c r="V9" s="1">
        <f>VLOOKUP(T9,Rebar!A:B,2,FALSE)</f>
        <v>2.044</v>
      </c>
      <c r="W9" s="37">
        <f aca="true" t="shared" si="18" ref="W9:W16">U9*V9/2000</f>
        <v>0.1269835</v>
      </c>
      <c r="X9" s="9">
        <v>2325</v>
      </c>
      <c r="Y9" s="8">
        <f aca="true" t="shared" si="19" ref="Y9:Y16">W9*X9</f>
        <v>295.2366375</v>
      </c>
    </row>
    <row r="10" spans="1:25" ht="12.75">
      <c r="A10" s="40" t="s">
        <v>106</v>
      </c>
      <c r="B10" s="1">
        <v>11.42</v>
      </c>
      <c r="C10" s="28">
        <v>8.565</v>
      </c>
      <c r="D10" s="28">
        <v>6.065</v>
      </c>
      <c r="E10" s="28">
        <v>8.465263312363257</v>
      </c>
      <c r="F10" s="1">
        <v>12</v>
      </c>
      <c r="G10" s="20">
        <f t="shared" si="10"/>
        <v>9.5</v>
      </c>
      <c r="H10" s="1">
        <v>12</v>
      </c>
      <c r="I10" s="28">
        <f t="shared" si="11"/>
        <v>22.84</v>
      </c>
      <c r="J10" s="28">
        <f t="shared" si="12"/>
        <v>11.42</v>
      </c>
      <c r="K10" s="28">
        <f t="shared" si="13"/>
        <v>34.26</v>
      </c>
      <c r="L10" s="16">
        <v>9.9</v>
      </c>
      <c r="M10" s="16">
        <v>17.9</v>
      </c>
      <c r="N10" s="8">
        <f t="shared" si="14"/>
        <v>430.534</v>
      </c>
      <c r="O10" s="28">
        <f t="shared" si="15"/>
        <v>0.422962962962963</v>
      </c>
      <c r="P10" s="9">
        <v>198</v>
      </c>
      <c r="Q10" s="8">
        <f t="shared" si="16"/>
        <v>83.74666666666667</v>
      </c>
      <c r="R10" s="1">
        <v>2.41</v>
      </c>
      <c r="S10" s="1">
        <v>4</v>
      </c>
      <c r="T10" s="20">
        <v>7</v>
      </c>
      <c r="U10" s="28">
        <f t="shared" si="17"/>
        <v>45.68</v>
      </c>
      <c r="V10" s="1">
        <f>VLOOKUP(T10,Rebar!A:B,2,FALSE)</f>
        <v>2.044</v>
      </c>
      <c r="W10" s="37">
        <f t="shared" si="18"/>
        <v>0.046684960000000005</v>
      </c>
      <c r="X10" s="9">
        <v>2325</v>
      </c>
      <c r="Y10" s="8">
        <f t="shared" si="19"/>
        <v>108.54253200000001</v>
      </c>
    </row>
    <row r="11" spans="1:25" ht="12.75">
      <c r="A11" s="40" t="s">
        <v>105</v>
      </c>
      <c r="B11" s="1">
        <v>18</v>
      </c>
      <c r="C11" s="28">
        <v>13.5</v>
      </c>
      <c r="D11" s="28">
        <v>11</v>
      </c>
      <c r="E11" s="28">
        <v>10.859031056026872</v>
      </c>
      <c r="F11" s="1">
        <v>18</v>
      </c>
      <c r="G11" s="20">
        <f t="shared" si="10"/>
        <v>15.5</v>
      </c>
      <c r="H11" s="1">
        <v>12</v>
      </c>
      <c r="I11" s="28">
        <f t="shared" si="11"/>
        <v>54</v>
      </c>
      <c r="J11" s="28">
        <f t="shared" si="12"/>
        <v>18</v>
      </c>
      <c r="K11" s="28">
        <f t="shared" si="13"/>
        <v>72</v>
      </c>
      <c r="L11" s="16">
        <v>9.9</v>
      </c>
      <c r="M11" s="16">
        <v>18.9</v>
      </c>
      <c r="N11" s="8">
        <f t="shared" si="14"/>
        <v>874.8</v>
      </c>
      <c r="O11" s="28">
        <f t="shared" si="15"/>
        <v>1</v>
      </c>
      <c r="P11" s="9">
        <v>199</v>
      </c>
      <c r="Q11" s="8">
        <f t="shared" si="16"/>
        <v>199</v>
      </c>
      <c r="R11" s="1">
        <v>3.96</v>
      </c>
      <c r="S11" s="1">
        <v>7</v>
      </c>
      <c r="T11" s="20">
        <v>7</v>
      </c>
      <c r="U11" s="28">
        <f t="shared" si="17"/>
        <v>126</v>
      </c>
      <c r="V11" s="1">
        <f>VLOOKUP(T11,Rebar!A:B,2,FALSE)</f>
        <v>2.044</v>
      </c>
      <c r="W11" s="37">
        <f t="shared" si="18"/>
        <v>0.128772</v>
      </c>
      <c r="X11" s="9">
        <v>2325</v>
      </c>
      <c r="Y11" s="8">
        <f t="shared" si="19"/>
        <v>299.3949</v>
      </c>
    </row>
    <row r="12" spans="1:25" ht="12.75">
      <c r="A12" s="40" t="s">
        <v>126</v>
      </c>
      <c r="B12" s="1">
        <v>13</v>
      </c>
      <c r="C12" s="28">
        <v>9.75</v>
      </c>
      <c r="D12" s="28">
        <v>7.25</v>
      </c>
      <c r="E12" s="28">
        <v>7.110791111339251</v>
      </c>
      <c r="F12" s="1">
        <v>12</v>
      </c>
      <c r="G12" s="20">
        <f t="shared" si="10"/>
        <v>9.5</v>
      </c>
      <c r="H12" s="1">
        <v>12</v>
      </c>
      <c r="I12" s="28">
        <f t="shared" si="11"/>
        <v>26</v>
      </c>
      <c r="J12" s="28">
        <f t="shared" si="12"/>
        <v>13</v>
      </c>
      <c r="K12" s="28">
        <f t="shared" si="13"/>
        <v>39</v>
      </c>
      <c r="L12" s="16">
        <v>9.9</v>
      </c>
      <c r="M12" s="16">
        <v>19.9</v>
      </c>
      <c r="N12" s="8">
        <f t="shared" si="14"/>
        <v>516.1</v>
      </c>
      <c r="O12" s="28">
        <f t="shared" si="15"/>
        <v>0.48148148148148145</v>
      </c>
      <c r="P12" s="9">
        <v>200</v>
      </c>
      <c r="Q12" s="8">
        <f t="shared" si="16"/>
        <v>96.29629629629629</v>
      </c>
      <c r="R12" s="1">
        <v>1.7</v>
      </c>
      <c r="S12" s="1">
        <v>3</v>
      </c>
      <c r="T12" s="20">
        <v>7</v>
      </c>
      <c r="U12" s="28">
        <f t="shared" si="17"/>
        <v>39</v>
      </c>
      <c r="V12" s="1">
        <f>VLOOKUP(T12,Rebar!A:B,2,FALSE)</f>
        <v>2.044</v>
      </c>
      <c r="W12" s="37">
        <f t="shared" si="18"/>
        <v>0.039858000000000005</v>
      </c>
      <c r="X12" s="9">
        <v>2325</v>
      </c>
      <c r="Y12" s="8">
        <f t="shared" si="19"/>
        <v>92.66985000000001</v>
      </c>
    </row>
    <row r="13" spans="1:25" ht="12.75">
      <c r="A13" s="40" t="s">
        <v>108</v>
      </c>
      <c r="B13" s="1">
        <v>17.75</v>
      </c>
      <c r="C13" s="28">
        <v>13.3125</v>
      </c>
      <c r="D13" s="28">
        <v>10.8125</v>
      </c>
      <c r="E13" s="28">
        <v>10.752162296815214</v>
      </c>
      <c r="F13" s="1">
        <v>18</v>
      </c>
      <c r="G13" s="20">
        <f t="shared" si="10"/>
        <v>15.5</v>
      </c>
      <c r="H13" s="1">
        <v>12</v>
      </c>
      <c r="I13" s="28">
        <f t="shared" si="11"/>
        <v>53.25</v>
      </c>
      <c r="J13" s="28">
        <f t="shared" si="12"/>
        <v>17.75</v>
      </c>
      <c r="K13" s="28">
        <f t="shared" si="13"/>
        <v>71</v>
      </c>
      <c r="L13" s="16">
        <v>9.9</v>
      </c>
      <c r="M13" s="16">
        <v>20.9</v>
      </c>
      <c r="N13" s="8">
        <f t="shared" si="14"/>
        <v>898.1500000000001</v>
      </c>
      <c r="O13" s="28">
        <f t="shared" si="15"/>
        <v>0.9861111111111112</v>
      </c>
      <c r="P13" s="9">
        <v>201</v>
      </c>
      <c r="Q13" s="8">
        <f t="shared" si="16"/>
        <v>198.20833333333334</v>
      </c>
      <c r="R13" s="1">
        <v>3.89</v>
      </c>
      <c r="S13" s="1">
        <v>7</v>
      </c>
      <c r="T13" s="20">
        <v>7</v>
      </c>
      <c r="U13" s="28">
        <f t="shared" si="17"/>
        <v>124.25</v>
      </c>
      <c r="V13" s="1">
        <f>VLOOKUP(T13,Rebar!A:B,2,FALSE)</f>
        <v>2.044</v>
      </c>
      <c r="W13" s="37">
        <f t="shared" si="18"/>
        <v>0.1269835</v>
      </c>
      <c r="X13" s="9">
        <v>2325</v>
      </c>
      <c r="Y13" s="8">
        <f t="shared" si="19"/>
        <v>295.2366375</v>
      </c>
    </row>
    <row r="14" spans="1:25" ht="12.75">
      <c r="A14" s="40" t="s">
        <v>127</v>
      </c>
      <c r="B14" s="1">
        <v>11.42</v>
      </c>
      <c r="C14" s="28">
        <v>8.565</v>
      </c>
      <c r="D14" s="28">
        <v>6.065</v>
      </c>
      <c r="E14" s="28">
        <v>8.465263312363257</v>
      </c>
      <c r="F14" s="1">
        <v>12</v>
      </c>
      <c r="G14" s="20">
        <f t="shared" si="10"/>
        <v>9.5</v>
      </c>
      <c r="H14" s="1">
        <v>12</v>
      </c>
      <c r="I14" s="28">
        <f t="shared" si="11"/>
        <v>22.84</v>
      </c>
      <c r="J14" s="28">
        <f t="shared" si="12"/>
        <v>11.42</v>
      </c>
      <c r="K14" s="28">
        <f t="shared" si="13"/>
        <v>34.26</v>
      </c>
      <c r="L14" s="16">
        <v>9.9</v>
      </c>
      <c r="M14" s="16">
        <v>21.9</v>
      </c>
      <c r="N14" s="8">
        <f t="shared" si="14"/>
        <v>476.214</v>
      </c>
      <c r="O14" s="28">
        <f t="shared" si="15"/>
        <v>0.422962962962963</v>
      </c>
      <c r="P14" s="9">
        <v>202</v>
      </c>
      <c r="Q14" s="8">
        <f t="shared" si="16"/>
        <v>85.43851851851852</v>
      </c>
      <c r="R14" s="1">
        <v>2.41</v>
      </c>
      <c r="S14" s="1">
        <v>4</v>
      </c>
      <c r="T14" s="20">
        <v>7</v>
      </c>
      <c r="U14" s="28">
        <f t="shared" si="17"/>
        <v>45.68</v>
      </c>
      <c r="V14" s="1">
        <f>VLOOKUP(T14,Rebar!A:B,2,FALSE)</f>
        <v>2.044</v>
      </c>
      <c r="W14" s="37">
        <f t="shared" si="18"/>
        <v>0.046684960000000005</v>
      </c>
      <c r="X14" s="9">
        <v>2325</v>
      </c>
      <c r="Y14" s="8">
        <f t="shared" si="19"/>
        <v>108.54253200000001</v>
      </c>
    </row>
    <row r="15" spans="1:25" ht="12.75">
      <c r="A15" s="40" t="s">
        <v>110</v>
      </c>
      <c r="B15" s="1">
        <v>18</v>
      </c>
      <c r="C15" s="28">
        <v>13.5</v>
      </c>
      <c r="D15" s="28">
        <v>11</v>
      </c>
      <c r="E15" s="28">
        <v>10.859031056026872</v>
      </c>
      <c r="F15" s="1">
        <v>18</v>
      </c>
      <c r="G15" s="20">
        <f t="shared" si="10"/>
        <v>15.5</v>
      </c>
      <c r="H15" s="1">
        <v>12</v>
      </c>
      <c r="I15" s="28">
        <f t="shared" si="11"/>
        <v>54</v>
      </c>
      <c r="J15" s="28">
        <f t="shared" si="12"/>
        <v>18</v>
      </c>
      <c r="K15" s="28">
        <f t="shared" si="13"/>
        <v>72</v>
      </c>
      <c r="L15" s="16">
        <v>9.9</v>
      </c>
      <c r="M15" s="16">
        <v>22.9</v>
      </c>
      <c r="N15" s="8">
        <f t="shared" si="14"/>
        <v>946.8</v>
      </c>
      <c r="O15" s="28">
        <f t="shared" si="15"/>
        <v>1</v>
      </c>
      <c r="P15" s="9">
        <v>203</v>
      </c>
      <c r="Q15" s="8">
        <f t="shared" si="16"/>
        <v>203</v>
      </c>
      <c r="R15" s="1">
        <v>3.96</v>
      </c>
      <c r="S15" s="1">
        <v>7</v>
      </c>
      <c r="T15" s="20">
        <v>7</v>
      </c>
      <c r="U15" s="28">
        <f t="shared" si="17"/>
        <v>126</v>
      </c>
      <c r="V15" s="1">
        <f>VLOOKUP(T15,Rebar!A:B,2,FALSE)</f>
        <v>2.044</v>
      </c>
      <c r="W15" s="37">
        <f t="shared" si="18"/>
        <v>0.128772</v>
      </c>
      <c r="X15" s="9">
        <v>2325</v>
      </c>
      <c r="Y15" s="8">
        <f t="shared" si="19"/>
        <v>299.3949</v>
      </c>
    </row>
    <row r="16" spans="1:25" ht="12.75">
      <c r="A16" s="40" t="s">
        <v>128</v>
      </c>
      <c r="B16" s="1">
        <v>13</v>
      </c>
      <c r="C16" s="28">
        <v>9.75</v>
      </c>
      <c r="D16" s="28">
        <v>7.25</v>
      </c>
      <c r="E16" s="28">
        <v>7.110791111339251</v>
      </c>
      <c r="F16" s="1">
        <v>12</v>
      </c>
      <c r="G16" s="20">
        <f t="shared" si="10"/>
        <v>9.5</v>
      </c>
      <c r="H16" s="1">
        <v>12</v>
      </c>
      <c r="I16" s="28">
        <f t="shared" si="11"/>
        <v>26</v>
      </c>
      <c r="J16" s="28">
        <f t="shared" si="12"/>
        <v>13</v>
      </c>
      <c r="K16" s="28">
        <f t="shared" si="13"/>
        <v>39</v>
      </c>
      <c r="L16" s="16">
        <v>9.9</v>
      </c>
      <c r="M16" s="16">
        <v>23.9</v>
      </c>
      <c r="N16" s="8">
        <f t="shared" si="14"/>
        <v>568.1</v>
      </c>
      <c r="O16" s="28">
        <f t="shared" si="15"/>
        <v>0.48148148148148145</v>
      </c>
      <c r="P16" s="9">
        <v>204</v>
      </c>
      <c r="Q16" s="8">
        <f t="shared" si="16"/>
        <v>98.22222222222221</v>
      </c>
      <c r="R16" s="1">
        <v>1.7</v>
      </c>
      <c r="S16" s="1">
        <v>3</v>
      </c>
      <c r="T16" s="20">
        <v>7</v>
      </c>
      <c r="U16" s="28">
        <f t="shared" si="17"/>
        <v>39</v>
      </c>
      <c r="V16" s="1">
        <f>VLOOKUP(T16,Rebar!A:B,2,FALSE)</f>
        <v>2.044</v>
      </c>
      <c r="W16" s="37">
        <f t="shared" si="18"/>
        <v>0.039858000000000005</v>
      </c>
      <c r="X16" s="9">
        <v>2325</v>
      </c>
      <c r="Y16" s="8">
        <f t="shared" si="19"/>
        <v>92.66985000000001</v>
      </c>
    </row>
    <row r="17" spans="1:25" ht="12.75">
      <c r="A17" s="40"/>
      <c r="B17" s="1"/>
      <c r="G17" s="20"/>
      <c r="L17" s="16"/>
      <c r="M17" s="16"/>
      <c r="N17" s="8"/>
      <c r="P17" s="9"/>
      <c r="Q17" s="8"/>
      <c r="T17" s="20"/>
      <c r="X17" s="9"/>
      <c r="Y17" s="8"/>
    </row>
    <row r="18" spans="1:25" ht="12.75">
      <c r="A18" s="40" t="s">
        <v>124</v>
      </c>
      <c r="B18" s="1">
        <v>14.16</v>
      </c>
      <c r="C18" s="28">
        <v>10.62</v>
      </c>
      <c r="D18" s="28">
        <v>8.12</v>
      </c>
      <c r="E18" s="28">
        <v>8.366305039220451</v>
      </c>
      <c r="F18" s="1">
        <v>12</v>
      </c>
      <c r="G18" s="20">
        <f aca="true" t="shared" si="20" ref="G18:G23">F18-2.5</f>
        <v>9.5</v>
      </c>
      <c r="H18" s="1">
        <v>12</v>
      </c>
      <c r="I18" s="28">
        <f aca="true" t="shared" si="21" ref="I18:I23">2*B18*F18/12</f>
        <v>28.320000000000004</v>
      </c>
      <c r="J18" s="28">
        <f aca="true" t="shared" si="22" ref="J18:J23">H18*B18/12</f>
        <v>14.160000000000002</v>
      </c>
      <c r="K18" s="28">
        <f aca="true" t="shared" si="23" ref="K18:K23">I18+J18</f>
        <v>42.480000000000004</v>
      </c>
      <c r="L18" s="16">
        <v>9.9</v>
      </c>
      <c r="M18" s="16">
        <v>25.9</v>
      </c>
      <c r="N18" s="8">
        <f aca="true" t="shared" si="24" ref="N18:N23">I18*L18+J18*M18</f>
        <v>647.1120000000001</v>
      </c>
      <c r="O18" s="28">
        <f aca="true" t="shared" si="25" ref="O18:O23">B18/3*F18/36*H18/36</f>
        <v>0.5244444444444444</v>
      </c>
      <c r="P18" s="9">
        <v>206</v>
      </c>
      <c r="Q18" s="8">
        <f aca="true" t="shared" si="26" ref="Q18:Q23">O18*P18</f>
        <v>108.03555555555555</v>
      </c>
      <c r="R18" s="1">
        <v>2.35</v>
      </c>
      <c r="S18" s="1">
        <v>4</v>
      </c>
      <c r="T18" s="20">
        <v>7</v>
      </c>
      <c r="U18" s="28">
        <f aca="true" t="shared" si="27" ref="U18:U23">S18*B18</f>
        <v>56.64</v>
      </c>
      <c r="V18" s="1">
        <f>VLOOKUP(T18,Rebar!A:B,2,FALSE)</f>
        <v>2.044</v>
      </c>
      <c r="W18" s="37">
        <f aca="true" t="shared" si="28" ref="W18:W23">U18*V18/2000</f>
        <v>0.05788608</v>
      </c>
      <c r="X18" s="9">
        <v>2325</v>
      </c>
      <c r="Y18" s="8">
        <f aca="true" t="shared" si="29" ref="Y18:Y23">W18*X18</f>
        <v>134.585136</v>
      </c>
    </row>
    <row r="19" spans="1:25" ht="12.75">
      <c r="A19" s="40" t="s">
        <v>125</v>
      </c>
      <c r="B19" s="1">
        <v>14.16</v>
      </c>
      <c r="C19" s="28">
        <v>10.62</v>
      </c>
      <c r="D19" s="28">
        <v>8.12</v>
      </c>
      <c r="E19" s="28">
        <v>8.366305039220451</v>
      </c>
      <c r="F19" s="1">
        <v>12</v>
      </c>
      <c r="G19" s="20">
        <f t="shared" si="20"/>
        <v>9.5</v>
      </c>
      <c r="H19" s="1">
        <v>12</v>
      </c>
      <c r="I19" s="28">
        <f t="shared" si="21"/>
        <v>28.320000000000004</v>
      </c>
      <c r="J19" s="28">
        <f t="shared" si="22"/>
        <v>14.160000000000002</v>
      </c>
      <c r="K19" s="28">
        <f t="shared" si="23"/>
        <v>42.480000000000004</v>
      </c>
      <c r="L19" s="16">
        <v>9.9</v>
      </c>
      <c r="M19" s="16">
        <v>26.9</v>
      </c>
      <c r="N19" s="8">
        <f t="shared" si="24"/>
        <v>661.2720000000002</v>
      </c>
      <c r="O19" s="28">
        <f t="shared" si="25"/>
        <v>0.5244444444444444</v>
      </c>
      <c r="P19" s="9">
        <v>207</v>
      </c>
      <c r="Q19" s="8">
        <f t="shared" si="26"/>
        <v>108.55999999999999</v>
      </c>
      <c r="R19" s="1">
        <v>2.35</v>
      </c>
      <c r="S19" s="1">
        <v>4</v>
      </c>
      <c r="T19" s="20">
        <v>7</v>
      </c>
      <c r="U19" s="28">
        <f t="shared" si="27"/>
        <v>56.64</v>
      </c>
      <c r="V19" s="1">
        <f>VLOOKUP(T19,Rebar!A:B,2,FALSE)</f>
        <v>2.044</v>
      </c>
      <c r="W19" s="37">
        <f t="shared" si="28"/>
        <v>0.05788608</v>
      </c>
      <c r="X19" s="9">
        <v>2325</v>
      </c>
      <c r="Y19" s="8">
        <f t="shared" si="29"/>
        <v>134.585136</v>
      </c>
    </row>
    <row r="20" spans="1:25" ht="12.75">
      <c r="A20" s="40" t="s">
        <v>96</v>
      </c>
      <c r="B20" s="1">
        <v>12.92</v>
      </c>
      <c r="C20" s="28">
        <v>9.69</v>
      </c>
      <c r="D20" s="28">
        <v>7.19</v>
      </c>
      <c r="E20" s="28">
        <v>7.556380593153789</v>
      </c>
      <c r="F20" s="1">
        <v>12</v>
      </c>
      <c r="G20" s="20">
        <f t="shared" si="20"/>
        <v>9.5</v>
      </c>
      <c r="H20" s="1">
        <v>12</v>
      </c>
      <c r="I20" s="28">
        <f t="shared" si="21"/>
        <v>25.84</v>
      </c>
      <c r="J20" s="28">
        <f t="shared" si="22"/>
        <v>12.92</v>
      </c>
      <c r="K20" s="28">
        <f t="shared" si="23"/>
        <v>38.76</v>
      </c>
      <c r="L20" s="16">
        <v>9.9</v>
      </c>
      <c r="M20" s="16">
        <v>27.9</v>
      </c>
      <c r="N20" s="8">
        <f t="shared" si="24"/>
        <v>616.284</v>
      </c>
      <c r="O20" s="28">
        <f t="shared" si="25"/>
        <v>0.4785185185185185</v>
      </c>
      <c r="P20" s="9">
        <v>208</v>
      </c>
      <c r="Q20" s="8">
        <f t="shared" si="26"/>
        <v>99.53185185185185</v>
      </c>
      <c r="R20" s="1">
        <v>1.92</v>
      </c>
      <c r="S20" s="1">
        <v>4</v>
      </c>
      <c r="T20" s="20">
        <v>7</v>
      </c>
      <c r="U20" s="28">
        <f t="shared" si="27"/>
        <v>51.68</v>
      </c>
      <c r="V20" s="1">
        <f>VLOOKUP(T20,Rebar!A:B,2,FALSE)</f>
        <v>2.044</v>
      </c>
      <c r="W20" s="37">
        <f t="shared" si="28"/>
        <v>0.05281696</v>
      </c>
      <c r="X20" s="9">
        <v>2325</v>
      </c>
      <c r="Y20" s="8">
        <f t="shared" si="29"/>
        <v>122.79943200000001</v>
      </c>
    </row>
    <row r="21" spans="1:25" ht="12.75">
      <c r="A21" s="40" t="s">
        <v>90</v>
      </c>
      <c r="B21" s="1">
        <v>23.13</v>
      </c>
      <c r="C21" s="28">
        <v>17.3475</v>
      </c>
      <c r="D21" s="28">
        <v>14.8475</v>
      </c>
      <c r="E21" s="28">
        <v>11.843372099507656</v>
      </c>
      <c r="F21" s="1">
        <v>18</v>
      </c>
      <c r="G21" s="20">
        <f t="shared" si="20"/>
        <v>15.5</v>
      </c>
      <c r="H21" s="1">
        <v>18</v>
      </c>
      <c r="I21" s="28">
        <f t="shared" si="21"/>
        <v>69.39</v>
      </c>
      <c r="J21" s="28">
        <f t="shared" si="22"/>
        <v>34.695</v>
      </c>
      <c r="K21" s="28">
        <f t="shared" si="23"/>
        <v>104.08500000000001</v>
      </c>
      <c r="L21" s="16">
        <v>9.9</v>
      </c>
      <c r="M21" s="16">
        <v>28.9</v>
      </c>
      <c r="N21" s="8">
        <f t="shared" si="24"/>
        <v>1689.6464999999998</v>
      </c>
      <c r="O21" s="28">
        <f t="shared" si="25"/>
        <v>1.9275</v>
      </c>
      <c r="P21" s="9">
        <v>209</v>
      </c>
      <c r="Q21" s="8">
        <f t="shared" si="26"/>
        <v>402.8475</v>
      </c>
      <c r="R21" s="1">
        <v>4.71</v>
      </c>
      <c r="S21" s="1">
        <v>8</v>
      </c>
      <c r="T21" s="20">
        <v>7</v>
      </c>
      <c r="U21" s="28">
        <f t="shared" si="27"/>
        <v>185.04</v>
      </c>
      <c r="V21" s="1">
        <f>VLOOKUP(T21,Rebar!A:B,2,FALSE)</f>
        <v>2.044</v>
      </c>
      <c r="W21" s="37">
        <f t="shared" si="28"/>
        <v>0.18911088</v>
      </c>
      <c r="X21" s="9">
        <v>2325</v>
      </c>
      <c r="Y21" s="8">
        <f t="shared" si="29"/>
        <v>439.682796</v>
      </c>
    </row>
    <row r="22" spans="1:25" ht="12.75">
      <c r="A22" s="40" t="s">
        <v>89</v>
      </c>
      <c r="B22" s="1">
        <v>17.17</v>
      </c>
      <c r="C22" s="28">
        <v>12.8775</v>
      </c>
      <c r="D22" s="28">
        <v>10.3775</v>
      </c>
      <c r="E22" s="28">
        <v>10.001961874321529</v>
      </c>
      <c r="F22" s="1">
        <v>18</v>
      </c>
      <c r="G22" s="20">
        <f t="shared" si="20"/>
        <v>15.5</v>
      </c>
      <c r="H22" s="1">
        <v>12</v>
      </c>
      <c r="I22" s="28">
        <f t="shared" si="21"/>
        <v>51.51000000000001</v>
      </c>
      <c r="J22" s="28">
        <f t="shared" si="22"/>
        <v>17.17</v>
      </c>
      <c r="K22" s="28">
        <f t="shared" si="23"/>
        <v>68.68</v>
      </c>
      <c r="L22" s="16">
        <v>9.9</v>
      </c>
      <c r="M22" s="16">
        <v>29.9</v>
      </c>
      <c r="N22" s="8">
        <f t="shared" si="24"/>
        <v>1023.3320000000001</v>
      </c>
      <c r="O22" s="28">
        <f t="shared" si="25"/>
        <v>0.953888888888889</v>
      </c>
      <c r="P22" s="9">
        <v>210</v>
      </c>
      <c r="Q22" s="8">
        <f t="shared" si="26"/>
        <v>200.3166666666667</v>
      </c>
      <c r="R22" s="1">
        <v>3.36</v>
      </c>
      <c r="S22" s="1">
        <v>6</v>
      </c>
      <c r="T22" s="20">
        <v>7</v>
      </c>
      <c r="U22" s="28">
        <f t="shared" si="27"/>
        <v>103.02000000000001</v>
      </c>
      <c r="V22" s="1">
        <f>VLOOKUP(T22,Rebar!A:B,2,FALSE)</f>
        <v>2.044</v>
      </c>
      <c r="W22" s="37">
        <f t="shared" si="28"/>
        <v>0.10528644000000001</v>
      </c>
      <c r="X22" s="9">
        <v>2325</v>
      </c>
      <c r="Y22" s="8">
        <f t="shared" si="29"/>
        <v>244.790973</v>
      </c>
    </row>
    <row r="23" spans="1:25" ht="12.75">
      <c r="A23" s="40" t="s">
        <v>93</v>
      </c>
      <c r="B23" s="1">
        <v>12.92</v>
      </c>
      <c r="C23" s="28">
        <v>9.69</v>
      </c>
      <c r="D23" s="28">
        <v>7.19</v>
      </c>
      <c r="E23" s="28">
        <v>6.701414623924688</v>
      </c>
      <c r="F23" s="1">
        <v>12</v>
      </c>
      <c r="G23" s="20">
        <f t="shared" si="20"/>
        <v>9.5</v>
      </c>
      <c r="H23" s="1">
        <v>12</v>
      </c>
      <c r="I23" s="28">
        <f t="shared" si="21"/>
        <v>25.84</v>
      </c>
      <c r="J23" s="28">
        <f t="shared" si="22"/>
        <v>12.92</v>
      </c>
      <c r="K23" s="28">
        <f t="shared" si="23"/>
        <v>38.76</v>
      </c>
      <c r="L23" s="16">
        <v>9.9</v>
      </c>
      <c r="M23" s="16">
        <v>30.9</v>
      </c>
      <c r="N23" s="8">
        <f t="shared" si="24"/>
        <v>655.044</v>
      </c>
      <c r="O23" s="28">
        <f t="shared" si="25"/>
        <v>0.4785185185185185</v>
      </c>
      <c r="P23" s="9">
        <v>211</v>
      </c>
      <c r="Q23" s="8">
        <f t="shared" si="26"/>
        <v>100.9674074074074</v>
      </c>
      <c r="R23" s="1">
        <v>1.51</v>
      </c>
      <c r="S23" s="1">
        <v>3</v>
      </c>
      <c r="T23" s="20">
        <v>7</v>
      </c>
      <c r="U23" s="28">
        <f t="shared" si="27"/>
        <v>38.76</v>
      </c>
      <c r="V23" s="1">
        <f>VLOOKUP(T23,Rebar!A:B,2,FALSE)</f>
        <v>2.044</v>
      </c>
      <c r="W23" s="37">
        <f t="shared" si="28"/>
        <v>0.03961272</v>
      </c>
      <c r="X23" s="9">
        <v>2325</v>
      </c>
      <c r="Y23" s="8">
        <f t="shared" si="29"/>
        <v>92.09957399999999</v>
      </c>
    </row>
    <row r="24" spans="7:25" ht="12.75">
      <c r="G24" s="20"/>
      <c r="L24" s="16"/>
      <c r="M24" s="16"/>
      <c r="N24" s="8"/>
      <c r="P24" s="9"/>
      <c r="Q24" s="8"/>
      <c r="T24" s="20"/>
      <c r="X24" s="9"/>
      <c r="Y24" s="8"/>
    </row>
    <row r="25" spans="7:25" ht="12.75">
      <c r="G25" s="20"/>
      <c r="L25" s="16"/>
      <c r="M25" s="16"/>
      <c r="N25" s="8"/>
      <c r="O25" s="28">
        <f>SUM(O2:O23)</f>
        <v>15.390185185185185</v>
      </c>
      <c r="P25" s="9"/>
      <c r="Q25" s="8"/>
      <c r="T25" s="20"/>
      <c r="X25" s="9"/>
      <c r="Y25" s="8"/>
    </row>
    <row r="26" spans="7:25" ht="12.75">
      <c r="G26" s="20"/>
      <c r="L26" s="16"/>
      <c r="M26" s="16"/>
      <c r="N26" s="8"/>
      <c r="P26" s="9"/>
      <c r="Q26" s="8"/>
      <c r="T26" s="20"/>
      <c r="X26" s="9"/>
      <c r="Y26" s="8"/>
    </row>
    <row r="29" spans="14:25" ht="12.75">
      <c r="N29" s="8">
        <f>SUM(N2:N28)</f>
        <v>14396.972000000002</v>
      </c>
      <c r="P29" s="8"/>
      <c r="Q29" s="8">
        <f>SUM(Q2:Q28)</f>
        <v>3089.021574074074</v>
      </c>
      <c r="Y29" s="8">
        <f>SUM(Y2:Y28)</f>
        <v>4214.223680625</v>
      </c>
    </row>
    <row r="30" spans="13:25" ht="12.75">
      <c r="M30" s="8" t="s">
        <v>7</v>
      </c>
      <c r="N30" s="1">
        <v>1.29</v>
      </c>
      <c r="P30" s="8" t="s">
        <v>7</v>
      </c>
      <c r="Q30" s="1">
        <v>1.125</v>
      </c>
      <c r="X30" s="1" t="s">
        <v>7</v>
      </c>
      <c r="Y30" s="1">
        <v>1.206</v>
      </c>
    </row>
    <row r="31" spans="13:25" ht="12.75">
      <c r="M31" s="1" t="s">
        <v>80</v>
      </c>
      <c r="N31" s="8">
        <f>N29*N30</f>
        <v>18572.093880000004</v>
      </c>
      <c r="Q31" s="8">
        <f>Q29*Q30</f>
        <v>3475.1492708333335</v>
      </c>
      <c r="Y31" s="8">
        <f>Y29*Y30</f>
        <v>5082.35375883375</v>
      </c>
    </row>
    <row r="32" spans="13:25" ht="12.75">
      <c r="M32" s="8"/>
      <c r="N32" s="8"/>
      <c r="P32" s="9"/>
      <c r="Q32" s="8"/>
      <c r="X32" s="1" t="s">
        <v>120</v>
      </c>
      <c r="Y32" s="8">
        <f>1.1*Y31</f>
        <v>5590.5891347171255</v>
      </c>
    </row>
    <row r="33" spans="13:17" ht="12.75">
      <c r="M33" s="8"/>
      <c r="N33" s="8"/>
      <c r="P33" s="9"/>
      <c r="Q33" s="8"/>
    </row>
    <row r="34" spans="13:17" ht="12.75">
      <c r="M34" s="8"/>
      <c r="N34" s="8"/>
      <c r="P34" s="9"/>
      <c r="Q34" s="8"/>
    </row>
    <row r="35" spans="13:25" ht="12.75">
      <c r="M35" s="8"/>
      <c r="N35" s="8"/>
      <c r="P35" s="9"/>
      <c r="Q35" s="8"/>
      <c r="X35" s="1" t="s">
        <v>119</v>
      </c>
      <c r="Y35" s="8">
        <f>(Y32+Q31+N31)</f>
        <v>27637.832285550463</v>
      </c>
    </row>
  </sheetData>
  <sheetProtection/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13.7109375" style="1" customWidth="1"/>
    <col min="2" max="2" width="9.140625" style="1" customWidth="1"/>
    <col min="3" max="3" width="17.28125" style="1" bestFit="1" customWidth="1"/>
    <col min="4" max="4" width="14.7109375" style="1" customWidth="1"/>
    <col min="5" max="5" width="13.57421875" style="1" customWidth="1"/>
    <col min="6" max="6" width="14.140625" style="1" customWidth="1"/>
    <col min="7" max="7" width="17.7109375" style="1" bestFit="1" customWidth="1"/>
    <col min="8" max="8" width="17.7109375" style="1" customWidth="1"/>
    <col min="9" max="9" width="23.8515625" style="1" customWidth="1"/>
    <col min="10" max="10" width="13.421875" style="1" customWidth="1"/>
    <col min="11" max="11" width="15.28125" style="1" customWidth="1"/>
    <col min="12" max="12" width="9.140625" style="1" customWidth="1"/>
    <col min="13" max="13" width="24.8515625" style="1" customWidth="1"/>
    <col min="14" max="14" width="14.7109375" style="1" customWidth="1"/>
    <col min="15" max="15" width="23.7109375" style="1" customWidth="1"/>
    <col min="16" max="16" width="12.00390625" style="1" bestFit="1" customWidth="1"/>
    <col min="17" max="17" width="11.7109375" style="0" bestFit="1" customWidth="1"/>
  </cols>
  <sheetData>
    <row r="1" spans="1:16" s="2" customFormat="1" ht="25.5">
      <c r="A1" s="2" t="s">
        <v>30</v>
      </c>
      <c r="B1" s="2" t="s">
        <v>43</v>
      </c>
      <c r="C1" s="2" t="s">
        <v>44</v>
      </c>
      <c r="D1" s="2" t="s">
        <v>3</v>
      </c>
      <c r="E1" s="2" t="s">
        <v>45</v>
      </c>
      <c r="F1" s="2" t="s">
        <v>46</v>
      </c>
      <c r="G1" s="2" t="s">
        <v>121</v>
      </c>
      <c r="H1" s="2" t="s">
        <v>122</v>
      </c>
      <c r="I1" s="17" t="s">
        <v>54</v>
      </c>
      <c r="J1" s="17" t="s">
        <v>55</v>
      </c>
      <c r="K1" s="2" t="s">
        <v>47</v>
      </c>
      <c r="L1" s="2" t="s">
        <v>49</v>
      </c>
      <c r="M1" s="2" t="s">
        <v>23</v>
      </c>
      <c r="N1" s="2" t="s">
        <v>51</v>
      </c>
      <c r="O1" s="2" t="s">
        <v>52</v>
      </c>
      <c r="P1" s="2" t="s">
        <v>53</v>
      </c>
    </row>
    <row r="2" spans="1:16" s="12" customFormat="1" ht="12.75">
      <c r="A2" s="12" t="s">
        <v>31</v>
      </c>
      <c r="B2" s="12">
        <v>6682</v>
      </c>
      <c r="C2" s="14">
        <v>3.63</v>
      </c>
      <c r="D2" s="14">
        <f>B2*C2</f>
        <v>24255.66</v>
      </c>
      <c r="E2" s="12">
        <v>239.4</v>
      </c>
      <c r="F2" s="12">
        <f>E2*6/12</f>
        <v>119.7</v>
      </c>
      <c r="G2" s="16">
        <v>0.75</v>
      </c>
      <c r="H2" s="16">
        <f>B2*G2</f>
        <v>5011.5</v>
      </c>
      <c r="I2" s="16">
        <v>3.2</v>
      </c>
      <c r="J2" s="16">
        <f aca="true" t="shared" si="0" ref="J2:J19">I2*E2</f>
        <v>766.08</v>
      </c>
      <c r="K2" s="12" t="s">
        <v>48</v>
      </c>
      <c r="L2" s="12">
        <v>5220</v>
      </c>
      <c r="M2" s="12">
        <v>1.043</v>
      </c>
      <c r="N2" s="12">
        <f>M2*L2/2000</f>
        <v>2.72223</v>
      </c>
      <c r="O2" s="15">
        <v>1800</v>
      </c>
      <c r="P2" s="16">
        <f>O2*N2</f>
        <v>4900.014</v>
      </c>
    </row>
    <row r="3" spans="1:16" s="12" customFormat="1" ht="12.75">
      <c r="A3" s="12" t="s">
        <v>32</v>
      </c>
      <c r="B3" s="12">
        <v>6261</v>
      </c>
      <c r="C3" s="14">
        <v>3.63</v>
      </c>
      <c r="D3" s="14">
        <f aca="true" t="shared" si="1" ref="D3:D13">B3*C3</f>
        <v>22727.43</v>
      </c>
      <c r="E3" s="12">
        <v>341.6</v>
      </c>
      <c r="F3" s="12">
        <f aca="true" t="shared" si="2" ref="F3:F19">E3*6/12</f>
        <v>170.80000000000004</v>
      </c>
      <c r="G3" s="16">
        <v>0.75</v>
      </c>
      <c r="H3" s="16">
        <f aca="true" t="shared" si="3" ref="H3:H13">B3*G3</f>
        <v>4695.75</v>
      </c>
      <c r="I3" s="16">
        <v>3.2</v>
      </c>
      <c r="J3" s="16">
        <f t="shared" si="0"/>
        <v>1093.1200000000001</v>
      </c>
      <c r="K3" s="12" t="s">
        <v>48</v>
      </c>
      <c r="L3" s="12">
        <v>4706</v>
      </c>
      <c r="M3" s="12">
        <v>1.043</v>
      </c>
      <c r="N3" s="12">
        <f aca="true" t="shared" si="4" ref="N3:N13">M3*L3/2000</f>
        <v>2.4541789999999994</v>
      </c>
      <c r="O3" s="15">
        <v>1800</v>
      </c>
      <c r="P3" s="16">
        <f aca="true" t="shared" si="5" ref="P3:P13">O3*N3</f>
        <v>4417.522199999999</v>
      </c>
    </row>
    <row r="4" spans="1:16" s="12" customFormat="1" ht="12.75">
      <c r="A4" s="12" t="s">
        <v>33</v>
      </c>
      <c r="B4" s="12">
        <v>6682</v>
      </c>
      <c r="C4" s="14">
        <v>3.63</v>
      </c>
      <c r="D4" s="14">
        <f t="shared" si="1"/>
        <v>24255.66</v>
      </c>
      <c r="E4" s="12">
        <v>239.4</v>
      </c>
      <c r="F4" s="12">
        <f t="shared" si="2"/>
        <v>119.7</v>
      </c>
      <c r="G4" s="16">
        <v>0.75</v>
      </c>
      <c r="H4" s="16">
        <f t="shared" si="3"/>
        <v>5011.5</v>
      </c>
      <c r="I4" s="16">
        <v>3.2</v>
      </c>
      <c r="J4" s="16">
        <f t="shared" si="0"/>
        <v>766.08</v>
      </c>
      <c r="K4" s="12" t="s">
        <v>48</v>
      </c>
      <c r="L4" s="12">
        <v>5220</v>
      </c>
      <c r="M4" s="12">
        <v>1.043</v>
      </c>
      <c r="N4" s="12">
        <f t="shared" si="4"/>
        <v>2.72223</v>
      </c>
      <c r="O4" s="15">
        <v>1800</v>
      </c>
      <c r="P4" s="16">
        <f t="shared" si="5"/>
        <v>4900.014</v>
      </c>
    </row>
    <row r="5" spans="1:16" s="12" customFormat="1" ht="12.75">
      <c r="A5" s="12" t="s">
        <v>34</v>
      </c>
      <c r="B5" s="12">
        <v>6682</v>
      </c>
      <c r="C5" s="14">
        <v>3.63</v>
      </c>
      <c r="D5" s="14">
        <f t="shared" si="1"/>
        <v>24255.66</v>
      </c>
      <c r="E5" s="12">
        <v>239.4</v>
      </c>
      <c r="F5" s="12">
        <f t="shared" si="2"/>
        <v>119.7</v>
      </c>
      <c r="G5" s="16">
        <v>0.75</v>
      </c>
      <c r="H5" s="16">
        <f t="shared" si="3"/>
        <v>5011.5</v>
      </c>
      <c r="I5" s="16">
        <v>3.2</v>
      </c>
      <c r="J5" s="16">
        <f t="shared" si="0"/>
        <v>766.08</v>
      </c>
      <c r="K5" s="12" t="s">
        <v>48</v>
      </c>
      <c r="L5" s="12">
        <v>5220</v>
      </c>
      <c r="M5" s="12">
        <v>1.043</v>
      </c>
      <c r="N5" s="12">
        <f t="shared" si="4"/>
        <v>2.72223</v>
      </c>
      <c r="O5" s="15">
        <v>1800</v>
      </c>
      <c r="P5" s="16">
        <f t="shared" si="5"/>
        <v>4900.014</v>
      </c>
    </row>
    <row r="6" spans="1:16" s="12" customFormat="1" ht="12.75">
      <c r="A6" s="12" t="s">
        <v>35</v>
      </c>
      <c r="B6" s="12">
        <v>6261</v>
      </c>
      <c r="C6" s="14">
        <v>3.63</v>
      </c>
      <c r="D6" s="14">
        <f t="shared" si="1"/>
        <v>22727.43</v>
      </c>
      <c r="E6" s="12">
        <v>341.6</v>
      </c>
      <c r="F6" s="12">
        <f t="shared" si="2"/>
        <v>170.80000000000004</v>
      </c>
      <c r="G6" s="16">
        <v>0.75</v>
      </c>
      <c r="H6" s="16">
        <f t="shared" si="3"/>
        <v>4695.75</v>
      </c>
      <c r="I6" s="16">
        <v>3.2</v>
      </c>
      <c r="J6" s="16">
        <f t="shared" si="0"/>
        <v>1093.1200000000001</v>
      </c>
      <c r="K6" s="12" t="s">
        <v>48</v>
      </c>
      <c r="L6" s="12">
        <v>4706</v>
      </c>
      <c r="M6" s="12">
        <v>1.043</v>
      </c>
      <c r="N6" s="12">
        <f t="shared" si="4"/>
        <v>2.4541789999999994</v>
      </c>
      <c r="O6" s="15">
        <v>1800</v>
      </c>
      <c r="P6" s="16">
        <f t="shared" si="5"/>
        <v>4417.522199999999</v>
      </c>
    </row>
    <row r="7" spans="1:16" s="12" customFormat="1" ht="12.75">
      <c r="A7" s="12" t="s">
        <v>36</v>
      </c>
      <c r="B7" s="12">
        <v>6682</v>
      </c>
      <c r="C7" s="14">
        <v>3.63</v>
      </c>
      <c r="D7" s="14">
        <f t="shared" si="1"/>
        <v>24255.66</v>
      </c>
      <c r="E7" s="12">
        <v>239.4</v>
      </c>
      <c r="F7" s="12">
        <f t="shared" si="2"/>
        <v>119.7</v>
      </c>
      <c r="G7" s="16">
        <v>0.75</v>
      </c>
      <c r="H7" s="16">
        <f t="shared" si="3"/>
        <v>5011.5</v>
      </c>
      <c r="I7" s="16">
        <v>3.2</v>
      </c>
      <c r="J7" s="16">
        <f t="shared" si="0"/>
        <v>766.08</v>
      </c>
      <c r="K7" s="12" t="s">
        <v>48</v>
      </c>
      <c r="L7" s="12">
        <v>5220</v>
      </c>
      <c r="M7" s="12">
        <v>1.043</v>
      </c>
      <c r="N7" s="12">
        <f t="shared" si="4"/>
        <v>2.72223</v>
      </c>
      <c r="O7" s="15">
        <v>1800</v>
      </c>
      <c r="P7" s="16">
        <f t="shared" si="5"/>
        <v>4900.014</v>
      </c>
    </row>
    <row r="8" spans="1:16" s="12" customFormat="1" ht="12.75">
      <c r="A8" s="12" t="s">
        <v>37</v>
      </c>
      <c r="B8" s="12">
        <v>6682</v>
      </c>
      <c r="C8" s="14">
        <v>3.72</v>
      </c>
      <c r="D8" s="14">
        <f t="shared" si="1"/>
        <v>24857.04</v>
      </c>
      <c r="E8" s="12">
        <v>239.4</v>
      </c>
      <c r="F8" s="12">
        <f t="shared" si="2"/>
        <v>119.7</v>
      </c>
      <c r="G8" s="16">
        <v>0.75</v>
      </c>
      <c r="H8" s="16">
        <f t="shared" si="3"/>
        <v>5011.5</v>
      </c>
      <c r="I8" s="16">
        <v>3.2</v>
      </c>
      <c r="J8" s="16">
        <f t="shared" si="0"/>
        <v>766.08</v>
      </c>
      <c r="K8" s="12" t="s">
        <v>48</v>
      </c>
      <c r="L8" s="12">
        <v>5220</v>
      </c>
      <c r="M8" s="12">
        <v>1.043</v>
      </c>
      <c r="N8" s="12">
        <f t="shared" si="4"/>
        <v>2.72223</v>
      </c>
      <c r="O8" s="15">
        <v>1800</v>
      </c>
      <c r="P8" s="16">
        <f t="shared" si="5"/>
        <v>4900.014</v>
      </c>
    </row>
    <row r="9" spans="1:16" s="12" customFormat="1" ht="12.75">
      <c r="A9" s="12" t="s">
        <v>38</v>
      </c>
      <c r="B9" s="12">
        <v>6261</v>
      </c>
      <c r="C9" s="14">
        <v>3.72</v>
      </c>
      <c r="D9" s="14">
        <f t="shared" si="1"/>
        <v>23290.920000000002</v>
      </c>
      <c r="E9" s="12">
        <v>341.6</v>
      </c>
      <c r="F9" s="12">
        <f t="shared" si="2"/>
        <v>170.80000000000004</v>
      </c>
      <c r="G9" s="16">
        <v>0.75</v>
      </c>
      <c r="H9" s="16">
        <f t="shared" si="3"/>
        <v>4695.75</v>
      </c>
      <c r="I9" s="16">
        <v>3.2</v>
      </c>
      <c r="J9" s="16">
        <f t="shared" si="0"/>
        <v>1093.1200000000001</v>
      </c>
      <c r="K9" s="12" t="s">
        <v>48</v>
      </c>
      <c r="L9" s="12">
        <v>4706</v>
      </c>
      <c r="M9" s="12">
        <v>1.043</v>
      </c>
      <c r="N9" s="12">
        <f t="shared" si="4"/>
        <v>2.4541789999999994</v>
      </c>
      <c r="O9" s="15">
        <v>1800</v>
      </c>
      <c r="P9" s="16">
        <f t="shared" si="5"/>
        <v>4417.522199999999</v>
      </c>
    </row>
    <row r="10" spans="1:16" s="12" customFormat="1" ht="12.75">
      <c r="A10" s="12" t="s">
        <v>39</v>
      </c>
      <c r="B10" s="12">
        <v>6682</v>
      </c>
      <c r="C10" s="14">
        <v>3.72</v>
      </c>
      <c r="D10" s="14">
        <f t="shared" si="1"/>
        <v>24857.04</v>
      </c>
      <c r="E10" s="12">
        <v>239.4</v>
      </c>
      <c r="F10" s="12">
        <f t="shared" si="2"/>
        <v>119.7</v>
      </c>
      <c r="G10" s="16">
        <v>0.75</v>
      </c>
      <c r="H10" s="16">
        <f t="shared" si="3"/>
        <v>5011.5</v>
      </c>
      <c r="I10" s="16">
        <v>3.2</v>
      </c>
      <c r="J10" s="16">
        <f t="shared" si="0"/>
        <v>766.08</v>
      </c>
      <c r="K10" s="12" t="s">
        <v>48</v>
      </c>
      <c r="L10" s="12">
        <v>5220</v>
      </c>
      <c r="M10" s="12">
        <v>1.043</v>
      </c>
      <c r="N10" s="12">
        <f t="shared" si="4"/>
        <v>2.72223</v>
      </c>
      <c r="O10" s="15">
        <v>1800</v>
      </c>
      <c r="P10" s="16">
        <f t="shared" si="5"/>
        <v>4900.014</v>
      </c>
    </row>
    <row r="11" spans="1:16" s="12" customFormat="1" ht="12.75">
      <c r="A11" s="12" t="s">
        <v>40</v>
      </c>
      <c r="B11" s="12">
        <v>6682</v>
      </c>
      <c r="C11" s="14">
        <v>3.83</v>
      </c>
      <c r="D11" s="14">
        <f t="shared" si="1"/>
        <v>25592.06</v>
      </c>
      <c r="E11" s="12">
        <v>239.4</v>
      </c>
      <c r="F11" s="12">
        <f t="shared" si="2"/>
        <v>119.7</v>
      </c>
      <c r="G11" s="16">
        <v>0.75</v>
      </c>
      <c r="H11" s="16">
        <f t="shared" si="3"/>
        <v>5011.5</v>
      </c>
      <c r="I11" s="16">
        <v>3.2</v>
      </c>
      <c r="J11" s="16">
        <f t="shared" si="0"/>
        <v>766.08</v>
      </c>
      <c r="K11" s="12" t="s">
        <v>48</v>
      </c>
      <c r="L11" s="12">
        <v>5220</v>
      </c>
      <c r="M11" s="12">
        <v>1.043</v>
      </c>
      <c r="N11" s="12">
        <f t="shared" si="4"/>
        <v>2.72223</v>
      </c>
      <c r="O11" s="15">
        <v>1800</v>
      </c>
      <c r="P11" s="16">
        <f t="shared" si="5"/>
        <v>4900.014</v>
      </c>
    </row>
    <row r="12" spans="1:16" s="12" customFormat="1" ht="12.75">
      <c r="A12" s="12" t="s">
        <v>41</v>
      </c>
      <c r="B12" s="12">
        <v>6261</v>
      </c>
      <c r="C12" s="14">
        <v>3.83</v>
      </c>
      <c r="D12" s="14">
        <f t="shared" si="1"/>
        <v>23979.63</v>
      </c>
      <c r="E12" s="12">
        <v>341.6</v>
      </c>
      <c r="F12" s="12">
        <f t="shared" si="2"/>
        <v>170.80000000000004</v>
      </c>
      <c r="G12" s="16">
        <v>0.75</v>
      </c>
      <c r="H12" s="16">
        <f t="shared" si="3"/>
        <v>4695.75</v>
      </c>
      <c r="I12" s="16">
        <v>3.2</v>
      </c>
      <c r="J12" s="16">
        <f t="shared" si="0"/>
        <v>1093.1200000000001</v>
      </c>
      <c r="K12" s="12" t="s">
        <v>48</v>
      </c>
      <c r="L12" s="12">
        <v>4706</v>
      </c>
      <c r="M12" s="12">
        <v>1.043</v>
      </c>
      <c r="N12" s="12">
        <f t="shared" si="4"/>
        <v>2.4541789999999994</v>
      </c>
      <c r="O12" s="15">
        <v>1800</v>
      </c>
      <c r="P12" s="16">
        <f t="shared" si="5"/>
        <v>4417.522199999999</v>
      </c>
    </row>
    <row r="13" spans="1:16" s="12" customFormat="1" ht="12.75">
      <c r="A13" s="12" t="s">
        <v>42</v>
      </c>
      <c r="B13" s="12">
        <v>6682</v>
      </c>
      <c r="C13" s="14">
        <v>3.83</v>
      </c>
      <c r="D13" s="14">
        <f t="shared" si="1"/>
        <v>25592.06</v>
      </c>
      <c r="E13" s="12">
        <v>239.4</v>
      </c>
      <c r="F13" s="12">
        <f t="shared" si="2"/>
        <v>119.7</v>
      </c>
      <c r="G13" s="16">
        <v>0.75</v>
      </c>
      <c r="H13" s="16">
        <f t="shared" si="3"/>
        <v>5011.5</v>
      </c>
      <c r="I13" s="16">
        <v>3.2</v>
      </c>
      <c r="J13" s="16">
        <f t="shared" si="0"/>
        <v>766.08</v>
      </c>
      <c r="K13" s="12" t="s">
        <v>48</v>
      </c>
      <c r="L13" s="12">
        <v>5220</v>
      </c>
      <c r="M13" s="12">
        <v>1.043</v>
      </c>
      <c r="N13" s="12">
        <f t="shared" si="4"/>
        <v>2.72223</v>
      </c>
      <c r="O13" s="15">
        <v>1800</v>
      </c>
      <c r="P13" s="16">
        <f t="shared" si="5"/>
        <v>4900.014</v>
      </c>
    </row>
    <row r="14" spans="1:16" s="12" customFormat="1" ht="12.75">
      <c r="A14" s="12" t="s">
        <v>210</v>
      </c>
      <c r="B14" s="12">
        <v>6682</v>
      </c>
      <c r="C14" s="14">
        <v>3.83</v>
      </c>
      <c r="D14" s="14">
        <f>B14*C14</f>
        <v>25592.06</v>
      </c>
      <c r="E14" s="12">
        <v>239.4</v>
      </c>
      <c r="F14" s="12">
        <f t="shared" si="2"/>
        <v>119.7</v>
      </c>
      <c r="G14" s="16">
        <v>0.75</v>
      </c>
      <c r="H14" s="16">
        <f>B14*G14</f>
        <v>5011.5</v>
      </c>
      <c r="I14" s="16">
        <v>3.2</v>
      </c>
      <c r="J14" s="16">
        <f t="shared" si="0"/>
        <v>766.08</v>
      </c>
      <c r="K14" s="12" t="s">
        <v>48</v>
      </c>
      <c r="L14" s="12">
        <v>5220</v>
      </c>
      <c r="M14" s="12">
        <v>1.043</v>
      </c>
      <c r="N14" s="12">
        <f>M14*L14/2000</f>
        <v>2.72223</v>
      </c>
      <c r="O14" s="15">
        <v>1800</v>
      </c>
      <c r="P14" s="16">
        <f>O14*N14</f>
        <v>4900.014</v>
      </c>
    </row>
    <row r="15" spans="1:16" s="12" customFormat="1" ht="12.75">
      <c r="A15" s="12" t="s">
        <v>211</v>
      </c>
      <c r="B15" s="12">
        <v>6261</v>
      </c>
      <c r="C15" s="14">
        <v>3.83</v>
      </c>
      <c r="D15" s="14">
        <f>B15*C15</f>
        <v>23979.63</v>
      </c>
      <c r="E15" s="12">
        <v>341.6</v>
      </c>
      <c r="F15" s="12">
        <f t="shared" si="2"/>
        <v>170.80000000000004</v>
      </c>
      <c r="G15" s="16">
        <v>0.75</v>
      </c>
      <c r="H15" s="16">
        <f>B15*G15</f>
        <v>4695.75</v>
      </c>
      <c r="I15" s="16">
        <v>3.2</v>
      </c>
      <c r="J15" s="16">
        <f t="shared" si="0"/>
        <v>1093.1200000000001</v>
      </c>
      <c r="K15" s="12" t="s">
        <v>48</v>
      </c>
      <c r="L15" s="12">
        <v>4706</v>
      </c>
      <c r="M15" s="12">
        <v>1.043</v>
      </c>
      <c r="N15" s="12">
        <f>M15*L15/2000</f>
        <v>2.4541789999999994</v>
      </c>
      <c r="O15" s="15">
        <v>1800</v>
      </c>
      <c r="P15" s="16">
        <f>O15*N15</f>
        <v>4417.522199999999</v>
      </c>
    </row>
    <row r="16" spans="1:16" s="12" customFormat="1" ht="12.75">
      <c r="A16" s="12" t="s">
        <v>212</v>
      </c>
      <c r="B16" s="12">
        <v>6682</v>
      </c>
      <c r="C16" s="14">
        <v>3.83</v>
      </c>
      <c r="D16" s="14">
        <f>B16*C16</f>
        <v>25592.06</v>
      </c>
      <c r="E16" s="12">
        <v>239.4</v>
      </c>
      <c r="F16" s="12">
        <f t="shared" si="2"/>
        <v>119.7</v>
      </c>
      <c r="G16" s="16">
        <v>0.75</v>
      </c>
      <c r="H16" s="16">
        <f>B16*G16</f>
        <v>5011.5</v>
      </c>
      <c r="I16" s="16">
        <v>3.2</v>
      </c>
      <c r="J16" s="16">
        <f t="shared" si="0"/>
        <v>766.08</v>
      </c>
      <c r="K16" s="12" t="s">
        <v>48</v>
      </c>
      <c r="L16" s="12">
        <v>5220</v>
      </c>
      <c r="M16" s="12">
        <v>1.043</v>
      </c>
      <c r="N16" s="12">
        <f>M16*L16/2000</f>
        <v>2.72223</v>
      </c>
      <c r="O16" s="15">
        <v>1800</v>
      </c>
      <c r="P16" s="16">
        <f>O16*N16</f>
        <v>4900.014</v>
      </c>
    </row>
    <row r="17" spans="1:16" s="12" customFormat="1" ht="12.75">
      <c r="A17" s="12" t="s">
        <v>223</v>
      </c>
      <c r="B17" s="12">
        <v>6682</v>
      </c>
      <c r="C17" s="14">
        <v>3.83</v>
      </c>
      <c r="D17" s="14">
        <f>B17*C17</f>
        <v>25592.06</v>
      </c>
      <c r="E17" s="12">
        <v>239.4</v>
      </c>
      <c r="F17" s="12">
        <f t="shared" si="2"/>
        <v>119.7</v>
      </c>
      <c r="G17" s="16">
        <v>0.75</v>
      </c>
      <c r="H17" s="16">
        <f>B17*G17</f>
        <v>5011.5</v>
      </c>
      <c r="I17" s="16">
        <v>3.2</v>
      </c>
      <c r="J17" s="16">
        <f t="shared" si="0"/>
        <v>766.08</v>
      </c>
      <c r="K17" s="12" t="s">
        <v>48</v>
      </c>
      <c r="L17" s="12">
        <v>5220</v>
      </c>
      <c r="M17" s="12">
        <v>1.043</v>
      </c>
      <c r="N17" s="12">
        <f>M17*L17/2000</f>
        <v>2.72223</v>
      </c>
      <c r="O17" s="15">
        <v>1800</v>
      </c>
      <c r="P17" s="16">
        <f>O17*N17</f>
        <v>4900.014</v>
      </c>
    </row>
    <row r="18" spans="1:16" s="12" customFormat="1" ht="12.75">
      <c r="A18" s="12" t="s">
        <v>224</v>
      </c>
      <c r="B18" s="12">
        <v>6261</v>
      </c>
      <c r="C18" s="14">
        <v>3.83</v>
      </c>
      <c r="D18" s="14">
        <f>B18*C18</f>
        <v>23979.63</v>
      </c>
      <c r="E18" s="12">
        <v>239.4</v>
      </c>
      <c r="F18" s="12">
        <f t="shared" si="2"/>
        <v>119.7</v>
      </c>
      <c r="G18" s="16">
        <v>0.75</v>
      </c>
      <c r="H18" s="16">
        <f>B18*G18</f>
        <v>4695.75</v>
      </c>
      <c r="I18" s="16">
        <v>3.2</v>
      </c>
      <c r="J18" s="16">
        <f t="shared" si="0"/>
        <v>766.08</v>
      </c>
      <c r="K18" s="12" t="s">
        <v>48</v>
      </c>
      <c r="L18" s="12">
        <v>5220</v>
      </c>
      <c r="M18" s="12">
        <v>1.043</v>
      </c>
      <c r="N18" s="12">
        <f>M18*L18/2000</f>
        <v>2.72223</v>
      </c>
      <c r="O18" s="15">
        <v>1800</v>
      </c>
      <c r="P18" s="16">
        <f>O18*N18</f>
        <v>4900.014</v>
      </c>
    </row>
    <row r="19" spans="1:16" s="12" customFormat="1" ht="12.75">
      <c r="A19" s="12" t="s">
        <v>225</v>
      </c>
      <c r="B19" s="12">
        <v>6682</v>
      </c>
      <c r="C19" s="14">
        <v>3.83</v>
      </c>
      <c r="D19" s="14">
        <f>B19*C19</f>
        <v>25592.06</v>
      </c>
      <c r="E19" s="12">
        <v>239.4</v>
      </c>
      <c r="F19" s="12">
        <f t="shared" si="2"/>
        <v>119.7</v>
      </c>
      <c r="G19" s="16">
        <v>0.75</v>
      </c>
      <c r="H19" s="16">
        <f>B19*G19</f>
        <v>5011.5</v>
      </c>
      <c r="I19" s="16">
        <v>3.2</v>
      </c>
      <c r="J19" s="16">
        <f t="shared" si="0"/>
        <v>766.08</v>
      </c>
      <c r="K19" s="12" t="s">
        <v>48</v>
      </c>
      <c r="L19" s="12">
        <v>5220</v>
      </c>
      <c r="M19" s="12">
        <v>1.043</v>
      </c>
      <c r="N19" s="12">
        <f>M19*L19/2000</f>
        <v>2.72223</v>
      </c>
      <c r="O19" s="15">
        <v>1800</v>
      </c>
      <c r="P19" s="16">
        <f>O19*N19</f>
        <v>4900.014</v>
      </c>
    </row>
    <row r="20" s="12" customFormat="1" ht="12.75"/>
    <row r="21" s="12" customFormat="1" ht="12.75"/>
    <row r="22" spans="4:16" s="12" customFormat="1" ht="12.75">
      <c r="D22" s="14">
        <f>SUM(D2:D21)</f>
        <v>440973.75</v>
      </c>
      <c r="H22" s="16">
        <f>SUM(H2:H21)</f>
        <v>88312.5</v>
      </c>
      <c r="J22" s="16">
        <f>SUM(J2:J21)</f>
        <v>15424.640000000001</v>
      </c>
      <c r="P22" s="16">
        <f>SUM(P2:P21)</f>
        <v>85787.79299999999</v>
      </c>
    </row>
    <row r="23" spans="3:16" s="12" customFormat="1" ht="12.75">
      <c r="C23" s="12" t="s">
        <v>7</v>
      </c>
      <c r="D23" s="12">
        <v>1.129</v>
      </c>
      <c r="I23" s="12" t="s">
        <v>7</v>
      </c>
      <c r="J23" s="12">
        <v>1.29</v>
      </c>
      <c r="O23" s="12" t="s">
        <v>7</v>
      </c>
      <c r="P23" s="12">
        <v>1.206</v>
      </c>
    </row>
    <row r="24" spans="1:16" s="13" customFormat="1" ht="12.75">
      <c r="A24" s="12"/>
      <c r="B24" s="12"/>
      <c r="C24" s="12"/>
      <c r="D24" s="14">
        <f>D22*D23</f>
        <v>497859.36375</v>
      </c>
      <c r="E24" s="12"/>
      <c r="F24" s="12"/>
      <c r="G24" s="12"/>
      <c r="H24" s="12"/>
      <c r="I24" s="12"/>
      <c r="J24" s="16">
        <f>J22*J23</f>
        <v>19897.785600000003</v>
      </c>
      <c r="K24" s="12"/>
      <c r="L24" s="12"/>
      <c r="M24" s="12"/>
      <c r="N24" s="12"/>
      <c r="O24" s="12"/>
      <c r="P24" s="16">
        <f>P23*P22</f>
        <v>103460.07835799998</v>
      </c>
    </row>
    <row r="25" spans="1:16" s="13" customFormat="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 t="s">
        <v>120</v>
      </c>
      <c r="P25" s="16">
        <f>1.1*P24</f>
        <v>113806.08619379999</v>
      </c>
    </row>
    <row r="26" spans="1:16" s="13" customFormat="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8" spans="15:16" ht="12.75">
      <c r="O28" s="1" t="s">
        <v>209</v>
      </c>
      <c r="P28" s="8">
        <f>P25+J24+D24+H22</f>
        <v>719875.7355438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Forsaith</dc:creator>
  <cp:keywords/>
  <dc:description/>
  <cp:lastModifiedBy>Jacob Forsaith</cp:lastModifiedBy>
  <cp:lastPrinted>2008-02-21T18:56:51Z</cp:lastPrinted>
  <dcterms:created xsi:type="dcterms:W3CDTF">2008-01-19T18:12:56Z</dcterms:created>
  <dcterms:modified xsi:type="dcterms:W3CDTF">2008-03-03T23:40:08Z</dcterms:modified>
  <cp:category/>
  <cp:version/>
  <cp:contentType/>
  <cp:contentStatus/>
</cp:coreProperties>
</file>