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yzon\Documents\"/>
    </mc:Choice>
  </mc:AlternateContent>
  <xr:revisionPtr revIDLastSave="0" documentId="8_{C1FB5854-1582-4E59-BCAE-ED0B93BDBBF6}" xr6:coauthVersionLast="47" xr6:coauthVersionMax="47" xr10:uidLastSave="{00000000-0000-0000-0000-000000000000}"/>
  <bookViews>
    <workbookView xWindow="-110" yWindow="-110" windowWidth="19420" windowHeight="10300" xr2:uid="{A5671DAC-7447-294B-B87E-1E59798ECB1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D24" i="1"/>
  <c r="C33" i="1"/>
  <c r="F33" i="1" s="1"/>
  <c r="E37" i="1"/>
  <c r="C29" i="1"/>
  <c r="D29" i="1" s="1"/>
  <c r="G29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B23" i="1"/>
  <c r="C23" i="1" s="1"/>
  <c r="D23" i="1" s="1"/>
  <c r="C45" i="1" s="1"/>
  <c r="D45" i="1" s="1"/>
  <c r="E29" i="1" l="1"/>
  <c r="H29" i="1" s="1"/>
  <c r="A41" i="1"/>
  <c r="B41" i="1" s="1"/>
</calcChain>
</file>

<file path=xl/sharedStrings.xml><?xml version="1.0" encoding="utf-8"?>
<sst xmlns="http://schemas.openxmlformats.org/spreadsheetml/2006/main" count="61" uniqueCount="61">
  <si>
    <t>This data was calculated by the Worcester Polytechnic Insititute's D Term 2022 IQP Team on April 26, 2022, for ENLACE's use in glass recycling for the Caño Martín Peña area.</t>
  </si>
  <si>
    <t>Raw data calculations are located on the left. Charts and data images are located to the right.</t>
  </si>
  <si>
    <t>Calculation Source Data</t>
  </si>
  <si>
    <t>Weight of an Empty Glass Bottle (12 oz) in grams*</t>
  </si>
  <si>
    <t>Grams per metric ton</t>
  </si>
  <si>
    <t>Kilowatt per horsepower</t>
  </si>
  <si>
    <t>Hours per week that GP Mini runs for at Bloques Caribe Inc.</t>
  </si>
  <si>
    <t>Cost of landfill dump in USD per ton (San Juan Landfill)</t>
  </si>
  <si>
    <t>Estimated cost of limestone per ton in USD ($30-38)</t>
  </si>
  <si>
    <t>Recovery rate (approximation)</t>
  </si>
  <si>
    <t>Surveyed Businesses Data</t>
  </si>
  <si>
    <t>Name of establishment</t>
  </si>
  <si>
    <t>Bottle sales per week (from survey)</t>
  </si>
  <si>
    <t>Bottle sales per year</t>
  </si>
  <si>
    <t>Weight in tons per year</t>
  </si>
  <si>
    <t>El Retorno</t>
  </si>
  <si>
    <t>La Esquina de Eli</t>
  </si>
  <si>
    <t>La Milagrosa</t>
  </si>
  <si>
    <t>Father and Son</t>
  </si>
  <si>
    <t>Colmado cuchilandia</t>
  </si>
  <si>
    <t>Colmado and liquor store Cibao</t>
  </si>
  <si>
    <t>Agencia Hipica 217</t>
  </si>
  <si>
    <t>Copa del Chevere</t>
  </si>
  <si>
    <t>Total</t>
  </si>
  <si>
    <t>Estimated Recycled Glass Potential**</t>
  </si>
  <si>
    <t>**Dependent on the recovery rate of glass</t>
  </si>
  <si>
    <t>Bloques Caribe Glass Pulverizer Data</t>
  </si>
  <si>
    <t>Andela GP Mini Machine</t>
  </si>
  <si>
    <t>Cost of machine delivery and purchase in USD</t>
  </si>
  <si>
    <t>Horsepower of machine</t>
  </si>
  <si>
    <t>Kilowatts of machine</t>
  </si>
  <si>
    <t>Kilowatt-hours used per week**</t>
  </si>
  <si>
    <t>Kilowatt-hours used per year**</t>
  </si>
  <si>
    <t>CO2 emissions in tons per year** see more to right</t>
  </si>
  <si>
    <t>Cost to run machine for one week in USD**</t>
  </si>
  <si>
    <t>Cost to run machine for one year in USD**</t>
  </si>
  <si>
    <t>**If run for 20 hour per week</t>
  </si>
  <si>
    <t>Cement Block Data at Bloques Caribe</t>
  </si>
  <si>
    <t>Weight of 8"x8"x16" Cement Block in grams</t>
  </si>
  <si>
    <t>Glass % in weight</t>
  </si>
  <si>
    <t>Glass weight in grams, per  8"x8"x16" block</t>
  </si>
  <si>
    <t>Glass weight in tons, per  8"x8"x16" block</t>
  </si>
  <si>
    <t>Cost savings of glass in cement blocks per block</t>
  </si>
  <si>
    <t>Cost savings from using glass for last year's cement blocks sold</t>
  </si>
  <si>
    <t>Cement Block Costs in Dollars</t>
  </si>
  <si>
    <t>Number of cement blocks sold by Bloques Caribe per year</t>
  </si>
  <si>
    <t>8"x8"x16" Cement Block - Bloques Caribe Inc.</t>
  </si>
  <si>
    <t>8"x8"x16" Cement Block - Home Depot</t>
  </si>
  <si>
    <t>8"x8"x16" Cement Block - Lowes</t>
  </si>
  <si>
    <t>Cost Difference from Bloques Caribe Inc. to Lowes</t>
  </si>
  <si>
    <t>Landfill Dump Costs</t>
  </si>
  <si>
    <t>Tons per year of glass waste from surveyed businesses</t>
  </si>
  <si>
    <t>Total cost in USD of glass waste in dumped in landfill per year from surveyed businesses</t>
  </si>
  <si>
    <t>Cano-wide Glass Generation Estimate</t>
  </si>
  <si>
    <t>Formal sales*</t>
  </si>
  <si>
    <t>Informal sales*</t>
  </si>
  <si>
    <t>Projected bottle weight in tons per year</t>
  </si>
  <si>
    <t>Total potential recycled glass weight in tons per year</t>
  </si>
  <si>
    <t>*Formal and informal sales are an estimate of the total number of businesses in Caño Martín Peña compared to the study area</t>
  </si>
  <si>
    <t xml:space="preserve">Commercial electricity cost per Kilowatt-hour in San Juan in USD as of 2022*. </t>
  </si>
  <si>
    <r>
      <t>*</t>
    </r>
    <r>
      <rPr>
        <b/>
        <sz val="12"/>
        <color theme="1"/>
        <rFont val="Times New Roman"/>
        <family val="1"/>
      </rPr>
      <t>The price is found here: https://www.eia.gov/state/print.php?sid=RQ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</si>
</sst>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&quot;g&quot;"/>
    <numFmt numFmtId="165" formatCode="0.00\ "/>
    <numFmt numFmtId="166" formatCode="0\ "/>
    <numFmt numFmtId="167" formatCode="0.0000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4" borderId="1" xfId="0" applyFont="1" applyFill="1" applyBorder="1" applyAlignment="1">
      <alignment horizontal="right" vertical="top" wrapText="1"/>
    </xf>
    <xf numFmtId="165" fontId="2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165" fontId="3" fillId="4" borderId="1" xfId="0" applyNumberFormat="1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right" vertical="top" wrapText="1"/>
    </xf>
    <xf numFmtId="2" fontId="2" fillId="7" borderId="1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horizontal="right" vertical="top" wrapText="1"/>
    </xf>
    <xf numFmtId="0" fontId="2" fillId="13" borderId="1" xfId="0" applyFont="1" applyFill="1" applyBorder="1" applyAlignment="1">
      <alignment horizontal="right" vertical="top" wrapText="1"/>
    </xf>
    <xf numFmtId="167" fontId="2" fillId="13" borderId="1" xfId="0" applyNumberFormat="1" applyFont="1" applyFill="1" applyBorder="1" applyAlignment="1">
      <alignment horizontal="right" vertical="top" wrapText="1"/>
    </xf>
    <xf numFmtId="2" fontId="2" fillId="13" borderId="1" xfId="0" applyNumberFormat="1" applyFont="1" applyFill="1" applyBorder="1" applyAlignment="1">
      <alignment horizontal="right" vertical="top" wrapText="1"/>
    </xf>
    <xf numFmtId="0" fontId="3" fillId="1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11" borderId="1" xfId="0" applyFont="1" applyFill="1" applyBorder="1" applyAlignment="1">
      <alignment horizontal="right" vertical="top" wrapText="1"/>
    </xf>
    <xf numFmtId="2" fontId="3" fillId="11" borderId="1" xfId="0" applyNumberFormat="1" applyFont="1" applyFill="1" applyBorder="1" applyAlignment="1">
      <alignment horizontal="right" vertical="top" wrapText="1"/>
    </xf>
    <xf numFmtId="166" fontId="2" fillId="9" borderId="1" xfId="0" applyNumberFormat="1" applyFont="1" applyFill="1" applyBorder="1" applyAlignment="1">
      <alignment horizontal="right" vertical="top" wrapText="1"/>
    </xf>
    <xf numFmtId="1" fontId="3" fillId="9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9" fontId="2" fillId="3" borderId="1" xfId="0" applyNumberFormat="1" applyFont="1" applyFill="1" applyBorder="1" applyAlignment="1">
      <alignment horizontal="right" vertical="top" wrapText="1"/>
    </xf>
    <xf numFmtId="0" fontId="4" fillId="14" borderId="1" xfId="0" applyFont="1" applyFill="1" applyBorder="1" applyAlignment="1">
      <alignment horizontal="left" vertical="top" wrapText="1"/>
    </xf>
    <xf numFmtId="9" fontId="2" fillId="15" borderId="1" xfId="1" applyFont="1" applyFill="1" applyBorder="1" applyAlignment="1">
      <alignment horizontal="right" vertical="top" wrapText="1"/>
    </xf>
    <xf numFmtId="1" fontId="2" fillId="15" borderId="1" xfId="0" applyNumberFormat="1" applyFont="1" applyFill="1" applyBorder="1" applyAlignment="1">
      <alignment horizontal="right" vertical="top" wrapText="1"/>
    </xf>
    <xf numFmtId="0" fontId="8" fillId="0" borderId="0" xfId="0" applyFont="1" applyBorder="1"/>
    <xf numFmtId="3" fontId="8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rgbClr val="548235"/>
                </a:solidFill>
                <a:latin typeface="Malgun Gothic"/>
                <a:ea typeface="Malgun Gothic"/>
                <a:cs typeface="Malgun Gothic"/>
              </a:defRPr>
            </a:pPr>
            <a:r>
              <a:rPr lang="en-US"/>
              <a:t>Estimated Tons of Glass Sold by Surveyed Establishment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rgbClr val="548235"/>
              </a:solidFill>
              <a:latin typeface="Malgun Gothic"/>
              <a:ea typeface="Malgun Gothic"/>
              <a:cs typeface="Malgun Gothic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63313914819764E-2"/>
          <c:y val="1.2262493837294244E-2"/>
          <c:w val="0.88576664484797107"/>
          <c:h val="0.76820208383344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Sheet1!$D$15:$D$22</c:f>
              <c:strCache>
                <c:ptCount val="8"/>
                <c:pt idx="0">
                  <c:v>1.70 </c:v>
                </c:pt>
                <c:pt idx="1">
                  <c:v>1.44 </c:v>
                </c:pt>
                <c:pt idx="2">
                  <c:v>5.20 </c:v>
                </c:pt>
                <c:pt idx="3">
                  <c:v>13.00 </c:v>
                </c:pt>
                <c:pt idx="4">
                  <c:v>1.96 </c:v>
                </c:pt>
                <c:pt idx="5">
                  <c:v>14.30 </c:v>
                </c:pt>
                <c:pt idx="6">
                  <c:v>4.68 </c:v>
                </c:pt>
                <c:pt idx="7">
                  <c:v>2.08 </c:v>
                </c:pt>
              </c:strCache>
            </c:strRef>
          </c:tx>
          <c:spPr>
            <a:solidFill>
              <a:srgbClr val="A9D08E"/>
            </a:solidFill>
            <a:ln>
              <a:noFill/>
            </a:ln>
            <a:effectLst/>
          </c:spPr>
          <c:invertIfNegative val="0"/>
          <c:cat>
            <c:strRef>
              <c:f>Sheet1!$A$15:$A$22</c:f>
              <c:strCache>
                <c:ptCount val="8"/>
                <c:pt idx="0">
                  <c:v>El Retorno</c:v>
                </c:pt>
                <c:pt idx="1">
                  <c:v>La Esquina de Eli</c:v>
                </c:pt>
                <c:pt idx="2">
                  <c:v>La Milagrosa</c:v>
                </c:pt>
                <c:pt idx="3">
                  <c:v>Father and Son</c:v>
                </c:pt>
                <c:pt idx="4">
                  <c:v>Colmado cuchilandia</c:v>
                </c:pt>
                <c:pt idx="5">
                  <c:v>Colmado and liquor store Cibao</c:v>
                </c:pt>
                <c:pt idx="6">
                  <c:v>Agencia Hipica 217</c:v>
                </c:pt>
                <c:pt idx="7">
                  <c:v>Copa del Chevere</c:v>
                </c:pt>
              </c:strCache>
            </c:strRef>
          </c:cat>
          <c:val>
            <c:numRef>
              <c:f>Sheet1!$D$15:$D$22</c:f>
              <c:numCache>
                <c:formatCode>0.00\ </c:formatCode>
                <c:ptCount val="8"/>
                <c:pt idx="0">
                  <c:v>1.6952</c:v>
                </c:pt>
                <c:pt idx="1">
                  <c:v>1.4352</c:v>
                </c:pt>
                <c:pt idx="2">
                  <c:v>5.2</c:v>
                </c:pt>
                <c:pt idx="3">
                  <c:v>13</c:v>
                </c:pt>
                <c:pt idx="4">
                  <c:v>1.9552</c:v>
                </c:pt>
                <c:pt idx="5">
                  <c:v>14.3</c:v>
                </c:pt>
                <c:pt idx="6">
                  <c:v>4.68</c:v>
                </c:pt>
                <c:pt idx="7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5BB-B820-E41E79D3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93678416"/>
        <c:axId val="193235680"/>
      </c:barChart>
      <c:catAx>
        <c:axId val="19367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Name of Establishment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rgbClr val="548235"/>
                </a:solidFill>
                <a:latin typeface="Malgun Gothic"/>
                <a:ea typeface="Malgun Gothic"/>
                <a:cs typeface="Malgun Gothic"/>
              </a:defRPr>
            </a:pPr>
            <a:endParaRPr lang="en-US"/>
          </a:p>
        </c:txPr>
        <c:crossAx val="193235680"/>
        <c:crosses val="autoZero"/>
        <c:auto val="1"/>
        <c:lblAlgn val="ctr"/>
        <c:lblOffset val="100"/>
        <c:noMultiLvlLbl val="0"/>
      </c:catAx>
      <c:valAx>
        <c:axId val="1932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</a:t>
                </a:r>
                <a:r>
                  <a:rPr lang="en-US" baseline="0"/>
                  <a:t> Tons</a:t>
                </a:r>
                <a:r>
                  <a:rPr lang="en-US"/>
                  <a:t> of Glass Sold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48235"/>
                </a:solidFill>
                <a:latin typeface="Malgun Gothic"/>
                <a:ea typeface="Malgun Gothic"/>
                <a:cs typeface="Malgun Gothic"/>
              </a:defRPr>
            </a:pPr>
            <a:endParaRPr lang="en-US"/>
          </a:p>
        </c:txPr>
        <c:crossAx val="1936784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276795</xdr:colOff>
      <xdr:row>2</xdr:row>
      <xdr:rowOff>0</xdr:rowOff>
    </xdr:from>
    <xdr:to>
      <xdr:col>7</xdr:col>
      <xdr:colOff>1809749</xdr:colOff>
      <xdr:row>24</xdr:row>
      <xdr:rowOff>190499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FC63B4E-88DF-4844-BECE-2DEFE32D9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319086</xdr:colOff>
      <xdr:row>0</xdr:row>
      <xdr:rowOff>0</xdr:rowOff>
    </xdr:from>
    <xdr:to>
      <xdr:col>9</xdr:col>
      <xdr:colOff>1471608</xdr:colOff>
      <xdr:row>9</xdr:row>
      <xdr:rowOff>14161</xdr:rowOff>
    </xdr:to>
    <xdr:pic>
      <xdr:nvPicPr>
        <xdr:cNvPr id="120" name="Picture 6">
          <a:extLst>
            <a:ext uri="{FF2B5EF4-FFF2-40B4-BE49-F238E27FC236}">
              <a16:creationId xmlns:a16="http://schemas.microsoft.com/office/drawing/2014/main" id="{BD71C6A1-4605-4B74-8D9E-543141D49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97486" y="0"/>
          <a:ext cx="3362322" cy="3566986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428623</xdr:colOff>
      <xdr:row>11</xdr:row>
      <xdr:rowOff>34417</xdr:rowOff>
    </xdr:from>
    <xdr:to>
      <xdr:col>11</xdr:col>
      <xdr:colOff>892006</xdr:colOff>
      <xdr:row>31</xdr:row>
      <xdr:rowOff>672735</xdr:rowOff>
    </xdr:to>
    <xdr:pic>
      <xdr:nvPicPr>
        <xdr:cNvPr id="121" name="Picture 7">
          <a:extLst>
            <a:ext uri="{FF2B5EF4-FFF2-40B4-BE49-F238E27FC236}">
              <a16:creationId xmlns:a16="http://schemas.microsoft.com/office/drawing/2014/main" id="{FA75D899-7CF6-482B-BFA7-B13CE0182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07023" y="4015867"/>
          <a:ext cx="7092783" cy="4943618"/>
        </a:xfrm>
        <a:prstGeom prst="rect">
          <a:avLst/>
        </a:prstGeom>
      </xdr:spPr>
    </xdr:pic>
    <xdr:clientData/>
  </xdr:twoCellAnchor>
  <xdr:twoCellAnchor editAs="oneCell">
    <xdr:from>
      <xdr:col>8</xdr:col>
      <xdr:colOff>371471</xdr:colOff>
      <xdr:row>33</xdr:row>
      <xdr:rowOff>16841</xdr:rowOff>
    </xdr:from>
    <xdr:to>
      <xdr:col>11</xdr:col>
      <xdr:colOff>881969</xdr:colOff>
      <xdr:row>51</xdr:row>
      <xdr:rowOff>138613</xdr:rowOff>
    </xdr:to>
    <xdr:pic>
      <xdr:nvPicPr>
        <xdr:cNvPr id="124" name="Picture 8">
          <a:extLst>
            <a:ext uri="{FF2B5EF4-FFF2-40B4-BE49-F238E27FC236}">
              <a16:creationId xmlns:a16="http://schemas.microsoft.com/office/drawing/2014/main" id="{71E50CBD-8167-4B1A-9E5A-F64D32D19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49871" y="8970341"/>
          <a:ext cx="7139898" cy="4322298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428623</xdr:colOff>
      <xdr:row>51</xdr:row>
      <xdr:rowOff>137550</xdr:rowOff>
    </xdr:from>
    <xdr:to>
      <xdr:col>11</xdr:col>
      <xdr:colOff>958171</xdr:colOff>
      <xdr:row>61</xdr:row>
      <xdr:rowOff>73473</xdr:rowOff>
    </xdr:to>
    <xdr:pic>
      <xdr:nvPicPr>
        <xdr:cNvPr id="125" name="Picture 9">
          <a:extLst>
            <a:ext uri="{FF2B5EF4-FFF2-40B4-BE49-F238E27FC236}">
              <a16:creationId xmlns:a16="http://schemas.microsoft.com/office/drawing/2014/main" id="{348797EE-F63F-4737-B89B-11EBA6371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07023" y="13272526"/>
          <a:ext cx="7158948" cy="1907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699E-BE6F-364F-9AE6-6523229C09DE}">
  <dimension ref="A1:H63"/>
  <sheetViews>
    <sheetView tabSelected="1" topLeftCell="A19" zoomScale="50" zoomScaleNormal="50" workbookViewId="0">
      <selection activeCell="F36" sqref="F36"/>
    </sheetView>
  </sheetViews>
  <sheetFormatPr defaultColWidth="29" defaultRowHeight="15.5" x14ac:dyDescent="0.35"/>
  <cols>
    <col min="1" max="1" width="34.08203125" style="2" customWidth="1"/>
    <col min="2" max="16384" width="29" style="2"/>
  </cols>
  <sheetData>
    <row r="1" spans="1:4" ht="93" x14ac:dyDescent="0.35">
      <c r="A1" s="1" t="s">
        <v>0</v>
      </c>
      <c r="B1" s="1" t="s">
        <v>1</v>
      </c>
    </row>
    <row r="3" spans="1:4" x14ac:dyDescent="0.35">
      <c r="A3" s="3" t="s">
        <v>2</v>
      </c>
    </row>
    <row r="4" spans="1:4" ht="31" x14ac:dyDescent="0.35">
      <c r="A4" s="4" t="s">
        <v>3</v>
      </c>
      <c r="B4" s="31">
        <v>200</v>
      </c>
    </row>
    <row r="5" spans="1:4" x14ac:dyDescent="0.35">
      <c r="A5" s="5" t="s">
        <v>4</v>
      </c>
      <c r="B5" s="31">
        <v>1000000</v>
      </c>
    </row>
    <row r="6" spans="1:4" x14ac:dyDescent="0.35">
      <c r="A6" s="4" t="s">
        <v>5</v>
      </c>
      <c r="B6" s="31">
        <v>0.74570000000000003</v>
      </c>
    </row>
    <row r="7" spans="1:4" ht="31" x14ac:dyDescent="0.35">
      <c r="A7" s="4" t="s">
        <v>6</v>
      </c>
      <c r="B7" s="31">
        <v>20</v>
      </c>
    </row>
    <row r="8" spans="1:4" ht="34.9" customHeight="1" x14ac:dyDescent="0.35">
      <c r="A8" s="4" t="s">
        <v>7</v>
      </c>
      <c r="B8" s="31">
        <v>42</v>
      </c>
    </row>
    <row r="9" spans="1:4" ht="31" x14ac:dyDescent="0.35">
      <c r="A9" s="4" t="s">
        <v>8</v>
      </c>
      <c r="B9" s="31">
        <v>35</v>
      </c>
    </row>
    <row r="10" spans="1:4" ht="35.5" customHeight="1" x14ac:dyDescent="0.35">
      <c r="A10" s="4" t="s">
        <v>59</v>
      </c>
      <c r="B10" s="31">
        <v>0.24</v>
      </c>
      <c r="C10" s="2" t="s">
        <v>60</v>
      </c>
    </row>
    <row r="11" spans="1:4" x14ac:dyDescent="0.35">
      <c r="A11" s="4" t="s">
        <v>9</v>
      </c>
      <c r="B11" s="32">
        <v>0.3</v>
      </c>
    </row>
    <row r="13" spans="1:4" x14ac:dyDescent="0.35">
      <c r="A13" s="3" t="s">
        <v>10</v>
      </c>
    </row>
    <row r="14" spans="1:4" ht="31" x14ac:dyDescent="0.35">
      <c r="A14" s="6" t="s">
        <v>11</v>
      </c>
      <c r="B14" s="7" t="s">
        <v>12</v>
      </c>
      <c r="C14" s="7" t="s">
        <v>13</v>
      </c>
      <c r="D14" s="7" t="s">
        <v>14</v>
      </c>
    </row>
    <row r="15" spans="1:4" x14ac:dyDescent="0.35">
      <c r="A15" s="8" t="s">
        <v>15</v>
      </c>
      <c r="B15" s="15">
        <v>163</v>
      </c>
      <c r="C15" s="15">
        <f>B15*52</f>
        <v>8476</v>
      </c>
      <c r="D15" s="16">
        <f t="shared" ref="D15:D23" si="0">C15*B$4/B$5</f>
        <v>1.6952</v>
      </c>
    </row>
    <row r="16" spans="1:4" x14ac:dyDescent="0.35">
      <c r="A16" s="8" t="s">
        <v>16</v>
      </c>
      <c r="B16" s="15">
        <v>138</v>
      </c>
      <c r="C16" s="15">
        <f t="shared" ref="C16:C23" si="1">B16*52</f>
        <v>7176</v>
      </c>
      <c r="D16" s="16">
        <f t="shared" si="0"/>
        <v>1.4352</v>
      </c>
    </row>
    <row r="17" spans="1:8" x14ac:dyDescent="0.35">
      <c r="A17" s="8" t="s">
        <v>17</v>
      </c>
      <c r="B17" s="15">
        <v>500</v>
      </c>
      <c r="C17" s="15">
        <f t="shared" si="1"/>
        <v>26000</v>
      </c>
      <c r="D17" s="16">
        <f t="shared" si="0"/>
        <v>5.2</v>
      </c>
    </row>
    <row r="18" spans="1:8" x14ac:dyDescent="0.35">
      <c r="A18" s="8" t="s">
        <v>18</v>
      </c>
      <c r="B18" s="15">
        <v>1250</v>
      </c>
      <c r="C18" s="15">
        <f t="shared" si="1"/>
        <v>65000</v>
      </c>
      <c r="D18" s="16">
        <f t="shared" si="0"/>
        <v>13</v>
      </c>
    </row>
    <row r="19" spans="1:8" x14ac:dyDescent="0.35">
      <c r="A19" s="8" t="s">
        <v>19</v>
      </c>
      <c r="B19" s="15">
        <v>188</v>
      </c>
      <c r="C19" s="15">
        <f t="shared" si="1"/>
        <v>9776</v>
      </c>
      <c r="D19" s="16">
        <f t="shared" si="0"/>
        <v>1.9552</v>
      </c>
    </row>
    <row r="20" spans="1:8" x14ac:dyDescent="0.35">
      <c r="A20" s="8" t="s">
        <v>20</v>
      </c>
      <c r="B20" s="15">
        <v>1375</v>
      </c>
      <c r="C20" s="15">
        <f t="shared" si="1"/>
        <v>71500</v>
      </c>
      <c r="D20" s="16">
        <f t="shared" si="0"/>
        <v>14.3</v>
      </c>
    </row>
    <row r="21" spans="1:8" x14ac:dyDescent="0.35">
      <c r="A21" s="8" t="s">
        <v>21</v>
      </c>
      <c r="B21" s="15">
        <v>450</v>
      </c>
      <c r="C21" s="15">
        <f t="shared" si="1"/>
        <v>23400</v>
      </c>
      <c r="D21" s="16">
        <f t="shared" si="0"/>
        <v>4.68</v>
      </c>
    </row>
    <row r="22" spans="1:8" x14ac:dyDescent="0.35">
      <c r="A22" s="8" t="s">
        <v>22</v>
      </c>
      <c r="B22" s="15">
        <v>200</v>
      </c>
      <c r="C22" s="15">
        <f t="shared" si="1"/>
        <v>10400</v>
      </c>
      <c r="D22" s="16">
        <f t="shared" si="0"/>
        <v>2.08</v>
      </c>
    </row>
    <row r="23" spans="1:8" x14ac:dyDescent="0.35">
      <c r="A23" s="9" t="s">
        <v>23</v>
      </c>
      <c r="B23" s="17">
        <f>SUM(B15:B22)</f>
        <v>4264</v>
      </c>
      <c r="C23" s="17">
        <f t="shared" si="1"/>
        <v>221728</v>
      </c>
      <c r="D23" s="18">
        <f t="shared" si="0"/>
        <v>44.345599999999997</v>
      </c>
    </row>
    <row r="24" spans="1:8" x14ac:dyDescent="0.35">
      <c r="A24" s="9" t="s">
        <v>24</v>
      </c>
      <c r="B24" s="17"/>
      <c r="C24" s="17"/>
      <c r="D24" s="18">
        <f>D23*B11</f>
        <v>13.303679999999998</v>
      </c>
    </row>
    <row r="25" spans="1:8" ht="15.4" customHeight="1" x14ac:dyDescent="0.35">
      <c r="A25" s="39" t="s">
        <v>25</v>
      </c>
      <c r="B25" s="41"/>
      <c r="C25" s="41"/>
      <c r="D25" s="41"/>
    </row>
    <row r="27" spans="1:8" ht="17.25" customHeight="1" x14ac:dyDescent="0.35">
      <c r="A27" s="3" t="s">
        <v>26</v>
      </c>
      <c r="B27" s="3" t="s">
        <v>27</v>
      </c>
    </row>
    <row r="28" spans="1:8" ht="31" x14ac:dyDescent="0.35">
      <c r="A28" s="10" t="s">
        <v>28</v>
      </c>
      <c r="B28" s="10" t="s">
        <v>29</v>
      </c>
      <c r="C28" s="10" t="s">
        <v>30</v>
      </c>
      <c r="D28" s="10" t="s">
        <v>31</v>
      </c>
      <c r="E28" s="10" t="s">
        <v>32</v>
      </c>
      <c r="F28" s="10" t="s">
        <v>33</v>
      </c>
      <c r="G28" s="10" t="s">
        <v>34</v>
      </c>
      <c r="H28" s="10" t="s">
        <v>35</v>
      </c>
    </row>
    <row r="29" spans="1:8" ht="15.75" customHeight="1" x14ac:dyDescent="0.35">
      <c r="A29" s="19">
        <v>38450</v>
      </c>
      <c r="B29" s="20">
        <v>5.5</v>
      </c>
      <c r="C29" s="20">
        <f>B29*B6</f>
        <v>4.1013500000000001</v>
      </c>
      <c r="D29" s="20">
        <f>C29*B7</f>
        <v>82.027000000000001</v>
      </c>
      <c r="E29" s="20">
        <f>D29*52</f>
        <v>4265.4040000000005</v>
      </c>
      <c r="F29" s="21">
        <v>1.8</v>
      </c>
      <c r="G29" s="21">
        <f>D29*B10</f>
        <v>19.68648</v>
      </c>
      <c r="H29" s="21">
        <f>B10*E29</f>
        <v>1023.6969600000001</v>
      </c>
    </row>
    <row r="30" spans="1:8" x14ac:dyDescent="0.35">
      <c r="A30" s="39" t="s">
        <v>36</v>
      </c>
      <c r="B30" s="39"/>
      <c r="C30" s="39"/>
      <c r="D30" s="39"/>
      <c r="E30" s="39"/>
      <c r="F30" s="39"/>
      <c r="G30" s="39"/>
      <c r="H30" s="39"/>
    </row>
    <row r="31" spans="1:8" ht="18.75" customHeight="1" x14ac:dyDescent="0.35">
      <c r="A31" s="3" t="s">
        <v>37</v>
      </c>
    </row>
    <row r="32" spans="1:8" ht="53.25" customHeight="1" x14ac:dyDescent="0.35">
      <c r="A32" s="11" t="s">
        <v>38</v>
      </c>
      <c r="B32" s="11" t="s">
        <v>39</v>
      </c>
      <c r="C32" s="11" t="s">
        <v>40</v>
      </c>
      <c r="D32" s="11" t="s">
        <v>41</v>
      </c>
      <c r="E32" s="11" t="s">
        <v>42</v>
      </c>
      <c r="F32" s="11" t="s">
        <v>43</v>
      </c>
      <c r="G32" s="14"/>
    </row>
    <row r="33" spans="1:7" x14ac:dyDescent="0.35">
      <c r="A33" s="22">
        <v>13600</v>
      </c>
      <c r="B33" s="22">
        <v>0.11</v>
      </c>
      <c r="C33" s="22">
        <f>A33*B33</f>
        <v>1496</v>
      </c>
      <c r="D33" s="23">
        <f>C33/B5</f>
        <v>1.4959999999999999E-3</v>
      </c>
      <c r="E33" s="24">
        <f>B9*D33</f>
        <v>5.2359999999999997E-2</v>
      </c>
      <c r="F33" s="25">
        <f>E33*A37</f>
        <v>507891.99999999994</v>
      </c>
      <c r="G33" s="26"/>
    </row>
    <row r="35" spans="1:7" x14ac:dyDescent="0.35">
      <c r="A35" s="3" t="s">
        <v>44</v>
      </c>
    </row>
    <row r="36" spans="1:7" ht="31" x14ac:dyDescent="0.35">
      <c r="A36" s="12" t="s">
        <v>45</v>
      </c>
      <c r="B36" s="12" t="s">
        <v>46</v>
      </c>
      <c r="C36" s="12" t="s">
        <v>47</v>
      </c>
      <c r="D36" s="12" t="s">
        <v>48</v>
      </c>
      <c r="E36" s="12" t="s">
        <v>49</v>
      </c>
    </row>
    <row r="37" spans="1:7" x14ac:dyDescent="0.35">
      <c r="A37" s="27">
        <v>9700000</v>
      </c>
      <c r="B37" s="27">
        <v>0.98</v>
      </c>
      <c r="C37" s="27">
        <v>2.0699999999999998</v>
      </c>
      <c r="D37" s="27">
        <v>1.78</v>
      </c>
      <c r="E37" s="28">
        <f>D37-B37</f>
        <v>0.8</v>
      </c>
    </row>
    <row r="39" spans="1:7" x14ac:dyDescent="0.35">
      <c r="A39" s="3" t="s">
        <v>50</v>
      </c>
    </row>
    <row r="40" spans="1:7" ht="46.5" x14ac:dyDescent="0.35">
      <c r="A40" s="13" t="s">
        <v>51</v>
      </c>
      <c r="B40" s="13" t="s">
        <v>52</v>
      </c>
    </row>
    <row r="41" spans="1:7" x14ac:dyDescent="0.35">
      <c r="A41" s="29">
        <f>D23</f>
        <v>44.345599999999997</v>
      </c>
      <c r="B41" s="30">
        <f>A41*B8</f>
        <v>1862.5151999999998</v>
      </c>
    </row>
    <row r="43" spans="1:7" ht="30" x14ac:dyDescent="0.35">
      <c r="A43" s="3" t="s">
        <v>53</v>
      </c>
    </row>
    <row r="44" spans="1:7" ht="31" x14ac:dyDescent="0.35">
      <c r="A44" s="33" t="s">
        <v>54</v>
      </c>
      <c r="B44" s="33" t="s">
        <v>55</v>
      </c>
      <c r="C44" s="33" t="s">
        <v>56</v>
      </c>
      <c r="D44" s="33" t="s">
        <v>57</v>
      </c>
    </row>
    <row r="45" spans="1:7" x14ac:dyDescent="0.35">
      <c r="A45" s="34">
        <v>4</v>
      </c>
      <c r="B45" s="34">
        <v>2</v>
      </c>
      <c r="C45" s="35">
        <f>D23*A45+D23*B45</f>
        <v>266.0736</v>
      </c>
      <c r="D45" s="35">
        <f>C45*B11</f>
        <v>79.82208</v>
      </c>
    </row>
    <row r="47" spans="1:7" ht="14.65" customHeight="1" x14ac:dyDescent="0.35">
      <c r="A47" s="40" t="s">
        <v>58</v>
      </c>
    </row>
    <row r="48" spans="1:7" x14ac:dyDescent="0.35">
      <c r="A48" s="40"/>
    </row>
    <row r="49" spans="1:2" x14ac:dyDescent="0.35">
      <c r="A49" s="40"/>
    </row>
    <row r="50" spans="1:2" x14ac:dyDescent="0.35">
      <c r="A50" s="40"/>
    </row>
    <row r="51" spans="1:2" x14ac:dyDescent="0.35">
      <c r="A51" s="40"/>
    </row>
    <row r="55" spans="1:2" x14ac:dyDescent="0.35">
      <c r="B55" s="36"/>
    </row>
    <row r="56" spans="1:2" x14ac:dyDescent="0.35">
      <c r="B56" s="36"/>
    </row>
    <row r="57" spans="1:2" x14ac:dyDescent="0.35">
      <c r="B57" s="36"/>
    </row>
    <row r="58" spans="1:2" x14ac:dyDescent="0.35">
      <c r="B58" s="37"/>
    </row>
    <row r="59" spans="1:2" x14ac:dyDescent="0.35">
      <c r="B59" s="36"/>
    </row>
    <row r="60" spans="1:2" x14ac:dyDescent="0.35">
      <c r="B60" s="37"/>
    </row>
    <row r="61" spans="1:2" x14ac:dyDescent="0.35">
      <c r="B61" s="36"/>
    </row>
    <row r="62" spans="1:2" x14ac:dyDescent="0.35">
      <c r="B62" s="36"/>
    </row>
    <row r="63" spans="1:2" x14ac:dyDescent="0.35">
      <c r="B63" s="38"/>
    </row>
  </sheetData>
  <mergeCells count="3">
    <mergeCell ref="A30:H30"/>
    <mergeCell ref="A47:A51"/>
    <mergeCell ref="A25:D25"/>
  </mergeCells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4BFEA85D917046A2054FAD912D14F2" ma:contentTypeVersion="4" ma:contentTypeDescription="Create a new document." ma:contentTypeScope="" ma:versionID="fc01f361c78447112054bcf01e862f94">
  <xsd:schema xmlns:xsd="http://www.w3.org/2001/XMLSchema" xmlns:xs="http://www.w3.org/2001/XMLSchema" xmlns:p="http://schemas.microsoft.com/office/2006/metadata/properties" xmlns:ns2="d7a2e8b9-90b8-400f-b505-f8e620c43470" targetNamespace="http://schemas.microsoft.com/office/2006/metadata/properties" ma:root="true" ma:fieldsID="97e822d42dd6e40d3241a626b7ac40bf" ns2:_="">
    <xsd:import namespace="d7a2e8b9-90b8-400f-b505-f8e620c43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2e8b9-90b8-400f-b505-f8e620c43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D80205-CC1E-450E-85C5-1DD4C9D1C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2e8b9-90b8-400f-b505-f8e620c43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0D212E-D7D0-4CEE-B6EC-CDEDA8A769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6CEC83-9953-45A5-821A-8BB1BFC7441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7a2e8b9-90b8-400f-b505-f8e620c4347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newton le</cp:lastModifiedBy>
  <cp:revision/>
  <cp:lastPrinted>2022-04-27T21:15:22Z</cp:lastPrinted>
  <dcterms:created xsi:type="dcterms:W3CDTF">2022-04-19T13:56:21Z</dcterms:created>
  <dcterms:modified xsi:type="dcterms:W3CDTF">2022-04-27T21:15:49Z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0x0101006C4BFEA85D917046A2054FAD912D14F2</vt:lpwstr>
  </property>
</Properties>
</file>